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comments2.xml" ContentType="application/vnd.openxmlformats-officedocument.spreadsheetml.comments+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Rates &amp; OEB matters\RATE SUBMISSION\2020 Rate Application\Interrogatories\Submission\Models\"/>
    </mc:Choice>
  </mc:AlternateContent>
  <bookViews>
    <workbookView xWindow="0" yWindow="0" windowWidth="23040" windowHeight="7956" firstSheet="4" activeTab="4"/>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12" hidden="1">'7.  Persistence Report'!$C$26:$BT$281</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52511"/>
</workbook>
</file>

<file path=xl/calcChain.xml><?xml version="1.0" encoding="utf-8"?>
<calcChain xmlns="http://schemas.openxmlformats.org/spreadsheetml/2006/main">
  <c r="I106" i="47" l="1"/>
  <c r="I107" i="47"/>
  <c r="E695" i="79" l="1"/>
  <c r="F695" i="79"/>
  <c r="G695" i="79"/>
  <c r="H695" i="79"/>
  <c r="I695" i="79"/>
  <c r="J695" i="79"/>
  <c r="K695" i="79"/>
  <c r="L695" i="79"/>
  <c r="M695" i="79"/>
  <c r="D695" i="79"/>
  <c r="F670" i="79"/>
  <c r="G670" i="79"/>
  <c r="H670" i="79"/>
  <c r="I670" i="79"/>
  <c r="J670" i="79"/>
  <c r="K670" i="79"/>
  <c r="L670" i="79"/>
  <c r="M670" i="79"/>
  <c r="E670" i="79"/>
  <c r="D670" i="79"/>
  <c r="S279" i="68" l="1"/>
  <c r="I108" i="43" l="1"/>
  <c r="F65" i="85" l="1"/>
  <c r="C53" i="86" l="1"/>
  <c r="D52" i="86" s="1"/>
  <c r="C48" i="86"/>
  <c r="D44" i="86" s="1"/>
  <c r="D48" i="86" s="1"/>
  <c r="D47" i="86"/>
  <c r="D46" i="86"/>
  <c r="D45" i="86"/>
  <c r="C37" i="86"/>
  <c r="D36" i="86"/>
  <c r="D35" i="86"/>
  <c r="D34" i="86"/>
  <c r="D37" i="86" s="1"/>
  <c r="D50" i="86" l="1"/>
  <c r="D53" i="86" s="1"/>
  <c r="D51" i="86"/>
  <c r="AH134" i="85"/>
  <c r="AG134" i="85"/>
  <c r="AF134" i="85"/>
  <c r="AE134" i="85"/>
  <c r="AD134" i="85"/>
  <c r="AC134" i="85"/>
  <c r="AB134" i="85"/>
  <c r="AA134" i="85"/>
  <c r="Z134" i="85"/>
  <c r="Y134" i="85"/>
  <c r="X134" i="85"/>
  <c r="W134" i="85"/>
  <c r="V134" i="85"/>
  <c r="U134" i="85"/>
  <c r="T134" i="85"/>
  <c r="S134" i="85"/>
  <c r="R134" i="85"/>
  <c r="Q134" i="85"/>
  <c r="P134" i="85"/>
  <c r="O134" i="85"/>
  <c r="N134" i="85"/>
  <c r="M134" i="85"/>
  <c r="L134" i="85"/>
  <c r="K134" i="85"/>
  <c r="AH133" i="85"/>
  <c r="AG133" i="85"/>
  <c r="AF133" i="85"/>
  <c r="AE133" i="85"/>
  <c r="AD133" i="85"/>
  <c r="AC133" i="85"/>
  <c r="AB133" i="85"/>
  <c r="AA133" i="85"/>
  <c r="Z133" i="85"/>
  <c r="Y133" i="85"/>
  <c r="X133" i="85"/>
  <c r="W133" i="85"/>
  <c r="V133" i="85"/>
  <c r="U133" i="85"/>
  <c r="T133" i="85"/>
  <c r="S133" i="85"/>
  <c r="R133" i="85"/>
  <c r="Q133" i="85"/>
  <c r="P133" i="85"/>
  <c r="O133" i="85"/>
  <c r="N133" i="85"/>
  <c r="M133" i="85"/>
  <c r="L133" i="85"/>
  <c r="K133" i="85"/>
  <c r="AH132" i="85"/>
  <c r="AG132" i="85"/>
  <c r="AF132" i="85"/>
  <c r="AE132" i="85"/>
  <c r="AD132" i="85"/>
  <c r="AC132" i="85"/>
  <c r="AB132" i="85"/>
  <c r="AA132" i="85"/>
  <c r="Z132" i="85"/>
  <c r="Y132" i="85"/>
  <c r="X132" i="85"/>
  <c r="W132" i="85"/>
  <c r="V132" i="85"/>
  <c r="U132" i="85"/>
  <c r="T132" i="85"/>
  <c r="S132" i="85"/>
  <c r="R132" i="85"/>
  <c r="Q132" i="85"/>
  <c r="P132" i="85"/>
  <c r="O132" i="85"/>
  <c r="N132" i="85"/>
  <c r="M132" i="85"/>
  <c r="L132" i="85"/>
  <c r="K132" i="85"/>
  <c r="AH131" i="85"/>
  <c r="AG131" i="85"/>
  <c r="AF131" i="85"/>
  <c r="AE131" i="85"/>
  <c r="AD131" i="85"/>
  <c r="AC131" i="85"/>
  <c r="AB131" i="85"/>
  <c r="AA131" i="85"/>
  <c r="Z131" i="85"/>
  <c r="Y131" i="85"/>
  <c r="X131" i="85"/>
  <c r="W131" i="85"/>
  <c r="V131" i="85"/>
  <c r="U131" i="85"/>
  <c r="T131" i="85"/>
  <c r="S131" i="85"/>
  <c r="R131" i="85"/>
  <c r="Q131" i="85"/>
  <c r="P131" i="85"/>
  <c r="O131" i="85"/>
  <c r="N131" i="85"/>
  <c r="M131" i="85"/>
  <c r="L131" i="85"/>
  <c r="K131" i="85"/>
  <c r="AH130" i="85"/>
  <c r="AG130" i="85"/>
  <c r="AF130" i="85"/>
  <c r="AE130" i="85"/>
  <c r="AD130" i="85"/>
  <c r="AC130" i="85"/>
  <c r="AB130" i="85"/>
  <c r="AA130" i="85"/>
  <c r="Z130" i="85"/>
  <c r="Y130" i="85"/>
  <c r="X130" i="85"/>
  <c r="W130" i="85"/>
  <c r="V130" i="85"/>
  <c r="U130" i="85"/>
  <c r="T130" i="85"/>
  <c r="S130" i="85"/>
  <c r="R130" i="85"/>
  <c r="Q130" i="85"/>
  <c r="P130" i="85"/>
  <c r="O130" i="85"/>
  <c r="N130" i="85"/>
  <c r="M130" i="85"/>
  <c r="L130" i="85"/>
  <c r="K130" i="85"/>
  <c r="AH129" i="85"/>
  <c r="AG129" i="85"/>
  <c r="AF129" i="85"/>
  <c r="AE129" i="85"/>
  <c r="AD129" i="85"/>
  <c r="AC129" i="85"/>
  <c r="AB129" i="85"/>
  <c r="AA129" i="85"/>
  <c r="Z129" i="85"/>
  <c r="Y129" i="85"/>
  <c r="X129" i="85"/>
  <c r="W129" i="85"/>
  <c r="V129" i="85"/>
  <c r="U129" i="85"/>
  <c r="T129" i="85"/>
  <c r="S129" i="85"/>
  <c r="R129" i="85"/>
  <c r="Q129" i="85"/>
  <c r="P129" i="85"/>
  <c r="O129" i="85"/>
  <c r="N129" i="85"/>
  <c r="M129" i="85"/>
  <c r="L129" i="85"/>
  <c r="K129" i="85"/>
  <c r="AH128" i="85"/>
  <c r="AG128" i="85"/>
  <c r="AF128" i="85"/>
  <c r="AE128" i="85"/>
  <c r="AD128" i="85"/>
  <c r="AC128" i="85"/>
  <c r="AB128" i="85"/>
  <c r="AA128" i="85"/>
  <c r="Z128" i="85"/>
  <c r="Y128" i="85"/>
  <c r="X128" i="85"/>
  <c r="W128" i="85"/>
  <c r="V128" i="85"/>
  <c r="U128" i="85"/>
  <c r="T128" i="85"/>
  <c r="S128" i="85"/>
  <c r="R128" i="85"/>
  <c r="Q128" i="85"/>
  <c r="P128" i="85"/>
  <c r="O128" i="85"/>
  <c r="N128" i="85"/>
  <c r="M128" i="85"/>
  <c r="L128" i="85"/>
  <c r="K128" i="85"/>
  <c r="AH127" i="85"/>
  <c r="AG127" i="85"/>
  <c r="AF127" i="85"/>
  <c r="AE127" i="85"/>
  <c r="AD127" i="85"/>
  <c r="AC127" i="85"/>
  <c r="AB127" i="85"/>
  <c r="AA127" i="85"/>
  <c r="Z127" i="85"/>
  <c r="Y127" i="85"/>
  <c r="X127" i="85"/>
  <c r="W127" i="85"/>
  <c r="V127" i="85"/>
  <c r="U127" i="85"/>
  <c r="T127" i="85"/>
  <c r="S127" i="85"/>
  <c r="R127" i="85"/>
  <c r="Q127" i="85"/>
  <c r="P127" i="85"/>
  <c r="O127" i="85"/>
  <c r="N127" i="85"/>
  <c r="M127" i="85"/>
  <c r="L127" i="85"/>
  <c r="K127" i="85"/>
  <c r="AH126" i="85"/>
  <c r="AG126" i="85"/>
  <c r="AF126" i="85"/>
  <c r="AE126" i="85"/>
  <c r="AD126" i="85"/>
  <c r="AC126" i="85"/>
  <c r="AB126" i="85"/>
  <c r="AA126" i="85"/>
  <c r="Z126" i="85"/>
  <c r="Y126" i="85"/>
  <c r="X126" i="85"/>
  <c r="W126" i="85"/>
  <c r="V126" i="85"/>
  <c r="U126" i="85"/>
  <c r="T126" i="85"/>
  <c r="S126" i="85"/>
  <c r="R126" i="85"/>
  <c r="Q126" i="85"/>
  <c r="P126" i="85"/>
  <c r="O126" i="85"/>
  <c r="N126" i="85"/>
  <c r="M126" i="85"/>
  <c r="L126" i="85"/>
  <c r="K126" i="85"/>
  <c r="AH125" i="85"/>
  <c r="AG125" i="85"/>
  <c r="AF125" i="85"/>
  <c r="AE125" i="85"/>
  <c r="AD125" i="85"/>
  <c r="AC125" i="85"/>
  <c r="AB125" i="85"/>
  <c r="AA125" i="85"/>
  <c r="Z125" i="85"/>
  <c r="Y125" i="85"/>
  <c r="X125" i="85"/>
  <c r="W125" i="85"/>
  <c r="V125" i="85"/>
  <c r="U125" i="85"/>
  <c r="T125" i="85"/>
  <c r="S125" i="85"/>
  <c r="R125" i="85"/>
  <c r="Q125" i="85"/>
  <c r="P125" i="85"/>
  <c r="O125" i="85"/>
  <c r="N125" i="85"/>
  <c r="M125" i="85"/>
  <c r="L125" i="85"/>
  <c r="K125" i="85"/>
  <c r="AH124" i="85"/>
  <c r="AG124" i="85"/>
  <c r="AF124" i="85"/>
  <c r="AE124" i="85"/>
  <c r="AD124" i="85"/>
  <c r="AC124" i="85"/>
  <c r="AB124" i="85"/>
  <c r="AA124" i="85"/>
  <c r="Z124" i="85"/>
  <c r="Y124" i="85"/>
  <c r="X124" i="85"/>
  <c r="W124" i="85"/>
  <c r="V124" i="85"/>
  <c r="U124" i="85"/>
  <c r="T124" i="85"/>
  <c r="S124" i="85"/>
  <c r="R124" i="85"/>
  <c r="Q124" i="85"/>
  <c r="P124" i="85"/>
  <c r="O124" i="85"/>
  <c r="N124" i="85"/>
  <c r="M124" i="85"/>
  <c r="L124" i="85"/>
  <c r="K124" i="85"/>
  <c r="AH123" i="85"/>
  <c r="AG123" i="85"/>
  <c r="AF123" i="85"/>
  <c r="AE123" i="85"/>
  <c r="AD123" i="85"/>
  <c r="AC123" i="85"/>
  <c r="AB123" i="85"/>
  <c r="AA123" i="85"/>
  <c r="Z123" i="85"/>
  <c r="Y123" i="85"/>
  <c r="X123" i="85"/>
  <c r="W123" i="85"/>
  <c r="V123" i="85"/>
  <c r="U123" i="85"/>
  <c r="T123" i="85"/>
  <c r="S123" i="85"/>
  <c r="R123" i="85"/>
  <c r="Q123" i="85"/>
  <c r="P123" i="85"/>
  <c r="O123" i="85"/>
  <c r="N123" i="85"/>
  <c r="M123" i="85"/>
  <c r="L123" i="85"/>
  <c r="K123" i="85"/>
  <c r="AH122" i="85"/>
  <c r="AG122" i="85"/>
  <c r="AF122" i="85"/>
  <c r="AE122" i="85"/>
  <c r="AD122" i="85"/>
  <c r="AC122" i="85"/>
  <c r="AB122" i="85"/>
  <c r="AA122" i="85"/>
  <c r="Z122" i="85"/>
  <c r="Y122" i="85"/>
  <c r="X122" i="85"/>
  <c r="W122" i="85"/>
  <c r="V122" i="85"/>
  <c r="U122" i="85"/>
  <c r="T122" i="85"/>
  <c r="S122" i="85"/>
  <c r="R122" i="85"/>
  <c r="Q122" i="85"/>
  <c r="P122" i="85"/>
  <c r="O122" i="85"/>
  <c r="N122" i="85"/>
  <c r="M122" i="85"/>
  <c r="L122" i="85"/>
  <c r="K122" i="85"/>
  <c r="AH121" i="85"/>
  <c r="AG121" i="85"/>
  <c r="AF121" i="85"/>
  <c r="AE121" i="85"/>
  <c r="AD121" i="85"/>
  <c r="AC121" i="85"/>
  <c r="AB121" i="85"/>
  <c r="AA121" i="85"/>
  <c r="Z121" i="85"/>
  <c r="Y121" i="85"/>
  <c r="X121" i="85"/>
  <c r="W121" i="85"/>
  <c r="V121" i="85"/>
  <c r="U121" i="85"/>
  <c r="T121" i="85"/>
  <c r="S121" i="85"/>
  <c r="R121" i="85"/>
  <c r="Q121" i="85"/>
  <c r="P121" i="85"/>
  <c r="O121" i="85"/>
  <c r="N121" i="85"/>
  <c r="M121" i="85"/>
  <c r="L121" i="85"/>
  <c r="K121" i="85"/>
  <c r="AH120" i="85"/>
  <c r="AG120" i="85"/>
  <c r="AF120" i="85"/>
  <c r="AE120" i="85"/>
  <c r="AD120" i="85"/>
  <c r="AC120" i="85"/>
  <c r="AB120" i="85"/>
  <c r="AA120" i="85"/>
  <c r="Z120" i="85"/>
  <c r="Y120" i="85"/>
  <c r="X120" i="85"/>
  <c r="W120" i="85"/>
  <c r="V120" i="85"/>
  <c r="U120" i="85"/>
  <c r="T120" i="85"/>
  <c r="S120" i="85"/>
  <c r="R120" i="85"/>
  <c r="Q120" i="85"/>
  <c r="P120" i="85"/>
  <c r="O120" i="85"/>
  <c r="N120" i="85"/>
  <c r="M120" i="85"/>
  <c r="L120" i="85"/>
  <c r="K120" i="85"/>
  <c r="AH119" i="85"/>
  <c r="AG119" i="85"/>
  <c r="AF119" i="85"/>
  <c r="AE119" i="85"/>
  <c r="AD119" i="85"/>
  <c r="AC119" i="85"/>
  <c r="AB119" i="85"/>
  <c r="AA119" i="85"/>
  <c r="Z119" i="85"/>
  <c r="Y119" i="85"/>
  <c r="X119" i="85"/>
  <c r="W119" i="85"/>
  <c r="V119" i="85"/>
  <c r="U119" i="85"/>
  <c r="T119" i="85"/>
  <c r="S119" i="85"/>
  <c r="R119" i="85"/>
  <c r="Q119" i="85"/>
  <c r="P119" i="85"/>
  <c r="O119" i="85"/>
  <c r="N119" i="85"/>
  <c r="M119" i="85"/>
  <c r="L119" i="85"/>
  <c r="K119" i="85"/>
  <c r="AH118" i="85"/>
  <c r="AG118" i="85"/>
  <c r="AF118" i="85"/>
  <c r="AE118" i="85"/>
  <c r="AD118" i="85"/>
  <c r="AC118" i="85"/>
  <c r="AB118" i="85"/>
  <c r="AA118" i="85"/>
  <c r="Z118" i="85"/>
  <c r="Y118" i="85"/>
  <c r="X118" i="85"/>
  <c r="W118" i="85"/>
  <c r="V118" i="85"/>
  <c r="U118" i="85"/>
  <c r="T118" i="85"/>
  <c r="S118" i="85"/>
  <c r="R118" i="85"/>
  <c r="Q118" i="85"/>
  <c r="P118" i="85"/>
  <c r="O118" i="85"/>
  <c r="N118" i="85"/>
  <c r="M118" i="85"/>
  <c r="L118" i="85"/>
  <c r="K118" i="85"/>
  <c r="AH117" i="85"/>
  <c r="AG117" i="85"/>
  <c r="AF117" i="85"/>
  <c r="AE117" i="85"/>
  <c r="AD117" i="85"/>
  <c r="AC117" i="85"/>
  <c r="AB117" i="85"/>
  <c r="AA117" i="85"/>
  <c r="Z117" i="85"/>
  <c r="Y117" i="85"/>
  <c r="X117" i="85"/>
  <c r="W117" i="85"/>
  <c r="V117" i="85"/>
  <c r="U117" i="85"/>
  <c r="T117" i="85"/>
  <c r="S117" i="85"/>
  <c r="R117" i="85"/>
  <c r="Q117" i="85"/>
  <c r="P117" i="85"/>
  <c r="O117" i="85"/>
  <c r="N117" i="85"/>
  <c r="M117" i="85"/>
  <c r="L117" i="85"/>
  <c r="K117" i="85"/>
  <c r="AH116" i="85"/>
  <c r="AG116" i="85"/>
  <c r="AF116" i="85"/>
  <c r="AE116" i="85"/>
  <c r="AD116" i="85"/>
  <c r="AC116" i="85"/>
  <c r="AB116" i="85"/>
  <c r="AA116" i="85"/>
  <c r="Z116" i="85"/>
  <c r="Y116" i="85"/>
  <c r="X116" i="85"/>
  <c r="W116" i="85"/>
  <c r="V116" i="85"/>
  <c r="U116" i="85"/>
  <c r="T116" i="85"/>
  <c r="S116" i="85"/>
  <c r="R116" i="85"/>
  <c r="Q116" i="85"/>
  <c r="P116" i="85"/>
  <c r="O116" i="85"/>
  <c r="N116" i="85"/>
  <c r="M116" i="85"/>
  <c r="L116" i="85"/>
  <c r="K116" i="85"/>
  <c r="AH115" i="85"/>
  <c r="AG115" i="85"/>
  <c r="AF115" i="85"/>
  <c r="AE115" i="85"/>
  <c r="AD115" i="85"/>
  <c r="AC115" i="85"/>
  <c r="AB115" i="85"/>
  <c r="AA115" i="85"/>
  <c r="Z115" i="85"/>
  <c r="Y115" i="85"/>
  <c r="X115" i="85"/>
  <c r="W115" i="85"/>
  <c r="V115" i="85"/>
  <c r="U115" i="85"/>
  <c r="T115" i="85"/>
  <c r="S115" i="85"/>
  <c r="R115" i="85"/>
  <c r="Q115" i="85"/>
  <c r="P115" i="85"/>
  <c r="O115" i="85"/>
  <c r="N115" i="85"/>
  <c r="M115" i="85"/>
  <c r="L115" i="85"/>
  <c r="K115" i="85"/>
  <c r="AH114" i="85"/>
  <c r="AG114" i="85"/>
  <c r="AF114" i="85"/>
  <c r="AE114" i="85"/>
  <c r="AD114" i="85"/>
  <c r="AC114" i="85"/>
  <c r="AB114" i="85"/>
  <c r="AA114" i="85"/>
  <c r="Z114" i="85"/>
  <c r="Y114" i="85"/>
  <c r="X114" i="85"/>
  <c r="W114" i="85"/>
  <c r="V114" i="85"/>
  <c r="U114" i="85"/>
  <c r="T114" i="85"/>
  <c r="S114" i="85"/>
  <c r="R114" i="85"/>
  <c r="Q114" i="85"/>
  <c r="P114" i="85"/>
  <c r="O114" i="85"/>
  <c r="N114" i="85"/>
  <c r="M114" i="85"/>
  <c r="L114" i="85"/>
  <c r="K114" i="85"/>
  <c r="AH113" i="85"/>
  <c r="AG113" i="85"/>
  <c r="AF113" i="85"/>
  <c r="AE113" i="85"/>
  <c r="AD113" i="85"/>
  <c r="AC113" i="85"/>
  <c r="AB113" i="85"/>
  <c r="AA113" i="85"/>
  <c r="Z113" i="85"/>
  <c r="Y113" i="85"/>
  <c r="X113" i="85"/>
  <c r="W113" i="85"/>
  <c r="V113" i="85"/>
  <c r="U113" i="85"/>
  <c r="T113" i="85"/>
  <c r="S113" i="85"/>
  <c r="R113" i="85"/>
  <c r="Q113" i="85"/>
  <c r="P113" i="85"/>
  <c r="O113" i="85"/>
  <c r="N113" i="85"/>
  <c r="M113" i="85"/>
  <c r="L113" i="85"/>
  <c r="K113" i="85"/>
  <c r="AH112" i="85"/>
  <c r="AG112" i="85"/>
  <c r="AF112" i="85"/>
  <c r="AE112" i="85"/>
  <c r="AD112" i="85"/>
  <c r="AC112" i="85"/>
  <c r="AB112" i="85"/>
  <c r="AA112" i="85"/>
  <c r="Z112" i="85"/>
  <c r="Y112" i="85"/>
  <c r="X112" i="85"/>
  <c r="W112" i="85"/>
  <c r="V112" i="85"/>
  <c r="U112" i="85"/>
  <c r="T112" i="85"/>
  <c r="S112" i="85"/>
  <c r="R112" i="85"/>
  <c r="Q112" i="85"/>
  <c r="P112" i="85"/>
  <c r="O112" i="85"/>
  <c r="N112" i="85"/>
  <c r="M112" i="85"/>
  <c r="L112" i="85"/>
  <c r="K112" i="85"/>
  <c r="AH111" i="85"/>
  <c r="AG111" i="85"/>
  <c r="AF111" i="85"/>
  <c r="AE111" i="85"/>
  <c r="AD111" i="85"/>
  <c r="AC111" i="85"/>
  <c r="AB111" i="85"/>
  <c r="AA111" i="85"/>
  <c r="Z111" i="85"/>
  <c r="Y111" i="85"/>
  <c r="X111" i="85"/>
  <c r="W111" i="85"/>
  <c r="V111" i="85"/>
  <c r="U111" i="85"/>
  <c r="T111" i="85"/>
  <c r="S111" i="85"/>
  <c r="R111" i="85"/>
  <c r="Q111" i="85"/>
  <c r="P111" i="85"/>
  <c r="O111" i="85"/>
  <c r="N111" i="85"/>
  <c r="M111" i="85"/>
  <c r="L111" i="85"/>
  <c r="K111" i="85"/>
  <c r="AH110" i="85"/>
  <c r="AG110" i="85"/>
  <c r="AF110" i="85"/>
  <c r="AE110" i="85"/>
  <c r="AD110" i="85"/>
  <c r="AC110" i="85"/>
  <c r="AB110" i="85"/>
  <c r="AA110" i="85"/>
  <c r="Z110" i="85"/>
  <c r="Y110" i="85"/>
  <c r="X110" i="85"/>
  <c r="W110" i="85"/>
  <c r="V110" i="85"/>
  <c r="U110" i="85"/>
  <c r="T110" i="85"/>
  <c r="S110" i="85"/>
  <c r="R110" i="85"/>
  <c r="Q110" i="85"/>
  <c r="P110" i="85"/>
  <c r="O110" i="85"/>
  <c r="N110" i="85"/>
  <c r="M110" i="85"/>
  <c r="L110" i="85"/>
  <c r="K110" i="85"/>
  <c r="AH109" i="85"/>
  <c r="AG109" i="85"/>
  <c r="AF109" i="85"/>
  <c r="AE109" i="85"/>
  <c r="AD109" i="85"/>
  <c r="AC109" i="85"/>
  <c r="AB109" i="85"/>
  <c r="AA109" i="85"/>
  <c r="Z109" i="85"/>
  <c r="Y109" i="85"/>
  <c r="X109" i="85"/>
  <c r="W109" i="85"/>
  <c r="V109" i="85"/>
  <c r="U109" i="85"/>
  <c r="T109" i="85"/>
  <c r="S109" i="85"/>
  <c r="R109" i="85"/>
  <c r="Q109" i="85"/>
  <c r="P109" i="85"/>
  <c r="O109" i="85"/>
  <c r="N109" i="85"/>
  <c r="M109" i="85"/>
  <c r="L109" i="85"/>
  <c r="K109" i="85"/>
  <c r="AH108" i="85"/>
  <c r="AG108" i="85"/>
  <c r="AF108" i="85"/>
  <c r="AE108" i="85"/>
  <c r="AD108" i="85"/>
  <c r="AC108" i="85"/>
  <c r="AB108" i="85"/>
  <c r="AA108" i="85"/>
  <c r="Z108" i="85"/>
  <c r="Y108" i="85"/>
  <c r="X108" i="85"/>
  <c r="W108" i="85"/>
  <c r="V108" i="85"/>
  <c r="U108" i="85"/>
  <c r="T108" i="85"/>
  <c r="S108" i="85"/>
  <c r="R108" i="85"/>
  <c r="Q108" i="85"/>
  <c r="P108" i="85"/>
  <c r="O108" i="85"/>
  <c r="N108" i="85"/>
  <c r="M108" i="85"/>
  <c r="L108" i="85"/>
  <c r="K108" i="85"/>
  <c r="AH107" i="85"/>
  <c r="AG107" i="85"/>
  <c r="AF107" i="85"/>
  <c r="AE107" i="85"/>
  <c r="AD107" i="85"/>
  <c r="AC107" i="85"/>
  <c r="AB107" i="85"/>
  <c r="AA107" i="85"/>
  <c r="Z107" i="85"/>
  <c r="Y107" i="85"/>
  <c r="X107" i="85"/>
  <c r="W107" i="85"/>
  <c r="V107" i="85"/>
  <c r="U107" i="85"/>
  <c r="T107" i="85"/>
  <c r="S107" i="85"/>
  <c r="R107" i="85"/>
  <c r="Q107" i="85"/>
  <c r="P107" i="85"/>
  <c r="O107" i="85"/>
  <c r="N107" i="85"/>
  <c r="M107" i="85"/>
  <c r="L107" i="85"/>
  <c r="K107" i="85"/>
  <c r="AH106" i="85"/>
  <c r="AG106" i="85"/>
  <c r="AF106" i="85"/>
  <c r="AE106" i="85"/>
  <c r="AD106" i="85"/>
  <c r="AC106" i="85"/>
  <c r="AB106" i="85"/>
  <c r="AA106" i="85"/>
  <c r="Z106" i="85"/>
  <c r="Y106" i="85"/>
  <c r="X106" i="85"/>
  <c r="W106" i="85"/>
  <c r="V106" i="85"/>
  <c r="U106" i="85"/>
  <c r="T106" i="85"/>
  <c r="S106" i="85"/>
  <c r="R106" i="85"/>
  <c r="Q106" i="85"/>
  <c r="P106" i="85"/>
  <c r="O106" i="85"/>
  <c r="N106" i="85"/>
  <c r="M106" i="85"/>
  <c r="L106" i="85"/>
  <c r="K106" i="85"/>
  <c r="AH105" i="85"/>
  <c r="AG105" i="85"/>
  <c r="AF105" i="85"/>
  <c r="AE105" i="85"/>
  <c r="AD105" i="85"/>
  <c r="AC105" i="85"/>
  <c r="AB105" i="85"/>
  <c r="AA105" i="85"/>
  <c r="Z105" i="85"/>
  <c r="Y105" i="85"/>
  <c r="X105" i="85"/>
  <c r="W105" i="85"/>
  <c r="V105" i="85"/>
  <c r="U105" i="85"/>
  <c r="T105" i="85"/>
  <c r="S105" i="85"/>
  <c r="R105" i="85"/>
  <c r="Q105" i="85"/>
  <c r="P105" i="85"/>
  <c r="O105" i="85"/>
  <c r="N105" i="85"/>
  <c r="M105" i="85"/>
  <c r="L105" i="85"/>
  <c r="K105" i="85"/>
  <c r="AH104" i="85"/>
  <c r="AG104" i="85"/>
  <c r="AF104" i="85"/>
  <c r="AE104" i="85"/>
  <c r="AD104" i="85"/>
  <c r="AC104" i="85"/>
  <c r="AB104" i="85"/>
  <c r="AA104" i="85"/>
  <c r="Z104" i="85"/>
  <c r="Y104" i="85"/>
  <c r="X104" i="85"/>
  <c r="W104" i="85"/>
  <c r="V104" i="85"/>
  <c r="U104" i="85"/>
  <c r="T104" i="85"/>
  <c r="S104" i="85"/>
  <c r="R104" i="85"/>
  <c r="Q104" i="85"/>
  <c r="P104" i="85"/>
  <c r="O104" i="85"/>
  <c r="N104" i="85"/>
  <c r="M104" i="85"/>
  <c r="L104" i="85"/>
  <c r="K104" i="85"/>
  <c r="AH103" i="85"/>
  <c r="AG103" i="85"/>
  <c r="AF103" i="85"/>
  <c r="AE103" i="85"/>
  <c r="AD103" i="85"/>
  <c r="AC103" i="85"/>
  <c r="AB103" i="85"/>
  <c r="AA103" i="85"/>
  <c r="Z103" i="85"/>
  <c r="Y103" i="85"/>
  <c r="X103" i="85"/>
  <c r="W103" i="85"/>
  <c r="V103" i="85"/>
  <c r="U103" i="85"/>
  <c r="T103" i="85"/>
  <c r="S103" i="85"/>
  <c r="R103" i="85"/>
  <c r="Q103" i="85"/>
  <c r="P103" i="85"/>
  <c r="O103" i="85"/>
  <c r="N103" i="85"/>
  <c r="M103" i="85"/>
  <c r="L103" i="85"/>
  <c r="K103" i="85"/>
  <c r="AH102" i="85"/>
  <c r="AG102" i="85"/>
  <c r="AF102" i="85"/>
  <c r="AE102" i="85"/>
  <c r="AD102" i="85"/>
  <c r="AC102" i="85"/>
  <c r="AB102" i="85"/>
  <c r="AA102" i="85"/>
  <c r="Z102" i="85"/>
  <c r="Y102" i="85"/>
  <c r="X102" i="85"/>
  <c r="W102" i="85"/>
  <c r="V102" i="85"/>
  <c r="U102" i="85"/>
  <c r="T102" i="85"/>
  <c r="S102" i="85"/>
  <c r="R102" i="85"/>
  <c r="Q102" i="85"/>
  <c r="P102" i="85"/>
  <c r="O102" i="85"/>
  <c r="N102" i="85"/>
  <c r="M102" i="85"/>
  <c r="L102" i="85"/>
  <c r="K102" i="85"/>
  <c r="AH101" i="85"/>
  <c r="AG101" i="85"/>
  <c r="AF101" i="85"/>
  <c r="AE101" i="85"/>
  <c r="AD101" i="85"/>
  <c r="AC101" i="85"/>
  <c r="AB101" i="85"/>
  <c r="AA101" i="85"/>
  <c r="Z101" i="85"/>
  <c r="Y101" i="85"/>
  <c r="X101" i="85"/>
  <c r="W101" i="85"/>
  <c r="V101" i="85"/>
  <c r="U101" i="85"/>
  <c r="T101" i="85"/>
  <c r="S101" i="85"/>
  <c r="R101" i="85"/>
  <c r="Q101" i="85"/>
  <c r="P101" i="85"/>
  <c r="O101" i="85"/>
  <c r="N101" i="85"/>
  <c r="M101" i="85"/>
  <c r="L101" i="85"/>
  <c r="K101" i="85"/>
  <c r="AH100" i="85"/>
  <c r="AG100" i="85"/>
  <c r="AF100" i="85"/>
  <c r="AE100" i="85"/>
  <c r="AD100" i="85"/>
  <c r="AC100" i="85"/>
  <c r="AB100" i="85"/>
  <c r="AA100" i="85"/>
  <c r="Z100" i="85"/>
  <c r="Y100" i="85"/>
  <c r="X100" i="85"/>
  <c r="W100" i="85"/>
  <c r="V100" i="85"/>
  <c r="U100" i="85"/>
  <c r="T100" i="85"/>
  <c r="S100" i="85"/>
  <c r="R100" i="85"/>
  <c r="Q100" i="85"/>
  <c r="P100" i="85"/>
  <c r="O100" i="85"/>
  <c r="N100" i="85"/>
  <c r="M100" i="85"/>
  <c r="L100" i="85"/>
  <c r="K100" i="85"/>
  <c r="AH99" i="85"/>
  <c r="AG99" i="85"/>
  <c r="AF99" i="85"/>
  <c r="AE99" i="85"/>
  <c r="AD99" i="85"/>
  <c r="AC99" i="85"/>
  <c r="AB99" i="85"/>
  <c r="AA99" i="85"/>
  <c r="Z99" i="85"/>
  <c r="Y99" i="85"/>
  <c r="X99" i="85"/>
  <c r="W99" i="85"/>
  <c r="V99" i="85"/>
  <c r="U99" i="85"/>
  <c r="T99" i="85"/>
  <c r="S99" i="85"/>
  <c r="R99" i="85"/>
  <c r="Q99" i="85"/>
  <c r="P99" i="85"/>
  <c r="O99" i="85"/>
  <c r="N99" i="85"/>
  <c r="M99" i="85"/>
  <c r="L99" i="85"/>
  <c r="K99" i="85"/>
  <c r="AH98" i="85"/>
  <c r="AG98" i="85"/>
  <c r="AF98" i="85"/>
  <c r="AE98" i="85"/>
  <c r="AD98" i="85"/>
  <c r="AC98" i="85"/>
  <c r="AB98" i="85"/>
  <c r="AA98" i="85"/>
  <c r="Z98" i="85"/>
  <c r="Y98" i="85"/>
  <c r="X98" i="85"/>
  <c r="W98" i="85"/>
  <c r="V98" i="85"/>
  <c r="U98" i="85"/>
  <c r="T98" i="85"/>
  <c r="S98" i="85"/>
  <c r="R98" i="85"/>
  <c r="Q98" i="85"/>
  <c r="P98" i="85"/>
  <c r="O98" i="85"/>
  <c r="N98" i="85"/>
  <c r="M98" i="85"/>
  <c r="L98" i="85"/>
  <c r="K98" i="85"/>
  <c r="AH97" i="85"/>
  <c r="AG97" i="85"/>
  <c r="AF97" i="85"/>
  <c r="AE97" i="85"/>
  <c r="AD97" i="85"/>
  <c r="AC97" i="85"/>
  <c r="AB97" i="85"/>
  <c r="AA97" i="85"/>
  <c r="Z97" i="85"/>
  <c r="Y97" i="85"/>
  <c r="X97" i="85"/>
  <c r="W97" i="85"/>
  <c r="V97" i="85"/>
  <c r="U97" i="85"/>
  <c r="T97" i="85"/>
  <c r="S97" i="85"/>
  <c r="R97" i="85"/>
  <c r="Q97" i="85"/>
  <c r="P97" i="85"/>
  <c r="O97" i="85"/>
  <c r="N97" i="85"/>
  <c r="M97" i="85"/>
  <c r="L97" i="85"/>
  <c r="K97" i="85"/>
  <c r="AH96" i="85"/>
  <c r="AG96" i="85"/>
  <c r="AF96" i="85"/>
  <c r="AE96" i="85"/>
  <c r="AD96" i="85"/>
  <c r="AC96" i="85"/>
  <c r="AB96" i="85"/>
  <c r="AA96" i="85"/>
  <c r="Z96" i="85"/>
  <c r="Y96" i="85"/>
  <c r="X96" i="85"/>
  <c r="W96" i="85"/>
  <c r="V96" i="85"/>
  <c r="U96" i="85"/>
  <c r="T96" i="85"/>
  <c r="S96" i="85"/>
  <c r="R96" i="85"/>
  <c r="Q96" i="85"/>
  <c r="P96" i="85"/>
  <c r="O96" i="85"/>
  <c r="N96" i="85"/>
  <c r="M96" i="85"/>
  <c r="L96" i="85"/>
  <c r="K96" i="85"/>
  <c r="AH95" i="85"/>
  <c r="AG95" i="85"/>
  <c r="AF95" i="85"/>
  <c r="AE95" i="85"/>
  <c r="AD95" i="85"/>
  <c r="AC95" i="85"/>
  <c r="AB95" i="85"/>
  <c r="AA95" i="85"/>
  <c r="Z95" i="85"/>
  <c r="Y95" i="85"/>
  <c r="X95" i="85"/>
  <c r="W95" i="85"/>
  <c r="V95" i="85"/>
  <c r="U95" i="85"/>
  <c r="T95" i="85"/>
  <c r="S95" i="85"/>
  <c r="R95" i="85"/>
  <c r="Q95" i="85"/>
  <c r="P95" i="85"/>
  <c r="O95" i="85"/>
  <c r="N95" i="85"/>
  <c r="M95" i="85"/>
  <c r="L95" i="85"/>
  <c r="K95" i="85"/>
  <c r="AH94" i="85"/>
  <c r="AG94" i="85"/>
  <c r="AF94" i="85"/>
  <c r="AE94" i="85"/>
  <c r="AD94" i="85"/>
  <c r="AC94" i="85"/>
  <c r="AB94" i="85"/>
  <c r="AA94" i="85"/>
  <c r="Z94" i="85"/>
  <c r="Y94" i="85"/>
  <c r="X94" i="85"/>
  <c r="W94" i="85"/>
  <c r="V94" i="85"/>
  <c r="U94" i="85"/>
  <c r="T94" i="85"/>
  <c r="S94" i="85"/>
  <c r="R94" i="85"/>
  <c r="Q94" i="85"/>
  <c r="P94" i="85"/>
  <c r="O94" i="85"/>
  <c r="N94" i="85"/>
  <c r="M94" i="85"/>
  <c r="L94" i="85"/>
  <c r="K94" i="85"/>
  <c r="AH93" i="85"/>
  <c r="AG93" i="85"/>
  <c r="AF93" i="85"/>
  <c r="AE93" i="85"/>
  <c r="AD93" i="85"/>
  <c r="AC93" i="85"/>
  <c r="AB93" i="85"/>
  <c r="AA93" i="85"/>
  <c r="Z93" i="85"/>
  <c r="Y93" i="85"/>
  <c r="X93" i="85"/>
  <c r="W93" i="85"/>
  <c r="V93" i="85"/>
  <c r="U93" i="85"/>
  <c r="T93" i="85"/>
  <c r="S93" i="85"/>
  <c r="R93" i="85"/>
  <c r="Q93" i="85"/>
  <c r="P93" i="85"/>
  <c r="O93" i="85"/>
  <c r="N93" i="85"/>
  <c r="M93" i="85"/>
  <c r="L93" i="85"/>
  <c r="K93" i="85"/>
  <c r="AH92" i="85"/>
  <c r="AG92" i="85"/>
  <c r="AF92" i="85"/>
  <c r="AE92" i="85"/>
  <c r="AD92" i="85"/>
  <c r="AC92" i="85"/>
  <c r="AB92" i="85"/>
  <c r="AA92" i="85"/>
  <c r="Z92" i="85"/>
  <c r="Y92" i="85"/>
  <c r="X92" i="85"/>
  <c r="W92" i="85"/>
  <c r="V92" i="85"/>
  <c r="U92" i="85"/>
  <c r="T92" i="85"/>
  <c r="S92" i="85"/>
  <c r="R92" i="85"/>
  <c r="Q92" i="85"/>
  <c r="P92" i="85"/>
  <c r="O92" i="85"/>
  <c r="N92" i="85"/>
  <c r="M92" i="85"/>
  <c r="L92" i="85"/>
  <c r="K92" i="85"/>
  <c r="AH91" i="85"/>
  <c r="AG91" i="85"/>
  <c r="AF91" i="85"/>
  <c r="AE91" i="85"/>
  <c r="AD91" i="85"/>
  <c r="AC91" i="85"/>
  <c r="AB91" i="85"/>
  <c r="AA91" i="85"/>
  <c r="Z91" i="85"/>
  <c r="Y91" i="85"/>
  <c r="X91" i="85"/>
  <c r="W91" i="85"/>
  <c r="V91" i="85"/>
  <c r="U91" i="85"/>
  <c r="T91" i="85"/>
  <c r="S91" i="85"/>
  <c r="R91" i="85"/>
  <c r="Q91" i="85"/>
  <c r="P91" i="85"/>
  <c r="O91" i="85"/>
  <c r="N91" i="85"/>
  <c r="M91" i="85"/>
  <c r="L91" i="85"/>
  <c r="K91" i="85"/>
  <c r="AH90" i="85"/>
  <c r="AG90" i="85"/>
  <c r="AF90" i="85"/>
  <c r="AE90" i="85"/>
  <c r="AD90" i="85"/>
  <c r="AC90" i="85"/>
  <c r="AB90" i="85"/>
  <c r="AA90" i="85"/>
  <c r="Z90" i="85"/>
  <c r="Y90" i="85"/>
  <c r="X90" i="85"/>
  <c r="W90" i="85"/>
  <c r="V90" i="85"/>
  <c r="U90" i="85"/>
  <c r="T90" i="85"/>
  <c r="S90" i="85"/>
  <c r="R90" i="85"/>
  <c r="Q90" i="85"/>
  <c r="P90" i="85"/>
  <c r="O90" i="85"/>
  <c r="N90" i="85"/>
  <c r="M90" i="85"/>
  <c r="L90" i="85"/>
  <c r="K90" i="85"/>
  <c r="AH89" i="85"/>
  <c r="AG89" i="85"/>
  <c r="AF89" i="85"/>
  <c r="AE89" i="85"/>
  <c r="AD89" i="85"/>
  <c r="AC89" i="85"/>
  <c r="AB89" i="85"/>
  <c r="AA89" i="85"/>
  <c r="Z89" i="85"/>
  <c r="Y89" i="85"/>
  <c r="X89" i="85"/>
  <c r="W89" i="85"/>
  <c r="V89" i="85"/>
  <c r="U89" i="85"/>
  <c r="T89" i="85"/>
  <c r="S89" i="85"/>
  <c r="R89" i="85"/>
  <c r="Q89" i="85"/>
  <c r="P89" i="85"/>
  <c r="O89" i="85"/>
  <c r="N89" i="85"/>
  <c r="M89" i="85"/>
  <c r="L89" i="85"/>
  <c r="K89" i="85"/>
  <c r="AH88" i="85"/>
  <c r="AG88" i="85"/>
  <c r="AF88" i="85"/>
  <c r="AE88" i="85"/>
  <c r="AD88" i="85"/>
  <c r="AC88" i="85"/>
  <c r="AB88" i="85"/>
  <c r="AA88" i="85"/>
  <c r="Z88" i="85"/>
  <c r="Y88" i="85"/>
  <c r="X88" i="85"/>
  <c r="W88" i="85"/>
  <c r="V88" i="85"/>
  <c r="U88" i="85"/>
  <c r="T88" i="85"/>
  <c r="S88" i="85"/>
  <c r="R88" i="85"/>
  <c r="Q88" i="85"/>
  <c r="P88" i="85"/>
  <c r="O88" i="85"/>
  <c r="N88" i="85"/>
  <c r="M88" i="85"/>
  <c r="L88" i="85"/>
  <c r="K88" i="85"/>
  <c r="AH87" i="85"/>
  <c r="AG87" i="85"/>
  <c r="AF87" i="85"/>
  <c r="AE87" i="85"/>
  <c r="AD87" i="85"/>
  <c r="AC87" i="85"/>
  <c r="AB87" i="85"/>
  <c r="AA87" i="85"/>
  <c r="Z87" i="85"/>
  <c r="Y87" i="85"/>
  <c r="X87" i="85"/>
  <c r="W87" i="85"/>
  <c r="V87" i="85"/>
  <c r="U87" i="85"/>
  <c r="T87" i="85"/>
  <c r="S87" i="85"/>
  <c r="R87" i="85"/>
  <c r="Q87" i="85"/>
  <c r="P87" i="85"/>
  <c r="O87" i="85"/>
  <c r="N87" i="85"/>
  <c r="M87" i="85"/>
  <c r="L87" i="85"/>
  <c r="K87" i="85"/>
  <c r="AH86" i="85"/>
  <c r="AG86" i="85"/>
  <c r="AF86" i="85"/>
  <c r="AE86" i="85"/>
  <c r="AD86" i="85"/>
  <c r="AC86" i="85"/>
  <c r="AB86" i="85"/>
  <c r="AA86" i="85"/>
  <c r="Z86" i="85"/>
  <c r="Y86" i="85"/>
  <c r="X86" i="85"/>
  <c r="W86" i="85"/>
  <c r="V86" i="85"/>
  <c r="U86" i="85"/>
  <c r="T86" i="85"/>
  <c r="S86" i="85"/>
  <c r="R86" i="85"/>
  <c r="Q86" i="85"/>
  <c r="P86" i="85"/>
  <c r="O86" i="85"/>
  <c r="N86" i="85"/>
  <c r="M86" i="85"/>
  <c r="L86" i="85"/>
  <c r="K86" i="85"/>
  <c r="AH85" i="85"/>
  <c r="AG85" i="85"/>
  <c r="AF85" i="85"/>
  <c r="AE85" i="85"/>
  <c r="AD85" i="85"/>
  <c r="AC85" i="85"/>
  <c r="AB85" i="85"/>
  <c r="AA85" i="85"/>
  <c r="Z85" i="85"/>
  <c r="Y85" i="85"/>
  <c r="X85" i="85"/>
  <c r="W85" i="85"/>
  <c r="V85" i="85"/>
  <c r="U85" i="85"/>
  <c r="T85" i="85"/>
  <c r="S85" i="85"/>
  <c r="R85" i="85"/>
  <c r="Q85" i="85"/>
  <c r="P85" i="85"/>
  <c r="O85" i="85"/>
  <c r="N85" i="85"/>
  <c r="M85" i="85"/>
  <c r="L85" i="85"/>
  <c r="K85" i="85"/>
  <c r="AH84" i="85"/>
  <c r="AH135" i="85" s="1"/>
  <c r="AG84" i="85"/>
  <c r="AG135" i="85" s="1"/>
  <c r="AF84" i="85"/>
  <c r="AF135" i="85" s="1"/>
  <c r="AE84" i="85"/>
  <c r="AE135" i="85" s="1"/>
  <c r="AD84" i="85"/>
  <c r="AD135" i="85" s="1"/>
  <c r="AC84" i="85"/>
  <c r="AC135" i="85" s="1"/>
  <c r="AB84" i="85"/>
  <c r="AB135" i="85" s="1"/>
  <c r="AA84" i="85"/>
  <c r="AA135" i="85" s="1"/>
  <c r="Z84" i="85"/>
  <c r="Z135" i="85" s="1"/>
  <c r="Y84" i="85"/>
  <c r="Y135" i="85" s="1"/>
  <c r="X84" i="85"/>
  <c r="X135" i="85" s="1"/>
  <c r="W84" i="85"/>
  <c r="W135" i="85" s="1"/>
  <c r="V84" i="85"/>
  <c r="V135" i="85" s="1"/>
  <c r="U84" i="85"/>
  <c r="U135" i="85" s="1"/>
  <c r="T84" i="85"/>
  <c r="T135" i="85" s="1"/>
  <c r="S84" i="85"/>
  <c r="S135" i="85" s="1"/>
  <c r="R84" i="85"/>
  <c r="R135" i="85" s="1"/>
  <c r="Q84" i="85"/>
  <c r="Q135" i="85" s="1"/>
  <c r="P84" i="85"/>
  <c r="P135" i="85" s="1"/>
  <c r="O84" i="85"/>
  <c r="O135" i="85" s="1"/>
  <c r="N84" i="85"/>
  <c r="N135" i="85" s="1"/>
  <c r="M84" i="85"/>
  <c r="M135" i="85" s="1"/>
  <c r="L84" i="85"/>
  <c r="L135" i="85" s="1"/>
  <c r="K84" i="85"/>
  <c r="K135" i="85" s="1"/>
  <c r="D55" i="85" l="1"/>
  <c r="F55" i="85" s="1"/>
  <c r="D54" i="85"/>
  <c r="F54" i="85" s="1"/>
  <c r="D53" i="85"/>
  <c r="F53" i="85" s="1"/>
  <c r="D39" i="85"/>
  <c r="F39" i="85" s="1"/>
  <c r="C65" i="85"/>
  <c r="C51" i="85"/>
  <c r="F41" i="85"/>
  <c r="F42" i="85"/>
  <c r="F48" i="85"/>
  <c r="F49" i="85"/>
  <c r="F50" i="85"/>
  <c r="D50" i="85"/>
  <c r="D49" i="85"/>
  <c r="D48" i="85"/>
  <c r="D47" i="85"/>
  <c r="F47" i="85" s="1"/>
  <c r="D46" i="85"/>
  <c r="F46" i="85" s="1"/>
  <c r="D45" i="85"/>
  <c r="F45" i="85" s="1"/>
  <c r="D44" i="85"/>
  <c r="F44" i="85" s="1"/>
  <c r="D43" i="85"/>
  <c r="F43" i="85" s="1"/>
  <c r="D42" i="85"/>
  <c r="D41" i="85"/>
  <c r="D40" i="85"/>
  <c r="F40" i="85" s="1"/>
  <c r="D29" i="85"/>
  <c r="F29" i="85" s="1"/>
  <c r="D30" i="85"/>
  <c r="F30" i="85" s="1"/>
  <c r="D31" i="85"/>
  <c r="D36" i="85" s="1"/>
  <c r="D32" i="85"/>
  <c r="D33" i="85"/>
  <c r="D34" i="85"/>
  <c r="D35" i="85"/>
  <c r="D28" i="85"/>
  <c r="F32" i="85"/>
  <c r="F33" i="85"/>
  <c r="F34" i="85"/>
  <c r="F35" i="85"/>
  <c r="F28" i="85"/>
  <c r="C36" i="85"/>
  <c r="F51" i="85" l="1"/>
  <c r="F52" i="85" s="1"/>
  <c r="D65" i="85"/>
  <c r="D51" i="85"/>
  <c r="F31" i="85"/>
  <c r="F36" i="85"/>
  <c r="F37" i="85" s="1"/>
  <c r="F38" i="85" s="1"/>
  <c r="L78" i="85"/>
  <c r="M78" i="85"/>
  <c r="N78" i="85"/>
  <c r="O78" i="85"/>
  <c r="P78" i="85"/>
  <c r="Q78" i="85"/>
  <c r="R78" i="85"/>
  <c r="S78" i="85"/>
  <c r="T78" i="85"/>
  <c r="U78" i="85"/>
  <c r="V78" i="85"/>
  <c r="W78" i="85"/>
  <c r="X78" i="85"/>
  <c r="Y78" i="85"/>
  <c r="Z78" i="85"/>
  <c r="AA78" i="85"/>
  <c r="AB78" i="85"/>
  <c r="AC78" i="85"/>
  <c r="AD78" i="85"/>
  <c r="AE78" i="85"/>
  <c r="AF78" i="85"/>
  <c r="AG78" i="85"/>
  <c r="AH78" i="85"/>
  <c r="K78" i="85"/>
  <c r="P695" i="79" l="1"/>
  <c r="Q695" i="79" s="1"/>
  <c r="R695" i="79" s="1"/>
  <c r="S695" i="79" s="1"/>
  <c r="T695" i="79" s="1"/>
  <c r="U695" i="79" s="1"/>
  <c r="V695" i="79" s="1"/>
  <c r="W695" i="79" s="1"/>
  <c r="X695" i="79" s="1"/>
  <c r="O512" i="79" l="1"/>
  <c r="P512" i="79" s="1"/>
  <c r="Q512" i="79" s="1"/>
  <c r="R512" i="79" s="1"/>
  <c r="S512" i="79" s="1"/>
  <c r="T512" i="79" s="1"/>
  <c r="U512" i="79" s="1"/>
  <c r="V512" i="79" s="1"/>
  <c r="W512" i="79" s="1"/>
  <c r="X512" i="79" s="1"/>
  <c r="O326" i="79"/>
  <c r="E679" i="79"/>
  <c r="F679" i="79"/>
  <c r="G679" i="79"/>
  <c r="H679" i="79"/>
  <c r="I679" i="79"/>
  <c r="J679" i="79"/>
  <c r="K679" i="79"/>
  <c r="L679" i="79"/>
  <c r="M679" i="79"/>
  <c r="E682" i="79"/>
  <c r="F682" i="79"/>
  <c r="G682" i="79"/>
  <c r="H682" i="79"/>
  <c r="I682" i="79"/>
  <c r="J682" i="79"/>
  <c r="K682" i="79"/>
  <c r="L682" i="79"/>
  <c r="M682" i="79"/>
  <c r="D682" i="79"/>
  <c r="D679" i="79"/>
  <c r="Q326" i="79" l="1"/>
  <c r="R326" i="79" s="1"/>
  <c r="S326" i="79" s="1"/>
  <c r="T326" i="79" s="1"/>
  <c r="U326" i="79" s="1"/>
  <c r="V326" i="79" s="1"/>
  <c r="W326" i="79" s="1"/>
  <c r="X326" i="79" s="1"/>
  <c r="P326" i="79"/>
  <c r="E692" i="79"/>
  <c r="F692" i="79"/>
  <c r="G692" i="79"/>
  <c r="H692" i="79"/>
  <c r="I692" i="79"/>
  <c r="J692" i="79"/>
  <c r="K692" i="79"/>
  <c r="L692" i="79"/>
  <c r="M692" i="79"/>
  <c r="D692" i="79"/>
  <c r="E673" i="79"/>
  <c r="F673" i="79"/>
  <c r="G673" i="79"/>
  <c r="H673" i="79"/>
  <c r="I673" i="79"/>
  <c r="J673" i="79"/>
  <c r="K673" i="79"/>
  <c r="L673" i="79"/>
  <c r="M673" i="79"/>
  <c r="D673" i="79"/>
  <c r="E660" i="79" l="1"/>
  <c r="F660" i="79"/>
  <c r="G660" i="79"/>
  <c r="H660" i="79"/>
  <c r="I660" i="79"/>
  <c r="J660" i="79"/>
  <c r="K660" i="79"/>
  <c r="L660" i="79"/>
  <c r="M660" i="79"/>
  <c r="D660" i="79"/>
  <c r="E663" i="79"/>
  <c r="F663" i="79"/>
  <c r="G663" i="79"/>
  <c r="H663" i="79"/>
  <c r="I663" i="79"/>
  <c r="J663" i="79"/>
  <c r="K663" i="79"/>
  <c r="L663" i="79"/>
  <c r="M663" i="79"/>
  <c r="D663" i="79"/>
  <c r="E657" i="79"/>
  <c r="F657" i="79"/>
  <c r="G657" i="79"/>
  <c r="H657" i="79"/>
  <c r="I657" i="79"/>
  <c r="J657" i="79"/>
  <c r="K657" i="79"/>
  <c r="L657" i="79"/>
  <c r="M657" i="79"/>
  <c r="D657" i="79"/>
  <c r="D477" i="79"/>
  <c r="E477" i="79"/>
  <c r="F477" i="79"/>
  <c r="G477" i="79"/>
  <c r="H477" i="79"/>
  <c r="I477" i="79"/>
  <c r="J477" i="79"/>
  <c r="K477" i="79"/>
  <c r="L477" i="79"/>
  <c r="M477" i="79"/>
  <c r="O477" i="79"/>
  <c r="O502" i="79" l="1"/>
  <c r="E502" i="79"/>
  <c r="F502" i="79"/>
  <c r="G502" i="79"/>
  <c r="H502" i="79"/>
  <c r="I502" i="79"/>
  <c r="J502" i="79"/>
  <c r="K502" i="79"/>
  <c r="L502" i="79"/>
  <c r="M502" i="79"/>
  <c r="D502" i="79"/>
  <c r="P499" i="79"/>
  <c r="Q499" i="79"/>
  <c r="R499" i="79"/>
  <c r="S499" i="79"/>
  <c r="T499" i="79"/>
  <c r="U499" i="79"/>
  <c r="V499" i="79"/>
  <c r="W499" i="79"/>
  <c r="X499" i="79"/>
  <c r="O499" i="79"/>
  <c r="E499" i="79"/>
  <c r="F499" i="79"/>
  <c r="G499" i="79"/>
  <c r="H499" i="79"/>
  <c r="I499" i="79"/>
  <c r="J499" i="79"/>
  <c r="K499" i="79"/>
  <c r="L499" i="79"/>
  <c r="M499" i="79"/>
  <c r="D499" i="79"/>
  <c r="O496" i="79"/>
  <c r="E496" i="79"/>
  <c r="F496" i="79"/>
  <c r="G496" i="79"/>
  <c r="H496" i="79"/>
  <c r="I496" i="79"/>
  <c r="J496" i="79"/>
  <c r="K496" i="79"/>
  <c r="L496" i="79"/>
  <c r="M496" i="79"/>
  <c r="D496" i="79"/>
  <c r="O505" i="79"/>
  <c r="E505" i="79"/>
  <c r="F505" i="79"/>
  <c r="G505" i="79"/>
  <c r="H505" i="79"/>
  <c r="I505" i="79"/>
  <c r="J505" i="79"/>
  <c r="K505" i="79"/>
  <c r="L505" i="79"/>
  <c r="M505" i="79"/>
  <c r="D505" i="79"/>
  <c r="Q549" i="79"/>
  <c r="S549" i="79"/>
  <c r="U549" i="79"/>
  <c r="W549" i="79"/>
  <c r="O549" i="79"/>
  <c r="D549" i="79"/>
  <c r="Q546" i="79"/>
  <c r="S546" i="79"/>
  <c r="U546" i="79"/>
  <c r="W546" i="79"/>
  <c r="O546" i="79"/>
  <c r="D546" i="79"/>
  <c r="E493" i="79"/>
  <c r="F493" i="79"/>
  <c r="G493" i="79"/>
  <c r="H493" i="79"/>
  <c r="I493" i="79"/>
  <c r="J493" i="79"/>
  <c r="K493" i="79"/>
  <c r="L493" i="79"/>
  <c r="M493" i="79"/>
  <c r="D493" i="79"/>
  <c r="O509" i="79"/>
  <c r="E509" i="79"/>
  <c r="F509" i="79"/>
  <c r="G509" i="79"/>
  <c r="H509" i="79"/>
  <c r="I509" i="79"/>
  <c r="J509" i="79"/>
  <c r="K509" i="79"/>
  <c r="L509" i="79"/>
  <c r="M509" i="79"/>
  <c r="D509" i="79"/>
  <c r="O490" i="79"/>
  <c r="E490" i="79"/>
  <c r="F490" i="79"/>
  <c r="G490" i="79"/>
  <c r="H490" i="79"/>
  <c r="I490" i="79"/>
  <c r="J490" i="79"/>
  <c r="K490" i="79"/>
  <c r="L490" i="79"/>
  <c r="M490" i="79"/>
  <c r="D490" i="79"/>
  <c r="E487" i="79" l="1"/>
  <c r="F487" i="79"/>
  <c r="G487" i="79"/>
  <c r="H487" i="79"/>
  <c r="I487" i="79"/>
  <c r="J487" i="79"/>
  <c r="K487" i="79"/>
  <c r="L487" i="79"/>
  <c r="M487" i="79"/>
  <c r="D487" i="79"/>
  <c r="E484" i="79"/>
  <c r="F484" i="79"/>
  <c r="G484" i="79"/>
  <c r="H484" i="79"/>
  <c r="I484" i="79"/>
  <c r="J484" i="79"/>
  <c r="K484" i="79"/>
  <c r="L484" i="79"/>
  <c r="M484" i="79"/>
  <c r="D484" i="79"/>
  <c r="E480" i="79"/>
  <c r="F480" i="79"/>
  <c r="G480" i="79"/>
  <c r="H480" i="79"/>
  <c r="I480" i="79"/>
  <c r="J480" i="79"/>
  <c r="K480" i="79"/>
  <c r="L480" i="79"/>
  <c r="M480" i="79"/>
  <c r="D480" i="79"/>
  <c r="E471" i="79"/>
  <c r="F471" i="79"/>
  <c r="G471" i="79"/>
  <c r="H471" i="79"/>
  <c r="I471" i="79"/>
  <c r="J471" i="79"/>
  <c r="K471" i="79"/>
  <c r="L471" i="79"/>
  <c r="M471" i="79"/>
  <c r="D471" i="79"/>
  <c r="E474" i="79"/>
  <c r="F474" i="79"/>
  <c r="G474" i="79"/>
  <c r="H474" i="79"/>
  <c r="I474" i="79"/>
  <c r="J474" i="79"/>
  <c r="K474" i="79"/>
  <c r="L474" i="79"/>
  <c r="M474" i="79"/>
  <c r="D474" i="79"/>
  <c r="S256" i="68" l="1"/>
  <c r="P546" i="79" s="1"/>
  <c r="S257" i="68"/>
  <c r="P549" i="79" s="1"/>
  <c r="AA257" i="68"/>
  <c r="X549" i="79" s="1"/>
  <c r="AC256" i="68"/>
  <c r="Y257" i="68"/>
  <c r="V549" i="79" s="1"/>
  <c r="AI256" i="68"/>
  <c r="AA256" i="68"/>
  <c r="X546" i="79" s="1"/>
  <c r="AI257" i="68"/>
  <c r="AK256" i="68"/>
  <c r="AG257" i="68"/>
  <c r="AE257" i="68"/>
  <c r="AG256" i="68"/>
  <c r="Y256" i="68"/>
  <c r="V546" i="79" s="1"/>
  <c r="AK257" i="68"/>
  <c r="AC257" i="68"/>
  <c r="U257" i="68"/>
  <c r="R549" i="79" s="1"/>
  <c r="U256" i="68"/>
  <c r="R546" i="79" s="1"/>
  <c r="W257" i="68"/>
  <c r="T549" i="79" s="1"/>
  <c r="AE256" i="68"/>
  <c r="W256" i="68"/>
  <c r="T546" i="79" s="1"/>
  <c r="AX256" i="68" l="1"/>
  <c r="AX257" i="68"/>
  <c r="O732" i="79"/>
  <c r="D732" i="79"/>
  <c r="AY279" i="68" l="1"/>
  <c r="D729" i="79"/>
  <c r="T279" i="68"/>
  <c r="O729" i="79"/>
  <c r="T278" i="68"/>
  <c r="P732" i="79" s="1"/>
  <c r="AY278" i="68"/>
  <c r="E732" i="79" s="1"/>
  <c r="AY256" i="68"/>
  <c r="E546" i="79"/>
  <c r="E561" i="79" s="1"/>
  <c r="AY257" i="68"/>
  <c r="E549" i="79"/>
  <c r="O692" i="79"/>
  <c r="O673" i="79"/>
  <c r="Y744" i="79" l="1"/>
  <c r="D744" i="79"/>
  <c r="U279" i="68"/>
  <c r="P729" i="79"/>
  <c r="AZ279" i="68"/>
  <c r="E729" i="79"/>
  <c r="AZ278" i="68"/>
  <c r="F732" i="79" s="1"/>
  <c r="O676" i="79"/>
  <c r="AY276" i="68"/>
  <c r="D676" i="79"/>
  <c r="U278" i="68"/>
  <c r="Q732" i="79" s="1"/>
  <c r="O670" i="79"/>
  <c r="AZ257" i="68"/>
  <c r="F549" i="79"/>
  <c r="AZ256" i="68"/>
  <c r="F546" i="79"/>
  <c r="F561" i="79" s="1"/>
  <c r="O474" i="79"/>
  <c r="O484" i="79"/>
  <c r="O480" i="79"/>
  <c r="O487" i="79"/>
  <c r="AY269" i="68"/>
  <c r="S250" i="68"/>
  <c r="S251" i="68"/>
  <c r="S259" i="68"/>
  <c r="S243" i="68"/>
  <c r="P477" i="79" s="1"/>
  <c r="S245" i="68"/>
  <c r="S240" i="68"/>
  <c r="S246" i="68"/>
  <c r="S241" i="68"/>
  <c r="S247" i="68"/>
  <c r="T273" i="68"/>
  <c r="T269" i="68"/>
  <c r="T276" i="68"/>
  <c r="T265" i="68"/>
  <c r="U265" i="68" s="1"/>
  <c r="V265" i="68" s="1"/>
  <c r="W265" i="68" s="1"/>
  <c r="X265" i="68" s="1"/>
  <c r="Y265" i="68" s="1"/>
  <c r="Z265" i="68" s="1"/>
  <c r="AA265" i="68" s="1"/>
  <c r="AB265" i="68" s="1"/>
  <c r="AC265" i="68" s="1"/>
  <c r="AD265" i="68" s="1"/>
  <c r="AE265" i="68" s="1"/>
  <c r="AF265" i="68" s="1"/>
  <c r="AG265" i="68" s="1"/>
  <c r="AH265" i="68" s="1"/>
  <c r="AI265" i="68" s="1"/>
  <c r="AJ265" i="68" s="1"/>
  <c r="AK265" i="68" s="1"/>
  <c r="AL265" i="68" s="1"/>
  <c r="AM265" i="68" s="1"/>
  <c r="T263" i="68"/>
  <c r="U263" i="68" s="1"/>
  <c r="V263" i="68" s="1"/>
  <c r="W263" i="68" s="1"/>
  <c r="X263" i="68" s="1"/>
  <c r="Y263" i="68" s="1"/>
  <c r="Z263" i="68" s="1"/>
  <c r="AA263" i="68" s="1"/>
  <c r="AB263" i="68" s="1"/>
  <c r="AC263" i="68" s="1"/>
  <c r="AD263" i="68" s="1"/>
  <c r="AE263" i="68" s="1"/>
  <c r="AF263" i="68" s="1"/>
  <c r="AG263" i="68" s="1"/>
  <c r="AH263" i="68" s="1"/>
  <c r="AI263" i="68" s="1"/>
  <c r="AJ263" i="68" s="1"/>
  <c r="AK263" i="68" s="1"/>
  <c r="AL263" i="68" s="1"/>
  <c r="AM263" i="68" s="1"/>
  <c r="T272" i="68"/>
  <c r="O493" i="79" l="1"/>
  <c r="BA279" i="68"/>
  <c r="F729" i="79"/>
  <c r="V279" i="68"/>
  <c r="Q729" i="79"/>
  <c r="U276" i="68"/>
  <c r="P676" i="79"/>
  <c r="U273" i="68"/>
  <c r="P692" i="79"/>
  <c r="V278" i="68"/>
  <c r="R732" i="79" s="1"/>
  <c r="BA278" i="68"/>
  <c r="G732" i="79" s="1"/>
  <c r="AZ276" i="68"/>
  <c r="E676" i="79"/>
  <c r="U272" i="68"/>
  <c r="P673" i="79"/>
  <c r="U269" i="68"/>
  <c r="P670" i="79"/>
  <c r="AZ269" i="68"/>
  <c r="T251" i="68"/>
  <c r="P509" i="79"/>
  <c r="T259" i="68"/>
  <c r="P505" i="79"/>
  <c r="BA256" i="68"/>
  <c r="G546" i="79"/>
  <c r="T250" i="68"/>
  <c r="P490" i="79"/>
  <c r="P493" i="79"/>
  <c r="T245" i="68"/>
  <c r="P502" i="79"/>
  <c r="BA257" i="68"/>
  <c r="G549" i="79"/>
  <c r="T241" i="68"/>
  <c r="P480" i="79"/>
  <c r="T247" i="68"/>
  <c r="P487" i="79"/>
  <c r="T246" i="68"/>
  <c r="P484" i="79"/>
  <c r="T240" i="68"/>
  <c r="P474" i="79"/>
  <c r="T243" i="68"/>
  <c r="Q477" i="79" s="1"/>
  <c r="S242" i="68"/>
  <c r="P744" i="79" l="1"/>
  <c r="BB279" i="68"/>
  <c r="G729" i="79"/>
  <c r="W279" i="68"/>
  <c r="R729" i="79"/>
  <c r="BB278" i="68"/>
  <c r="H732" i="79" s="1"/>
  <c r="W278" i="68"/>
  <c r="S732" i="79" s="1"/>
  <c r="V272" i="68"/>
  <c r="Q673" i="79"/>
  <c r="V273" i="68"/>
  <c r="Q692" i="79"/>
  <c r="BA276" i="68"/>
  <c r="F676" i="79"/>
  <c r="V276" i="68"/>
  <c r="Q676" i="79"/>
  <c r="BA269" i="68"/>
  <c r="V269" i="68"/>
  <c r="Q670" i="79"/>
  <c r="U250" i="68"/>
  <c r="Q490" i="79"/>
  <c r="T242" i="68"/>
  <c r="P496" i="79"/>
  <c r="P561" i="79" s="1"/>
  <c r="G561" i="79"/>
  <c r="U251" i="68"/>
  <c r="Q509" i="79"/>
  <c r="BB257" i="68"/>
  <c r="H549" i="79"/>
  <c r="U245" i="68"/>
  <c r="Q502" i="79"/>
  <c r="U259" i="68"/>
  <c r="Q505" i="79"/>
  <c r="Q493" i="79"/>
  <c r="BB256" i="68"/>
  <c r="H546" i="79"/>
  <c r="U240" i="68"/>
  <c r="Q474" i="79"/>
  <c r="U246" i="68"/>
  <c r="Q484" i="79"/>
  <c r="U247" i="68"/>
  <c r="Q487" i="79"/>
  <c r="U243" i="68"/>
  <c r="R477" i="79" s="1"/>
  <c r="U241" i="68"/>
  <c r="Q480" i="79"/>
  <c r="X366" i="79"/>
  <c r="W366" i="79"/>
  <c r="V366" i="79"/>
  <c r="U366" i="79"/>
  <c r="T366" i="79"/>
  <c r="S366" i="79"/>
  <c r="R366" i="79"/>
  <c r="Q366" i="79"/>
  <c r="P366" i="79"/>
  <c r="X363" i="79"/>
  <c r="W363" i="79"/>
  <c r="V363" i="79"/>
  <c r="U363" i="79"/>
  <c r="T363" i="79"/>
  <c r="S363" i="79"/>
  <c r="R363" i="79"/>
  <c r="Q363" i="79"/>
  <c r="P363" i="79"/>
  <c r="X323" i="79"/>
  <c r="W323" i="79"/>
  <c r="V323" i="79"/>
  <c r="U323" i="79"/>
  <c r="T323" i="79"/>
  <c r="S323" i="79"/>
  <c r="R323" i="79"/>
  <c r="Q323" i="79"/>
  <c r="P323" i="79"/>
  <c r="X305" i="79"/>
  <c r="W305" i="79"/>
  <c r="V305" i="79"/>
  <c r="U305" i="79"/>
  <c r="T305" i="79"/>
  <c r="S305" i="79"/>
  <c r="R305" i="79"/>
  <c r="Q305" i="79"/>
  <c r="P305" i="79"/>
  <c r="X304" i="79"/>
  <c r="W304" i="79"/>
  <c r="V304" i="79"/>
  <c r="U304" i="79"/>
  <c r="T304" i="79"/>
  <c r="S304" i="79"/>
  <c r="R304" i="79"/>
  <c r="Q304" i="79"/>
  <c r="P304" i="79"/>
  <c r="X302" i="79"/>
  <c r="W302" i="79"/>
  <c r="V302" i="79"/>
  <c r="U302" i="79"/>
  <c r="T302" i="79"/>
  <c r="S302" i="79"/>
  <c r="R302" i="79"/>
  <c r="Q302" i="79"/>
  <c r="P302" i="79"/>
  <c r="X301" i="79"/>
  <c r="W301" i="79"/>
  <c r="V301" i="79"/>
  <c r="U301" i="79"/>
  <c r="T301" i="79"/>
  <c r="S301" i="79"/>
  <c r="R301" i="79"/>
  <c r="Q301" i="79"/>
  <c r="P301" i="79"/>
  <c r="X297" i="79"/>
  <c r="W297" i="79"/>
  <c r="V297" i="79"/>
  <c r="U297" i="79"/>
  <c r="T297" i="79"/>
  <c r="S297" i="79"/>
  <c r="R297" i="79"/>
  <c r="Q297" i="79"/>
  <c r="P297" i="79"/>
  <c r="X295" i="79"/>
  <c r="W295" i="79"/>
  <c r="V295" i="79"/>
  <c r="U295" i="79"/>
  <c r="T295" i="79"/>
  <c r="S295" i="79"/>
  <c r="R295" i="79"/>
  <c r="Q295" i="79"/>
  <c r="P295" i="79"/>
  <c r="X292" i="79"/>
  <c r="W292" i="79"/>
  <c r="V292" i="79"/>
  <c r="U292" i="79"/>
  <c r="T292" i="79"/>
  <c r="S292" i="79"/>
  <c r="R292" i="79"/>
  <c r="Q292" i="79"/>
  <c r="P292" i="79"/>
  <c r="X291" i="79"/>
  <c r="W291" i="79"/>
  <c r="V291" i="79"/>
  <c r="U291" i="79"/>
  <c r="T291" i="79"/>
  <c r="S291" i="79"/>
  <c r="R291" i="79"/>
  <c r="Q291" i="79"/>
  <c r="P291" i="79"/>
  <c r="X289" i="79"/>
  <c r="W289" i="79"/>
  <c r="V289" i="79"/>
  <c r="U289" i="79"/>
  <c r="T289" i="79"/>
  <c r="S289" i="79"/>
  <c r="R289" i="79"/>
  <c r="Q289" i="79"/>
  <c r="P289" i="79"/>
  <c r="X288" i="79"/>
  <c r="W288" i="79"/>
  <c r="V288" i="79"/>
  <c r="U288" i="79"/>
  <c r="T288" i="79"/>
  <c r="S288" i="79"/>
  <c r="R288" i="79"/>
  <c r="Q288" i="79"/>
  <c r="P288" i="79"/>
  <c r="X122" i="79"/>
  <c r="W122" i="79"/>
  <c r="V122" i="79"/>
  <c r="U122" i="79"/>
  <c r="T122" i="79"/>
  <c r="S122" i="79"/>
  <c r="R122" i="79"/>
  <c r="Q122" i="79"/>
  <c r="P122" i="79"/>
  <c r="X112" i="79"/>
  <c r="W112" i="79"/>
  <c r="V112" i="79"/>
  <c r="U112" i="79"/>
  <c r="T112" i="79"/>
  <c r="S112" i="79"/>
  <c r="R112" i="79"/>
  <c r="Q112" i="79"/>
  <c r="P112" i="79"/>
  <c r="X105" i="79"/>
  <c r="W105" i="79"/>
  <c r="V105" i="79"/>
  <c r="U105" i="79"/>
  <c r="T105" i="79"/>
  <c r="S105" i="79"/>
  <c r="R105" i="79"/>
  <c r="Q105" i="79"/>
  <c r="P105" i="79"/>
  <c r="X100" i="79"/>
  <c r="W100" i="79"/>
  <c r="V100" i="79"/>
  <c r="U100" i="79"/>
  <c r="T100" i="79"/>
  <c r="S100" i="79"/>
  <c r="R100" i="79"/>
  <c r="Q100" i="79"/>
  <c r="P100" i="79"/>
  <c r="X97" i="79"/>
  <c r="W97" i="79"/>
  <c r="V97" i="79"/>
  <c r="U97" i="79"/>
  <c r="T97" i="79"/>
  <c r="S97" i="79"/>
  <c r="R97" i="79"/>
  <c r="Q97" i="79"/>
  <c r="P97" i="79"/>
  <c r="X94" i="79"/>
  <c r="W94" i="79"/>
  <c r="V94" i="79"/>
  <c r="U94" i="79"/>
  <c r="T94" i="79"/>
  <c r="S94" i="79"/>
  <c r="R94" i="79"/>
  <c r="Q94" i="79"/>
  <c r="P94" i="79"/>
  <c r="X91" i="79"/>
  <c r="W91" i="79"/>
  <c r="V91" i="79"/>
  <c r="U91" i="79"/>
  <c r="T91" i="79"/>
  <c r="S91" i="79"/>
  <c r="R91" i="79"/>
  <c r="Q91" i="79"/>
  <c r="P91" i="79"/>
  <c r="X87" i="79"/>
  <c r="W87" i="79"/>
  <c r="V87" i="79"/>
  <c r="U87" i="79"/>
  <c r="T87" i="79"/>
  <c r="S87" i="79"/>
  <c r="R87" i="79"/>
  <c r="Q87" i="79"/>
  <c r="P87" i="79"/>
  <c r="X84" i="79"/>
  <c r="W84" i="79"/>
  <c r="V84" i="79"/>
  <c r="U84" i="79"/>
  <c r="T84" i="79"/>
  <c r="S84" i="79"/>
  <c r="R84" i="79"/>
  <c r="Q84" i="79"/>
  <c r="P84" i="79"/>
  <c r="X80" i="79"/>
  <c r="W80" i="79"/>
  <c r="V80" i="79"/>
  <c r="U80" i="79"/>
  <c r="T80" i="79"/>
  <c r="S80" i="79"/>
  <c r="R80" i="79"/>
  <c r="Q80" i="79"/>
  <c r="P80" i="79"/>
  <c r="X76" i="79"/>
  <c r="W76" i="79"/>
  <c r="V76" i="79"/>
  <c r="U76" i="79"/>
  <c r="T76" i="79"/>
  <c r="S76" i="79"/>
  <c r="R76" i="79"/>
  <c r="Q76" i="79"/>
  <c r="P76" i="79"/>
  <c r="X73" i="79"/>
  <c r="W73" i="79"/>
  <c r="V73" i="79"/>
  <c r="U73" i="79"/>
  <c r="T73" i="79"/>
  <c r="S73" i="79"/>
  <c r="R73" i="79"/>
  <c r="Q73" i="79"/>
  <c r="P73" i="79"/>
  <c r="X70" i="79"/>
  <c r="W70" i="79"/>
  <c r="V70" i="79"/>
  <c r="U70" i="79"/>
  <c r="T70" i="79"/>
  <c r="S70" i="79"/>
  <c r="R70" i="79"/>
  <c r="Q70" i="79"/>
  <c r="P70" i="79"/>
  <c r="X66" i="79"/>
  <c r="W66" i="79"/>
  <c r="V66" i="79"/>
  <c r="U66" i="79"/>
  <c r="T66" i="79"/>
  <c r="S66" i="79"/>
  <c r="R66" i="79"/>
  <c r="Q66" i="79"/>
  <c r="P66" i="79"/>
  <c r="X64" i="79"/>
  <c r="W64" i="79"/>
  <c r="V64" i="79"/>
  <c r="U64" i="79"/>
  <c r="T64" i="79"/>
  <c r="S64" i="79"/>
  <c r="R64" i="79"/>
  <c r="Q64" i="79"/>
  <c r="P64" i="79"/>
  <c r="X63" i="79"/>
  <c r="W63" i="79"/>
  <c r="V63" i="79"/>
  <c r="U63" i="79"/>
  <c r="T63" i="79"/>
  <c r="S63" i="79"/>
  <c r="R63" i="79"/>
  <c r="Q63" i="79"/>
  <c r="P63" i="79"/>
  <c r="X61" i="79"/>
  <c r="W61" i="79"/>
  <c r="V61" i="79"/>
  <c r="U61" i="79"/>
  <c r="T61" i="79"/>
  <c r="S61" i="79"/>
  <c r="R61" i="79"/>
  <c r="Q61" i="79"/>
  <c r="P61" i="79"/>
  <c r="X60" i="79"/>
  <c r="W60" i="79"/>
  <c r="V60" i="79"/>
  <c r="U60" i="79"/>
  <c r="T60" i="79"/>
  <c r="S60" i="79"/>
  <c r="R60" i="79"/>
  <c r="Q60" i="79"/>
  <c r="P60" i="79"/>
  <c r="X58" i="79"/>
  <c r="W58" i="79"/>
  <c r="V58" i="79"/>
  <c r="U58" i="79"/>
  <c r="T58" i="79"/>
  <c r="S58" i="79"/>
  <c r="R58" i="79"/>
  <c r="Q58" i="79"/>
  <c r="P58" i="79"/>
  <c r="X57" i="79"/>
  <c r="W57" i="79"/>
  <c r="V57" i="79"/>
  <c r="U57" i="79"/>
  <c r="T57" i="79"/>
  <c r="S57" i="79"/>
  <c r="R57" i="79"/>
  <c r="Q57" i="79"/>
  <c r="P57" i="79"/>
  <c r="X55" i="79"/>
  <c r="W55" i="79"/>
  <c r="V55" i="79"/>
  <c r="U55" i="79"/>
  <c r="T55" i="79"/>
  <c r="S55" i="79"/>
  <c r="R55" i="79"/>
  <c r="Q55" i="79"/>
  <c r="P55" i="79"/>
  <c r="X54" i="79"/>
  <c r="W54" i="79"/>
  <c r="V54" i="79"/>
  <c r="U54" i="79"/>
  <c r="T54" i="79"/>
  <c r="S54" i="79"/>
  <c r="R54" i="79"/>
  <c r="Q54" i="79"/>
  <c r="P54" i="79"/>
  <c r="X51" i="79"/>
  <c r="W51" i="79"/>
  <c r="V51" i="79"/>
  <c r="U51" i="79"/>
  <c r="T51" i="79"/>
  <c r="S51" i="79"/>
  <c r="R51" i="79"/>
  <c r="Q51" i="79"/>
  <c r="P51" i="79"/>
  <c r="X50" i="79"/>
  <c r="W50" i="79"/>
  <c r="V50" i="79"/>
  <c r="U50" i="79"/>
  <c r="T50" i="79"/>
  <c r="S50" i="79"/>
  <c r="R50" i="79"/>
  <c r="Q50" i="79"/>
  <c r="P50" i="79"/>
  <c r="X48" i="79"/>
  <c r="W48" i="79"/>
  <c r="V48" i="79"/>
  <c r="U48" i="79"/>
  <c r="T48" i="79"/>
  <c r="S48" i="79"/>
  <c r="R48" i="79"/>
  <c r="Q48" i="79"/>
  <c r="P48" i="79"/>
  <c r="X47" i="79"/>
  <c r="W47" i="79"/>
  <c r="V47" i="79"/>
  <c r="U47" i="79"/>
  <c r="T47" i="79"/>
  <c r="S47" i="79"/>
  <c r="R47" i="79"/>
  <c r="Q47" i="79"/>
  <c r="P47" i="79"/>
  <c r="X45" i="79"/>
  <c r="W45" i="79"/>
  <c r="V45" i="79"/>
  <c r="U45" i="79"/>
  <c r="T45" i="79"/>
  <c r="S45" i="79"/>
  <c r="R45" i="79"/>
  <c r="Q45" i="79"/>
  <c r="P45" i="79"/>
  <c r="X44" i="79"/>
  <c r="W44" i="79"/>
  <c r="V44" i="79"/>
  <c r="U44" i="79"/>
  <c r="T44" i="79"/>
  <c r="S44" i="79"/>
  <c r="R44" i="79"/>
  <c r="Q44" i="79"/>
  <c r="P44" i="79"/>
  <c r="X42" i="79"/>
  <c r="W42" i="79"/>
  <c r="V42" i="79"/>
  <c r="U42" i="79"/>
  <c r="T42" i="79"/>
  <c r="S42" i="79"/>
  <c r="R42" i="79"/>
  <c r="Q42" i="79"/>
  <c r="P42" i="79"/>
  <c r="X41" i="79"/>
  <c r="W41" i="79"/>
  <c r="V41" i="79"/>
  <c r="U41" i="79"/>
  <c r="T41" i="79"/>
  <c r="S41" i="79"/>
  <c r="R41" i="79"/>
  <c r="Q41" i="79"/>
  <c r="P41" i="79"/>
  <c r="X39" i="79"/>
  <c r="W39" i="79"/>
  <c r="V39" i="79"/>
  <c r="U39" i="79"/>
  <c r="T39" i="79"/>
  <c r="S39" i="79"/>
  <c r="R39" i="79"/>
  <c r="Q39" i="79"/>
  <c r="P39" i="79"/>
  <c r="X38" i="79"/>
  <c r="W38" i="79"/>
  <c r="V38" i="79"/>
  <c r="U38" i="79"/>
  <c r="T38" i="79"/>
  <c r="S38" i="79"/>
  <c r="R38" i="79"/>
  <c r="Q38" i="79"/>
  <c r="P38" i="79"/>
  <c r="O366" i="79"/>
  <c r="M366" i="79"/>
  <c r="L366" i="79"/>
  <c r="K366" i="79"/>
  <c r="J366" i="79"/>
  <c r="I366" i="79"/>
  <c r="H366" i="79"/>
  <c r="G366" i="79"/>
  <c r="F366" i="79"/>
  <c r="E366" i="79"/>
  <c r="D366" i="79"/>
  <c r="O363" i="79"/>
  <c r="M363" i="79"/>
  <c r="L363" i="79"/>
  <c r="K363" i="79"/>
  <c r="J363" i="79"/>
  <c r="I363" i="79"/>
  <c r="H363" i="79"/>
  <c r="G363" i="79"/>
  <c r="F363" i="79"/>
  <c r="E363" i="79"/>
  <c r="D363" i="79"/>
  <c r="O323" i="79"/>
  <c r="M323" i="79"/>
  <c r="L323" i="79"/>
  <c r="K323" i="79"/>
  <c r="J323" i="79"/>
  <c r="I323" i="79"/>
  <c r="H323" i="79"/>
  <c r="G323" i="79"/>
  <c r="F323" i="79"/>
  <c r="E323" i="79"/>
  <c r="D323" i="79"/>
  <c r="O305" i="79"/>
  <c r="M305" i="79"/>
  <c r="L305" i="79"/>
  <c r="K305" i="79"/>
  <c r="J305" i="79"/>
  <c r="I305" i="79"/>
  <c r="H305" i="79"/>
  <c r="G305" i="79"/>
  <c r="F305" i="79"/>
  <c r="E305" i="79"/>
  <c r="D305" i="79"/>
  <c r="O304" i="79"/>
  <c r="M304" i="79"/>
  <c r="L304" i="79"/>
  <c r="K304" i="79"/>
  <c r="J304" i="79"/>
  <c r="I304" i="79"/>
  <c r="H304" i="79"/>
  <c r="G304" i="79"/>
  <c r="F304" i="79"/>
  <c r="E304" i="79"/>
  <c r="D304" i="79"/>
  <c r="O302" i="79"/>
  <c r="M302" i="79"/>
  <c r="L302" i="79"/>
  <c r="K302" i="79"/>
  <c r="J302" i="79"/>
  <c r="I302" i="79"/>
  <c r="H302" i="79"/>
  <c r="G302" i="79"/>
  <c r="F302" i="79"/>
  <c r="E302" i="79"/>
  <c r="D302" i="79"/>
  <c r="O301" i="79"/>
  <c r="M301" i="79"/>
  <c r="L301" i="79"/>
  <c r="K301" i="79"/>
  <c r="J301" i="79"/>
  <c r="I301" i="79"/>
  <c r="H301" i="79"/>
  <c r="G301" i="79"/>
  <c r="F301" i="79"/>
  <c r="E301" i="79"/>
  <c r="D301" i="79"/>
  <c r="O297" i="79"/>
  <c r="M297" i="79"/>
  <c r="L297" i="79"/>
  <c r="K297" i="79"/>
  <c r="J297" i="79"/>
  <c r="I297" i="79"/>
  <c r="H297" i="79"/>
  <c r="G297" i="79"/>
  <c r="F297" i="79"/>
  <c r="E297" i="79"/>
  <c r="D297" i="79"/>
  <c r="O295" i="79"/>
  <c r="M295" i="79"/>
  <c r="L295" i="79"/>
  <c r="K295" i="79"/>
  <c r="J295" i="79"/>
  <c r="I295" i="79"/>
  <c r="H295" i="79"/>
  <c r="G295" i="79"/>
  <c r="F295" i="79"/>
  <c r="E295" i="79"/>
  <c r="D295" i="79"/>
  <c r="O292" i="79"/>
  <c r="M292" i="79"/>
  <c r="L292" i="79"/>
  <c r="K292" i="79"/>
  <c r="J292" i="79"/>
  <c r="I292" i="79"/>
  <c r="H292" i="79"/>
  <c r="G292" i="79"/>
  <c r="F292" i="79"/>
  <c r="E292" i="79"/>
  <c r="D292" i="79"/>
  <c r="O291" i="79"/>
  <c r="M291" i="79"/>
  <c r="L291" i="79"/>
  <c r="K291" i="79"/>
  <c r="J291" i="79"/>
  <c r="I291" i="79"/>
  <c r="H291" i="79"/>
  <c r="G291" i="79"/>
  <c r="F291" i="79"/>
  <c r="E291" i="79"/>
  <c r="D291" i="79"/>
  <c r="O289" i="79"/>
  <c r="M289" i="79"/>
  <c r="L289" i="79"/>
  <c r="K289" i="79"/>
  <c r="J289" i="79"/>
  <c r="I289" i="79"/>
  <c r="H289" i="79"/>
  <c r="G289" i="79"/>
  <c r="F289" i="79"/>
  <c r="E289" i="79"/>
  <c r="D289" i="79"/>
  <c r="O288" i="79"/>
  <c r="M288" i="79"/>
  <c r="L288" i="79"/>
  <c r="K288" i="79"/>
  <c r="J288" i="79"/>
  <c r="I288" i="79"/>
  <c r="H288" i="79"/>
  <c r="G288" i="79"/>
  <c r="F288" i="79"/>
  <c r="E288" i="79"/>
  <c r="D288" i="79"/>
  <c r="AC376" i="79"/>
  <c r="AB376" i="79"/>
  <c r="AA376" i="79"/>
  <c r="Z376" i="79"/>
  <c r="Y376" i="79"/>
  <c r="N376" i="79"/>
  <c r="AC373" i="79"/>
  <c r="AB373" i="79"/>
  <c r="AA373" i="79"/>
  <c r="Z373" i="79"/>
  <c r="Y373" i="79"/>
  <c r="N373" i="79"/>
  <c r="AC370" i="79"/>
  <c r="AB370" i="79"/>
  <c r="AA370" i="79"/>
  <c r="Z370" i="79"/>
  <c r="Y370" i="79"/>
  <c r="N370" i="79"/>
  <c r="AC367" i="79"/>
  <c r="AB367" i="79"/>
  <c r="AA367" i="79"/>
  <c r="Z367" i="79"/>
  <c r="Y367" i="79"/>
  <c r="N367" i="79"/>
  <c r="AC364" i="79"/>
  <c r="AB364" i="79"/>
  <c r="AA364" i="79"/>
  <c r="Z364" i="79"/>
  <c r="Y364" i="79"/>
  <c r="N364" i="79"/>
  <c r="AC361" i="79"/>
  <c r="AB361" i="79"/>
  <c r="AA361" i="79"/>
  <c r="Z361" i="79"/>
  <c r="Y361" i="79"/>
  <c r="N361" i="79"/>
  <c r="AC358" i="79"/>
  <c r="AB358" i="79"/>
  <c r="AA358" i="79"/>
  <c r="Z358" i="79"/>
  <c r="Y358" i="79"/>
  <c r="N358" i="79"/>
  <c r="AC355" i="79"/>
  <c r="AB355" i="79"/>
  <c r="AA355" i="79"/>
  <c r="Z355" i="79"/>
  <c r="Y355" i="79"/>
  <c r="AC352" i="79"/>
  <c r="AB352" i="79"/>
  <c r="AA352" i="79"/>
  <c r="Z352" i="79"/>
  <c r="Y352" i="79"/>
  <c r="N352" i="79"/>
  <c r="AC349" i="79"/>
  <c r="AB349" i="79"/>
  <c r="AA349" i="79"/>
  <c r="Z349" i="79"/>
  <c r="Y349" i="79"/>
  <c r="N349" i="79"/>
  <c r="AC346" i="79"/>
  <c r="AB346" i="79"/>
  <c r="AA346" i="79"/>
  <c r="Z346" i="79"/>
  <c r="Y346" i="79"/>
  <c r="N346" i="79"/>
  <c r="AC343" i="79"/>
  <c r="AB343" i="79"/>
  <c r="AA343" i="79"/>
  <c r="Z343" i="79"/>
  <c r="Y343" i="79"/>
  <c r="N343" i="79"/>
  <c r="AC340" i="79"/>
  <c r="AB340" i="79"/>
  <c r="AA340" i="79"/>
  <c r="Z340" i="79"/>
  <c r="Y340" i="79"/>
  <c r="N340" i="79"/>
  <c r="AC337" i="79"/>
  <c r="AB337" i="79"/>
  <c r="AA337" i="79"/>
  <c r="Z337" i="79"/>
  <c r="Y337" i="79"/>
  <c r="N337" i="79"/>
  <c r="AC333" i="79"/>
  <c r="AB333" i="79"/>
  <c r="AA333" i="79"/>
  <c r="Z333" i="79"/>
  <c r="Y333" i="79"/>
  <c r="N333" i="79"/>
  <c r="AC330" i="79"/>
  <c r="AB330" i="79"/>
  <c r="AA330" i="79"/>
  <c r="Z330" i="79"/>
  <c r="Y330" i="79"/>
  <c r="N330" i="79"/>
  <c r="AC327" i="79"/>
  <c r="AB327" i="79"/>
  <c r="AA327" i="79"/>
  <c r="Z327" i="79"/>
  <c r="Y327" i="79"/>
  <c r="N327" i="79"/>
  <c r="AC323" i="79"/>
  <c r="AB323" i="79"/>
  <c r="AA323" i="79"/>
  <c r="Z323" i="79"/>
  <c r="Y323" i="79"/>
  <c r="N323" i="79"/>
  <c r="AC320" i="79"/>
  <c r="AB320" i="79"/>
  <c r="AA320" i="79"/>
  <c r="Z320" i="79"/>
  <c r="Y320" i="79"/>
  <c r="N320" i="79"/>
  <c r="AC317" i="79"/>
  <c r="AB317" i="79"/>
  <c r="AA317" i="79"/>
  <c r="Z317" i="79"/>
  <c r="Y317" i="79"/>
  <c r="N317" i="79"/>
  <c r="AC314" i="79"/>
  <c r="AB314" i="79"/>
  <c r="AA314" i="79"/>
  <c r="Z314" i="79"/>
  <c r="Y314" i="79"/>
  <c r="N314" i="79"/>
  <c r="AC311" i="79"/>
  <c r="AB311" i="79"/>
  <c r="AA311" i="79"/>
  <c r="Z311" i="79"/>
  <c r="Y311" i="79"/>
  <c r="N311" i="79"/>
  <c r="AC308" i="79"/>
  <c r="AB308" i="79"/>
  <c r="AA308" i="79"/>
  <c r="Z308" i="79"/>
  <c r="Y308" i="79"/>
  <c r="N308" i="79"/>
  <c r="AC305" i="79"/>
  <c r="AB305" i="79"/>
  <c r="AA305" i="79"/>
  <c r="Z305" i="79"/>
  <c r="Y305" i="79"/>
  <c r="N305" i="79"/>
  <c r="AC302" i="79"/>
  <c r="AB302" i="79"/>
  <c r="AA302" i="79"/>
  <c r="Z302" i="79"/>
  <c r="Y302" i="79"/>
  <c r="N302" i="79"/>
  <c r="AC298" i="79"/>
  <c r="AB298" i="79"/>
  <c r="AA298" i="79"/>
  <c r="Z298" i="79"/>
  <c r="Y298" i="79"/>
  <c r="AC295" i="79"/>
  <c r="AB295" i="79"/>
  <c r="AA295" i="79"/>
  <c r="Z295" i="79"/>
  <c r="Y295" i="79"/>
  <c r="AC292" i="79"/>
  <c r="AB292" i="79"/>
  <c r="AA292" i="79"/>
  <c r="Z292" i="79"/>
  <c r="Y292" i="79"/>
  <c r="AC289" i="79"/>
  <c r="AB289" i="79"/>
  <c r="AA289" i="79"/>
  <c r="Z289" i="79"/>
  <c r="Y289" i="79"/>
  <c r="AC284" i="79"/>
  <c r="AB284" i="79"/>
  <c r="AA284" i="79"/>
  <c r="Z284" i="79"/>
  <c r="Y284" i="79"/>
  <c r="N284" i="79"/>
  <c r="AC281" i="79"/>
  <c r="AB281" i="79"/>
  <c r="AA281" i="79"/>
  <c r="Z281" i="79"/>
  <c r="Y281" i="79"/>
  <c r="N281" i="79"/>
  <c r="AC278" i="79"/>
  <c r="AB278" i="79"/>
  <c r="AA278" i="79"/>
  <c r="Z278" i="79"/>
  <c r="Y278" i="79"/>
  <c r="N278" i="79"/>
  <c r="AC275" i="79"/>
  <c r="AB275" i="79"/>
  <c r="AA275" i="79"/>
  <c r="Z275" i="79"/>
  <c r="Y275" i="79"/>
  <c r="N275" i="79"/>
  <c r="AC271" i="79"/>
  <c r="AB271" i="79"/>
  <c r="AA271" i="79"/>
  <c r="Z271" i="79"/>
  <c r="Y271" i="79"/>
  <c r="N271" i="79"/>
  <c r="AC268" i="79"/>
  <c r="AB268" i="79"/>
  <c r="AA268" i="79"/>
  <c r="Z268" i="79"/>
  <c r="Y268" i="79"/>
  <c r="N268" i="79"/>
  <c r="AC264" i="79"/>
  <c r="AB264" i="79"/>
  <c r="AA264" i="79"/>
  <c r="Z264" i="79"/>
  <c r="Y264" i="79"/>
  <c r="N264" i="79"/>
  <c r="AC260" i="79"/>
  <c r="AB260" i="79"/>
  <c r="AA260" i="79"/>
  <c r="Z260" i="79"/>
  <c r="Y260" i="79"/>
  <c r="N260" i="79"/>
  <c r="AC257" i="79"/>
  <c r="AB257" i="79"/>
  <c r="AA257" i="79"/>
  <c r="Z257" i="79"/>
  <c r="Y257" i="79"/>
  <c r="N257" i="79"/>
  <c r="AC254" i="79"/>
  <c r="AB254" i="79"/>
  <c r="AA254" i="79"/>
  <c r="Z254" i="79"/>
  <c r="Y254" i="79"/>
  <c r="N254" i="79"/>
  <c r="AC250" i="79"/>
  <c r="AB250" i="79"/>
  <c r="AA250" i="79"/>
  <c r="Z250" i="79"/>
  <c r="Y250" i="79"/>
  <c r="N250" i="79"/>
  <c r="AC247" i="79"/>
  <c r="AB247" i="79"/>
  <c r="AA247" i="79"/>
  <c r="Z247" i="79"/>
  <c r="Y247" i="79"/>
  <c r="N247" i="79"/>
  <c r="AC244" i="79"/>
  <c r="AB244" i="79"/>
  <c r="AA244" i="79"/>
  <c r="Z244" i="79"/>
  <c r="Y244" i="79"/>
  <c r="N244" i="79"/>
  <c r="AC241" i="79"/>
  <c r="AB241" i="79"/>
  <c r="AA241" i="79"/>
  <c r="Z241" i="79"/>
  <c r="Y241" i="79"/>
  <c r="N241" i="79"/>
  <c r="AC238" i="79"/>
  <c r="AB238" i="79"/>
  <c r="AA238" i="79"/>
  <c r="Z238" i="79"/>
  <c r="Y238" i="79"/>
  <c r="N238" i="79"/>
  <c r="AC234" i="79"/>
  <c r="AB234" i="79"/>
  <c r="AA234" i="79"/>
  <c r="Z234" i="79"/>
  <c r="Y234" i="79"/>
  <c r="AC231" i="79"/>
  <c r="AB231" i="79"/>
  <c r="AA231" i="79"/>
  <c r="Z231" i="79"/>
  <c r="Y231" i="79"/>
  <c r="AC228" i="79"/>
  <c r="AB228" i="79"/>
  <c r="AA228" i="79"/>
  <c r="Z228" i="79"/>
  <c r="Y228" i="79"/>
  <c r="AC225" i="79"/>
  <c r="AB225" i="79"/>
  <c r="AA225" i="79"/>
  <c r="Z225" i="79"/>
  <c r="Y225" i="79"/>
  <c r="AC222" i="79"/>
  <c r="AB222" i="79"/>
  <c r="AA222" i="79"/>
  <c r="Z222" i="79"/>
  <c r="Y222" i="79"/>
  <c r="O122" i="79"/>
  <c r="M122" i="79"/>
  <c r="L122" i="79"/>
  <c r="K122" i="79"/>
  <c r="J122" i="79"/>
  <c r="I122" i="79"/>
  <c r="H122" i="79"/>
  <c r="G122" i="79"/>
  <c r="F122" i="79"/>
  <c r="E122" i="79"/>
  <c r="D122" i="79"/>
  <c r="O112" i="79"/>
  <c r="M112" i="79"/>
  <c r="L112" i="79"/>
  <c r="K112" i="79"/>
  <c r="J112" i="79"/>
  <c r="I112" i="79"/>
  <c r="H112" i="79"/>
  <c r="G112" i="79"/>
  <c r="F112" i="79"/>
  <c r="E112" i="79"/>
  <c r="D112" i="79"/>
  <c r="O105" i="79"/>
  <c r="M105" i="79"/>
  <c r="L105" i="79"/>
  <c r="K105" i="79"/>
  <c r="J105" i="79"/>
  <c r="I105" i="79"/>
  <c r="H105" i="79"/>
  <c r="G105" i="79"/>
  <c r="F105" i="79"/>
  <c r="E105" i="79"/>
  <c r="D105" i="79"/>
  <c r="O100" i="79"/>
  <c r="M100" i="79"/>
  <c r="L100" i="79"/>
  <c r="K100" i="79"/>
  <c r="J100" i="79"/>
  <c r="I100" i="79"/>
  <c r="H100" i="79"/>
  <c r="G100" i="79"/>
  <c r="F100" i="79"/>
  <c r="E100" i="79"/>
  <c r="D100" i="79"/>
  <c r="O97" i="79"/>
  <c r="M97" i="79"/>
  <c r="L97" i="79"/>
  <c r="K97" i="79"/>
  <c r="J97" i="79"/>
  <c r="I97" i="79"/>
  <c r="H97" i="79"/>
  <c r="G97" i="79"/>
  <c r="F97" i="79"/>
  <c r="E97" i="79"/>
  <c r="D97" i="79"/>
  <c r="O94" i="79"/>
  <c r="M94" i="79"/>
  <c r="L94" i="79"/>
  <c r="K94" i="79"/>
  <c r="J94" i="79"/>
  <c r="I94" i="79"/>
  <c r="H94" i="79"/>
  <c r="G94" i="79"/>
  <c r="F94" i="79"/>
  <c r="E94" i="79"/>
  <c r="D94" i="79"/>
  <c r="O91" i="79"/>
  <c r="M91" i="79"/>
  <c r="L91" i="79"/>
  <c r="K91" i="79"/>
  <c r="J91" i="79"/>
  <c r="I91" i="79"/>
  <c r="H91" i="79"/>
  <c r="G91" i="79"/>
  <c r="F91" i="79"/>
  <c r="E91" i="79"/>
  <c r="D91" i="79"/>
  <c r="O87" i="79"/>
  <c r="M87" i="79"/>
  <c r="L87" i="79"/>
  <c r="K87" i="79"/>
  <c r="J87" i="79"/>
  <c r="I87" i="79"/>
  <c r="H87" i="79"/>
  <c r="G87" i="79"/>
  <c r="F87" i="79"/>
  <c r="E87" i="79"/>
  <c r="D87" i="79"/>
  <c r="O84" i="79"/>
  <c r="M84" i="79"/>
  <c r="L84" i="79"/>
  <c r="K84" i="79"/>
  <c r="J84" i="79"/>
  <c r="I84" i="79"/>
  <c r="H84" i="79"/>
  <c r="G84" i="79"/>
  <c r="F84" i="79"/>
  <c r="E84" i="79"/>
  <c r="D84" i="79"/>
  <c r="O80" i="79"/>
  <c r="M80" i="79"/>
  <c r="L80" i="79"/>
  <c r="K80" i="79"/>
  <c r="J80" i="79"/>
  <c r="I80" i="79"/>
  <c r="H80" i="79"/>
  <c r="G80" i="79"/>
  <c r="F80" i="79"/>
  <c r="E80" i="79"/>
  <c r="D80" i="79"/>
  <c r="O76" i="79"/>
  <c r="M76" i="79"/>
  <c r="L76" i="79"/>
  <c r="K76" i="79"/>
  <c r="J76" i="79"/>
  <c r="I76" i="79"/>
  <c r="H76" i="79"/>
  <c r="G76" i="79"/>
  <c r="F76" i="79"/>
  <c r="E76" i="79"/>
  <c r="D76" i="79"/>
  <c r="O73" i="79"/>
  <c r="M73" i="79"/>
  <c r="L73" i="79"/>
  <c r="K73" i="79"/>
  <c r="J73" i="79"/>
  <c r="I73" i="79"/>
  <c r="H73" i="79"/>
  <c r="G73" i="79"/>
  <c r="F73" i="79"/>
  <c r="E73" i="79"/>
  <c r="D73" i="79"/>
  <c r="O70" i="79"/>
  <c r="M70" i="79"/>
  <c r="L70" i="79"/>
  <c r="K70" i="79"/>
  <c r="J70" i="79"/>
  <c r="I70" i="79"/>
  <c r="H70" i="79"/>
  <c r="G70" i="79"/>
  <c r="F70" i="79"/>
  <c r="E70" i="79"/>
  <c r="D70" i="79"/>
  <c r="O66" i="79"/>
  <c r="M66" i="79"/>
  <c r="L66" i="79"/>
  <c r="K66" i="79"/>
  <c r="J66" i="79"/>
  <c r="I66" i="79"/>
  <c r="H66" i="79"/>
  <c r="G66" i="79"/>
  <c r="F66" i="79"/>
  <c r="E66" i="79"/>
  <c r="D66" i="79"/>
  <c r="O64" i="79"/>
  <c r="M64" i="79"/>
  <c r="L64" i="79"/>
  <c r="K64" i="79"/>
  <c r="J64" i="79"/>
  <c r="I64" i="79"/>
  <c r="H64" i="79"/>
  <c r="G64" i="79"/>
  <c r="F64" i="79"/>
  <c r="E64" i="79"/>
  <c r="D64" i="79"/>
  <c r="O63" i="79"/>
  <c r="M63" i="79"/>
  <c r="L63" i="79"/>
  <c r="K63" i="79"/>
  <c r="J63" i="79"/>
  <c r="I63" i="79"/>
  <c r="H63" i="79"/>
  <c r="G63" i="79"/>
  <c r="F63" i="79"/>
  <c r="E63" i="79"/>
  <c r="D63" i="79"/>
  <c r="O61" i="79"/>
  <c r="M61" i="79"/>
  <c r="L61" i="79"/>
  <c r="K61" i="79"/>
  <c r="J61" i="79"/>
  <c r="I61" i="79"/>
  <c r="H61" i="79"/>
  <c r="G61" i="79"/>
  <c r="F61" i="79"/>
  <c r="E61" i="79"/>
  <c r="D61" i="79"/>
  <c r="O60" i="79"/>
  <c r="M60" i="79"/>
  <c r="L60" i="79"/>
  <c r="K60" i="79"/>
  <c r="J60" i="79"/>
  <c r="I60" i="79"/>
  <c r="H60" i="79"/>
  <c r="G60" i="79"/>
  <c r="F60" i="79"/>
  <c r="E60" i="79"/>
  <c r="D60" i="79"/>
  <c r="O58" i="79"/>
  <c r="M58" i="79"/>
  <c r="L58" i="79"/>
  <c r="K58" i="79"/>
  <c r="J58" i="79"/>
  <c r="I58" i="79"/>
  <c r="H58" i="79"/>
  <c r="G58" i="79"/>
  <c r="F58" i="79"/>
  <c r="E58" i="79"/>
  <c r="D58" i="79"/>
  <c r="O57" i="79"/>
  <c r="M57" i="79"/>
  <c r="L57" i="79"/>
  <c r="K57" i="79"/>
  <c r="J57" i="79"/>
  <c r="I57" i="79"/>
  <c r="H57" i="79"/>
  <c r="G57" i="79"/>
  <c r="F57" i="79"/>
  <c r="E57" i="79"/>
  <c r="D57" i="79"/>
  <c r="O55" i="79"/>
  <c r="M55" i="79"/>
  <c r="L55" i="79"/>
  <c r="K55" i="79"/>
  <c r="J55" i="79"/>
  <c r="I55" i="79"/>
  <c r="H55" i="79"/>
  <c r="G55" i="79"/>
  <c r="F55" i="79"/>
  <c r="E55" i="79"/>
  <c r="D55" i="79"/>
  <c r="O54" i="79"/>
  <c r="M54" i="79"/>
  <c r="L54" i="79"/>
  <c r="K54" i="79"/>
  <c r="J54" i="79"/>
  <c r="I54" i="79"/>
  <c r="H54" i="79"/>
  <c r="G54" i="79"/>
  <c r="F54" i="79"/>
  <c r="E54" i="79"/>
  <c r="D54" i="79"/>
  <c r="O51" i="79"/>
  <c r="M51" i="79"/>
  <c r="L51" i="79"/>
  <c r="K51" i="79"/>
  <c r="J51" i="79"/>
  <c r="I51" i="79"/>
  <c r="H51" i="79"/>
  <c r="G51" i="79"/>
  <c r="F51" i="79"/>
  <c r="E51" i="79"/>
  <c r="D51" i="79"/>
  <c r="O50" i="79"/>
  <c r="M50" i="79"/>
  <c r="L50" i="79"/>
  <c r="K50" i="79"/>
  <c r="J50" i="79"/>
  <c r="I50" i="79"/>
  <c r="H50" i="79"/>
  <c r="G50" i="79"/>
  <c r="F50" i="79"/>
  <c r="E50" i="79"/>
  <c r="D50" i="79"/>
  <c r="O48" i="79"/>
  <c r="M48" i="79"/>
  <c r="L48" i="79"/>
  <c r="K48" i="79"/>
  <c r="J48" i="79"/>
  <c r="I48" i="79"/>
  <c r="H48" i="79"/>
  <c r="G48" i="79"/>
  <c r="F48" i="79"/>
  <c r="E48" i="79"/>
  <c r="D48" i="79"/>
  <c r="O47" i="79"/>
  <c r="M47" i="79"/>
  <c r="L47" i="79"/>
  <c r="K47" i="79"/>
  <c r="J47" i="79"/>
  <c r="I47" i="79"/>
  <c r="H47" i="79"/>
  <c r="G47" i="79"/>
  <c r="F47" i="79"/>
  <c r="E47" i="79"/>
  <c r="D47" i="79"/>
  <c r="O45" i="79"/>
  <c r="M45" i="79"/>
  <c r="L45" i="79"/>
  <c r="K45" i="79"/>
  <c r="J45" i="79"/>
  <c r="I45" i="79"/>
  <c r="H45" i="79"/>
  <c r="G45" i="79"/>
  <c r="F45" i="79"/>
  <c r="E45" i="79"/>
  <c r="D45" i="79"/>
  <c r="O44" i="79"/>
  <c r="M44" i="79"/>
  <c r="L44" i="79"/>
  <c r="K44" i="79"/>
  <c r="J44" i="79"/>
  <c r="I44" i="79"/>
  <c r="H44" i="79"/>
  <c r="G44" i="79"/>
  <c r="F44" i="79"/>
  <c r="E44" i="79"/>
  <c r="D44" i="79"/>
  <c r="O42" i="79"/>
  <c r="M42" i="79"/>
  <c r="L42" i="79"/>
  <c r="K42" i="79"/>
  <c r="J42" i="79"/>
  <c r="I42" i="79"/>
  <c r="H42" i="79"/>
  <c r="G42" i="79"/>
  <c r="F42" i="79"/>
  <c r="E42" i="79"/>
  <c r="D42" i="79"/>
  <c r="O41" i="79"/>
  <c r="M41" i="79"/>
  <c r="L41" i="79"/>
  <c r="K41" i="79"/>
  <c r="J41" i="79"/>
  <c r="I41" i="79"/>
  <c r="H41" i="79"/>
  <c r="G41" i="79"/>
  <c r="F41" i="79"/>
  <c r="E41" i="79"/>
  <c r="D41" i="79"/>
  <c r="O39" i="79"/>
  <c r="M39" i="79"/>
  <c r="L39" i="79"/>
  <c r="K39" i="79"/>
  <c r="J39" i="79"/>
  <c r="I39" i="79"/>
  <c r="H39" i="79"/>
  <c r="G39" i="79"/>
  <c r="F39" i="79"/>
  <c r="E39" i="79"/>
  <c r="D39" i="79"/>
  <c r="O38" i="79"/>
  <c r="M38" i="79"/>
  <c r="L38" i="79"/>
  <c r="K38" i="79"/>
  <c r="J38" i="79"/>
  <c r="I38" i="79"/>
  <c r="H38" i="79"/>
  <c r="G38" i="79"/>
  <c r="F38" i="79"/>
  <c r="E38" i="79"/>
  <c r="D38" i="79"/>
  <c r="N193" i="79"/>
  <c r="N190" i="79"/>
  <c r="N187" i="79"/>
  <c r="N184" i="79"/>
  <c r="N181" i="79"/>
  <c r="N178" i="79"/>
  <c r="N175" i="79"/>
  <c r="N169" i="79"/>
  <c r="N166" i="79"/>
  <c r="N163" i="79"/>
  <c r="N160" i="79"/>
  <c r="N157" i="79"/>
  <c r="N154" i="79"/>
  <c r="N150" i="79"/>
  <c r="N147" i="79"/>
  <c r="N144" i="79"/>
  <c r="N140" i="79"/>
  <c r="N137" i="79"/>
  <c r="N134" i="79"/>
  <c r="N131" i="79"/>
  <c r="N128" i="79"/>
  <c r="N125" i="79"/>
  <c r="N122" i="79"/>
  <c r="N119" i="79"/>
  <c r="N101" i="79"/>
  <c r="N98" i="79"/>
  <c r="N95" i="79"/>
  <c r="N92" i="79"/>
  <c r="N88" i="79"/>
  <c r="N85" i="79"/>
  <c r="N81" i="79"/>
  <c r="N77" i="79"/>
  <c r="N74" i="79"/>
  <c r="N71" i="79"/>
  <c r="N67" i="79"/>
  <c r="N64" i="79"/>
  <c r="N61" i="79"/>
  <c r="N58" i="79"/>
  <c r="N55" i="79"/>
  <c r="AC193" i="79"/>
  <c r="AB193" i="79"/>
  <c r="AA193" i="79"/>
  <c r="Z193" i="79"/>
  <c r="Y193" i="79"/>
  <c r="AC190" i="79"/>
  <c r="AB190" i="79"/>
  <c r="AA190" i="79"/>
  <c r="Z190" i="79"/>
  <c r="Y190" i="79"/>
  <c r="AC187" i="79"/>
  <c r="AB187" i="79"/>
  <c r="AA187" i="79"/>
  <c r="Z187" i="79"/>
  <c r="Y187" i="79"/>
  <c r="AC184" i="79"/>
  <c r="AB184" i="79"/>
  <c r="AA184" i="79"/>
  <c r="Z184" i="79"/>
  <c r="Y184" i="79"/>
  <c r="AC181" i="79"/>
  <c r="AB181" i="79"/>
  <c r="AA181" i="79"/>
  <c r="Z181" i="79"/>
  <c r="Y181" i="79"/>
  <c r="AC178" i="79"/>
  <c r="AB178" i="79"/>
  <c r="AA178" i="79"/>
  <c r="Z178" i="79"/>
  <c r="Y178" i="79"/>
  <c r="AC175" i="79"/>
  <c r="AB175" i="79"/>
  <c r="AA175" i="79"/>
  <c r="Z175" i="79"/>
  <c r="Y175" i="79"/>
  <c r="AC172" i="79"/>
  <c r="AB172" i="79"/>
  <c r="AA172" i="79"/>
  <c r="Z172" i="79"/>
  <c r="Y172" i="79"/>
  <c r="AC169" i="79"/>
  <c r="AB169" i="79"/>
  <c r="AA169" i="79"/>
  <c r="Z169" i="79"/>
  <c r="Y169" i="79"/>
  <c r="AC166" i="79"/>
  <c r="AB166" i="79"/>
  <c r="AA166" i="79"/>
  <c r="Z166" i="79"/>
  <c r="Y166" i="79"/>
  <c r="AC163" i="79"/>
  <c r="AB163" i="79"/>
  <c r="AA163" i="79"/>
  <c r="Z163" i="79"/>
  <c r="Y163" i="79"/>
  <c r="AC160" i="79"/>
  <c r="AB160" i="79"/>
  <c r="AA160" i="79"/>
  <c r="Z160" i="79"/>
  <c r="Y160" i="79"/>
  <c r="AC157" i="79"/>
  <c r="AB157" i="79"/>
  <c r="AA157" i="79"/>
  <c r="Z157" i="79"/>
  <c r="Y157" i="79"/>
  <c r="AC154" i="79"/>
  <c r="AB154" i="79"/>
  <c r="AA154" i="79"/>
  <c r="Z154" i="79"/>
  <c r="Y154" i="79"/>
  <c r="AC150" i="79"/>
  <c r="AB150" i="79"/>
  <c r="AA150" i="79"/>
  <c r="Z150" i="79"/>
  <c r="Y150" i="79"/>
  <c r="AC147" i="79"/>
  <c r="AB147" i="79"/>
  <c r="AA147" i="79"/>
  <c r="Z147" i="79"/>
  <c r="Y147" i="79"/>
  <c r="AC144" i="79"/>
  <c r="AB144" i="79"/>
  <c r="AA144" i="79"/>
  <c r="Z144" i="79"/>
  <c r="Y144" i="79"/>
  <c r="AC140" i="79"/>
  <c r="AB140" i="79"/>
  <c r="AA140" i="79"/>
  <c r="Z140" i="79"/>
  <c r="Y140" i="79"/>
  <c r="AC137" i="79"/>
  <c r="AB137" i="79"/>
  <c r="AA137" i="79"/>
  <c r="Z137" i="79"/>
  <c r="Y137" i="79"/>
  <c r="AC134" i="79"/>
  <c r="AB134" i="79"/>
  <c r="AA134" i="79"/>
  <c r="Z134" i="79"/>
  <c r="Y134" i="79"/>
  <c r="AC131" i="79"/>
  <c r="AB131" i="79"/>
  <c r="AA131" i="79"/>
  <c r="Z131" i="79"/>
  <c r="Y131" i="79"/>
  <c r="AC128" i="79"/>
  <c r="AB128" i="79"/>
  <c r="AA128" i="79"/>
  <c r="Z128" i="79"/>
  <c r="Y128" i="79"/>
  <c r="AC125" i="79"/>
  <c r="AB125" i="79"/>
  <c r="AA125" i="79"/>
  <c r="Z125" i="79"/>
  <c r="Y125" i="79"/>
  <c r="AC122" i="79"/>
  <c r="AB122" i="79"/>
  <c r="AA122" i="79"/>
  <c r="Z122" i="79"/>
  <c r="Y122" i="79"/>
  <c r="AC119" i="79"/>
  <c r="AB119" i="79"/>
  <c r="AA119" i="79"/>
  <c r="Z119" i="79"/>
  <c r="Y119" i="79"/>
  <c r="AC115" i="79"/>
  <c r="AB115" i="79"/>
  <c r="AA115" i="79"/>
  <c r="Z115" i="79"/>
  <c r="Y115" i="79"/>
  <c r="AC112" i="79"/>
  <c r="AB112" i="79"/>
  <c r="AA112" i="79"/>
  <c r="Z112" i="79"/>
  <c r="Y112" i="79"/>
  <c r="AC109" i="79"/>
  <c r="AB109" i="79"/>
  <c r="AA109" i="79"/>
  <c r="Z109" i="79"/>
  <c r="Y109" i="79"/>
  <c r="AC106" i="79"/>
  <c r="AB106" i="79"/>
  <c r="AA106" i="79"/>
  <c r="Z106" i="79"/>
  <c r="Y106" i="79"/>
  <c r="AC101" i="79"/>
  <c r="AB101" i="79"/>
  <c r="AA101" i="79"/>
  <c r="Z101" i="79"/>
  <c r="Y101" i="79"/>
  <c r="AC98" i="79"/>
  <c r="AB98" i="79"/>
  <c r="AA98" i="79"/>
  <c r="Z98" i="79"/>
  <c r="Y98" i="79"/>
  <c r="AC95" i="79"/>
  <c r="AB95" i="79"/>
  <c r="AA95" i="79"/>
  <c r="Z95" i="79"/>
  <c r="Y95" i="79"/>
  <c r="AC92" i="79"/>
  <c r="AB92" i="79"/>
  <c r="AA92" i="79"/>
  <c r="Z92" i="79"/>
  <c r="Y92" i="79"/>
  <c r="AC88" i="79"/>
  <c r="AB88" i="79"/>
  <c r="AA88" i="79"/>
  <c r="Z88" i="79"/>
  <c r="Y88" i="79"/>
  <c r="AC85" i="79"/>
  <c r="AB85" i="79"/>
  <c r="AA85" i="79"/>
  <c r="Z85" i="79"/>
  <c r="Y85" i="79"/>
  <c r="AC81" i="79"/>
  <c r="AB81" i="79"/>
  <c r="AA81" i="79"/>
  <c r="Z81" i="79"/>
  <c r="Y81" i="79"/>
  <c r="AC77" i="79"/>
  <c r="AB77" i="79"/>
  <c r="AA77" i="79"/>
  <c r="Z77" i="79"/>
  <c r="Y77" i="79"/>
  <c r="AC74" i="79"/>
  <c r="AB74" i="79"/>
  <c r="AA74" i="79"/>
  <c r="Z74" i="79"/>
  <c r="Y74" i="79"/>
  <c r="AC71" i="79"/>
  <c r="AB71" i="79"/>
  <c r="AA71" i="79"/>
  <c r="Z71" i="79"/>
  <c r="Y71" i="79"/>
  <c r="AC67" i="79"/>
  <c r="AB67" i="79"/>
  <c r="AA67" i="79"/>
  <c r="Z67" i="79"/>
  <c r="Y67" i="79"/>
  <c r="AC64" i="79"/>
  <c r="AB64" i="79"/>
  <c r="AA64" i="79"/>
  <c r="Z64" i="79"/>
  <c r="Y64" i="79"/>
  <c r="AC61" i="79"/>
  <c r="AB61" i="79"/>
  <c r="AA61" i="79"/>
  <c r="Z61" i="79"/>
  <c r="Y61" i="79"/>
  <c r="AC58" i="79"/>
  <c r="AB58" i="79"/>
  <c r="AA58" i="79"/>
  <c r="Z58" i="79"/>
  <c r="Y58" i="79"/>
  <c r="AC55" i="79"/>
  <c r="AB55" i="79"/>
  <c r="AA55" i="79"/>
  <c r="Z55" i="79"/>
  <c r="Y55" i="79"/>
  <c r="AC51" i="79"/>
  <c r="AB51" i="79"/>
  <c r="AA51" i="79"/>
  <c r="Z51" i="79"/>
  <c r="Y51" i="79"/>
  <c r="AC48" i="79"/>
  <c r="AB48" i="79"/>
  <c r="AA48" i="79"/>
  <c r="Z48" i="79"/>
  <c r="Y48" i="79"/>
  <c r="AC45" i="79"/>
  <c r="AB45" i="79"/>
  <c r="AA45" i="79"/>
  <c r="Z45" i="79"/>
  <c r="Y45" i="79"/>
  <c r="AC42" i="79"/>
  <c r="AB42" i="79"/>
  <c r="AA42" i="79"/>
  <c r="Z42" i="79"/>
  <c r="Y42" i="79"/>
  <c r="AC39" i="79"/>
  <c r="AB39" i="79"/>
  <c r="AA39" i="79"/>
  <c r="Z39" i="79"/>
  <c r="Y39" i="79"/>
  <c r="AC511" i="46"/>
  <c r="AB511" i="46"/>
  <c r="AA511" i="46"/>
  <c r="Z511" i="46"/>
  <c r="Y511" i="46"/>
  <c r="AC508" i="46"/>
  <c r="AB508" i="46"/>
  <c r="AA508" i="46"/>
  <c r="Z508" i="46"/>
  <c r="Y508" i="46"/>
  <c r="AC505" i="46"/>
  <c r="AB505" i="46"/>
  <c r="AA505" i="46"/>
  <c r="Z505" i="46"/>
  <c r="Y505" i="46"/>
  <c r="AC501" i="46"/>
  <c r="AB501" i="46"/>
  <c r="AA501" i="46"/>
  <c r="Z501" i="46"/>
  <c r="Y501" i="46"/>
  <c r="AC498" i="46"/>
  <c r="AB498" i="46"/>
  <c r="AA498" i="46"/>
  <c r="Z498" i="46"/>
  <c r="Y498" i="46"/>
  <c r="AC495" i="46"/>
  <c r="AB495" i="46"/>
  <c r="AA495" i="46"/>
  <c r="Z495" i="46"/>
  <c r="Y495" i="46"/>
  <c r="AC492" i="46"/>
  <c r="AB492" i="46"/>
  <c r="AA492" i="46"/>
  <c r="Z492" i="46"/>
  <c r="Y492" i="46"/>
  <c r="AC489" i="46"/>
  <c r="AB489" i="46"/>
  <c r="AA489" i="46"/>
  <c r="Z489" i="46"/>
  <c r="Y489" i="46"/>
  <c r="AC485" i="46"/>
  <c r="AB485" i="46"/>
  <c r="AA485" i="46"/>
  <c r="Z485" i="46"/>
  <c r="Y485" i="46"/>
  <c r="AC482" i="46"/>
  <c r="AB482" i="46"/>
  <c r="AA482" i="46"/>
  <c r="Z482" i="46"/>
  <c r="Y482" i="46"/>
  <c r="AC478" i="46"/>
  <c r="AB478" i="46"/>
  <c r="AA478" i="46"/>
  <c r="Z478" i="46"/>
  <c r="Y478" i="46"/>
  <c r="AC474" i="46"/>
  <c r="AB474" i="46"/>
  <c r="AA474" i="46"/>
  <c r="Z474" i="46"/>
  <c r="Y474" i="46"/>
  <c r="AC471" i="46"/>
  <c r="AB471" i="46"/>
  <c r="AA471" i="46"/>
  <c r="Z471" i="46"/>
  <c r="Y471" i="46"/>
  <c r="AC468" i="46"/>
  <c r="AB468" i="46"/>
  <c r="AA468" i="46"/>
  <c r="Z468" i="46"/>
  <c r="Y468" i="46"/>
  <c r="AC465" i="46"/>
  <c r="AB465" i="46"/>
  <c r="AA465" i="46"/>
  <c r="Z465" i="46"/>
  <c r="Y465" i="46"/>
  <c r="AC462" i="46"/>
  <c r="AB462" i="46"/>
  <c r="AA462" i="46"/>
  <c r="Z462" i="46"/>
  <c r="Y462" i="46"/>
  <c r="AC458" i="46"/>
  <c r="AB458" i="46"/>
  <c r="AA458" i="46"/>
  <c r="Z458" i="46"/>
  <c r="Y458" i="46"/>
  <c r="AC455" i="46"/>
  <c r="AB455" i="46"/>
  <c r="AA455" i="46"/>
  <c r="Z455" i="46"/>
  <c r="Y455" i="46"/>
  <c r="AC452" i="46"/>
  <c r="AB452" i="46"/>
  <c r="AA452" i="46"/>
  <c r="Z452" i="46"/>
  <c r="Y452" i="46"/>
  <c r="AC449" i="46"/>
  <c r="AB449" i="46"/>
  <c r="AA449" i="46"/>
  <c r="Z449" i="46"/>
  <c r="Y449" i="46"/>
  <c r="AC446" i="46"/>
  <c r="AB446" i="46"/>
  <c r="AA446" i="46"/>
  <c r="Z446" i="46"/>
  <c r="Y446" i="46"/>
  <c r="AC443" i="46"/>
  <c r="AB443" i="46"/>
  <c r="AA443" i="46"/>
  <c r="Z443" i="46"/>
  <c r="Y443" i="46"/>
  <c r="AC440" i="46"/>
  <c r="AB440" i="46"/>
  <c r="AA440" i="46"/>
  <c r="Z440" i="46"/>
  <c r="Y440" i="46"/>
  <c r="AC437" i="46"/>
  <c r="AB437" i="46"/>
  <c r="AA437" i="46"/>
  <c r="Z437" i="46"/>
  <c r="Y437" i="46"/>
  <c r="AC433" i="46"/>
  <c r="AB433" i="46"/>
  <c r="AA433" i="46"/>
  <c r="Z433" i="46"/>
  <c r="Y433" i="46"/>
  <c r="AC430" i="46"/>
  <c r="AB430" i="46"/>
  <c r="AA430" i="46"/>
  <c r="Z430" i="46"/>
  <c r="Y430" i="46"/>
  <c r="AC427" i="46"/>
  <c r="AB427" i="46"/>
  <c r="AA427" i="46"/>
  <c r="Z427" i="46"/>
  <c r="Y427" i="46"/>
  <c r="AC424" i="46"/>
  <c r="AB424" i="46"/>
  <c r="AA424" i="46"/>
  <c r="Z424" i="46"/>
  <c r="Y424" i="46"/>
  <c r="AC421" i="46"/>
  <c r="AB421" i="46"/>
  <c r="AA421" i="46"/>
  <c r="Z421" i="46"/>
  <c r="Y421" i="46"/>
  <c r="AC418" i="46"/>
  <c r="AB418" i="46"/>
  <c r="AA418" i="46"/>
  <c r="Z418" i="46"/>
  <c r="Y418" i="46"/>
  <c r="AC415" i="46"/>
  <c r="AB415" i="46"/>
  <c r="AA415" i="46"/>
  <c r="Z415" i="46"/>
  <c r="Y415" i="46"/>
  <c r="AC412" i="46"/>
  <c r="AB412" i="46"/>
  <c r="AA412" i="46"/>
  <c r="Z412" i="46"/>
  <c r="Y412" i="46"/>
  <c r="AC409" i="46"/>
  <c r="AB409" i="46"/>
  <c r="AA409" i="46"/>
  <c r="Z409" i="46"/>
  <c r="Y409" i="46"/>
  <c r="X507" i="46"/>
  <c r="W507" i="46"/>
  <c r="V507" i="46"/>
  <c r="U507" i="46"/>
  <c r="T507" i="46"/>
  <c r="S507" i="46"/>
  <c r="R507" i="46"/>
  <c r="Q507" i="46"/>
  <c r="P507" i="46"/>
  <c r="O507" i="46"/>
  <c r="M507" i="46"/>
  <c r="L507" i="46"/>
  <c r="K507" i="46"/>
  <c r="J507" i="46"/>
  <c r="I507" i="46"/>
  <c r="H507" i="46"/>
  <c r="G507" i="46"/>
  <c r="F507" i="46"/>
  <c r="E507" i="46"/>
  <c r="D507" i="46"/>
  <c r="X477" i="46"/>
  <c r="W477" i="46"/>
  <c r="V477" i="46"/>
  <c r="U477" i="46"/>
  <c r="T477" i="46"/>
  <c r="S477" i="46"/>
  <c r="R477" i="46"/>
  <c r="Q477" i="46"/>
  <c r="P477" i="46"/>
  <c r="O477" i="46"/>
  <c r="M477" i="46"/>
  <c r="L477" i="46"/>
  <c r="K477" i="46"/>
  <c r="J477" i="46"/>
  <c r="I477" i="46"/>
  <c r="H477" i="46"/>
  <c r="G477" i="46"/>
  <c r="F477" i="46"/>
  <c r="E477" i="46"/>
  <c r="D477" i="46"/>
  <c r="X473" i="46"/>
  <c r="W473" i="46"/>
  <c r="V473" i="46"/>
  <c r="U473" i="46"/>
  <c r="T473" i="46"/>
  <c r="S473" i="46"/>
  <c r="R473" i="46"/>
  <c r="Q473" i="46"/>
  <c r="P473" i="46"/>
  <c r="O473" i="46"/>
  <c r="M473" i="46"/>
  <c r="L473" i="46"/>
  <c r="K473" i="46"/>
  <c r="J473" i="46"/>
  <c r="I473" i="46"/>
  <c r="H473" i="46"/>
  <c r="G473" i="46"/>
  <c r="F473" i="46"/>
  <c r="E473" i="46"/>
  <c r="D473" i="46"/>
  <c r="X461" i="46"/>
  <c r="W461" i="46"/>
  <c r="V461" i="46"/>
  <c r="U461" i="46"/>
  <c r="T461" i="46"/>
  <c r="S461" i="46"/>
  <c r="R461" i="46"/>
  <c r="Q461" i="46"/>
  <c r="P461" i="46"/>
  <c r="O461" i="46"/>
  <c r="M461" i="46"/>
  <c r="L461" i="46"/>
  <c r="K461" i="46"/>
  <c r="J461" i="46"/>
  <c r="I461" i="46"/>
  <c r="H461" i="46"/>
  <c r="G461" i="46"/>
  <c r="F461" i="46"/>
  <c r="E461" i="46"/>
  <c r="D461" i="46"/>
  <c r="X457" i="46"/>
  <c r="W457" i="46"/>
  <c r="V457" i="46"/>
  <c r="U457" i="46"/>
  <c r="T457" i="46"/>
  <c r="S457" i="46"/>
  <c r="R457" i="46"/>
  <c r="Q457" i="46"/>
  <c r="P457" i="46"/>
  <c r="O457" i="46"/>
  <c r="M457" i="46"/>
  <c r="L457" i="46"/>
  <c r="K457" i="46"/>
  <c r="J457" i="46"/>
  <c r="I457" i="46"/>
  <c r="H457" i="46"/>
  <c r="G457" i="46"/>
  <c r="F457" i="46"/>
  <c r="E457" i="46"/>
  <c r="D457" i="46"/>
  <c r="X451" i="46"/>
  <c r="W451" i="46"/>
  <c r="V451" i="46"/>
  <c r="U451" i="46"/>
  <c r="T451" i="46"/>
  <c r="S451" i="46"/>
  <c r="R451" i="46"/>
  <c r="Q451" i="46"/>
  <c r="P451" i="46"/>
  <c r="O451" i="46"/>
  <c r="M451" i="46"/>
  <c r="L451" i="46"/>
  <c r="K451" i="46"/>
  <c r="J451" i="46"/>
  <c r="I451" i="46"/>
  <c r="H451" i="46"/>
  <c r="G451" i="46"/>
  <c r="F451" i="46"/>
  <c r="E451" i="46"/>
  <c r="D451" i="46"/>
  <c r="X448" i="46"/>
  <c r="W448" i="46"/>
  <c r="V448" i="46"/>
  <c r="U448" i="46"/>
  <c r="T448" i="46"/>
  <c r="S448" i="46"/>
  <c r="R448" i="46"/>
  <c r="Q448" i="46"/>
  <c r="P448" i="46"/>
  <c r="O448" i="46"/>
  <c r="M448" i="46"/>
  <c r="L448" i="46"/>
  <c r="K448" i="46"/>
  <c r="J448" i="46"/>
  <c r="I448" i="46"/>
  <c r="H448" i="46"/>
  <c r="G448" i="46"/>
  <c r="F448" i="46"/>
  <c r="E448" i="46"/>
  <c r="D448" i="46"/>
  <c r="X439" i="46"/>
  <c r="W439" i="46"/>
  <c r="V439" i="46"/>
  <c r="U439" i="46"/>
  <c r="T439" i="46"/>
  <c r="S439" i="46"/>
  <c r="R439" i="46"/>
  <c r="Q439" i="46"/>
  <c r="P439" i="46"/>
  <c r="O439" i="46"/>
  <c r="M439" i="46"/>
  <c r="L439" i="46"/>
  <c r="K439" i="46"/>
  <c r="J439" i="46"/>
  <c r="I439" i="46"/>
  <c r="H439" i="46"/>
  <c r="G439" i="46"/>
  <c r="F439" i="46"/>
  <c r="E439" i="46"/>
  <c r="D439" i="46"/>
  <c r="X436" i="46"/>
  <c r="W436" i="46"/>
  <c r="V436" i="46"/>
  <c r="U436" i="46"/>
  <c r="T436" i="46"/>
  <c r="S436" i="46"/>
  <c r="R436" i="46"/>
  <c r="Q436" i="46"/>
  <c r="P436" i="46"/>
  <c r="O436" i="46"/>
  <c r="M436" i="46"/>
  <c r="L436" i="46"/>
  <c r="K436" i="46"/>
  <c r="J436" i="46"/>
  <c r="I436" i="46"/>
  <c r="H436" i="46"/>
  <c r="G436" i="46"/>
  <c r="F436" i="46"/>
  <c r="E436" i="46"/>
  <c r="D436" i="46"/>
  <c r="X432" i="46"/>
  <c r="W432" i="46"/>
  <c r="V432" i="46"/>
  <c r="U432" i="46"/>
  <c r="T432" i="46"/>
  <c r="S432" i="46"/>
  <c r="R432" i="46"/>
  <c r="Q432" i="46"/>
  <c r="P432" i="46"/>
  <c r="O432" i="46"/>
  <c r="M432" i="46"/>
  <c r="L432" i="46"/>
  <c r="K432" i="46"/>
  <c r="J432" i="46"/>
  <c r="I432" i="46"/>
  <c r="H432" i="46"/>
  <c r="G432" i="46"/>
  <c r="F432" i="46"/>
  <c r="E432" i="46"/>
  <c r="D432" i="46"/>
  <c r="X426" i="46"/>
  <c r="W426" i="46"/>
  <c r="V426" i="46"/>
  <c r="U426" i="46"/>
  <c r="T426" i="46"/>
  <c r="S426" i="46"/>
  <c r="R426" i="46"/>
  <c r="Q426" i="46"/>
  <c r="P426" i="46"/>
  <c r="O426" i="46"/>
  <c r="M426" i="46"/>
  <c r="L426" i="46"/>
  <c r="K426" i="46"/>
  <c r="J426" i="46"/>
  <c r="I426" i="46"/>
  <c r="H426" i="46"/>
  <c r="G426" i="46"/>
  <c r="F426" i="46"/>
  <c r="E426" i="46"/>
  <c r="D426" i="46"/>
  <c r="X420" i="46"/>
  <c r="W420" i="46"/>
  <c r="V420" i="46"/>
  <c r="U420" i="46"/>
  <c r="T420" i="46"/>
  <c r="S420" i="46"/>
  <c r="R420" i="46"/>
  <c r="Q420" i="46"/>
  <c r="P420" i="46"/>
  <c r="O420" i="46"/>
  <c r="M420" i="46"/>
  <c r="L420" i="46"/>
  <c r="K420" i="46"/>
  <c r="J420" i="46"/>
  <c r="I420" i="46"/>
  <c r="H420" i="46"/>
  <c r="G420" i="46"/>
  <c r="F420" i="46"/>
  <c r="E420" i="46"/>
  <c r="D420" i="46"/>
  <c r="X417" i="46"/>
  <c r="W417" i="46"/>
  <c r="V417" i="46"/>
  <c r="U417" i="46"/>
  <c r="T417" i="46"/>
  <c r="S417" i="46"/>
  <c r="R417" i="46"/>
  <c r="Q417" i="46"/>
  <c r="P417" i="46"/>
  <c r="O417" i="46"/>
  <c r="M417" i="46"/>
  <c r="L417" i="46"/>
  <c r="K417" i="46"/>
  <c r="J417" i="46"/>
  <c r="I417" i="46"/>
  <c r="H417" i="46"/>
  <c r="G417" i="46"/>
  <c r="F417" i="46"/>
  <c r="E417" i="46"/>
  <c r="D417" i="46"/>
  <c r="X414" i="46"/>
  <c r="W414" i="46"/>
  <c r="V414" i="46"/>
  <c r="U414" i="46"/>
  <c r="T414" i="46"/>
  <c r="S414" i="46"/>
  <c r="R414" i="46"/>
  <c r="Q414" i="46"/>
  <c r="P414" i="46"/>
  <c r="O414" i="46"/>
  <c r="M414" i="46"/>
  <c r="L414" i="46"/>
  <c r="K414" i="46"/>
  <c r="J414" i="46"/>
  <c r="I414" i="46"/>
  <c r="H414" i="46"/>
  <c r="G414" i="46"/>
  <c r="F414" i="46"/>
  <c r="E414" i="46"/>
  <c r="D414" i="46"/>
  <c r="X411" i="46"/>
  <c r="W411" i="46"/>
  <c r="V411" i="46"/>
  <c r="U411" i="46"/>
  <c r="T411" i="46"/>
  <c r="S411" i="46"/>
  <c r="R411" i="46"/>
  <c r="Q411" i="46"/>
  <c r="P411" i="46"/>
  <c r="O411" i="46"/>
  <c r="M411" i="46"/>
  <c r="L411" i="46"/>
  <c r="K411" i="46"/>
  <c r="J411" i="46"/>
  <c r="I411" i="46"/>
  <c r="H411" i="46"/>
  <c r="G411" i="46"/>
  <c r="F411" i="46"/>
  <c r="E411" i="46"/>
  <c r="D411" i="46"/>
  <c r="X408" i="46"/>
  <c r="W408" i="46"/>
  <c r="V408" i="46"/>
  <c r="V513" i="46" s="1"/>
  <c r="U408" i="46"/>
  <c r="T408" i="46"/>
  <c r="S408" i="46"/>
  <c r="R408" i="46"/>
  <c r="Q408" i="46"/>
  <c r="P408" i="46"/>
  <c r="O408" i="46"/>
  <c r="M408" i="46"/>
  <c r="M513" i="46" s="1"/>
  <c r="L408" i="46"/>
  <c r="K408" i="46"/>
  <c r="J408" i="46"/>
  <c r="I408" i="46"/>
  <c r="H408" i="46"/>
  <c r="G408" i="46"/>
  <c r="F408" i="46"/>
  <c r="E408" i="46"/>
  <c r="E513" i="46" s="1"/>
  <c r="D408" i="46"/>
  <c r="X363" i="46"/>
  <c r="W363" i="46"/>
  <c r="V363" i="46"/>
  <c r="U363" i="46"/>
  <c r="T363" i="46"/>
  <c r="S363" i="46"/>
  <c r="R363" i="46"/>
  <c r="Q363" i="46"/>
  <c r="P363" i="46"/>
  <c r="O363" i="46"/>
  <c r="M363" i="46"/>
  <c r="L363" i="46"/>
  <c r="K363" i="46"/>
  <c r="J363" i="46"/>
  <c r="I363" i="46"/>
  <c r="H363" i="46"/>
  <c r="G363" i="46"/>
  <c r="F363" i="46"/>
  <c r="E363" i="46"/>
  <c r="D363" i="46"/>
  <c r="X349" i="46"/>
  <c r="W349" i="46"/>
  <c r="V349" i="46"/>
  <c r="U349" i="46"/>
  <c r="T349" i="46"/>
  <c r="S349" i="46"/>
  <c r="R349" i="46"/>
  <c r="Q349" i="46"/>
  <c r="P349" i="46"/>
  <c r="O349" i="46"/>
  <c r="M349" i="46"/>
  <c r="L349" i="46"/>
  <c r="K349" i="46"/>
  <c r="J349" i="46"/>
  <c r="I349" i="46"/>
  <c r="H349" i="46"/>
  <c r="G349" i="46"/>
  <c r="F349" i="46"/>
  <c r="E349" i="46"/>
  <c r="D349" i="46"/>
  <c r="X348" i="46"/>
  <c r="W348" i="46"/>
  <c r="V348" i="46"/>
  <c r="U348" i="46"/>
  <c r="T348" i="46"/>
  <c r="S348" i="46"/>
  <c r="R348" i="46"/>
  <c r="Q348" i="46"/>
  <c r="P348" i="46"/>
  <c r="O348" i="46"/>
  <c r="M348" i="46"/>
  <c r="L348" i="46"/>
  <c r="K348" i="46"/>
  <c r="J348" i="46"/>
  <c r="I348" i="46"/>
  <c r="H348" i="46"/>
  <c r="G348" i="46"/>
  <c r="F348" i="46"/>
  <c r="E348" i="46"/>
  <c r="D348" i="46"/>
  <c r="X344" i="46"/>
  <c r="W344" i="46"/>
  <c r="V344" i="46"/>
  <c r="U344" i="46"/>
  <c r="T344" i="46"/>
  <c r="S344" i="46"/>
  <c r="R344" i="46"/>
  <c r="Q344" i="46"/>
  <c r="P344" i="46"/>
  <c r="O344" i="46"/>
  <c r="M344" i="46"/>
  <c r="L344" i="46"/>
  <c r="K344" i="46"/>
  <c r="J344" i="46"/>
  <c r="I344" i="46"/>
  <c r="H344" i="46"/>
  <c r="G344" i="46"/>
  <c r="F344" i="46"/>
  <c r="E344" i="46"/>
  <c r="D344" i="46"/>
  <c r="X328" i="46"/>
  <c r="W328" i="46"/>
  <c r="V328" i="46"/>
  <c r="U328" i="46"/>
  <c r="T328" i="46"/>
  <c r="S328" i="46"/>
  <c r="R328" i="46"/>
  <c r="Q328" i="46"/>
  <c r="P328" i="46"/>
  <c r="O328" i="46"/>
  <c r="M328" i="46"/>
  <c r="L328" i="46"/>
  <c r="K328" i="46"/>
  <c r="J328" i="46"/>
  <c r="I328" i="46"/>
  <c r="H328" i="46"/>
  <c r="G328" i="46"/>
  <c r="F328" i="46"/>
  <c r="E328" i="46"/>
  <c r="D328" i="46"/>
  <c r="X325" i="46"/>
  <c r="W325" i="46"/>
  <c r="V325" i="46"/>
  <c r="U325" i="46"/>
  <c r="T325" i="46"/>
  <c r="S325" i="46"/>
  <c r="R325" i="46"/>
  <c r="Q325" i="46"/>
  <c r="P325" i="46"/>
  <c r="O325" i="46"/>
  <c r="M325" i="46"/>
  <c r="L325" i="46"/>
  <c r="K325" i="46"/>
  <c r="J325" i="46"/>
  <c r="I325" i="46"/>
  <c r="H325" i="46"/>
  <c r="G325" i="46"/>
  <c r="F325" i="46"/>
  <c r="E325" i="46"/>
  <c r="D325" i="46"/>
  <c r="X322" i="46"/>
  <c r="W322" i="46"/>
  <c r="V322" i="46"/>
  <c r="U322" i="46"/>
  <c r="T322" i="46"/>
  <c r="S322" i="46"/>
  <c r="R322" i="46"/>
  <c r="Q322" i="46"/>
  <c r="P322" i="46"/>
  <c r="O322" i="46"/>
  <c r="M322" i="46"/>
  <c r="L322" i="46"/>
  <c r="K322" i="46"/>
  <c r="J322" i="46"/>
  <c r="I322" i="46"/>
  <c r="H322" i="46"/>
  <c r="G322" i="46"/>
  <c r="F322" i="46"/>
  <c r="E322" i="46"/>
  <c r="D322" i="46"/>
  <c r="X320" i="46"/>
  <c r="W320" i="46"/>
  <c r="V320" i="46"/>
  <c r="U320" i="46"/>
  <c r="T320" i="46"/>
  <c r="S320" i="46"/>
  <c r="R320" i="46"/>
  <c r="Q320" i="46"/>
  <c r="P320" i="46"/>
  <c r="O320" i="46"/>
  <c r="M320" i="46"/>
  <c r="L320" i="46"/>
  <c r="K320" i="46"/>
  <c r="J320" i="46"/>
  <c r="I320" i="46"/>
  <c r="H320" i="46"/>
  <c r="G320" i="46"/>
  <c r="F320" i="46"/>
  <c r="E320" i="46"/>
  <c r="D320" i="46"/>
  <c r="X319" i="46"/>
  <c r="W319" i="46"/>
  <c r="V319" i="46"/>
  <c r="U319" i="46"/>
  <c r="T319" i="46"/>
  <c r="S319" i="46"/>
  <c r="R319" i="46"/>
  <c r="Q319" i="46"/>
  <c r="P319" i="46"/>
  <c r="O319" i="46"/>
  <c r="M319" i="46"/>
  <c r="L319" i="46"/>
  <c r="K319" i="46"/>
  <c r="J319" i="46"/>
  <c r="I319" i="46"/>
  <c r="H319" i="46"/>
  <c r="G319" i="46"/>
  <c r="F319" i="46"/>
  <c r="E319" i="46"/>
  <c r="D319" i="46"/>
  <c r="X310" i="46"/>
  <c r="W310" i="46"/>
  <c r="V310" i="46"/>
  <c r="U310" i="46"/>
  <c r="T310" i="46"/>
  <c r="S310" i="46"/>
  <c r="R310" i="46"/>
  <c r="Q310" i="46"/>
  <c r="P310" i="46"/>
  <c r="O310" i="46"/>
  <c r="M310" i="46"/>
  <c r="L310" i="46"/>
  <c r="K310" i="46"/>
  <c r="J310" i="46"/>
  <c r="I310" i="46"/>
  <c r="H310" i="46"/>
  <c r="G310" i="46"/>
  <c r="F310" i="46"/>
  <c r="E310" i="46"/>
  <c r="D310" i="46"/>
  <c r="X308" i="46"/>
  <c r="W308" i="46"/>
  <c r="V308" i="46"/>
  <c r="U308" i="46"/>
  <c r="T308" i="46"/>
  <c r="S308" i="46"/>
  <c r="R308" i="46"/>
  <c r="Q308" i="46"/>
  <c r="P308" i="46"/>
  <c r="O308" i="46"/>
  <c r="M308" i="46"/>
  <c r="L308" i="46"/>
  <c r="K308" i="46"/>
  <c r="J308" i="46"/>
  <c r="I308" i="46"/>
  <c r="H308" i="46"/>
  <c r="G308" i="46"/>
  <c r="F308" i="46"/>
  <c r="E308" i="46"/>
  <c r="D308" i="46"/>
  <c r="X307" i="46"/>
  <c r="W307" i="46"/>
  <c r="V307" i="46"/>
  <c r="U307" i="46"/>
  <c r="T307" i="46"/>
  <c r="S307" i="46"/>
  <c r="R307" i="46"/>
  <c r="Q307" i="46"/>
  <c r="P307" i="46"/>
  <c r="O307" i="46"/>
  <c r="M307" i="46"/>
  <c r="L307" i="46"/>
  <c r="K307" i="46"/>
  <c r="J307" i="46"/>
  <c r="I307" i="46"/>
  <c r="H307" i="46"/>
  <c r="G307" i="46"/>
  <c r="F307" i="46"/>
  <c r="E307" i="46"/>
  <c r="D307" i="46"/>
  <c r="X300" i="46"/>
  <c r="W300" i="46"/>
  <c r="V300" i="46"/>
  <c r="U300" i="46"/>
  <c r="T300" i="46"/>
  <c r="S300" i="46"/>
  <c r="R300" i="46"/>
  <c r="Q300" i="46"/>
  <c r="P300" i="46"/>
  <c r="O300" i="46"/>
  <c r="M300" i="46"/>
  <c r="L300" i="46"/>
  <c r="K300" i="46"/>
  <c r="J300" i="46"/>
  <c r="I300" i="46"/>
  <c r="H300" i="46"/>
  <c r="G300" i="46"/>
  <c r="F300" i="46"/>
  <c r="E300" i="46"/>
  <c r="D300" i="46"/>
  <c r="X297" i="46"/>
  <c r="W297" i="46"/>
  <c r="V297" i="46"/>
  <c r="U297" i="46"/>
  <c r="T297" i="46"/>
  <c r="S297" i="46"/>
  <c r="R297" i="46"/>
  <c r="Q297" i="46"/>
  <c r="P297" i="46"/>
  <c r="O297" i="46"/>
  <c r="M297" i="46"/>
  <c r="L297" i="46"/>
  <c r="K297" i="46"/>
  <c r="J297" i="46"/>
  <c r="I297" i="46"/>
  <c r="H297" i="46"/>
  <c r="G297" i="46"/>
  <c r="F297" i="46"/>
  <c r="E297" i="46"/>
  <c r="D297" i="46"/>
  <c r="X291" i="46"/>
  <c r="W291" i="46"/>
  <c r="V291" i="46"/>
  <c r="U291" i="46"/>
  <c r="T291" i="46"/>
  <c r="S291" i="46"/>
  <c r="R291" i="46"/>
  <c r="Q291" i="46"/>
  <c r="P291" i="46"/>
  <c r="O291" i="46"/>
  <c r="M291" i="46"/>
  <c r="L291" i="46"/>
  <c r="K291" i="46"/>
  <c r="J291" i="46"/>
  <c r="I291" i="46"/>
  <c r="H291" i="46"/>
  <c r="G291" i="46"/>
  <c r="F291" i="46"/>
  <c r="E291" i="46"/>
  <c r="D291" i="46"/>
  <c r="X289" i="46"/>
  <c r="W289" i="46"/>
  <c r="V289" i="46"/>
  <c r="U289" i="46"/>
  <c r="T289" i="46"/>
  <c r="S289" i="46"/>
  <c r="R289" i="46"/>
  <c r="Q289" i="46"/>
  <c r="P289" i="46"/>
  <c r="O289" i="46"/>
  <c r="M289" i="46"/>
  <c r="L289" i="46"/>
  <c r="K289" i="46"/>
  <c r="J289" i="46"/>
  <c r="I289" i="46"/>
  <c r="H289" i="46"/>
  <c r="G289" i="46"/>
  <c r="F289" i="46"/>
  <c r="E289" i="46"/>
  <c r="D289" i="46"/>
  <c r="X288" i="46"/>
  <c r="W288" i="46"/>
  <c r="V288" i="46"/>
  <c r="U288" i="46"/>
  <c r="T288" i="46"/>
  <c r="S288" i="46"/>
  <c r="R288" i="46"/>
  <c r="Q288" i="46"/>
  <c r="P288" i="46"/>
  <c r="O288" i="46"/>
  <c r="M288" i="46"/>
  <c r="L288" i="46"/>
  <c r="K288" i="46"/>
  <c r="J288" i="46"/>
  <c r="I288" i="46"/>
  <c r="H288" i="46"/>
  <c r="G288" i="46"/>
  <c r="F288" i="46"/>
  <c r="E288" i="46"/>
  <c r="D288" i="46"/>
  <c r="X286" i="46"/>
  <c r="W286" i="46"/>
  <c r="V286" i="46"/>
  <c r="U286" i="46"/>
  <c r="T286" i="46"/>
  <c r="S286" i="46"/>
  <c r="R286" i="46"/>
  <c r="Q286" i="46"/>
  <c r="P286" i="46"/>
  <c r="O286" i="46"/>
  <c r="M286" i="46"/>
  <c r="L286" i="46"/>
  <c r="K286" i="46"/>
  <c r="J286" i="46"/>
  <c r="I286" i="46"/>
  <c r="H286" i="46"/>
  <c r="G286" i="46"/>
  <c r="F286" i="46"/>
  <c r="E286" i="46"/>
  <c r="D286" i="46"/>
  <c r="X285" i="46"/>
  <c r="W285" i="46"/>
  <c r="V285" i="46"/>
  <c r="U285" i="46"/>
  <c r="T285" i="46"/>
  <c r="S285" i="46"/>
  <c r="R285" i="46"/>
  <c r="Q285" i="46"/>
  <c r="P285" i="46"/>
  <c r="O285" i="46"/>
  <c r="M285" i="46"/>
  <c r="L285" i="46"/>
  <c r="K285" i="46"/>
  <c r="J285" i="46"/>
  <c r="I285" i="46"/>
  <c r="H285" i="46"/>
  <c r="G285" i="46"/>
  <c r="F285" i="46"/>
  <c r="E285" i="46"/>
  <c r="D285" i="46"/>
  <c r="X282" i="46"/>
  <c r="W282" i="46"/>
  <c r="V282" i="46"/>
  <c r="U282" i="46"/>
  <c r="T282" i="46"/>
  <c r="S282" i="46"/>
  <c r="R282" i="46"/>
  <c r="Q282" i="46"/>
  <c r="P282" i="46"/>
  <c r="O282" i="46"/>
  <c r="M282" i="46"/>
  <c r="L282" i="46"/>
  <c r="K282" i="46"/>
  <c r="J282" i="46"/>
  <c r="I282" i="46"/>
  <c r="H282" i="46"/>
  <c r="G282" i="46"/>
  <c r="F282" i="46"/>
  <c r="E282" i="46"/>
  <c r="D282" i="46"/>
  <c r="X279" i="46"/>
  <c r="W279" i="46"/>
  <c r="V279" i="46"/>
  <c r="V384" i="46" s="1"/>
  <c r="U279" i="46"/>
  <c r="T279" i="46"/>
  <c r="S279" i="46"/>
  <c r="R279" i="46"/>
  <c r="Q279" i="46"/>
  <c r="P279" i="46"/>
  <c r="O279" i="46"/>
  <c r="M279" i="46"/>
  <c r="M384" i="46" s="1"/>
  <c r="L279" i="46"/>
  <c r="K279" i="46"/>
  <c r="J279" i="46"/>
  <c r="I279" i="46"/>
  <c r="H279" i="46"/>
  <c r="G279" i="46"/>
  <c r="F279" i="46"/>
  <c r="E279" i="46"/>
  <c r="D279" i="46"/>
  <c r="X234" i="46"/>
  <c r="W234" i="46"/>
  <c r="V234" i="46"/>
  <c r="U234" i="46"/>
  <c r="T234" i="46"/>
  <c r="S234" i="46"/>
  <c r="R234" i="46"/>
  <c r="Q234" i="46"/>
  <c r="P234" i="46"/>
  <c r="O234" i="46"/>
  <c r="M234" i="46"/>
  <c r="L234" i="46"/>
  <c r="K234" i="46"/>
  <c r="J234" i="46"/>
  <c r="I234" i="46"/>
  <c r="H234" i="46"/>
  <c r="G234" i="46"/>
  <c r="F234" i="46"/>
  <c r="E234" i="46"/>
  <c r="D234" i="46"/>
  <c r="X187" i="46"/>
  <c r="W187" i="46"/>
  <c r="V187" i="46"/>
  <c r="U187" i="46"/>
  <c r="T187" i="46"/>
  <c r="S187" i="46"/>
  <c r="R187" i="46"/>
  <c r="Q187" i="46"/>
  <c r="P187" i="46"/>
  <c r="O187" i="46"/>
  <c r="M187" i="46"/>
  <c r="L187" i="46"/>
  <c r="K187" i="46"/>
  <c r="J187" i="46"/>
  <c r="I187" i="46"/>
  <c r="H187" i="46"/>
  <c r="G187" i="46"/>
  <c r="F187" i="46"/>
  <c r="E187" i="46"/>
  <c r="D187" i="46"/>
  <c r="X181" i="46"/>
  <c r="W181" i="46"/>
  <c r="V181" i="46"/>
  <c r="U181" i="46"/>
  <c r="T181" i="46"/>
  <c r="S181" i="46"/>
  <c r="R181" i="46"/>
  <c r="Q181" i="46"/>
  <c r="P181" i="46"/>
  <c r="O181" i="46"/>
  <c r="M181" i="46"/>
  <c r="L181" i="46"/>
  <c r="K181" i="46"/>
  <c r="J181" i="46"/>
  <c r="I181" i="46"/>
  <c r="H181" i="46"/>
  <c r="G181" i="46"/>
  <c r="F181" i="46"/>
  <c r="E181" i="46"/>
  <c r="D181" i="46"/>
  <c r="X179" i="46"/>
  <c r="W179" i="46"/>
  <c r="V179" i="46"/>
  <c r="U179" i="46"/>
  <c r="T179" i="46"/>
  <c r="S179" i="46"/>
  <c r="R179" i="46"/>
  <c r="Q179" i="46"/>
  <c r="P179" i="46"/>
  <c r="O179" i="46"/>
  <c r="M179" i="46"/>
  <c r="L179" i="46"/>
  <c r="K179" i="46"/>
  <c r="J179" i="46"/>
  <c r="I179" i="46"/>
  <c r="H179" i="46"/>
  <c r="G179" i="46"/>
  <c r="F179" i="46"/>
  <c r="E179" i="46"/>
  <c r="D179" i="46"/>
  <c r="X178" i="46"/>
  <c r="W178" i="46"/>
  <c r="V178" i="46"/>
  <c r="U178" i="46"/>
  <c r="T178" i="46"/>
  <c r="S178" i="46"/>
  <c r="R178" i="46"/>
  <c r="Q178" i="46"/>
  <c r="P178" i="46"/>
  <c r="O178" i="46"/>
  <c r="M178" i="46"/>
  <c r="L178" i="46"/>
  <c r="K178" i="46"/>
  <c r="J178" i="46"/>
  <c r="I178" i="46"/>
  <c r="H178" i="46"/>
  <c r="G178" i="46"/>
  <c r="F178" i="46"/>
  <c r="E178" i="46"/>
  <c r="D178" i="46"/>
  <c r="X162" i="46"/>
  <c r="W162" i="46"/>
  <c r="V162" i="46"/>
  <c r="U162" i="46"/>
  <c r="T162" i="46"/>
  <c r="S162" i="46"/>
  <c r="R162" i="46"/>
  <c r="Q162" i="46"/>
  <c r="P162" i="46"/>
  <c r="O162" i="46"/>
  <c r="M162" i="46"/>
  <c r="L162" i="46"/>
  <c r="K162" i="46"/>
  <c r="J162" i="46"/>
  <c r="I162" i="46"/>
  <c r="H162" i="46"/>
  <c r="G162" i="46"/>
  <c r="F162" i="46"/>
  <c r="E162" i="46"/>
  <c r="D162" i="46"/>
  <c r="X159" i="46"/>
  <c r="W159" i="46"/>
  <c r="V159" i="46"/>
  <c r="U159" i="46"/>
  <c r="T159" i="46"/>
  <c r="S159" i="46"/>
  <c r="R159" i="46"/>
  <c r="Q159" i="46"/>
  <c r="P159" i="46"/>
  <c r="O159" i="46"/>
  <c r="M159" i="46"/>
  <c r="L159" i="46"/>
  <c r="K159" i="46"/>
  <c r="J159" i="46"/>
  <c r="I159" i="46"/>
  <c r="H159" i="46"/>
  <c r="G159" i="46"/>
  <c r="F159" i="46"/>
  <c r="E159" i="46"/>
  <c r="D159" i="46"/>
  <c r="X157" i="46"/>
  <c r="W157" i="46"/>
  <c r="V157" i="46"/>
  <c r="U157" i="46"/>
  <c r="T157" i="46"/>
  <c r="S157" i="46"/>
  <c r="R157" i="46"/>
  <c r="Q157" i="46"/>
  <c r="P157" i="46"/>
  <c r="O157" i="46"/>
  <c r="M157" i="46"/>
  <c r="L157" i="46"/>
  <c r="K157" i="46"/>
  <c r="J157" i="46"/>
  <c r="I157" i="46"/>
  <c r="H157" i="46"/>
  <c r="G157" i="46"/>
  <c r="F157" i="46"/>
  <c r="E157" i="46"/>
  <c r="D157" i="46"/>
  <c r="X156" i="46"/>
  <c r="W156" i="46"/>
  <c r="V156" i="46"/>
  <c r="U156" i="46"/>
  <c r="T156" i="46"/>
  <c r="S156" i="46"/>
  <c r="R156" i="46"/>
  <c r="Q156" i="46"/>
  <c r="P156" i="46"/>
  <c r="O156" i="46"/>
  <c r="M156" i="46"/>
  <c r="L156" i="46"/>
  <c r="K156" i="46"/>
  <c r="J156" i="46"/>
  <c r="I156" i="46"/>
  <c r="H156" i="46"/>
  <c r="G156" i="46"/>
  <c r="F156" i="46"/>
  <c r="E156" i="46"/>
  <c r="D156" i="46"/>
  <c r="X106" i="46"/>
  <c r="W106" i="46"/>
  <c r="V106" i="46"/>
  <c r="U106" i="46"/>
  <c r="T106" i="46"/>
  <c r="S106" i="46"/>
  <c r="R106" i="46"/>
  <c r="Q106" i="46"/>
  <c r="P106" i="46"/>
  <c r="O106" i="46"/>
  <c r="M106" i="46"/>
  <c r="L106" i="46"/>
  <c r="K106" i="46"/>
  <c r="J106" i="46"/>
  <c r="I106" i="46"/>
  <c r="H106" i="46"/>
  <c r="G106" i="46"/>
  <c r="F106" i="46"/>
  <c r="E106" i="46"/>
  <c r="D106" i="46"/>
  <c r="X105" i="46"/>
  <c r="W105" i="46"/>
  <c r="V105" i="46"/>
  <c r="U105" i="46"/>
  <c r="T105" i="46"/>
  <c r="S105" i="46"/>
  <c r="R105" i="46"/>
  <c r="Q105" i="46"/>
  <c r="P105" i="46"/>
  <c r="O105" i="46"/>
  <c r="M105" i="46"/>
  <c r="L105" i="46"/>
  <c r="K105" i="46"/>
  <c r="J105" i="46"/>
  <c r="I105" i="46"/>
  <c r="H105" i="46"/>
  <c r="G105" i="46"/>
  <c r="F105" i="46"/>
  <c r="E105" i="46"/>
  <c r="D105" i="46"/>
  <c r="X102" i="46"/>
  <c r="W102" i="46"/>
  <c r="V102" i="46"/>
  <c r="U102" i="46"/>
  <c r="T102" i="46"/>
  <c r="S102" i="46"/>
  <c r="R102" i="46"/>
  <c r="Q102" i="46"/>
  <c r="P102" i="46"/>
  <c r="O102" i="46"/>
  <c r="M102" i="46"/>
  <c r="L102" i="46"/>
  <c r="K102" i="46"/>
  <c r="J102" i="46"/>
  <c r="I102" i="46"/>
  <c r="H102" i="46"/>
  <c r="G102" i="46"/>
  <c r="F102" i="46"/>
  <c r="E102" i="46"/>
  <c r="D102" i="46"/>
  <c r="X84" i="46"/>
  <c r="W84" i="46"/>
  <c r="V84" i="46"/>
  <c r="U84" i="46"/>
  <c r="T84" i="46"/>
  <c r="S84" i="46"/>
  <c r="R84" i="46"/>
  <c r="Q84" i="46"/>
  <c r="P84" i="46"/>
  <c r="O84" i="46"/>
  <c r="M84" i="46"/>
  <c r="L84" i="46"/>
  <c r="K84" i="46"/>
  <c r="J84" i="46"/>
  <c r="I84" i="46"/>
  <c r="H84" i="46"/>
  <c r="G84" i="46"/>
  <c r="F84" i="46"/>
  <c r="E84" i="46"/>
  <c r="D84" i="46"/>
  <c r="X54" i="46"/>
  <c r="W54" i="46"/>
  <c r="V54" i="46"/>
  <c r="U54" i="46"/>
  <c r="T54" i="46"/>
  <c r="S54" i="46"/>
  <c r="R54" i="46"/>
  <c r="Q54" i="46"/>
  <c r="P54" i="46"/>
  <c r="O54" i="46"/>
  <c r="M54" i="46"/>
  <c r="L54" i="46"/>
  <c r="K54" i="46"/>
  <c r="J54" i="46"/>
  <c r="I54" i="46"/>
  <c r="H54" i="46"/>
  <c r="G54" i="46"/>
  <c r="F54" i="46"/>
  <c r="E54" i="46"/>
  <c r="D54" i="46"/>
  <c r="X53" i="46"/>
  <c r="W53" i="46"/>
  <c r="V53" i="46"/>
  <c r="U53" i="46"/>
  <c r="T53" i="46"/>
  <c r="S53" i="46"/>
  <c r="R53" i="46"/>
  <c r="Q53" i="46"/>
  <c r="P53" i="46"/>
  <c r="O53" i="46"/>
  <c r="M53" i="46"/>
  <c r="L53" i="46"/>
  <c r="K53" i="46"/>
  <c r="J53" i="46"/>
  <c r="I53" i="46"/>
  <c r="H53" i="46"/>
  <c r="G53" i="46"/>
  <c r="F53" i="46"/>
  <c r="E53" i="46"/>
  <c r="D53" i="46"/>
  <c r="X51" i="46"/>
  <c r="W51" i="46"/>
  <c r="V51" i="46"/>
  <c r="U51" i="46"/>
  <c r="T51" i="46"/>
  <c r="S51" i="46"/>
  <c r="R51" i="46"/>
  <c r="Q51" i="46"/>
  <c r="P51" i="46"/>
  <c r="O51" i="46"/>
  <c r="M51" i="46"/>
  <c r="L51" i="46"/>
  <c r="K51" i="46"/>
  <c r="J51" i="46"/>
  <c r="I51" i="46"/>
  <c r="H51" i="46"/>
  <c r="G51" i="46"/>
  <c r="F51" i="46"/>
  <c r="E51" i="46"/>
  <c r="D51" i="46"/>
  <c r="X50" i="46"/>
  <c r="W50" i="46"/>
  <c r="V50" i="46"/>
  <c r="U50" i="46"/>
  <c r="T50" i="46"/>
  <c r="S50" i="46"/>
  <c r="R50" i="46"/>
  <c r="Q50" i="46"/>
  <c r="P50" i="46"/>
  <c r="O50" i="46"/>
  <c r="M50" i="46"/>
  <c r="L50" i="46"/>
  <c r="K50" i="46"/>
  <c r="J50" i="46"/>
  <c r="I50" i="46"/>
  <c r="H50" i="46"/>
  <c r="G50" i="46"/>
  <c r="F50" i="46"/>
  <c r="E50" i="46"/>
  <c r="D50" i="46"/>
  <c r="X35" i="46"/>
  <c r="W35" i="46"/>
  <c r="V35" i="46"/>
  <c r="U35" i="46"/>
  <c r="T35" i="46"/>
  <c r="S35" i="46"/>
  <c r="R35" i="46"/>
  <c r="Q35" i="46"/>
  <c r="P35" i="46"/>
  <c r="O35" i="46"/>
  <c r="M35" i="46"/>
  <c r="L35" i="46"/>
  <c r="K35" i="46"/>
  <c r="J35" i="46"/>
  <c r="I35" i="46"/>
  <c r="H35" i="46"/>
  <c r="G35" i="46"/>
  <c r="F35" i="46"/>
  <c r="E35" i="46"/>
  <c r="D35" i="46"/>
  <c r="X34" i="46"/>
  <c r="W34" i="46"/>
  <c r="V34" i="46"/>
  <c r="U34" i="46"/>
  <c r="T34" i="46"/>
  <c r="S34" i="46"/>
  <c r="R34" i="46"/>
  <c r="Q34" i="46"/>
  <c r="P34" i="46"/>
  <c r="O34" i="46"/>
  <c r="M34" i="46"/>
  <c r="L34" i="46"/>
  <c r="K34" i="46"/>
  <c r="J34" i="46"/>
  <c r="I34" i="46"/>
  <c r="H34" i="46"/>
  <c r="G34" i="46"/>
  <c r="F34" i="46"/>
  <c r="E34" i="46"/>
  <c r="D34" i="46"/>
  <c r="X32" i="46"/>
  <c r="W32" i="46"/>
  <c r="V32" i="46"/>
  <c r="U32" i="46"/>
  <c r="T32" i="46"/>
  <c r="S32" i="46"/>
  <c r="R32" i="46"/>
  <c r="Q32" i="46"/>
  <c r="P32" i="46"/>
  <c r="O32" i="46"/>
  <c r="M32" i="46"/>
  <c r="L32" i="46"/>
  <c r="K32" i="46"/>
  <c r="J32" i="46"/>
  <c r="I32" i="46"/>
  <c r="H32" i="46"/>
  <c r="G32" i="46"/>
  <c r="F32" i="46"/>
  <c r="E32" i="46"/>
  <c r="D32" i="46"/>
  <c r="X31" i="46"/>
  <c r="W31" i="46"/>
  <c r="V31" i="46"/>
  <c r="U31" i="46"/>
  <c r="T31" i="46"/>
  <c r="S31" i="46"/>
  <c r="R31" i="46"/>
  <c r="Q31" i="46"/>
  <c r="P31" i="46"/>
  <c r="O31" i="46"/>
  <c r="M31" i="46"/>
  <c r="L31" i="46"/>
  <c r="K31" i="46"/>
  <c r="J31" i="46"/>
  <c r="I31" i="46"/>
  <c r="H31" i="46"/>
  <c r="G31" i="46"/>
  <c r="F31" i="46"/>
  <c r="E31" i="46"/>
  <c r="D31" i="46"/>
  <c r="X29" i="46"/>
  <c r="W29" i="46"/>
  <c r="V29" i="46"/>
  <c r="U29" i="46"/>
  <c r="T29" i="46"/>
  <c r="S29" i="46"/>
  <c r="R29" i="46"/>
  <c r="Q29" i="46"/>
  <c r="P29" i="46"/>
  <c r="O29" i="46"/>
  <c r="M29" i="46"/>
  <c r="L29" i="46"/>
  <c r="K29" i="46"/>
  <c r="J29" i="46"/>
  <c r="I29" i="46"/>
  <c r="H29" i="46"/>
  <c r="G29" i="46"/>
  <c r="F29" i="46"/>
  <c r="E29" i="46"/>
  <c r="D29" i="46"/>
  <c r="X28" i="46"/>
  <c r="W28" i="46"/>
  <c r="V28" i="46"/>
  <c r="U28" i="46"/>
  <c r="T28" i="46"/>
  <c r="S28" i="46"/>
  <c r="R28" i="46"/>
  <c r="Q28" i="46"/>
  <c r="P28" i="46"/>
  <c r="O28" i="46"/>
  <c r="M28" i="46"/>
  <c r="L28" i="46"/>
  <c r="K28" i="46"/>
  <c r="J28" i="46"/>
  <c r="I28" i="46"/>
  <c r="H28" i="46"/>
  <c r="G28" i="46"/>
  <c r="F28" i="46"/>
  <c r="E28" i="46"/>
  <c r="D28" i="46"/>
  <c r="X25" i="46"/>
  <c r="W25" i="46"/>
  <c r="V25" i="46"/>
  <c r="U25" i="46"/>
  <c r="T25" i="46"/>
  <c r="S25" i="46"/>
  <c r="R25" i="46"/>
  <c r="Q25" i="46"/>
  <c r="P25" i="46"/>
  <c r="O25" i="46"/>
  <c r="M25" i="46"/>
  <c r="L25" i="46"/>
  <c r="K25" i="46"/>
  <c r="J25" i="46"/>
  <c r="I25" i="46"/>
  <c r="H25" i="46"/>
  <c r="G25" i="46"/>
  <c r="F25" i="46"/>
  <c r="E25" i="46"/>
  <c r="D25" i="46"/>
  <c r="X22" i="46"/>
  <c r="W22" i="46"/>
  <c r="V22" i="46"/>
  <c r="V127" i="46" s="1"/>
  <c r="U22" i="46"/>
  <c r="T22" i="46"/>
  <c r="S22" i="46"/>
  <c r="R22" i="46"/>
  <c r="R127" i="46" s="1"/>
  <c r="Q22" i="46"/>
  <c r="P22" i="46"/>
  <c r="O22" i="46"/>
  <c r="M22" i="46"/>
  <c r="M127" i="46" s="1"/>
  <c r="L22" i="46"/>
  <c r="K22" i="46"/>
  <c r="J22" i="46"/>
  <c r="I22" i="46"/>
  <c r="H22" i="46"/>
  <c r="G22" i="46"/>
  <c r="F22" i="46"/>
  <c r="E22" i="46"/>
  <c r="E127" i="46" s="1"/>
  <c r="D22" i="46"/>
  <c r="N511" i="46"/>
  <c r="N508" i="46"/>
  <c r="N505" i="46"/>
  <c r="N501" i="46"/>
  <c r="N498" i="46"/>
  <c r="N495" i="46"/>
  <c r="N492" i="46"/>
  <c r="N489" i="46"/>
  <c r="N485" i="46"/>
  <c r="N471" i="46"/>
  <c r="N468" i="46"/>
  <c r="N465" i="46"/>
  <c r="N462" i="46"/>
  <c r="N449" i="46"/>
  <c r="N446" i="46"/>
  <c r="N443" i="46"/>
  <c r="N440" i="46"/>
  <c r="N437" i="46"/>
  <c r="N513" i="46" s="1"/>
  <c r="AC382" i="46"/>
  <c r="AB382" i="46"/>
  <c r="AA382" i="46"/>
  <c r="Z382" i="46"/>
  <c r="Y382" i="46"/>
  <c r="N382" i="46"/>
  <c r="AC379" i="46"/>
  <c r="AB379" i="46"/>
  <c r="AA379" i="46"/>
  <c r="Z379" i="46"/>
  <c r="Y379" i="46"/>
  <c r="N379" i="46"/>
  <c r="AC376" i="46"/>
  <c r="AB376" i="46"/>
  <c r="AA376" i="46"/>
  <c r="Z376" i="46"/>
  <c r="Y376" i="46"/>
  <c r="N376" i="46"/>
  <c r="AC372" i="46"/>
  <c r="AB372" i="46"/>
  <c r="AA372" i="46"/>
  <c r="Z372" i="46"/>
  <c r="Y372" i="46"/>
  <c r="N372" i="46"/>
  <c r="AC369" i="46"/>
  <c r="AB369" i="46"/>
  <c r="AA369" i="46"/>
  <c r="Z369" i="46"/>
  <c r="Y369" i="46"/>
  <c r="N369" i="46"/>
  <c r="AC366" i="46"/>
  <c r="AB366" i="46"/>
  <c r="AA366" i="46"/>
  <c r="Z366" i="46"/>
  <c r="Y366" i="46"/>
  <c r="N366" i="46"/>
  <c r="AC363" i="46"/>
  <c r="AB363" i="46"/>
  <c r="AA363" i="46"/>
  <c r="Z363" i="46"/>
  <c r="Y363" i="46"/>
  <c r="N363" i="46"/>
  <c r="AC360" i="46"/>
  <c r="AB360" i="46"/>
  <c r="AA360" i="46"/>
  <c r="Z360" i="46"/>
  <c r="Y360" i="46"/>
  <c r="N360" i="46"/>
  <c r="AC356" i="46"/>
  <c r="AB356" i="46"/>
  <c r="AA356" i="46"/>
  <c r="Z356" i="46"/>
  <c r="Y356" i="46"/>
  <c r="N356" i="46"/>
  <c r="AC353" i="46"/>
  <c r="AB353" i="46"/>
  <c r="AA353" i="46"/>
  <c r="Z353" i="46"/>
  <c r="Y353" i="46"/>
  <c r="AC349" i="46"/>
  <c r="AB349" i="46"/>
  <c r="AA349" i="46"/>
  <c r="Z349" i="46"/>
  <c r="Y349" i="46"/>
  <c r="AC345" i="46"/>
  <c r="AB345" i="46"/>
  <c r="AA345" i="46"/>
  <c r="Z345" i="46"/>
  <c r="Y345" i="46"/>
  <c r="AC342" i="46"/>
  <c r="AB342" i="46"/>
  <c r="AA342" i="46"/>
  <c r="Z342" i="46"/>
  <c r="Y342" i="46"/>
  <c r="N342" i="46"/>
  <c r="AC339" i="46"/>
  <c r="AB339" i="46"/>
  <c r="AA339" i="46"/>
  <c r="Z339" i="46"/>
  <c r="Y339" i="46"/>
  <c r="N339" i="46"/>
  <c r="AC336" i="46"/>
  <c r="AB336" i="46"/>
  <c r="AA336" i="46"/>
  <c r="Z336" i="46"/>
  <c r="Y336" i="46"/>
  <c r="N336" i="46"/>
  <c r="AC333" i="46"/>
  <c r="AB333" i="46"/>
  <c r="AA333" i="46"/>
  <c r="Z333" i="46"/>
  <c r="Y333" i="46"/>
  <c r="N333" i="46"/>
  <c r="AC329" i="46"/>
  <c r="AB329" i="46"/>
  <c r="AA329" i="46"/>
  <c r="Z329" i="46"/>
  <c r="Y329" i="46"/>
  <c r="AC326" i="46"/>
  <c r="AB326" i="46"/>
  <c r="AA326" i="46"/>
  <c r="Z326" i="46"/>
  <c r="Y326" i="46"/>
  <c r="AC323" i="46"/>
  <c r="AB323" i="46"/>
  <c r="AA323" i="46"/>
  <c r="Z323" i="46"/>
  <c r="Y323" i="46"/>
  <c r="AC320" i="46"/>
  <c r="AB320" i="46"/>
  <c r="AA320" i="46"/>
  <c r="Z320" i="46"/>
  <c r="Y320" i="46"/>
  <c r="N320" i="46"/>
  <c r="AC317" i="46"/>
  <c r="AB317" i="46"/>
  <c r="AA317" i="46"/>
  <c r="Z317" i="46"/>
  <c r="Y317" i="46"/>
  <c r="N317" i="46"/>
  <c r="AC314" i="46"/>
  <c r="AB314" i="46"/>
  <c r="AA314" i="46"/>
  <c r="Z314" i="46"/>
  <c r="Y314" i="46"/>
  <c r="N314" i="46"/>
  <c r="AC311" i="46"/>
  <c r="AB311" i="46"/>
  <c r="AA311" i="46"/>
  <c r="Z311" i="46"/>
  <c r="Y311" i="46"/>
  <c r="N311" i="46"/>
  <c r="AC308" i="46"/>
  <c r="AB308" i="46"/>
  <c r="AA308" i="46"/>
  <c r="Z308" i="46"/>
  <c r="Y308" i="46"/>
  <c r="N308" i="46"/>
  <c r="N384" i="46" s="1"/>
  <c r="AC304" i="46"/>
  <c r="AB304" i="46"/>
  <c r="AA304" i="46"/>
  <c r="Z304" i="46"/>
  <c r="Y304" i="46"/>
  <c r="AC301" i="46"/>
  <c r="AB301" i="46"/>
  <c r="AA301" i="46"/>
  <c r="Z301" i="46"/>
  <c r="Y301" i="46"/>
  <c r="AC298" i="46"/>
  <c r="AB298" i="46"/>
  <c r="AA298" i="46"/>
  <c r="Z298" i="46"/>
  <c r="Y298" i="46"/>
  <c r="AC295" i="46"/>
  <c r="AB295" i="46"/>
  <c r="AA295" i="46"/>
  <c r="Z295" i="46"/>
  <c r="Y295" i="46"/>
  <c r="AC292" i="46"/>
  <c r="AB292" i="46"/>
  <c r="AA292" i="46"/>
  <c r="Z292" i="46"/>
  <c r="Y292" i="46"/>
  <c r="AC289" i="46"/>
  <c r="AB289" i="46"/>
  <c r="AA289" i="46"/>
  <c r="Z289" i="46"/>
  <c r="Y289" i="46"/>
  <c r="AC286" i="46"/>
  <c r="AB286" i="46"/>
  <c r="AA286" i="46"/>
  <c r="Z286" i="46"/>
  <c r="Y286" i="46"/>
  <c r="AC283" i="46"/>
  <c r="AB283" i="46"/>
  <c r="AA283" i="46"/>
  <c r="Z283" i="46"/>
  <c r="Y283" i="46"/>
  <c r="AC280" i="46"/>
  <c r="AB280" i="46"/>
  <c r="AA280" i="46"/>
  <c r="Z280" i="46"/>
  <c r="Y280" i="46"/>
  <c r="AB253" i="46"/>
  <c r="AA253" i="46"/>
  <c r="Z253" i="46"/>
  <c r="Y253" i="46"/>
  <c r="N253" i="46"/>
  <c r="AB250" i="46"/>
  <c r="AA250" i="46"/>
  <c r="Z250" i="46"/>
  <c r="Y250" i="46"/>
  <c r="N250" i="46"/>
  <c r="AB247" i="46"/>
  <c r="AA247" i="46"/>
  <c r="Z247" i="46"/>
  <c r="Y247" i="46"/>
  <c r="N247" i="46"/>
  <c r="AB243" i="46"/>
  <c r="AA243" i="46"/>
  <c r="Z243" i="46"/>
  <c r="Y243" i="46"/>
  <c r="N243" i="46"/>
  <c r="AB240" i="46"/>
  <c r="AA240" i="46"/>
  <c r="Z240" i="46"/>
  <c r="Y240" i="46"/>
  <c r="N240" i="46"/>
  <c r="AB237" i="46"/>
  <c r="AA237" i="46"/>
  <c r="Z237" i="46"/>
  <c r="Y237" i="46"/>
  <c r="N237" i="46"/>
  <c r="AB234" i="46"/>
  <c r="AA234" i="46"/>
  <c r="Z234" i="46"/>
  <c r="Y234" i="46"/>
  <c r="N234" i="46"/>
  <c r="AB231" i="46"/>
  <c r="AA231" i="46"/>
  <c r="Z231" i="46"/>
  <c r="Y231" i="46"/>
  <c r="N231" i="46"/>
  <c r="AB227" i="46"/>
  <c r="AA227" i="46"/>
  <c r="Z227" i="46"/>
  <c r="Y227" i="46"/>
  <c r="N227" i="46"/>
  <c r="AB224" i="46"/>
  <c r="AA224" i="46"/>
  <c r="Z224" i="46"/>
  <c r="Y224" i="46"/>
  <c r="AB220" i="46"/>
  <c r="AA220" i="46"/>
  <c r="Z220" i="46"/>
  <c r="Y220" i="46"/>
  <c r="AB216" i="46"/>
  <c r="AA216" i="46"/>
  <c r="Z216" i="46"/>
  <c r="Y216" i="46"/>
  <c r="AB213" i="46"/>
  <c r="AA213" i="46"/>
  <c r="Z213" i="46"/>
  <c r="Y213" i="46"/>
  <c r="N213" i="46"/>
  <c r="AB210" i="46"/>
  <c r="AA210" i="46"/>
  <c r="Z210" i="46"/>
  <c r="Y210" i="46"/>
  <c r="N210" i="46"/>
  <c r="AB207" i="46"/>
  <c r="AA207" i="46"/>
  <c r="Z207" i="46"/>
  <c r="Y207" i="46"/>
  <c r="N207" i="46"/>
  <c r="AB204" i="46"/>
  <c r="AA204" i="46"/>
  <c r="Z204" i="46"/>
  <c r="Y204" i="46"/>
  <c r="N204" i="46"/>
  <c r="AB200" i="46"/>
  <c r="AA200" i="46"/>
  <c r="Z200" i="46"/>
  <c r="Y200" i="46"/>
  <c r="AB197" i="46"/>
  <c r="AA197" i="46"/>
  <c r="Z197" i="46"/>
  <c r="Y197" i="46"/>
  <c r="AB194" i="46"/>
  <c r="AA194" i="46"/>
  <c r="Z194" i="46"/>
  <c r="Y194" i="46"/>
  <c r="AB191" i="46"/>
  <c r="AA191" i="46"/>
  <c r="Z191" i="46"/>
  <c r="Y191" i="46"/>
  <c r="N191" i="46"/>
  <c r="AB188" i="46"/>
  <c r="AA188" i="46"/>
  <c r="Z188" i="46"/>
  <c r="Y188" i="46"/>
  <c r="N188" i="46"/>
  <c r="AB185" i="46"/>
  <c r="AA185" i="46"/>
  <c r="Z185" i="46"/>
  <c r="Y185" i="46"/>
  <c r="N185" i="46"/>
  <c r="AB182" i="46"/>
  <c r="AA182" i="46"/>
  <c r="Z182" i="46"/>
  <c r="Y182" i="46"/>
  <c r="N182" i="46"/>
  <c r="AB179" i="46"/>
  <c r="AA179" i="46"/>
  <c r="Z179" i="46"/>
  <c r="Y179" i="46"/>
  <c r="N179" i="46"/>
  <c r="AB175" i="46"/>
  <c r="AA175" i="46"/>
  <c r="Z175" i="46"/>
  <c r="Y175" i="46"/>
  <c r="AB172" i="46"/>
  <c r="AA172" i="46"/>
  <c r="Z172" i="46"/>
  <c r="Y172" i="46"/>
  <c r="AB169" i="46"/>
  <c r="AA169" i="46"/>
  <c r="Z169" i="46"/>
  <c r="Y169" i="46"/>
  <c r="AB166" i="46"/>
  <c r="AA166" i="46"/>
  <c r="Z166" i="46"/>
  <c r="Y166" i="46"/>
  <c r="AB163" i="46"/>
  <c r="AA163" i="46"/>
  <c r="Z163" i="46"/>
  <c r="Y163" i="46"/>
  <c r="AB160" i="46"/>
  <c r="AA160" i="46"/>
  <c r="Z160" i="46"/>
  <c r="Y160" i="46"/>
  <c r="AB157" i="46"/>
  <c r="AA157" i="46"/>
  <c r="Z157" i="46"/>
  <c r="Y157" i="46"/>
  <c r="AB154" i="46"/>
  <c r="AA154" i="46"/>
  <c r="Z154" i="46"/>
  <c r="Y154" i="46"/>
  <c r="AB151" i="46"/>
  <c r="AA151" i="46"/>
  <c r="Z151" i="46"/>
  <c r="Y151" i="46"/>
  <c r="AC125" i="46"/>
  <c r="AB125" i="46"/>
  <c r="AA125" i="46"/>
  <c r="Z125" i="46"/>
  <c r="Y125" i="46"/>
  <c r="N125" i="46"/>
  <c r="AC122" i="46"/>
  <c r="AB122" i="46"/>
  <c r="AA122" i="46"/>
  <c r="Z122" i="46"/>
  <c r="Y122" i="46"/>
  <c r="N122" i="46"/>
  <c r="AC119" i="46"/>
  <c r="AB119" i="46"/>
  <c r="AA119" i="46"/>
  <c r="Z119" i="46"/>
  <c r="Y119" i="46"/>
  <c r="N119" i="46"/>
  <c r="AC115" i="46"/>
  <c r="AB115" i="46"/>
  <c r="AA115" i="46"/>
  <c r="Z115" i="46"/>
  <c r="Y115" i="46"/>
  <c r="N115" i="46"/>
  <c r="AC112" i="46"/>
  <c r="AB112" i="46"/>
  <c r="AA112" i="46"/>
  <c r="Z112" i="46"/>
  <c r="Y112" i="46"/>
  <c r="N112" i="46"/>
  <c r="AC109" i="46"/>
  <c r="AB109" i="46"/>
  <c r="AA109" i="46"/>
  <c r="Z109" i="46"/>
  <c r="Y109" i="46"/>
  <c r="N109" i="46"/>
  <c r="AC106" i="46"/>
  <c r="AB106" i="46"/>
  <c r="AA106" i="46"/>
  <c r="Z106" i="46"/>
  <c r="Y106" i="46"/>
  <c r="N106" i="46"/>
  <c r="AC103" i="46"/>
  <c r="AB103" i="46"/>
  <c r="AA103" i="46"/>
  <c r="Z103" i="46"/>
  <c r="Y103" i="46"/>
  <c r="N103" i="46"/>
  <c r="AC99" i="46"/>
  <c r="AB99" i="46"/>
  <c r="AA99" i="46"/>
  <c r="Z99" i="46"/>
  <c r="Y99" i="46"/>
  <c r="N99" i="46"/>
  <c r="AC96" i="46"/>
  <c r="AB96" i="46"/>
  <c r="AA96" i="46"/>
  <c r="Z96" i="46"/>
  <c r="Y96" i="46"/>
  <c r="AC92" i="46"/>
  <c r="AB92" i="46"/>
  <c r="AA92" i="46"/>
  <c r="Z92" i="46"/>
  <c r="Y92" i="46"/>
  <c r="AC88" i="46"/>
  <c r="AB88" i="46"/>
  <c r="AA88" i="46"/>
  <c r="Z88" i="46"/>
  <c r="Y88" i="46"/>
  <c r="AC85" i="46"/>
  <c r="AB85" i="46"/>
  <c r="AA85" i="46"/>
  <c r="Z85" i="46"/>
  <c r="Y85" i="46"/>
  <c r="N85" i="46"/>
  <c r="AC82" i="46"/>
  <c r="AB82" i="46"/>
  <c r="AA82" i="46"/>
  <c r="Z82" i="46"/>
  <c r="Y82" i="46"/>
  <c r="N82" i="46"/>
  <c r="AC79" i="46"/>
  <c r="AB79" i="46"/>
  <c r="AA79" i="46"/>
  <c r="Z79" i="46"/>
  <c r="Y79" i="46"/>
  <c r="N79" i="46"/>
  <c r="AC76" i="46"/>
  <c r="AB76" i="46"/>
  <c r="AA76" i="46"/>
  <c r="Z76" i="46"/>
  <c r="Y76" i="46"/>
  <c r="N76" i="46"/>
  <c r="AC72" i="46"/>
  <c r="AB72" i="46"/>
  <c r="AA72" i="46"/>
  <c r="Z72" i="46"/>
  <c r="Y72" i="46"/>
  <c r="AC69" i="46"/>
  <c r="AB69" i="46"/>
  <c r="AA69" i="46"/>
  <c r="Z69" i="46"/>
  <c r="Y69" i="46"/>
  <c r="AC66" i="46"/>
  <c r="AB66" i="46"/>
  <c r="AA66" i="46"/>
  <c r="Z66" i="46"/>
  <c r="Y66" i="46"/>
  <c r="AC63" i="46"/>
  <c r="AB63" i="46"/>
  <c r="AA63" i="46"/>
  <c r="Z63" i="46"/>
  <c r="Y63" i="46"/>
  <c r="N63" i="46"/>
  <c r="AC60" i="46"/>
  <c r="AB60" i="46"/>
  <c r="AA60" i="46"/>
  <c r="Z60" i="46"/>
  <c r="Y60" i="46"/>
  <c r="N60" i="46"/>
  <c r="AC57" i="46"/>
  <c r="AB57" i="46"/>
  <c r="AA57" i="46"/>
  <c r="Z57" i="46"/>
  <c r="Y57" i="46"/>
  <c r="N57" i="46"/>
  <c r="AC54" i="46"/>
  <c r="AB54" i="46"/>
  <c r="AA54" i="46"/>
  <c r="Z54" i="46"/>
  <c r="Y54" i="46"/>
  <c r="N54" i="46"/>
  <c r="AC51" i="46"/>
  <c r="AB51" i="46"/>
  <c r="AA51" i="46"/>
  <c r="Z51" i="46"/>
  <c r="Y51" i="46"/>
  <c r="N51" i="46"/>
  <c r="AC47" i="46"/>
  <c r="AB47" i="46"/>
  <c r="AA47" i="46"/>
  <c r="Z47" i="46"/>
  <c r="Y47" i="46"/>
  <c r="AC44" i="46"/>
  <c r="AB44" i="46"/>
  <c r="AA44" i="46"/>
  <c r="Z44" i="46"/>
  <c r="Y44" i="46"/>
  <c r="AC41" i="46"/>
  <c r="AB41" i="46"/>
  <c r="AA41" i="46"/>
  <c r="Z41" i="46"/>
  <c r="Y41" i="46"/>
  <c r="AC38" i="46"/>
  <c r="AB38" i="46"/>
  <c r="AA38" i="46"/>
  <c r="Z38" i="46"/>
  <c r="Y38" i="46"/>
  <c r="AC35" i="46"/>
  <c r="AB35" i="46"/>
  <c r="AA35" i="46"/>
  <c r="Z35" i="46"/>
  <c r="Y35" i="46"/>
  <c r="AC32" i="46"/>
  <c r="AB32" i="46"/>
  <c r="AA32" i="46"/>
  <c r="Z32" i="46"/>
  <c r="Y32" i="46"/>
  <c r="AC29" i="46"/>
  <c r="AB29" i="46"/>
  <c r="AA29" i="46"/>
  <c r="Z29" i="46"/>
  <c r="Y29" i="46"/>
  <c r="AC26" i="46"/>
  <c r="AB26" i="46"/>
  <c r="AA26" i="46"/>
  <c r="Z26" i="46"/>
  <c r="Y26" i="46"/>
  <c r="AC23" i="46"/>
  <c r="AB23" i="46"/>
  <c r="AA23" i="46"/>
  <c r="Z23" i="46"/>
  <c r="Y23" i="46"/>
  <c r="N378" i="79" l="1"/>
  <c r="E255" i="46"/>
  <c r="M255" i="46"/>
  <c r="V255" i="46"/>
  <c r="H561" i="79"/>
  <c r="Q744" i="79"/>
  <c r="X279" i="68"/>
  <c r="S729" i="79"/>
  <c r="BC279" i="68"/>
  <c r="H729" i="79"/>
  <c r="W273" i="68"/>
  <c r="R692" i="79"/>
  <c r="W272" i="68"/>
  <c r="R673" i="79"/>
  <c r="W276" i="68"/>
  <c r="R676" i="79"/>
  <c r="X278" i="68"/>
  <c r="T732" i="79" s="1"/>
  <c r="BB276" i="68"/>
  <c r="G676" i="79"/>
  <c r="BC278" i="68"/>
  <c r="I732" i="79" s="1"/>
  <c r="W269" i="68"/>
  <c r="R670" i="79"/>
  <c r="BB269" i="68"/>
  <c r="G127" i="46"/>
  <c r="P127" i="46"/>
  <c r="K127" i="46"/>
  <c r="T127" i="46"/>
  <c r="G255" i="46"/>
  <c r="P255" i="46"/>
  <c r="X255" i="46"/>
  <c r="T384" i="46"/>
  <c r="G513" i="46"/>
  <c r="P513" i="46"/>
  <c r="X513" i="46"/>
  <c r="R493" i="79"/>
  <c r="V251" i="68"/>
  <c r="R509" i="79"/>
  <c r="V259" i="68"/>
  <c r="R505" i="79"/>
  <c r="K255" i="46"/>
  <c r="T255" i="46"/>
  <c r="X384" i="46"/>
  <c r="T513" i="46"/>
  <c r="V245" i="68"/>
  <c r="R502" i="79"/>
  <c r="U242" i="68"/>
  <c r="Q496" i="79"/>
  <c r="Q561" i="79" s="1"/>
  <c r="BC256" i="68"/>
  <c r="I546" i="79"/>
  <c r="BC257" i="68"/>
  <c r="I549" i="79"/>
  <c r="V250" i="68"/>
  <c r="R490" i="79"/>
  <c r="V243" i="68"/>
  <c r="S477" i="79" s="1"/>
  <c r="V247" i="68"/>
  <c r="R487" i="79"/>
  <c r="V246" i="68"/>
  <c r="R484" i="79"/>
  <c r="V241" i="68"/>
  <c r="R480" i="79"/>
  <c r="V240" i="68"/>
  <c r="R474" i="79"/>
  <c r="X127" i="46"/>
  <c r="U127" i="46"/>
  <c r="H127" i="46"/>
  <c r="L255" i="46"/>
  <c r="U255" i="46"/>
  <c r="Q255" i="46"/>
  <c r="H384" i="46"/>
  <c r="Q384" i="46"/>
  <c r="I127" i="46"/>
  <c r="F127" i="46"/>
  <c r="W127" i="46"/>
  <c r="J127" i="46"/>
  <c r="S127" i="46"/>
  <c r="F255" i="46"/>
  <c r="O255" i="46"/>
  <c r="W255" i="46"/>
  <c r="J255" i="46"/>
  <c r="S255" i="46"/>
  <c r="J384" i="46"/>
  <c r="S384" i="46"/>
  <c r="F384" i="46"/>
  <c r="O384" i="46"/>
  <c r="W384" i="46"/>
  <c r="F513" i="46"/>
  <c r="O513" i="46"/>
  <c r="W513" i="46"/>
  <c r="J513" i="46"/>
  <c r="S513" i="46"/>
  <c r="I255" i="46"/>
  <c r="Q127" i="46"/>
  <c r="L384" i="46"/>
  <c r="U384" i="46"/>
  <c r="L513" i="46"/>
  <c r="U513" i="46"/>
  <c r="R255" i="46"/>
  <c r="I384" i="46"/>
  <c r="R384" i="46"/>
  <c r="K384" i="46"/>
  <c r="K513" i="46"/>
  <c r="P384" i="46"/>
  <c r="G384" i="46"/>
  <c r="H513" i="46"/>
  <c r="Q513" i="46"/>
  <c r="E384" i="46"/>
  <c r="I513" i="46"/>
  <c r="R513" i="46"/>
  <c r="H378" i="79"/>
  <c r="E378" i="79"/>
  <c r="M378" i="79"/>
  <c r="AA208" i="79"/>
  <c r="W378" i="79"/>
  <c r="U378" i="79"/>
  <c r="L378" i="79"/>
  <c r="S378" i="79"/>
  <c r="G378" i="79"/>
  <c r="V378" i="79"/>
  <c r="I378" i="79"/>
  <c r="P378" i="79"/>
  <c r="X378" i="79"/>
  <c r="J378" i="79"/>
  <c r="Q378" i="79"/>
  <c r="K378" i="79"/>
  <c r="R378" i="79"/>
  <c r="T378" i="79"/>
  <c r="F378" i="79"/>
  <c r="O378" i="79"/>
  <c r="H255" i="46"/>
  <c r="L127" i="46"/>
  <c r="Y279" i="68" l="1"/>
  <c r="T729" i="79"/>
  <c r="BD279" i="68"/>
  <c r="I729" i="79"/>
  <c r="R744" i="79"/>
  <c r="Y278" i="68"/>
  <c r="U732" i="79" s="1"/>
  <c r="X276" i="68"/>
  <c r="S676" i="79"/>
  <c r="BD278" i="68"/>
  <c r="J732" i="79" s="1"/>
  <c r="X272" i="68"/>
  <c r="S673" i="79"/>
  <c r="BC276" i="68"/>
  <c r="H676" i="79"/>
  <c r="X273" i="68"/>
  <c r="S692" i="79"/>
  <c r="BC269" i="68"/>
  <c r="X269" i="68"/>
  <c r="S670" i="79"/>
  <c r="I561" i="79"/>
  <c r="BD256" i="68"/>
  <c r="J546" i="79"/>
  <c r="W259" i="68"/>
  <c r="S505" i="79"/>
  <c r="W250" i="68"/>
  <c r="S490" i="79"/>
  <c r="W245" i="68"/>
  <c r="S502" i="79"/>
  <c r="V242" i="68"/>
  <c r="R496" i="79"/>
  <c r="R561" i="79" s="1"/>
  <c r="W251" i="68"/>
  <c r="S509" i="79"/>
  <c r="BD257" i="68"/>
  <c r="J549" i="79"/>
  <c r="S493" i="79"/>
  <c r="W241" i="68"/>
  <c r="S480" i="79"/>
  <c r="W246" i="68"/>
  <c r="S484" i="79"/>
  <c r="W247" i="68"/>
  <c r="S487" i="79"/>
  <c r="W240" i="68"/>
  <c r="S474" i="79"/>
  <c r="W243" i="68"/>
  <c r="T477" i="79" s="1"/>
  <c r="J561" i="79" l="1"/>
  <c r="Z279" i="68"/>
  <c r="U729" i="79"/>
  <c r="S744" i="79"/>
  <c r="BE279" i="68"/>
  <c r="J729" i="79"/>
  <c r="BE278" i="68"/>
  <c r="K732" i="79" s="1"/>
  <c r="Y273" i="68"/>
  <c r="T692" i="79"/>
  <c r="Y276" i="68"/>
  <c r="T676" i="79"/>
  <c r="Y272" i="68"/>
  <c r="T673" i="79"/>
  <c r="BD276" i="68"/>
  <c r="I676" i="79"/>
  <c r="Z278" i="68"/>
  <c r="V732" i="79" s="1"/>
  <c r="BD269" i="68"/>
  <c r="Y269" i="68"/>
  <c r="T670" i="79"/>
  <c r="X245" i="68"/>
  <c r="T502" i="79"/>
  <c r="X250" i="68"/>
  <c r="T490" i="79"/>
  <c r="W242" i="68"/>
  <c r="S496" i="79"/>
  <c r="S561" i="79" s="1"/>
  <c r="BE256" i="68"/>
  <c r="K546" i="79"/>
  <c r="T493" i="79"/>
  <c r="X251" i="68"/>
  <c r="T509" i="79"/>
  <c r="X259" i="68"/>
  <c r="T505" i="79"/>
  <c r="BE257" i="68"/>
  <c r="K549" i="79"/>
  <c r="X247" i="68"/>
  <c r="T487" i="79"/>
  <c r="X240" i="68"/>
  <c r="T474" i="79"/>
  <c r="X246" i="68"/>
  <c r="T484" i="79"/>
  <c r="X243" i="68"/>
  <c r="U477" i="79" s="1"/>
  <c r="X241" i="68"/>
  <c r="T480" i="79"/>
  <c r="K561" i="79" l="1"/>
  <c r="BF279" i="68"/>
  <c r="K729" i="79"/>
  <c r="T744" i="79"/>
  <c r="AA279" i="68"/>
  <c r="V729" i="79"/>
  <c r="Z273" i="68"/>
  <c r="U692" i="79"/>
  <c r="Z276" i="68"/>
  <c r="U676" i="79"/>
  <c r="Z272" i="68"/>
  <c r="U673" i="79"/>
  <c r="AA278" i="68"/>
  <c r="W732" i="79" s="1"/>
  <c r="BE276" i="68"/>
  <c r="J676" i="79"/>
  <c r="BF278" i="68"/>
  <c r="L732" i="79" s="1"/>
  <c r="Z269" i="68"/>
  <c r="U670" i="79"/>
  <c r="BE269" i="68"/>
  <c r="BF256" i="68"/>
  <c r="L546" i="79"/>
  <c r="X242" i="68"/>
  <c r="T496" i="79"/>
  <c r="T561" i="79" s="1"/>
  <c r="Y245" i="68"/>
  <c r="U502" i="79"/>
  <c r="Y251" i="68"/>
  <c r="U509" i="79"/>
  <c r="Y250" i="68"/>
  <c r="U490" i="79"/>
  <c r="BF257" i="68"/>
  <c r="L549" i="79"/>
  <c r="Y259" i="68"/>
  <c r="U505" i="79"/>
  <c r="U493" i="79"/>
  <c r="Y243" i="68"/>
  <c r="V477" i="79" s="1"/>
  <c r="Y240" i="68"/>
  <c r="U474" i="79"/>
  <c r="Y246" i="68"/>
  <c r="U484" i="79"/>
  <c r="Y241" i="68"/>
  <c r="U480" i="79"/>
  <c r="Y247" i="68"/>
  <c r="U487" i="79"/>
  <c r="U744" i="79" l="1"/>
  <c r="AB279" i="68"/>
  <c r="W729" i="79"/>
  <c r="BG279" i="68"/>
  <c r="L729" i="79"/>
  <c r="AB278" i="68"/>
  <c r="X732" i="79" s="1"/>
  <c r="BG278" i="68"/>
  <c r="M732" i="79" s="1"/>
  <c r="AA276" i="68"/>
  <c r="V676" i="79"/>
  <c r="AA272" i="68"/>
  <c r="V673" i="79"/>
  <c r="BF276" i="68"/>
  <c r="K676" i="79"/>
  <c r="AA273" i="68"/>
  <c r="V692" i="79"/>
  <c r="BF269" i="68"/>
  <c r="AA269" i="68"/>
  <c r="V670" i="79"/>
  <c r="L561" i="79"/>
  <c r="BG256" i="68"/>
  <c r="BH256" i="68" s="1"/>
  <c r="BI256" i="68" s="1"/>
  <c r="BJ256" i="68" s="1"/>
  <c r="BK256" i="68" s="1"/>
  <c r="BL256" i="68" s="1"/>
  <c r="BM256" i="68" s="1"/>
  <c r="BN256" i="68" s="1"/>
  <c r="BO256" i="68" s="1"/>
  <c r="BP256" i="68" s="1"/>
  <c r="BQ256" i="68" s="1"/>
  <c r="BR256" i="68" s="1"/>
  <c r="BS256" i="68" s="1"/>
  <c r="BT256" i="68" s="1"/>
  <c r="M546" i="79"/>
  <c r="V493" i="79"/>
  <c r="Z245" i="68"/>
  <c r="V502" i="79"/>
  <c r="BG257" i="68"/>
  <c r="BH257" i="68" s="1"/>
  <c r="BI257" i="68" s="1"/>
  <c r="BJ257" i="68" s="1"/>
  <c r="BK257" i="68" s="1"/>
  <c r="BL257" i="68" s="1"/>
  <c r="BM257" i="68" s="1"/>
  <c r="BN257" i="68" s="1"/>
  <c r="BO257" i="68" s="1"/>
  <c r="BP257" i="68" s="1"/>
  <c r="BQ257" i="68" s="1"/>
  <c r="BR257" i="68" s="1"/>
  <c r="BS257" i="68" s="1"/>
  <c r="BT257" i="68" s="1"/>
  <c r="M549" i="79"/>
  <c r="Z250" i="68"/>
  <c r="V490" i="79"/>
  <c r="Z251" i="68"/>
  <c r="V509" i="79"/>
  <c r="Z259" i="68"/>
  <c r="V505" i="79"/>
  <c r="Y242" i="68"/>
  <c r="U496" i="79"/>
  <c r="U561" i="79" s="1"/>
  <c r="Z241" i="68"/>
  <c r="V480" i="79"/>
  <c r="Z246" i="68"/>
  <c r="V484" i="79"/>
  <c r="Z240" i="68"/>
  <c r="V474" i="79"/>
  <c r="Z247" i="68"/>
  <c r="V487" i="79"/>
  <c r="Z243" i="68"/>
  <c r="W477" i="79" s="1"/>
  <c r="V744" i="79" l="1"/>
  <c r="AC279" i="68"/>
  <c r="AD279" i="68" s="1"/>
  <c r="AE279" i="68" s="1"/>
  <c r="AF279" i="68" s="1"/>
  <c r="AG279" i="68" s="1"/>
  <c r="AH279" i="68" s="1"/>
  <c r="AI279" i="68" s="1"/>
  <c r="AJ279" i="68" s="1"/>
  <c r="AK279" i="68" s="1"/>
  <c r="AL279" i="68" s="1"/>
  <c r="AM279" i="68" s="1"/>
  <c r="X729" i="79"/>
  <c r="BH279" i="68"/>
  <c r="BI279" i="68" s="1"/>
  <c r="BJ279" i="68" s="1"/>
  <c r="BK279" i="68" s="1"/>
  <c r="BL279" i="68" s="1"/>
  <c r="BM279" i="68" s="1"/>
  <c r="BN279" i="68" s="1"/>
  <c r="BO279" i="68" s="1"/>
  <c r="BP279" i="68" s="1"/>
  <c r="BQ279" i="68" s="1"/>
  <c r="BR279" i="68" s="1"/>
  <c r="BS279" i="68" s="1"/>
  <c r="BT279" i="68" s="1"/>
  <c r="M729" i="79"/>
  <c r="AB272" i="68"/>
  <c r="W673" i="79"/>
  <c r="BH278" i="68"/>
  <c r="BI278" i="68" s="1"/>
  <c r="BJ278" i="68" s="1"/>
  <c r="BK278" i="68" s="1"/>
  <c r="BL278" i="68" s="1"/>
  <c r="BM278" i="68" s="1"/>
  <c r="BN278" i="68" s="1"/>
  <c r="BO278" i="68" s="1"/>
  <c r="BP278" i="68" s="1"/>
  <c r="BQ278" i="68" s="1"/>
  <c r="BR278" i="68" s="1"/>
  <c r="BS278" i="68" s="1"/>
  <c r="BT278" i="68" s="1"/>
  <c r="AB276" i="68"/>
  <c r="W676" i="79"/>
  <c r="AB273" i="68"/>
  <c r="W692" i="79"/>
  <c r="BG276" i="68"/>
  <c r="L676" i="79"/>
  <c r="AC278" i="68"/>
  <c r="AD278" i="68" s="1"/>
  <c r="AE278" i="68" s="1"/>
  <c r="AF278" i="68" s="1"/>
  <c r="AG278" i="68" s="1"/>
  <c r="AH278" i="68" s="1"/>
  <c r="AI278" i="68" s="1"/>
  <c r="AJ278" i="68" s="1"/>
  <c r="AK278" i="68" s="1"/>
  <c r="AL278" i="68" s="1"/>
  <c r="AM278" i="68" s="1"/>
  <c r="AB269" i="68"/>
  <c r="W670" i="79"/>
  <c r="BG269" i="68"/>
  <c r="M561" i="79"/>
  <c r="AA250" i="68"/>
  <c r="W490" i="79"/>
  <c r="Z242" i="68"/>
  <c r="V496" i="79"/>
  <c r="V561" i="79" s="1"/>
  <c r="AA259" i="68"/>
  <c r="W505" i="79"/>
  <c r="AA251" i="68"/>
  <c r="W509" i="79"/>
  <c r="AA245" i="68"/>
  <c r="W502" i="79"/>
  <c r="W493" i="79"/>
  <c r="AA247" i="68"/>
  <c r="W487" i="79"/>
  <c r="AA240" i="68"/>
  <c r="W474" i="79"/>
  <c r="AA246" i="68"/>
  <c r="W484" i="79"/>
  <c r="AA243" i="68"/>
  <c r="X477" i="79" s="1"/>
  <c r="AA241" i="68"/>
  <c r="W480" i="79"/>
  <c r="I50" i="44"/>
  <c r="H50" i="44"/>
  <c r="G50" i="44"/>
  <c r="F50" i="44"/>
  <c r="E50" i="44"/>
  <c r="D50" i="44"/>
  <c r="W744" i="79" l="1"/>
  <c r="AC276" i="68"/>
  <c r="AD276" i="68" s="1"/>
  <c r="AE276" i="68" s="1"/>
  <c r="AF276" i="68" s="1"/>
  <c r="AG276" i="68" s="1"/>
  <c r="AH276" i="68" s="1"/>
  <c r="AI276" i="68" s="1"/>
  <c r="AJ276" i="68" s="1"/>
  <c r="AK276" i="68" s="1"/>
  <c r="AL276" i="68" s="1"/>
  <c r="AM276" i="68" s="1"/>
  <c r="X676" i="79"/>
  <c r="AC273" i="68"/>
  <c r="AD273" i="68" s="1"/>
  <c r="AE273" i="68" s="1"/>
  <c r="AF273" i="68" s="1"/>
  <c r="AG273" i="68" s="1"/>
  <c r="AH273" i="68" s="1"/>
  <c r="AI273" i="68" s="1"/>
  <c r="AJ273" i="68" s="1"/>
  <c r="AK273" i="68" s="1"/>
  <c r="AL273" i="68" s="1"/>
  <c r="AM273" i="68" s="1"/>
  <c r="X692" i="79"/>
  <c r="BH276" i="68"/>
  <c r="BI276" i="68" s="1"/>
  <c r="BJ276" i="68" s="1"/>
  <c r="BK276" i="68" s="1"/>
  <c r="BL276" i="68" s="1"/>
  <c r="BM276" i="68" s="1"/>
  <c r="BN276" i="68" s="1"/>
  <c r="BO276" i="68" s="1"/>
  <c r="BP276" i="68" s="1"/>
  <c r="BQ276" i="68" s="1"/>
  <c r="BR276" i="68" s="1"/>
  <c r="BS276" i="68" s="1"/>
  <c r="BT276" i="68" s="1"/>
  <c r="M676" i="79"/>
  <c r="AC272" i="68"/>
  <c r="AD272" i="68" s="1"/>
  <c r="AE272" i="68" s="1"/>
  <c r="AF272" i="68" s="1"/>
  <c r="AG272" i="68" s="1"/>
  <c r="AH272" i="68" s="1"/>
  <c r="AI272" i="68" s="1"/>
  <c r="AJ272" i="68" s="1"/>
  <c r="AK272" i="68" s="1"/>
  <c r="AL272" i="68" s="1"/>
  <c r="AM272" i="68" s="1"/>
  <c r="X673" i="79"/>
  <c r="BH269" i="68"/>
  <c r="BI269" i="68" s="1"/>
  <c r="BJ269" i="68" s="1"/>
  <c r="BK269" i="68" s="1"/>
  <c r="BL269" i="68" s="1"/>
  <c r="BM269" i="68" s="1"/>
  <c r="BN269" i="68" s="1"/>
  <c r="BO269" i="68" s="1"/>
  <c r="BP269" i="68" s="1"/>
  <c r="BQ269" i="68" s="1"/>
  <c r="BR269" i="68" s="1"/>
  <c r="BS269" i="68" s="1"/>
  <c r="BT269" i="68" s="1"/>
  <c r="AC269" i="68"/>
  <c r="AD269" i="68" s="1"/>
  <c r="AE269" i="68" s="1"/>
  <c r="AF269" i="68" s="1"/>
  <c r="AG269" i="68" s="1"/>
  <c r="AH269" i="68" s="1"/>
  <c r="AI269" i="68" s="1"/>
  <c r="AJ269" i="68" s="1"/>
  <c r="AK269" i="68" s="1"/>
  <c r="AL269" i="68" s="1"/>
  <c r="AM269" i="68" s="1"/>
  <c r="X670" i="79"/>
  <c r="AB250" i="68"/>
  <c r="AC250" i="68" s="1"/>
  <c r="AD250" i="68" s="1"/>
  <c r="AE250" i="68" s="1"/>
  <c r="AF250" i="68" s="1"/>
  <c r="AG250" i="68" s="1"/>
  <c r="AH250" i="68" s="1"/>
  <c r="AI250" i="68" s="1"/>
  <c r="AJ250" i="68" s="1"/>
  <c r="AK250" i="68" s="1"/>
  <c r="AL250" i="68" s="1"/>
  <c r="X490" i="79"/>
  <c r="AB251" i="68"/>
  <c r="AC251" i="68" s="1"/>
  <c r="AD251" i="68" s="1"/>
  <c r="AE251" i="68" s="1"/>
  <c r="AF251" i="68" s="1"/>
  <c r="AG251" i="68" s="1"/>
  <c r="AH251" i="68" s="1"/>
  <c r="AI251" i="68" s="1"/>
  <c r="AJ251" i="68" s="1"/>
  <c r="AK251" i="68" s="1"/>
  <c r="AL251" i="68" s="1"/>
  <c r="X509" i="79"/>
  <c r="AB259" i="68"/>
  <c r="AC259" i="68" s="1"/>
  <c r="AD259" i="68" s="1"/>
  <c r="AE259" i="68" s="1"/>
  <c r="AF259" i="68" s="1"/>
  <c r="AG259" i="68" s="1"/>
  <c r="AH259" i="68" s="1"/>
  <c r="AI259" i="68" s="1"/>
  <c r="AJ259" i="68" s="1"/>
  <c r="AK259" i="68" s="1"/>
  <c r="AL259" i="68" s="1"/>
  <c r="X505" i="79"/>
  <c r="X493" i="79"/>
  <c r="AA242" i="68"/>
  <c r="W496" i="79"/>
  <c r="W561" i="79" s="1"/>
  <c r="AB245" i="68"/>
  <c r="AC245" i="68" s="1"/>
  <c r="AD245" i="68" s="1"/>
  <c r="AE245" i="68" s="1"/>
  <c r="AF245" i="68" s="1"/>
  <c r="AG245" i="68" s="1"/>
  <c r="AH245" i="68" s="1"/>
  <c r="AI245" i="68" s="1"/>
  <c r="AJ245" i="68" s="1"/>
  <c r="AK245" i="68" s="1"/>
  <c r="AL245" i="68" s="1"/>
  <c r="X502" i="79"/>
  <c r="AB241" i="68"/>
  <c r="AC241" i="68" s="1"/>
  <c r="AD241" i="68" s="1"/>
  <c r="AE241" i="68" s="1"/>
  <c r="AF241" i="68" s="1"/>
  <c r="AG241" i="68" s="1"/>
  <c r="AH241" i="68" s="1"/>
  <c r="AI241" i="68" s="1"/>
  <c r="AJ241" i="68" s="1"/>
  <c r="AK241" i="68" s="1"/>
  <c r="AL241" i="68" s="1"/>
  <c r="X480" i="79"/>
  <c r="AB247" i="68"/>
  <c r="AC247" i="68" s="1"/>
  <c r="AD247" i="68" s="1"/>
  <c r="AE247" i="68" s="1"/>
  <c r="AF247" i="68" s="1"/>
  <c r="AG247" i="68" s="1"/>
  <c r="AH247" i="68" s="1"/>
  <c r="AI247" i="68" s="1"/>
  <c r="AJ247" i="68" s="1"/>
  <c r="AK247" i="68" s="1"/>
  <c r="AL247" i="68" s="1"/>
  <c r="X487" i="79"/>
  <c r="AB243" i="68"/>
  <c r="AC243" i="68" s="1"/>
  <c r="AD243" i="68" s="1"/>
  <c r="AE243" i="68" s="1"/>
  <c r="AF243" i="68" s="1"/>
  <c r="AG243" i="68" s="1"/>
  <c r="AH243" i="68" s="1"/>
  <c r="AI243" i="68" s="1"/>
  <c r="AJ243" i="68" s="1"/>
  <c r="AK243" i="68" s="1"/>
  <c r="AL243" i="68" s="1"/>
  <c r="AB246" i="68"/>
  <c r="AC246" i="68" s="1"/>
  <c r="AD246" i="68" s="1"/>
  <c r="AE246" i="68" s="1"/>
  <c r="AF246" i="68" s="1"/>
  <c r="AG246" i="68" s="1"/>
  <c r="AH246" i="68" s="1"/>
  <c r="AI246" i="68" s="1"/>
  <c r="AJ246" i="68" s="1"/>
  <c r="AK246" i="68" s="1"/>
  <c r="AL246" i="68" s="1"/>
  <c r="X484" i="79"/>
  <c r="AB240" i="68"/>
  <c r="AC240" i="68" s="1"/>
  <c r="AD240" i="68" s="1"/>
  <c r="AE240" i="68" s="1"/>
  <c r="AF240" i="68" s="1"/>
  <c r="AG240" i="68" s="1"/>
  <c r="AH240" i="68" s="1"/>
  <c r="AI240" i="68" s="1"/>
  <c r="AJ240" i="68" s="1"/>
  <c r="AK240" i="68" s="1"/>
  <c r="AL240" i="68" s="1"/>
  <c r="X474" i="79"/>
  <c r="D22" i="45"/>
  <c r="X744" i="79" l="1"/>
  <c r="AB242" i="68"/>
  <c r="AC242" i="68" s="1"/>
  <c r="AD242" i="68" s="1"/>
  <c r="AE242" i="68" s="1"/>
  <c r="AF242" i="68" s="1"/>
  <c r="AG242" i="68" s="1"/>
  <c r="AH242" i="68" s="1"/>
  <c r="AI242" i="68" s="1"/>
  <c r="AJ242" i="68" s="1"/>
  <c r="AK242" i="68" s="1"/>
  <c r="AL242" i="68" s="1"/>
  <c r="X496" i="79"/>
  <c r="X561" i="79"/>
  <c r="O927" i="79"/>
  <c r="E44" i="44" l="1"/>
  <c r="AM139" i="79" l="1"/>
  <c r="Q46" i="44"/>
  <c r="P46" i="44"/>
  <c r="O46" i="44"/>
  <c r="N46" i="44"/>
  <c r="M46" i="44"/>
  <c r="L46" i="44"/>
  <c r="K46" i="44"/>
  <c r="J46" i="44"/>
  <c r="I46" i="44"/>
  <c r="H46" i="44"/>
  <c r="G46" i="44"/>
  <c r="F46" i="44"/>
  <c r="E46" i="44"/>
  <c r="D46" i="44"/>
  <c r="O1110" i="79" l="1"/>
  <c r="O744" i="79"/>
  <c r="O561" i="79"/>
  <c r="O195" i="79"/>
  <c r="O127" i="46"/>
  <c r="D195" i="79"/>
  <c r="N620" i="79" l="1"/>
  <c r="N437" i="79"/>
  <c r="F22" i="45" l="1"/>
  <c r="Q52" i="43" l="1"/>
  <c r="N1108" i="79" l="1"/>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74" i="79"/>
  <c r="N671" i="79"/>
  <c r="N668" i="79"/>
  <c r="N650" i="79"/>
  <c r="N647" i="79"/>
  <c r="N644" i="79"/>
  <c r="N641" i="79"/>
  <c r="N637" i="79"/>
  <c r="N634" i="79"/>
  <c r="N630" i="79"/>
  <c r="N626" i="79"/>
  <c r="N623" i="79"/>
  <c r="N616" i="79"/>
  <c r="N613" i="79"/>
  <c r="N610" i="79"/>
  <c r="N607" i="79"/>
  <c r="N604" i="79"/>
  <c r="N559" i="79"/>
  <c r="N556" i="79"/>
  <c r="N553" i="79"/>
  <c r="N550" i="79"/>
  <c r="N547" i="79"/>
  <c r="N544" i="79"/>
  <c r="N541" i="79"/>
  <c r="N535" i="79"/>
  <c r="N532" i="79"/>
  <c r="N529" i="79"/>
  <c r="N526" i="79"/>
  <c r="N523" i="79"/>
  <c r="N520" i="79"/>
  <c r="N516" i="79"/>
  <c r="N513" i="79"/>
  <c r="N510" i="79"/>
  <c r="N506" i="79"/>
  <c r="N503" i="79"/>
  <c r="N500" i="79"/>
  <c r="N497" i="79"/>
  <c r="N494" i="79"/>
  <c r="N491" i="79"/>
  <c r="N488" i="79"/>
  <c r="N485" i="79"/>
  <c r="N467" i="79"/>
  <c r="N464" i="79"/>
  <c r="N461" i="79"/>
  <c r="N458" i="79"/>
  <c r="N454" i="79"/>
  <c r="N451" i="79"/>
  <c r="N447" i="79"/>
  <c r="N443" i="79"/>
  <c r="N440" i="79"/>
  <c r="N433" i="79"/>
  <c r="N430" i="79"/>
  <c r="N427" i="79"/>
  <c r="N424" i="79"/>
  <c r="N421"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520"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AL271" i="79"/>
  <c r="AK271" i="79"/>
  <c r="AJ271" i="79"/>
  <c r="AI271" i="79"/>
  <c r="AH271" i="79"/>
  <c r="AG271" i="79"/>
  <c r="AF271" i="79"/>
  <c r="AE271" i="79"/>
  <c r="AD271" i="79"/>
  <c r="AM270" i="79"/>
  <c r="AL268" i="79"/>
  <c r="AK268" i="79"/>
  <c r="AJ268" i="79"/>
  <c r="AI268" i="79"/>
  <c r="AH268" i="79"/>
  <c r="AG268" i="79"/>
  <c r="AF268" i="79"/>
  <c r="AE268" i="79"/>
  <c r="AD268" i="79"/>
  <c r="AM267" i="79"/>
  <c r="AM87" i="79"/>
  <c r="AL88" i="79"/>
  <c r="AK88" i="79"/>
  <c r="AJ88" i="79"/>
  <c r="AI88" i="79"/>
  <c r="AH88" i="79"/>
  <c r="AG88" i="79"/>
  <c r="AF88" i="79"/>
  <c r="AE88" i="79"/>
  <c r="AD88" i="79"/>
  <c r="AM80" i="79"/>
  <c r="AL85" i="79"/>
  <c r="AK85" i="79"/>
  <c r="AJ85" i="79"/>
  <c r="AI85" i="79"/>
  <c r="AH85" i="79"/>
  <c r="AG85" i="79"/>
  <c r="AF85" i="79"/>
  <c r="AE85" i="79"/>
  <c r="AD85" i="79"/>
  <c r="AM84" i="79"/>
  <c r="AD81"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AL650" i="79" l="1"/>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L281" i="79"/>
  <c r="AK281" i="79"/>
  <c r="AJ281" i="79"/>
  <c r="AI281" i="79"/>
  <c r="AH281" i="79"/>
  <c r="AG281" i="79"/>
  <c r="AF281" i="79"/>
  <c r="AE281" i="79"/>
  <c r="AD281" i="79"/>
  <c r="AL278" i="79"/>
  <c r="AK278" i="79"/>
  <c r="AJ278" i="79"/>
  <c r="AI278" i="79"/>
  <c r="AH278" i="79"/>
  <c r="AG278" i="79"/>
  <c r="AF278" i="79"/>
  <c r="AE278" i="79"/>
  <c r="AD278" i="79"/>
  <c r="AL275" i="79"/>
  <c r="AK275" i="79"/>
  <c r="AJ275" i="79"/>
  <c r="AI275" i="79"/>
  <c r="AH275" i="79"/>
  <c r="AG275" i="79"/>
  <c r="AF275" i="79"/>
  <c r="AE275" i="79"/>
  <c r="AD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AD498" i="46"/>
  <c r="AE498" i="46"/>
  <c r="AF498" i="46"/>
  <c r="AG498" i="46"/>
  <c r="AH498" i="46"/>
  <c r="AI498" i="46"/>
  <c r="AJ498" i="46"/>
  <c r="AK498" i="46"/>
  <c r="AL498" i="46"/>
  <c r="AD501" i="46"/>
  <c r="AE501" i="46"/>
  <c r="AF501" i="46"/>
  <c r="AG501" i="46"/>
  <c r="AH501" i="46"/>
  <c r="AI501" i="46"/>
  <c r="AJ501" i="46"/>
  <c r="AK501" i="46"/>
  <c r="AL501" i="46"/>
  <c r="AD505" i="46"/>
  <c r="AE505" i="46"/>
  <c r="AF505" i="46"/>
  <c r="AG505" i="46"/>
  <c r="AH505" i="46"/>
  <c r="AI505" i="46"/>
  <c r="AJ505" i="46"/>
  <c r="AK505" i="46"/>
  <c r="AL505" i="46"/>
  <c r="AD508" i="46"/>
  <c r="AE508" i="46"/>
  <c r="AF508" i="46"/>
  <c r="AG508" i="46"/>
  <c r="AH508" i="46"/>
  <c r="AI508" i="46"/>
  <c r="AJ508" i="46"/>
  <c r="AK508" i="46"/>
  <c r="AL508" i="46"/>
  <c r="AD511" i="46"/>
  <c r="AE511" i="46"/>
  <c r="AF511" i="46"/>
  <c r="AG511" i="46"/>
  <c r="AH511" i="46"/>
  <c r="AI511" i="46"/>
  <c r="AJ511" i="46"/>
  <c r="AK511"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AD369" i="46"/>
  <c r="AE369" i="46"/>
  <c r="AF369" i="46"/>
  <c r="AG369" i="46"/>
  <c r="AH369" i="46"/>
  <c r="AI369" i="46"/>
  <c r="AJ369" i="46"/>
  <c r="AK369" i="46"/>
  <c r="AL369" i="46"/>
  <c r="AD372" i="46"/>
  <c r="AE372" i="46"/>
  <c r="AF372" i="46"/>
  <c r="AG372" i="46"/>
  <c r="AH372" i="46"/>
  <c r="AI372" i="46"/>
  <c r="AJ372" i="46"/>
  <c r="AK372" i="46"/>
  <c r="AL372" i="46"/>
  <c r="AD376" i="46"/>
  <c r="AE376" i="46"/>
  <c r="AF376" i="46"/>
  <c r="AG376" i="46"/>
  <c r="AH376" i="46"/>
  <c r="AI376" i="46"/>
  <c r="AJ376" i="46"/>
  <c r="AK376" i="46"/>
  <c r="AL376" i="46"/>
  <c r="AD379" i="46"/>
  <c r="AE379" i="46"/>
  <c r="AF379" i="46"/>
  <c r="AG379" i="46"/>
  <c r="AH379" i="46"/>
  <c r="AI379" i="46"/>
  <c r="AJ379" i="46"/>
  <c r="AK379" i="46"/>
  <c r="AL379" i="46"/>
  <c r="AD382" i="46"/>
  <c r="AE382" i="46"/>
  <c r="AF382" i="46"/>
  <c r="AG382" i="46"/>
  <c r="AH382" i="46"/>
  <c r="AI382" i="46"/>
  <c r="AJ382" i="46"/>
  <c r="AK382" i="46"/>
  <c r="AM249" i="46"/>
  <c r="AM246" i="46"/>
  <c r="AM242" i="46"/>
  <c r="AC240" i="46"/>
  <c r="AD240" i="46"/>
  <c r="AE240" i="46"/>
  <c r="AF240" i="46"/>
  <c r="AG240" i="46"/>
  <c r="AH240" i="46"/>
  <c r="AI240" i="46"/>
  <c r="AJ240" i="46"/>
  <c r="AK240" i="46"/>
  <c r="AL240" i="46"/>
  <c r="AC243" i="46"/>
  <c r="AD243" i="46"/>
  <c r="AE243" i="46"/>
  <c r="AF243" i="46"/>
  <c r="AG243" i="46"/>
  <c r="AH243" i="46"/>
  <c r="AI243" i="46"/>
  <c r="AJ243" i="46"/>
  <c r="AK243" i="46"/>
  <c r="AL243" i="46"/>
  <c r="AC247" i="46"/>
  <c r="AD247" i="46"/>
  <c r="AE247" i="46"/>
  <c r="AF247" i="46"/>
  <c r="AG247" i="46"/>
  <c r="AH247" i="46"/>
  <c r="AI247" i="46"/>
  <c r="AJ247" i="46"/>
  <c r="AK247" i="46"/>
  <c r="AL247" i="46"/>
  <c r="AC250" i="46"/>
  <c r="AD250" i="46"/>
  <c r="AE250" i="46"/>
  <c r="AF250" i="46"/>
  <c r="AG250" i="46"/>
  <c r="AH250" i="46"/>
  <c r="AI250" i="46"/>
  <c r="AJ250" i="46"/>
  <c r="AK250" i="46"/>
  <c r="AL250" i="46"/>
  <c r="AC253" i="46"/>
  <c r="AD253" i="46"/>
  <c r="AE253" i="46"/>
  <c r="AF253" i="46"/>
  <c r="AG253" i="46"/>
  <c r="AH253" i="46"/>
  <c r="AI253" i="46"/>
  <c r="AJ253" i="46"/>
  <c r="AK253" i="46"/>
  <c r="AL253"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AD125" i="46"/>
  <c r="AE125" i="46"/>
  <c r="AF125" i="46"/>
  <c r="AG125" i="46"/>
  <c r="AH125" i="46"/>
  <c r="AI125" i="46"/>
  <c r="AJ125" i="46"/>
  <c r="AK125" i="46"/>
  <c r="AL125" i="46"/>
  <c r="AM121" i="46"/>
  <c r="AD122" i="46"/>
  <c r="AE122" i="46"/>
  <c r="AF122" i="46"/>
  <c r="AG122" i="46"/>
  <c r="AH122" i="46"/>
  <c r="AI122" i="46"/>
  <c r="AJ122" i="46"/>
  <c r="AK122" i="46"/>
  <c r="AL122" i="46"/>
  <c r="AM118" i="46"/>
  <c r="AD119" i="46"/>
  <c r="AE119" i="46"/>
  <c r="AF119" i="46"/>
  <c r="AG119" i="46"/>
  <c r="AH119" i="46"/>
  <c r="AI119" i="46"/>
  <c r="AJ119" i="46"/>
  <c r="AK119" i="46"/>
  <c r="AL119"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AD115" i="46" l="1"/>
  <c r="AE115" i="46"/>
  <c r="AF115" i="46"/>
  <c r="AG115" i="46"/>
  <c r="AH115" i="46"/>
  <c r="AI115" i="46"/>
  <c r="AJ115" i="46"/>
  <c r="AK115" i="46"/>
  <c r="AL115" i="46"/>
  <c r="AL109" i="46"/>
  <c r="AL112" i="46"/>
  <c r="AD112" i="46"/>
  <c r="AE112" i="46"/>
  <c r="AF112" i="46"/>
  <c r="AG112" i="46"/>
  <c r="AH112" i="46"/>
  <c r="AI112" i="46"/>
  <c r="AJ112" i="46"/>
  <c r="AK112" i="46"/>
  <c r="AL77" i="79" l="1"/>
  <c r="AK77" i="79"/>
  <c r="AJ77" i="79"/>
  <c r="AI77" i="79"/>
  <c r="AH77" i="79"/>
  <c r="AG77" i="79"/>
  <c r="AF77" i="79"/>
  <c r="AE77" i="79"/>
  <c r="AD77" i="79"/>
  <c r="AL98" i="79"/>
  <c r="AK98" i="79"/>
  <c r="AJ98" i="79"/>
  <c r="AI98" i="79"/>
  <c r="AH98" i="79"/>
  <c r="AG98" i="79"/>
  <c r="AF98" i="79"/>
  <c r="AE98" i="79"/>
  <c r="AD98" i="79"/>
  <c r="AL92" i="79"/>
  <c r="AK92" i="79"/>
  <c r="AJ92" i="79"/>
  <c r="AI92" i="79"/>
  <c r="AH92" i="79"/>
  <c r="AG92" i="79"/>
  <c r="AF92" i="79"/>
  <c r="AE92" i="79"/>
  <c r="AD92" i="79"/>
  <c r="AL485" i="46"/>
  <c r="AK485" i="46"/>
  <c r="AJ485" i="46"/>
  <c r="AI485" i="46"/>
  <c r="AH485" i="46"/>
  <c r="AG485" i="46"/>
  <c r="AF485" i="46"/>
  <c r="AE485" i="46"/>
  <c r="AD485" i="46"/>
  <c r="AL482" i="46"/>
  <c r="AK482" i="46"/>
  <c r="AJ482" i="46"/>
  <c r="AI482" i="46"/>
  <c r="AH482" i="46"/>
  <c r="AG482" i="46"/>
  <c r="AF482" i="46"/>
  <c r="AE482" i="46"/>
  <c r="AD482" i="46"/>
  <c r="AL455" i="46"/>
  <c r="AK455" i="46"/>
  <c r="AJ455" i="46"/>
  <c r="AI455" i="46"/>
  <c r="AH455" i="46"/>
  <c r="AG455" i="46"/>
  <c r="AF455" i="46"/>
  <c r="AE455" i="46"/>
  <c r="AD455" i="46"/>
  <c r="AL452" i="46"/>
  <c r="AK452" i="46"/>
  <c r="AJ452" i="46"/>
  <c r="AI452" i="46"/>
  <c r="AH452" i="46"/>
  <c r="AG452" i="46"/>
  <c r="AF452" i="46"/>
  <c r="AE452" i="46"/>
  <c r="AD452" i="46"/>
  <c r="AL430" i="46"/>
  <c r="AK430" i="46"/>
  <c r="AJ430" i="46"/>
  <c r="AI430" i="46"/>
  <c r="AH430" i="46"/>
  <c r="AG430" i="46"/>
  <c r="AF430" i="46"/>
  <c r="AE430" i="46"/>
  <c r="AD430" i="46"/>
  <c r="AL356" i="46"/>
  <c r="AK356" i="46"/>
  <c r="AJ356" i="46"/>
  <c r="AI356" i="46"/>
  <c r="AH356" i="46"/>
  <c r="AG356" i="46"/>
  <c r="AF356" i="46"/>
  <c r="AE356" i="46"/>
  <c r="AD356" i="46"/>
  <c r="AL353" i="46"/>
  <c r="AK353" i="46"/>
  <c r="AJ353" i="46"/>
  <c r="AI353" i="46"/>
  <c r="AH353" i="46"/>
  <c r="AG353" i="46"/>
  <c r="AF353" i="46"/>
  <c r="AE353" i="46"/>
  <c r="AD353" i="46"/>
  <c r="AL326" i="46"/>
  <c r="AK326" i="46"/>
  <c r="AJ326" i="46"/>
  <c r="AI326" i="46"/>
  <c r="AH326" i="46"/>
  <c r="AG326" i="46"/>
  <c r="AF326" i="46"/>
  <c r="AE326" i="46"/>
  <c r="AD326" i="46"/>
  <c r="AL323" i="46"/>
  <c r="AK323" i="46"/>
  <c r="AJ323" i="46"/>
  <c r="AI323" i="46"/>
  <c r="AH323" i="46"/>
  <c r="AG323" i="46"/>
  <c r="AF323" i="46"/>
  <c r="AE323" i="46"/>
  <c r="AD323" i="46"/>
  <c r="AL301" i="46"/>
  <c r="AK301" i="46"/>
  <c r="AJ301" i="46"/>
  <c r="AI301" i="46"/>
  <c r="AH301" i="46"/>
  <c r="AG301" i="46"/>
  <c r="AF301" i="46"/>
  <c r="AE301" i="46"/>
  <c r="AD301" i="46"/>
  <c r="C31" i="44"/>
  <c r="C30" i="44"/>
  <c r="C16" i="44"/>
  <c r="C15" i="44"/>
  <c r="AL227" i="46"/>
  <c r="AK227" i="46"/>
  <c r="AJ227" i="46"/>
  <c r="AI227" i="46"/>
  <c r="AH227" i="46"/>
  <c r="AG227" i="46"/>
  <c r="AF227" i="46"/>
  <c r="AE227" i="46"/>
  <c r="AD227" i="46"/>
  <c r="AC227" i="46"/>
  <c r="AL224" i="46"/>
  <c r="AK224" i="46"/>
  <c r="AJ224" i="46"/>
  <c r="AI224" i="46"/>
  <c r="AH224" i="46"/>
  <c r="AG224" i="46"/>
  <c r="AF224" i="46"/>
  <c r="AE224" i="46"/>
  <c r="AD224" i="46"/>
  <c r="AC224" i="46"/>
  <c r="AL197" i="46"/>
  <c r="AK197" i="46"/>
  <c r="AJ197" i="46"/>
  <c r="AI197" i="46"/>
  <c r="AH197" i="46"/>
  <c r="AG197" i="46"/>
  <c r="AF197" i="46"/>
  <c r="AE197" i="46"/>
  <c r="AD197" i="46"/>
  <c r="AC197" i="46"/>
  <c r="AL194" i="46"/>
  <c r="AK194" i="46"/>
  <c r="AJ194" i="46"/>
  <c r="AI194" i="46"/>
  <c r="AH194" i="46"/>
  <c r="AG194" i="46"/>
  <c r="AF194" i="46"/>
  <c r="AE194" i="46"/>
  <c r="AD194" i="46"/>
  <c r="AC194" i="46"/>
  <c r="AL172" i="46"/>
  <c r="AK172" i="46"/>
  <c r="AJ172" i="46"/>
  <c r="AI172" i="46"/>
  <c r="AH172" i="46"/>
  <c r="AG172" i="46"/>
  <c r="AF172" i="46"/>
  <c r="AE172" i="46"/>
  <c r="AD172" i="46"/>
  <c r="AC172" i="46"/>
  <c r="AL99" i="46"/>
  <c r="AK99" i="46"/>
  <c r="AJ99" i="46"/>
  <c r="AI99" i="46"/>
  <c r="AH99" i="46"/>
  <c r="AG99" i="46"/>
  <c r="AF99" i="46"/>
  <c r="AE99" i="46"/>
  <c r="AD99" i="46"/>
  <c r="AL96" i="46"/>
  <c r="AK96" i="46"/>
  <c r="AJ96" i="46"/>
  <c r="AI96" i="46"/>
  <c r="AH96" i="46"/>
  <c r="AG96" i="46"/>
  <c r="AF96" i="46"/>
  <c r="AE96" i="46"/>
  <c r="AD96" i="46"/>
  <c r="AL69" i="46"/>
  <c r="AK69" i="46"/>
  <c r="AJ69" i="46"/>
  <c r="AI69" i="46"/>
  <c r="AH69" i="46"/>
  <c r="AG69" i="46"/>
  <c r="AF69" i="46"/>
  <c r="AE69" i="46"/>
  <c r="AD69" i="46"/>
  <c r="AL44" i="46"/>
  <c r="AK44" i="46"/>
  <c r="AJ44" i="46"/>
  <c r="AI44" i="46"/>
  <c r="AH44" i="46"/>
  <c r="AG44" i="46"/>
  <c r="AF44" i="46"/>
  <c r="AE44" i="46"/>
  <c r="AD44"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C744" i="79" s="1"/>
  <c r="AC755" i="79" s="1"/>
  <c r="AB668" i="79"/>
  <c r="AA668" i="79"/>
  <c r="Z668" i="79"/>
  <c r="Y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Y523" i="79"/>
  <c r="AL520" i="79"/>
  <c r="AK520" i="79"/>
  <c r="AJ520" i="79"/>
  <c r="AI520" i="79"/>
  <c r="AH520" i="79"/>
  <c r="AG520" i="79"/>
  <c r="AF520" i="79"/>
  <c r="AE520" i="79"/>
  <c r="AD520" i="79"/>
  <c r="AC520" i="79"/>
  <c r="AB520" i="79"/>
  <c r="AA520" i="79"/>
  <c r="Z520"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10" i="79"/>
  <c r="AK510" i="79"/>
  <c r="AJ510" i="79"/>
  <c r="AI510" i="79"/>
  <c r="AH510" i="79"/>
  <c r="AG510" i="79"/>
  <c r="AF510" i="79"/>
  <c r="AE510" i="79"/>
  <c r="AD510" i="79"/>
  <c r="AC510" i="79"/>
  <c r="AB510" i="79"/>
  <c r="AA510" i="79"/>
  <c r="Z510" i="79"/>
  <c r="Y510"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AA488" i="79"/>
  <c r="Z488" i="79"/>
  <c r="Z576" i="79" s="1"/>
  <c r="Y488" i="79"/>
  <c r="AL485" i="79"/>
  <c r="AK485" i="79"/>
  <c r="AJ485" i="79"/>
  <c r="AI485" i="79"/>
  <c r="AH485" i="79"/>
  <c r="AG485" i="79"/>
  <c r="AF485" i="79"/>
  <c r="AE485" i="79"/>
  <c r="AD485" i="79"/>
  <c r="AC485" i="79"/>
  <c r="AB485" i="79"/>
  <c r="AA485" i="79"/>
  <c r="Z485" i="79"/>
  <c r="Y485"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72" i="79"/>
  <c r="AK472" i="79"/>
  <c r="AJ472" i="79"/>
  <c r="AI472" i="79"/>
  <c r="AH472" i="79"/>
  <c r="AG472" i="79"/>
  <c r="AF472" i="79"/>
  <c r="AE472" i="79"/>
  <c r="AD472" i="79"/>
  <c r="AC472" i="79"/>
  <c r="AB472" i="79"/>
  <c r="AA472" i="79"/>
  <c r="Z472" i="79"/>
  <c r="Y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Y405" i="79"/>
  <c r="AL376" i="79"/>
  <c r="AK376" i="79"/>
  <c r="AJ376" i="79"/>
  <c r="AI376" i="79"/>
  <c r="AH376" i="79"/>
  <c r="AG376" i="79"/>
  <c r="AF376" i="79"/>
  <c r="AE376" i="79"/>
  <c r="AD376" i="79"/>
  <c r="AL373" i="79"/>
  <c r="AK373" i="79"/>
  <c r="AJ373" i="79"/>
  <c r="AI373" i="79"/>
  <c r="AH373" i="79"/>
  <c r="AG373" i="79"/>
  <c r="AF373" i="79"/>
  <c r="AE373" i="79"/>
  <c r="AD373" i="79"/>
  <c r="AL370" i="79"/>
  <c r="AK370" i="79"/>
  <c r="AJ370" i="79"/>
  <c r="AI370" i="79"/>
  <c r="AH370" i="79"/>
  <c r="AG370" i="79"/>
  <c r="AF370" i="79"/>
  <c r="AE370" i="79"/>
  <c r="AD370" i="79"/>
  <c r="AL367" i="79"/>
  <c r="AK367" i="79"/>
  <c r="AJ367" i="79"/>
  <c r="AI367" i="79"/>
  <c r="AH367" i="79"/>
  <c r="AG367" i="79"/>
  <c r="AF367" i="79"/>
  <c r="AE367" i="79"/>
  <c r="AD367" i="79"/>
  <c r="AL364" i="79"/>
  <c r="AK364" i="79"/>
  <c r="AJ364" i="79"/>
  <c r="AI364" i="79"/>
  <c r="AH364" i="79"/>
  <c r="AG364" i="79"/>
  <c r="AF364" i="79"/>
  <c r="AE364" i="79"/>
  <c r="AD364" i="79"/>
  <c r="AL361" i="79"/>
  <c r="AK361" i="79"/>
  <c r="AJ361" i="79"/>
  <c r="AI361" i="79"/>
  <c r="AH361" i="79"/>
  <c r="AG361" i="79"/>
  <c r="AF361" i="79"/>
  <c r="AE361" i="79"/>
  <c r="AD361" i="79"/>
  <c r="AL358" i="79"/>
  <c r="AK358" i="79"/>
  <c r="AJ358" i="79"/>
  <c r="AI358" i="79"/>
  <c r="AH358" i="79"/>
  <c r="AG358" i="79"/>
  <c r="AF358" i="79"/>
  <c r="AE358" i="79"/>
  <c r="AD358" i="79"/>
  <c r="AL355" i="79"/>
  <c r="AK355" i="79"/>
  <c r="AJ355" i="79"/>
  <c r="AI355" i="79"/>
  <c r="AH355" i="79"/>
  <c r="AG355" i="79"/>
  <c r="AF355" i="79"/>
  <c r="AE355" i="79"/>
  <c r="AD355" i="79"/>
  <c r="AL352" i="79"/>
  <c r="AK352" i="79"/>
  <c r="AJ352" i="79"/>
  <c r="AI352" i="79"/>
  <c r="AH352" i="79"/>
  <c r="AG352" i="79"/>
  <c r="AF352" i="79"/>
  <c r="AE352" i="79"/>
  <c r="AD352" i="79"/>
  <c r="AL349" i="79"/>
  <c r="AK349" i="79"/>
  <c r="AJ349" i="79"/>
  <c r="AI349" i="79"/>
  <c r="AH349" i="79"/>
  <c r="AG349" i="79"/>
  <c r="AF349" i="79"/>
  <c r="AE349" i="79"/>
  <c r="AD349" i="79"/>
  <c r="AL346" i="79"/>
  <c r="AK346" i="79"/>
  <c r="AJ346" i="79"/>
  <c r="AI346" i="79"/>
  <c r="AH346" i="79"/>
  <c r="AG346" i="79"/>
  <c r="AF346" i="79"/>
  <c r="AE346" i="79"/>
  <c r="AD346" i="79"/>
  <c r="AL343" i="79"/>
  <c r="AK343" i="79"/>
  <c r="AJ343" i="79"/>
  <c r="AI343" i="79"/>
  <c r="AH343" i="79"/>
  <c r="AG343" i="79"/>
  <c r="AF343" i="79"/>
  <c r="AE343" i="79"/>
  <c r="AD343" i="79"/>
  <c r="AL340" i="79"/>
  <c r="AK340" i="79"/>
  <c r="AJ340" i="79"/>
  <c r="AI340" i="79"/>
  <c r="AH340" i="79"/>
  <c r="AG340" i="79"/>
  <c r="AF340" i="79"/>
  <c r="AE340" i="79"/>
  <c r="AD340" i="79"/>
  <c r="AL337" i="79"/>
  <c r="AK337" i="79"/>
  <c r="AJ337" i="79"/>
  <c r="AI337" i="79"/>
  <c r="AH337" i="79"/>
  <c r="AG337" i="79"/>
  <c r="AF337" i="79"/>
  <c r="AE337" i="79"/>
  <c r="AD337" i="79"/>
  <c r="AL333" i="79"/>
  <c r="AK333" i="79"/>
  <c r="AJ333" i="79"/>
  <c r="AI333" i="79"/>
  <c r="AH333" i="79"/>
  <c r="AG333" i="79"/>
  <c r="AF333" i="79"/>
  <c r="AE333" i="79"/>
  <c r="AD333" i="79"/>
  <c r="AL330" i="79"/>
  <c r="AK330" i="79"/>
  <c r="AJ330" i="79"/>
  <c r="AI330" i="79"/>
  <c r="AH330" i="79"/>
  <c r="AG330" i="79"/>
  <c r="AF330" i="79"/>
  <c r="AE330" i="79"/>
  <c r="AD330" i="79"/>
  <c r="AL327" i="79"/>
  <c r="AK327" i="79"/>
  <c r="AJ327" i="79"/>
  <c r="AI327" i="79"/>
  <c r="AH327" i="79"/>
  <c r="AG327" i="79"/>
  <c r="AF327" i="79"/>
  <c r="AE327" i="79"/>
  <c r="AD327" i="79"/>
  <c r="AL323" i="79"/>
  <c r="AK323" i="79"/>
  <c r="AJ323" i="79"/>
  <c r="AI323" i="79"/>
  <c r="AH323" i="79"/>
  <c r="AG323" i="79"/>
  <c r="AF323" i="79"/>
  <c r="AE323" i="79"/>
  <c r="AD323" i="79"/>
  <c r="AL320" i="79"/>
  <c r="AK320" i="79"/>
  <c r="AJ320" i="79"/>
  <c r="AI320" i="79"/>
  <c r="AH320" i="79"/>
  <c r="AG320" i="79"/>
  <c r="AF320" i="79"/>
  <c r="AE320" i="79"/>
  <c r="AD320" i="79"/>
  <c r="AL317" i="79"/>
  <c r="AK317" i="79"/>
  <c r="AJ317" i="79"/>
  <c r="AI317" i="79"/>
  <c r="AH317" i="79"/>
  <c r="AG317" i="79"/>
  <c r="AF317" i="79"/>
  <c r="AE317" i="79"/>
  <c r="AD317" i="79"/>
  <c r="AL314" i="79"/>
  <c r="AK314" i="79"/>
  <c r="AJ314" i="79"/>
  <c r="AI314" i="79"/>
  <c r="AH314" i="79"/>
  <c r="AG314" i="79"/>
  <c r="AF314" i="79"/>
  <c r="AE314" i="79"/>
  <c r="AD314" i="79"/>
  <c r="AL311" i="79"/>
  <c r="AK311" i="79"/>
  <c r="AJ311" i="79"/>
  <c r="AI311" i="79"/>
  <c r="AH311" i="79"/>
  <c r="AG311" i="79"/>
  <c r="AF311" i="79"/>
  <c r="AE311" i="79"/>
  <c r="AD311" i="79"/>
  <c r="AL308" i="79"/>
  <c r="AK308" i="79"/>
  <c r="AJ308" i="79"/>
  <c r="AI308" i="79"/>
  <c r="AH308" i="79"/>
  <c r="AG308" i="79"/>
  <c r="AF308" i="79"/>
  <c r="AE308" i="79"/>
  <c r="AD308" i="79"/>
  <c r="AL305" i="79"/>
  <c r="AK305" i="79"/>
  <c r="AJ305" i="79"/>
  <c r="AI305" i="79"/>
  <c r="AH305" i="79"/>
  <c r="AG305" i="79"/>
  <c r="AF305" i="79"/>
  <c r="AE305" i="79"/>
  <c r="AD305" i="79"/>
  <c r="AL302" i="79"/>
  <c r="AK302" i="79"/>
  <c r="AJ302" i="79"/>
  <c r="AI302" i="79"/>
  <c r="AH302" i="79"/>
  <c r="AG302" i="79"/>
  <c r="AF302" i="79"/>
  <c r="AE302" i="79"/>
  <c r="AD302" i="79"/>
  <c r="AL298" i="79"/>
  <c r="AK298" i="79"/>
  <c r="AJ298" i="79"/>
  <c r="AI298" i="79"/>
  <c r="AH298" i="79"/>
  <c r="AG298" i="79"/>
  <c r="AF298" i="79"/>
  <c r="AE298" i="79"/>
  <c r="AD298" i="79"/>
  <c r="AL295" i="79"/>
  <c r="AK295" i="79"/>
  <c r="AJ295" i="79"/>
  <c r="AI295" i="79"/>
  <c r="AH295" i="79"/>
  <c r="AG295" i="79"/>
  <c r="AF295" i="79"/>
  <c r="AE295" i="79"/>
  <c r="AD295" i="79"/>
  <c r="AL292" i="79"/>
  <c r="AK292" i="79"/>
  <c r="AJ292" i="79"/>
  <c r="AI292" i="79"/>
  <c r="AH292" i="79"/>
  <c r="AG292" i="79"/>
  <c r="AF292" i="79"/>
  <c r="AE292" i="79"/>
  <c r="AD292" i="79"/>
  <c r="AL289" i="79"/>
  <c r="AK289" i="79"/>
  <c r="AJ289" i="79"/>
  <c r="AI289" i="79"/>
  <c r="AH289" i="79"/>
  <c r="AG289" i="79"/>
  <c r="AF289" i="79"/>
  <c r="AE289" i="79"/>
  <c r="AD289" i="79"/>
  <c r="AL264" i="79"/>
  <c r="AK264" i="79"/>
  <c r="AJ264" i="79"/>
  <c r="AI264" i="79"/>
  <c r="AH264" i="79"/>
  <c r="AG264" i="79"/>
  <c r="AF264" i="79"/>
  <c r="AE264" i="79"/>
  <c r="AD264" i="79"/>
  <c r="AL260" i="79"/>
  <c r="AK260" i="79"/>
  <c r="AJ260" i="79"/>
  <c r="AI260" i="79"/>
  <c r="AH260" i="79"/>
  <c r="AG260" i="79"/>
  <c r="AF260" i="79"/>
  <c r="AE260" i="79"/>
  <c r="AD260" i="79"/>
  <c r="AL257" i="79"/>
  <c r="AK257" i="79"/>
  <c r="AJ257" i="79"/>
  <c r="AI257" i="79"/>
  <c r="AH257" i="79"/>
  <c r="AG257" i="79"/>
  <c r="AF257" i="79"/>
  <c r="AE257" i="79"/>
  <c r="AD257" i="79"/>
  <c r="AL254" i="79"/>
  <c r="AK254" i="79"/>
  <c r="AJ254" i="79"/>
  <c r="AI254" i="79"/>
  <c r="AH254" i="79"/>
  <c r="AG254" i="79"/>
  <c r="AF254" i="79"/>
  <c r="AE254" i="79"/>
  <c r="AD254" i="79"/>
  <c r="AL250" i="79"/>
  <c r="AK250" i="79"/>
  <c r="AJ250" i="79"/>
  <c r="AI250" i="79"/>
  <c r="AH250" i="79"/>
  <c r="AG250" i="79"/>
  <c r="AF250" i="79"/>
  <c r="AE250" i="79"/>
  <c r="AD250" i="79"/>
  <c r="AL247" i="79"/>
  <c r="AK247" i="79"/>
  <c r="AJ247" i="79"/>
  <c r="AI247" i="79"/>
  <c r="AH247" i="79"/>
  <c r="AG247" i="79"/>
  <c r="AF247" i="79"/>
  <c r="AE247" i="79"/>
  <c r="AD247" i="79"/>
  <c r="AL244" i="79"/>
  <c r="AK244" i="79"/>
  <c r="AJ244" i="79"/>
  <c r="AI244" i="79"/>
  <c r="AH244" i="79"/>
  <c r="AG244" i="79"/>
  <c r="AF244" i="79"/>
  <c r="AE244" i="79"/>
  <c r="AD244" i="79"/>
  <c r="AL241" i="79"/>
  <c r="AK241" i="79"/>
  <c r="AJ241" i="79"/>
  <c r="AI241" i="79"/>
  <c r="AH241" i="79"/>
  <c r="AG241" i="79"/>
  <c r="AF241" i="79"/>
  <c r="AE241" i="79"/>
  <c r="AD241" i="79"/>
  <c r="AL238" i="79"/>
  <c r="AK238" i="79"/>
  <c r="AJ238" i="79"/>
  <c r="AI238" i="79"/>
  <c r="AH238" i="79"/>
  <c r="AG238" i="79"/>
  <c r="AF238" i="79"/>
  <c r="AE238" i="79"/>
  <c r="AD238" i="79"/>
  <c r="AL234" i="79"/>
  <c r="AK234" i="79"/>
  <c r="AJ234" i="79"/>
  <c r="AI234" i="79"/>
  <c r="AH234" i="79"/>
  <c r="AG234" i="79"/>
  <c r="AF234" i="79"/>
  <c r="AE234" i="79"/>
  <c r="AD234" i="79"/>
  <c r="AL231" i="79"/>
  <c r="AK231" i="79"/>
  <c r="AJ231" i="79"/>
  <c r="AI231" i="79"/>
  <c r="AH231" i="79"/>
  <c r="AG231" i="79"/>
  <c r="AF231" i="79"/>
  <c r="AE231" i="79"/>
  <c r="AD231" i="79"/>
  <c r="AL228" i="79"/>
  <c r="AK228" i="79"/>
  <c r="AJ228" i="79"/>
  <c r="AI228" i="79"/>
  <c r="AH228" i="79"/>
  <c r="AG228" i="79"/>
  <c r="AF228" i="79"/>
  <c r="AE228" i="79"/>
  <c r="AD228" i="79"/>
  <c r="AL225" i="79"/>
  <c r="AK225" i="79"/>
  <c r="AJ225" i="79"/>
  <c r="AI225" i="79"/>
  <c r="AH225" i="79"/>
  <c r="AG225" i="79"/>
  <c r="AF225" i="79"/>
  <c r="AE225" i="79"/>
  <c r="AD225" i="79"/>
  <c r="AL222" i="79"/>
  <c r="AK222" i="79"/>
  <c r="AJ222" i="79"/>
  <c r="AI222" i="79"/>
  <c r="AH222" i="79"/>
  <c r="AG222" i="79"/>
  <c r="AF222" i="79"/>
  <c r="AE222" i="79"/>
  <c r="AD222" i="79"/>
  <c r="AL193" i="79"/>
  <c r="AK193" i="79"/>
  <c r="AJ193" i="79"/>
  <c r="AI193" i="79"/>
  <c r="AH193" i="79"/>
  <c r="AG193" i="79"/>
  <c r="AF193" i="79"/>
  <c r="AE193" i="79"/>
  <c r="AD193" i="79"/>
  <c r="AL190" i="79"/>
  <c r="AK190" i="79"/>
  <c r="AJ190" i="79"/>
  <c r="AI190" i="79"/>
  <c r="AH190" i="79"/>
  <c r="AG190" i="79"/>
  <c r="AF190" i="79"/>
  <c r="AE190" i="79"/>
  <c r="AD190" i="79"/>
  <c r="AL187" i="79"/>
  <c r="AK187" i="79"/>
  <c r="AJ187" i="79"/>
  <c r="AI187" i="79"/>
  <c r="AH187" i="79"/>
  <c r="AG187" i="79"/>
  <c r="AF187" i="79"/>
  <c r="AE187" i="79"/>
  <c r="AD187" i="79"/>
  <c r="AL184" i="79"/>
  <c r="AK184" i="79"/>
  <c r="AJ184" i="79"/>
  <c r="AI184" i="79"/>
  <c r="AH184" i="79"/>
  <c r="AG184" i="79"/>
  <c r="AF184" i="79"/>
  <c r="AE184" i="79"/>
  <c r="AD184" i="79"/>
  <c r="AL181" i="79"/>
  <c r="AK181" i="79"/>
  <c r="AJ181" i="79"/>
  <c r="AI181" i="79"/>
  <c r="AH181" i="79"/>
  <c r="AG181" i="79"/>
  <c r="AF181" i="79"/>
  <c r="AE181" i="79"/>
  <c r="AD181" i="79"/>
  <c r="AL178" i="79"/>
  <c r="AK178" i="79"/>
  <c r="AJ178" i="79"/>
  <c r="AI178" i="79"/>
  <c r="AH178" i="79"/>
  <c r="AG178" i="79"/>
  <c r="AF178" i="79"/>
  <c r="AE178" i="79"/>
  <c r="AD178" i="79"/>
  <c r="AL175" i="79"/>
  <c r="AK175" i="79"/>
  <c r="AJ175" i="79"/>
  <c r="AI175" i="79"/>
  <c r="AH175" i="79"/>
  <c r="AG175" i="79"/>
  <c r="AF175" i="79"/>
  <c r="AE175" i="79"/>
  <c r="AD175" i="79"/>
  <c r="AL172" i="79"/>
  <c r="AK172" i="79"/>
  <c r="AJ172" i="79"/>
  <c r="AI172" i="79"/>
  <c r="AH172" i="79"/>
  <c r="AG172" i="79"/>
  <c r="AF172" i="79"/>
  <c r="AE172" i="79"/>
  <c r="AD172" i="79"/>
  <c r="AL169" i="79"/>
  <c r="AK169" i="79"/>
  <c r="AJ169" i="79"/>
  <c r="AI169" i="79"/>
  <c r="AH169" i="79"/>
  <c r="AG169" i="79"/>
  <c r="AF169" i="79"/>
  <c r="AE169" i="79"/>
  <c r="AD169" i="79"/>
  <c r="AL166" i="79"/>
  <c r="AK166" i="79"/>
  <c r="AJ166" i="79"/>
  <c r="AI166" i="79"/>
  <c r="AH166" i="79"/>
  <c r="AG166" i="79"/>
  <c r="AF166" i="79"/>
  <c r="AE166" i="79"/>
  <c r="AD166" i="79"/>
  <c r="AL163" i="79"/>
  <c r="AK163" i="79"/>
  <c r="AJ163" i="79"/>
  <c r="AI163" i="79"/>
  <c r="AH163" i="79"/>
  <c r="AG163" i="79"/>
  <c r="AF163" i="79"/>
  <c r="AE163" i="79"/>
  <c r="AD163" i="79"/>
  <c r="AL160" i="79"/>
  <c r="AK160" i="79"/>
  <c r="AJ160" i="79"/>
  <c r="AI160" i="79"/>
  <c r="AH160" i="79"/>
  <c r="AG160" i="79"/>
  <c r="AF160" i="79"/>
  <c r="AE160" i="79"/>
  <c r="AD160" i="79"/>
  <c r="AL157" i="79"/>
  <c r="AK157" i="79"/>
  <c r="AJ157" i="79"/>
  <c r="AI157" i="79"/>
  <c r="AH157" i="79"/>
  <c r="AG157" i="79"/>
  <c r="AF157" i="79"/>
  <c r="AE157" i="79"/>
  <c r="AD157" i="79"/>
  <c r="AL154" i="79"/>
  <c r="AK154" i="79"/>
  <c r="AJ154" i="79"/>
  <c r="AI154" i="79"/>
  <c r="AH154" i="79"/>
  <c r="AG154" i="79"/>
  <c r="AF154" i="79"/>
  <c r="AE154" i="79"/>
  <c r="AD154" i="79"/>
  <c r="AL150" i="79"/>
  <c r="AK150" i="79"/>
  <c r="AJ150" i="79"/>
  <c r="AI150" i="79"/>
  <c r="AH150" i="79"/>
  <c r="AG150" i="79"/>
  <c r="AF150" i="79"/>
  <c r="AE150" i="79"/>
  <c r="AD150" i="79"/>
  <c r="AL147" i="79"/>
  <c r="AK147" i="79"/>
  <c r="AJ147" i="79"/>
  <c r="AI147" i="79"/>
  <c r="AH147" i="79"/>
  <c r="AG147" i="79"/>
  <c r="AF147" i="79"/>
  <c r="AE147" i="79"/>
  <c r="AD147" i="79"/>
  <c r="AL144" i="79"/>
  <c r="AK144" i="79"/>
  <c r="AJ144" i="79"/>
  <c r="AI144" i="79"/>
  <c r="AH144" i="79"/>
  <c r="AG144" i="79"/>
  <c r="AF144" i="79"/>
  <c r="AE144" i="79"/>
  <c r="AD144" i="79"/>
  <c r="AL140" i="79"/>
  <c r="AK140" i="79"/>
  <c r="AJ140" i="79"/>
  <c r="AI140" i="79"/>
  <c r="AH140" i="79"/>
  <c r="AG140" i="79"/>
  <c r="AF140" i="79"/>
  <c r="AE140" i="79"/>
  <c r="AD140" i="79"/>
  <c r="AL137" i="79"/>
  <c r="AK137" i="79"/>
  <c r="AJ137" i="79"/>
  <c r="AI137" i="79"/>
  <c r="AH137" i="79"/>
  <c r="AG137" i="79"/>
  <c r="AF137" i="79"/>
  <c r="AE137" i="79"/>
  <c r="AD137" i="79"/>
  <c r="AL134" i="79"/>
  <c r="AK134" i="79"/>
  <c r="AJ134" i="79"/>
  <c r="AI134" i="79"/>
  <c r="AH134" i="79"/>
  <c r="AG134" i="79"/>
  <c r="AF134" i="79"/>
  <c r="AE134" i="79"/>
  <c r="AD134" i="79"/>
  <c r="AL131" i="79"/>
  <c r="AK131" i="79"/>
  <c r="AJ131" i="79"/>
  <c r="AI131" i="79"/>
  <c r="AH131" i="79"/>
  <c r="AG131" i="79"/>
  <c r="AF131" i="79"/>
  <c r="AE131" i="79"/>
  <c r="AD131" i="79"/>
  <c r="AL128" i="79"/>
  <c r="AK128" i="79"/>
  <c r="AJ128" i="79"/>
  <c r="AI128" i="79"/>
  <c r="AH128" i="79"/>
  <c r="AG128" i="79"/>
  <c r="AF128" i="79"/>
  <c r="AE128" i="79"/>
  <c r="AD128" i="79"/>
  <c r="AL125" i="79"/>
  <c r="AK125" i="79"/>
  <c r="AJ125" i="79"/>
  <c r="AI125" i="79"/>
  <c r="AH125" i="79"/>
  <c r="AG125" i="79"/>
  <c r="AF125" i="79"/>
  <c r="AE125" i="79"/>
  <c r="AD125" i="79"/>
  <c r="AL122" i="79"/>
  <c r="AK122" i="79"/>
  <c r="AJ122" i="79"/>
  <c r="AI122" i="79"/>
  <c r="AH122" i="79"/>
  <c r="AG122" i="79"/>
  <c r="AF122" i="79"/>
  <c r="AE122" i="79"/>
  <c r="AD122" i="79"/>
  <c r="AL119" i="79"/>
  <c r="AK119" i="79"/>
  <c r="AJ119" i="79"/>
  <c r="AI119" i="79"/>
  <c r="AH119" i="79"/>
  <c r="AG119" i="79"/>
  <c r="AF119" i="79"/>
  <c r="AE119" i="79"/>
  <c r="AD119" i="79"/>
  <c r="AL115" i="79"/>
  <c r="AK115" i="79"/>
  <c r="AJ115" i="79"/>
  <c r="AI115" i="79"/>
  <c r="AH115" i="79"/>
  <c r="AG115" i="79"/>
  <c r="AF115" i="79"/>
  <c r="AE115" i="79"/>
  <c r="AD115" i="79"/>
  <c r="AL112" i="79"/>
  <c r="AK112" i="79"/>
  <c r="AJ112" i="79"/>
  <c r="AI112" i="79"/>
  <c r="AH112" i="79"/>
  <c r="AG112" i="79"/>
  <c r="AF112" i="79"/>
  <c r="AE112" i="79"/>
  <c r="AD112" i="79"/>
  <c r="AL109" i="79"/>
  <c r="AK109" i="79"/>
  <c r="AJ109" i="79"/>
  <c r="AI109" i="79"/>
  <c r="AH109" i="79"/>
  <c r="AG109" i="79"/>
  <c r="AF109" i="79"/>
  <c r="AE109" i="79"/>
  <c r="AD109" i="79"/>
  <c r="AL106" i="79"/>
  <c r="AK106" i="79"/>
  <c r="AJ106" i="79"/>
  <c r="AI106" i="79"/>
  <c r="AH106" i="79"/>
  <c r="AG106" i="79"/>
  <c r="AF106" i="79"/>
  <c r="AE106" i="79"/>
  <c r="AD106" i="79"/>
  <c r="AL101" i="79"/>
  <c r="AK101" i="79"/>
  <c r="AJ101" i="79"/>
  <c r="AI101" i="79"/>
  <c r="AH101" i="79"/>
  <c r="AG101" i="79"/>
  <c r="AF101" i="79"/>
  <c r="AE101" i="79"/>
  <c r="AD101" i="79"/>
  <c r="AL95" i="79"/>
  <c r="AK95" i="79"/>
  <c r="AJ95" i="79"/>
  <c r="AI95" i="79"/>
  <c r="AH95" i="79"/>
  <c r="AG95" i="79"/>
  <c r="AF95" i="79"/>
  <c r="AE95" i="79"/>
  <c r="AD95" i="79"/>
  <c r="AL81" i="79"/>
  <c r="AK81" i="79"/>
  <c r="AJ81" i="79"/>
  <c r="AI81" i="79"/>
  <c r="AH81" i="79"/>
  <c r="AG81" i="79"/>
  <c r="AF81" i="79"/>
  <c r="AE81" i="79"/>
  <c r="AL74" i="79"/>
  <c r="AK74" i="79"/>
  <c r="AJ74" i="79"/>
  <c r="AI74" i="79"/>
  <c r="AH74" i="79"/>
  <c r="AG74" i="79"/>
  <c r="AF74" i="79"/>
  <c r="AE74" i="79"/>
  <c r="AD74" i="79"/>
  <c r="AL71" i="79"/>
  <c r="AK71" i="79"/>
  <c r="AJ71" i="79"/>
  <c r="AI71" i="79"/>
  <c r="AH71" i="79"/>
  <c r="AG71" i="79"/>
  <c r="AF71" i="79"/>
  <c r="AE71" i="79"/>
  <c r="AD71" i="79"/>
  <c r="AL67" i="79"/>
  <c r="AK67" i="79"/>
  <c r="AJ67" i="79"/>
  <c r="AI67" i="79"/>
  <c r="AH67" i="79"/>
  <c r="AG67" i="79"/>
  <c r="AF67" i="79"/>
  <c r="AE67" i="79"/>
  <c r="AD67" i="79"/>
  <c r="AL64" i="79"/>
  <c r="AK64" i="79"/>
  <c r="AJ64" i="79"/>
  <c r="AI64" i="79"/>
  <c r="AH64" i="79"/>
  <c r="AG64" i="79"/>
  <c r="AF64" i="79"/>
  <c r="AE64" i="79"/>
  <c r="AD64" i="79"/>
  <c r="AL61" i="79"/>
  <c r="AK61" i="79"/>
  <c r="AJ61" i="79"/>
  <c r="AI61" i="79"/>
  <c r="AH61" i="79"/>
  <c r="AG61" i="79"/>
  <c r="AF61" i="79"/>
  <c r="AE61" i="79"/>
  <c r="AD61" i="79"/>
  <c r="AL58" i="79"/>
  <c r="AK58" i="79"/>
  <c r="AJ58" i="79"/>
  <c r="AI58" i="79"/>
  <c r="AH58" i="79"/>
  <c r="AG58" i="79"/>
  <c r="AF58" i="79"/>
  <c r="AE58" i="79"/>
  <c r="AD58" i="79"/>
  <c r="AL55" i="79"/>
  <c r="AK55" i="79"/>
  <c r="AJ55" i="79"/>
  <c r="AI55" i="79"/>
  <c r="AH55" i="79"/>
  <c r="AG55" i="79"/>
  <c r="AF55" i="79"/>
  <c r="AE55" i="79"/>
  <c r="AD55" i="79"/>
  <c r="AL51" i="79"/>
  <c r="AK51" i="79"/>
  <c r="AJ51" i="79"/>
  <c r="AI51" i="79"/>
  <c r="AH51" i="79"/>
  <c r="AG51" i="79"/>
  <c r="AF51" i="79"/>
  <c r="AE51" i="79"/>
  <c r="AD51" i="79"/>
  <c r="AL48" i="79"/>
  <c r="AK48" i="79"/>
  <c r="AJ48" i="79"/>
  <c r="AI48" i="79"/>
  <c r="AH48" i="79"/>
  <c r="AG48" i="79"/>
  <c r="AF48" i="79"/>
  <c r="AE48" i="79"/>
  <c r="AD48" i="79"/>
  <c r="AL45" i="79"/>
  <c r="AK45" i="79"/>
  <c r="AJ45" i="79"/>
  <c r="AI45" i="79"/>
  <c r="AH45" i="79"/>
  <c r="AG45" i="79"/>
  <c r="AF45" i="79"/>
  <c r="AE45" i="79"/>
  <c r="AD45" i="79"/>
  <c r="AL42" i="79"/>
  <c r="AK42" i="79"/>
  <c r="AJ42" i="79"/>
  <c r="AI42" i="79"/>
  <c r="AH42" i="79"/>
  <c r="AG42" i="79"/>
  <c r="AF42" i="79"/>
  <c r="AE42" i="79"/>
  <c r="AD42" i="79"/>
  <c r="AL39" i="79"/>
  <c r="AK39" i="79"/>
  <c r="AJ39" i="79"/>
  <c r="AI39" i="79"/>
  <c r="AH39" i="79"/>
  <c r="AG39" i="79"/>
  <c r="AF39" i="79"/>
  <c r="AE39" i="79"/>
  <c r="AD39" i="79"/>
  <c r="AL495" i="46"/>
  <c r="AK495" i="46"/>
  <c r="AJ495" i="46"/>
  <c r="AI495" i="46"/>
  <c r="AH495" i="46"/>
  <c r="AG495" i="46"/>
  <c r="AF495" i="46"/>
  <c r="AE495" i="46"/>
  <c r="AD495" i="46"/>
  <c r="AL492" i="46"/>
  <c r="AK492" i="46"/>
  <c r="AJ492" i="46"/>
  <c r="AI492" i="46"/>
  <c r="AH492" i="46"/>
  <c r="AG492" i="46"/>
  <c r="AF492" i="46"/>
  <c r="AE492" i="46"/>
  <c r="AD492" i="46"/>
  <c r="AL489" i="46"/>
  <c r="AK489" i="46"/>
  <c r="AJ489" i="46"/>
  <c r="AI489" i="46"/>
  <c r="AH489" i="46"/>
  <c r="AG489" i="46"/>
  <c r="AF489" i="46"/>
  <c r="AE489" i="46"/>
  <c r="AD489" i="46"/>
  <c r="AL478" i="46"/>
  <c r="AK478" i="46"/>
  <c r="AJ478" i="46"/>
  <c r="AI478" i="46"/>
  <c r="AH478" i="46"/>
  <c r="AG478" i="46"/>
  <c r="AF478" i="46"/>
  <c r="AE478" i="46"/>
  <c r="AD478" i="46"/>
  <c r="AL474" i="46"/>
  <c r="AK474" i="46"/>
  <c r="AJ474" i="46"/>
  <c r="AI474" i="46"/>
  <c r="AH474" i="46"/>
  <c r="AG474" i="46"/>
  <c r="AF474" i="46"/>
  <c r="AE474" i="46"/>
  <c r="AD474" i="46"/>
  <c r="AL471" i="46"/>
  <c r="AK471" i="46"/>
  <c r="AJ471" i="46"/>
  <c r="AI471" i="46"/>
  <c r="AH471" i="46"/>
  <c r="AG471" i="46"/>
  <c r="AF471" i="46"/>
  <c r="AE471" i="46"/>
  <c r="AD471" i="46"/>
  <c r="AL468" i="46"/>
  <c r="AK468" i="46"/>
  <c r="AJ468" i="46"/>
  <c r="AI468" i="46"/>
  <c r="AH468" i="46"/>
  <c r="AG468" i="46"/>
  <c r="AF468" i="46"/>
  <c r="AE468" i="46"/>
  <c r="AD468" i="46"/>
  <c r="AL465" i="46"/>
  <c r="AK465" i="46"/>
  <c r="AJ465" i="46"/>
  <c r="AI465" i="46"/>
  <c r="AH465" i="46"/>
  <c r="AG465" i="46"/>
  <c r="AF465" i="46"/>
  <c r="AE465" i="46"/>
  <c r="AD465" i="46"/>
  <c r="AL462" i="46"/>
  <c r="AK462" i="46"/>
  <c r="AJ462" i="46"/>
  <c r="AI462" i="46"/>
  <c r="AH462" i="46"/>
  <c r="AG462" i="46"/>
  <c r="AF462" i="46"/>
  <c r="AE462" i="46"/>
  <c r="AD462" i="46"/>
  <c r="AL458" i="46"/>
  <c r="AK458" i="46"/>
  <c r="AJ458" i="46"/>
  <c r="AI458" i="46"/>
  <c r="AH458" i="46"/>
  <c r="AG458" i="46"/>
  <c r="AF458" i="46"/>
  <c r="AE458" i="46"/>
  <c r="AD458" i="46"/>
  <c r="AL449" i="46"/>
  <c r="AK449" i="46"/>
  <c r="AJ449" i="46"/>
  <c r="AI449" i="46"/>
  <c r="AH449" i="46"/>
  <c r="AG449" i="46"/>
  <c r="AF449" i="46"/>
  <c r="AE449" i="46"/>
  <c r="AD449" i="46"/>
  <c r="AL446" i="46"/>
  <c r="AK446" i="46"/>
  <c r="AJ446" i="46"/>
  <c r="AI446" i="46"/>
  <c r="AH446" i="46"/>
  <c r="AG446" i="46"/>
  <c r="AF446" i="46"/>
  <c r="AE446" i="46"/>
  <c r="AD446" i="46"/>
  <c r="AL443" i="46"/>
  <c r="AK443" i="46"/>
  <c r="AJ443" i="46"/>
  <c r="AI443" i="46"/>
  <c r="AH443" i="46"/>
  <c r="AG443" i="46"/>
  <c r="AF443" i="46"/>
  <c r="AE443" i="46"/>
  <c r="AD443" i="46"/>
  <c r="AL440" i="46"/>
  <c r="AK440" i="46"/>
  <c r="AJ440" i="46"/>
  <c r="AI440" i="46"/>
  <c r="AH440" i="46"/>
  <c r="AG440" i="46"/>
  <c r="AF440" i="46"/>
  <c r="AE440" i="46"/>
  <c r="AD440" i="46"/>
  <c r="AL437" i="46"/>
  <c r="AK437" i="46"/>
  <c r="AJ437" i="46"/>
  <c r="AI437" i="46"/>
  <c r="AH437" i="46"/>
  <c r="AG437" i="46"/>
  <c r="AF437" i="46"/>
  <c r="AE437" i="46"/>
  <c r="AD437" i="46"/>
  <c r="AL433" i="46"/>
  <c r="AK433" i="46"/>
  <c r="AJ433" i="46"/>
  <c r="AI433" i="46"/>
  <c r="AH433" i="46"/>
  <c r="AG433" i="46"/>
  <c r="AF433" i="46"/>
  <c r="AE433" i="46"/>
  <c r="AD433" i="46"/>
  <c r="AL427" i="46"/>
  <c r="AK427" i="46"/>
  <c r="AJ427" i="46"/>
  <c r="AI427" i="46"/>
  <c r="AH427" i="46"/>
  <c r="AG427" i="46"/>
  <c r="AF427" i="46"/>
  <c r="AE427" i="46"/>
  <c r="AD427" i="46"/>
  <c r="AL424" i="46"/>
  <c r="AK424" i="46"/>
  <c r="AJ424" i="46"/>
  <c r="AI424" i="46"/>
  <c r="AH424" i="46"/>
  <c r="AG424" i="46"/>
  <c r="AF424" i="46"/>
  <c r="AE424" i="46"/>
  <c r="AD424" i="46"/>
  <c r="AL421" i="46"/>
  <c r="AK421" i="46"/>
  <c r="AJ421" i="46"/>
  <c r="AI421" i="46"/>
  <c r="AH421" i="46"/>
  <c r="AG421" i="46"/>
  <c r="AF421" i="46"/>
  <c r="AE421" i="46"/>
  <c r="AD421" i="46"/>
  <c r="AL418" i="46"/>
  <c r="AK418" i="46"/>
  <c r="AJ418" i="46"/>
  <c r="AI418" i="46"/>
  <c r="AH418" i="46"/>
  <c r="AG418" i="46"/>
  <c r="AF418" i="46"/>
  <c r="AE418" i="46"/>
  <c r="AD418" i="46"/>
  <c r="AL415" i="46"/>
  <c r="AK415" i="46"/>
  <c r="AJ415" i="46"/>
  <c r="AI415" i="46"/>
  <c r="AH415" i="46"/>
  <c r="AG415" i="46"/>
  <c r="AF415" i="46"/>
  <c r="AE415" i="46"/>
  <c r="AD415" i="46"/>
  <c r="AL412" i="46"/>
  <c r="AK412" i="46"/>
  <c r="AJ412" i="46"/>
  <c r="AI412" i="46"/>
  <c r="AH412" i="46"/>
  <c r="AG412" i="46"/>
  <c r="AF412" i="46"/>
  <c r="AE412" i="46"/>
  <c r="AD412" i="46"/>
  <c r="AL409" i="46"/>
  <c r="AK409" i="46"/>
  <c r="AJ409" i="46"/>
  <c r="AI409" i="46"/>
  <c r="AH409" i="46"/>
  <c r="AG409" i="46"/>
  <c r="AF409" i="46"/>
  <c r="AE409" i="46"/>
  <c r="AD409" i="46"/>
  <c r="AL366" i="46"/>
  <c r="AK366" i="46"/>
  <c r="AJ366" i="46"/>
  <c r="AI366" i="46"/>
  <c r="AH366" i="46"/>
  <c r="AG366" i="46"/>
  <c r="AF366" i="46"/>
  <c r="AE366" i="46"/>
  <c r="AD366" i="46"/>
  <c r="AL363" i="46"/>
  <c r="AK363" i="46"/>
  <c r="AJ363" i="46"/>
  <c r="AI363" i="46"/>
  <c r="AH363" i="46"/>
  <c r="AG363" i="46"/>
  <c r="AF363" i="46"/>
  <c r="AE363" i="46"/>
  <c r="AD363" i="46"/>
  <c r="AL360" i="46"/>
  <c r="AK360" i="46"/>
  <c r="AJ360" i="46"/>
  <c r="AI360" i="46"/>
  <c r="AH360" i="46"/>
  <c r="AG360" i="46"/>
  <c r="AF360" i="46"/>
  <c r="AE360" i="46"/>
  <c r="AD360" i="46"/>
  <c r="AL349" i="46"/>
  <c r="AK349" i="46"/>
  <c r="AJ349" i="46"/>
  <c r="AI349" i="46"/>
  <c r="AH349" i="46"/>
  <c r="AG349" i="46"/>
  <c r="AF349" i="46"/>
  <c r="AE349" i="46"/>
  <c r="AD349" i="46"/>
  <c r="AL345" i="46"/>
  <c r="AK345" i="46"/>
  <c r="AJ345" i="46"/>
  <c r="AI345" i="46"/>
  <c r="AH345" i="46"/>
  <c r="AG345" i="46"/>
  <c r="AF345" i="46"/>
  <c r="AE345" i="46"/>
  <c r="AD345" i="46"/>
  <c r="AL342" i="46"/>
  <c r="AK342" i="46"/>
  <c r="AJ342" i="46"/>
  <c r="AI342" i="46"/>
  <c r="AH342" i="46"/>
  <c r="AG342" i="46"/>
  <c r="AF342" i="46"/>
  <c r="AE342" i="46"/>
  <c r="AD342" i="46"/>
  <c r="AL339" i="46"/>
  <c r="AK339" i="46"/>
  <c r="AJ339" i="46"/>
  <c r="AI339" i="46"/>
  <c r="AH339" i="46"/>
  <c r="AG339" i="46"/>
  <c r="AF339" i="46"/>
  <c r="AE339" i="46"/>
  <c r="AD339" i="46"/>
  <c r="AL336" i="46"/>
  <c r="AK336" i="46"/>
  <c r="AJ336" i="46"/>
  <c r="AI336" i="46"/>
  <c r="AH336" i="46"/>
  <c r="AG336" i="46"/>
  <c r="AF336" i="46"/>
  <c r="AE336" i="46"/>
  <c r="AD336" i="46"/>
  <c r="AL333" i="46"/>
  <c r="AK333" i="46"/>
  <c r="AJ333" i="46"/>
  <c r="AI333" i="46"/>
  <c r="AH333" i="46"/>
  <c r="AG333" i="46"/>
  <c r="AF333" i="46"/>
  <c r="AE333" i="46"/>
  <c r="AD333" i="46"/>
  <c r="AL329" i="46"/>
  <c r="AK329" i="46"/>
  <c r="AJ329" i="46"/>
  <c r="AI329" i="46"/>
  <c r="AH329" i="46"/>
  <c r="AG329" i="46"/>
  <c r="AF329" i="46"/>
  <c r="AE329" i="46"/>
  <c r="AD329" i="46"/>
  <c r="AL320" i="46"/>
  <c r="AK320" i="46"/>
  <c r="AJ320" i="46"/>
  <c r="AI320" i="46"/>
  <c r="AH320" i="46"/>
  <c r="AG320" i="46"/>
  <c r="AF320" i="46"/>
  <c r="AE320" i="46"/>
  <c r="AD320" i="46"/>
  <c r="AL317" i="46"/>
  <c r="AK317" i="46"/>
  <c r="AJ317" i="46"/>
  <c r="AI317" i="46"/>
  <c r="AH317" i="46"/>
  <c r="AG317" i="46"/>
  <c r="AF317" i="46"/>
  <c r="AE317" i="46"/>
  <c r="AD317" i="46"/>
  <c r="AL314" i="46"/>
  <c r="AK314" i="46"/>
  <c r="AJ314" i="46"/>
  <c r="AI314" i="46"/>
  <c r="AH314" i="46"/>
  <c r="AG314" i="46"/>
  <c r="AF314" i="46"/>
  <c r="AE314" i="46"/>
  <c r="AD314" i="46"/>
  <c r="AL311" i="46"/>
  <c r="AK311" i="46"/>
  <c r="AJ311" i="46"/>
  <c r="AI311" i="46"/>
  <c r="AH311" i="46"/>
  <c r="AG311" i="46"/>
  <c r="AF311" i="46"/>
  <c r="AE311" i="46"/>
  <c r="AD311" i="46"/>
  <c r="AL308" i="46"/>
  <c r="AK308" i="46"/>
  <c r="AJ308" i="46"/>
  <c r="AI308" i="46"/>
  <c r="AH308" i="46"/>
  <c r="AG308" i="46"/>
  <c r="AF308" i="46"/>
  <c r="AE308" i="46"/>
  <c r="AD308" i="46"/>
  <c r="AL304" i="46"/>
  <c r="AK304" i="46"/>
  <c r="AJ304" i="46"/>
  <c r="AI304" i="46"/>
  <c r="AH304" i="46"/>
  <c r="AG304" i="46"/>
  <c r="AF304" i="46"/>
  <c r="AE304" i="46"/>
  <c r="AD304" i="46"/>
  <c r="AL298" i="46"/>
  <c r="AK298" i="46"/>
  <c r="AJ298" i="46"/>
  <c r="AI298" i="46"/>
  <c r="AH298" i="46"/>
  <c r="AG298" i="46"/>
  <c r="AF298" i="46"/>
  <c r="AE298" i="46"/>
  <c r="AD298" i="46"/>
  <c r="AL295" i="46"/>
  <c r="AK295" i="46"/>
  <c r="AJ295" i="46"/>
  <c r="AI295" i="46"/>
  <c r="AH295" i="46"/>
  <c r="AG295" i="46"/>
  <c r="AF295" i="46"/>
  <c r="AE295" i="46"/>
  <c r="AD295" i="46"/>
  <c r="AL292" i="46"/>
  <c r="AK292" i="46"/>
  <c r="AJ292" i="46"/>
  <c r="AI292" i="46"/>
  <c r="AH292" i="46"/>
  <c r="AG292" i="46"/>
  <c r="AF292" i="46"/>
  <c r="AE292" i="46"/>
  <c r="AD292" i="46"/>
  <c r="AL289" i="46"/>
  <c r="AK289" i="46"/>
  <c r="AJ289" i="46"/>
  <c r="AI289" i="46"/>
  <c r="AH289" i="46"/>
  <c r="AG289" i="46"/>
  <c r="AF289" i="46"/>
  <c r="AE289" i="46"/>
  <c r="AD289" i="46"/>
  <c r="AL286" i="46"/>
  <c r="AK286" i="46"/>
  <c r="AJ286" i="46"/>
  <c r="AI286" i="46"/>
  <c r="AH286" i="46"/>
  <c r="AG286" i="46"/>
  <c r="AF286" i="46"/>
  <c r="AE286" i="46"/>
  <c r="AD286" i="46"/>
  <c r="AL283" i="46"/>
  <c r="AK283" i="46"/>
  <c r="AJ283" i="46"/>
  <c r="AI283" i="46"/>
  <c r="AH283" i="46"/>
  <c r="AG283" i="46"/>
  <c r="AF283" i="46"/>
  <c r="AE283" i="46"/>
  <c r="AD283" i="46"/>
  <c r="AL280" i="46"/>
  <c r="AK280" i="46"/>
  <c r="AJ280" i="46"/>
  <c r="AI280" i="46"/>
  <c r="AH280" i="46"/>
  <c r="AG280" i="46"/>
  <c r="AF280" i="46"/>
  <c r="AE280" i="46"/>
  <c r="AD280" i="46"/>
  <c r="AL237" i="46"/>
  <c r="AK237" i="46"/>
  <c r="AJ237" i="46"/>
  <c r="AI237" i="46"/>
  <c r="AH237" i="46"/>
  <c r="AG237" i="46"/>
  <c r="AF237" i="46"/>
  <c r="AE237" i="46"/>
  <c r="AD237" i="46"/>
  <c r="AC237" i="46"/>
  <c r="AL234" i="46"/>
  <c r="AK234" i="46"/>
  <c r="AJ234" i="46"/>
  <c r="AI234" i="46"/>
  <c r="AH234" i="46"/>
  <c r="AG234" i="46"/>
  <c r="AF234" i="46"/>
  <c r="AE234" i="46"/>
  <c r="AD234" i="46"/>
  <c r="AC234" i="46"/>
  <c r="AL231" i="46"/>
  <c r="AK231" i="46"/>
  <c r="AJ231" i="46"/>
  <c r="AI231" i="46"/>
  <c r="AH231" i="46"/>
  <c r="AG231" i="46"/>
  <c r="AF231" i="46"/>
  <c r="AE231" i="46"/>
  <c r="AD231" i="46"/>
  <c r="AC231" i="46"/>
  <c r="AL220" i="46"/>
  <c r="AK220" i="46"/>
  <c r="AJ220" i="46"/>
  <c r="AI220" i="46"/>
  <c r="AH220" i="46"/>
  <c r="AG220" i="46"/>
  <c r="AF220" i="46"/>
  <c r="AE220" i="46"/>
  <c r="AD220" i="46"/>
  <c r="AC220" i="46"/>
  <c r="AL216" i="46"/>
  <c r="AK216" i="46"/>
  <c r="AJ216" i="46"/>
  <c r="AI216" i="46"/>
  <c r="AH216" i="46"/>
  <c r="AG216" i="46"/>
  <c r="AF216" i="46"/>
  <c r="AE216" i="46"/>
  <c r="AD216" i="46"/>
  <c r="AC216" i="46"/>
  <c r="AL213" i="46"/>
  <c r="AK213" i="46"/>
  <c r="AJ213" i="46"/>
  <c r="AI213" i="46"/>
  <c r="AH213" i="46"/>
  <c r="AG213" i="46"/>
  <c r="AF213" i="46"/>
  <c r="AE213" i="46"/>
  <c r="AD213" i="46"/>
  <c r="AC213" i="46"/>
  <c r="AL210" i="46"/>
  <c r="AK210" i="46"/>
  <c r="AJ210" i="46"/>
  <c r="AI210" i="46"/>
  <c r="AH210" i="46"/>
  <c r="AG210" i="46"/>
  <c r="AF210" i="46"/>
  <c r="AE210" i="46"/>
  <c r="AD210" i="46"/>
  <c r="AC210" i="46"/>
  <c r="AL207" i="46"/>
  <c r="AK207" i="46"/>
  <c r="AJ207" i="46"/>
  <c r="AI207" i="46"/>
  <c r="AH207" i="46"/>
  <c r="AG207" i="46"/>
  <c r="AF207" i="46"/>
  <c r="AE207" i="46"/>
  <c r="AD207" i="46"/>
  <c r="AC207" i="46"/>
  <c r="AL204" i="46"/>
  <c r="AK204" i="46"/>
  <c r="AJ204" i="46"/>
  <c r="AI204" i="46"/>
  <c r="AH204" i="46"/>
  <c r="AG204" i="46"/>
  <c r="AF204" i="46"/>
  <c r="AE204" i="46"/>
  <c r="AD204" i="46"/>
  <c r="AC204" i="46"/>
  <c r="AL200" i="46"/>
  <c r="AK200" i="46"/>
  <c r="AJ200" i="46"/>
  <c r="AI200" i="46"/>
  <c r="AH200" i="46"/>
  <c r="AG200" i="46"/>
  <c r="AF200" i="46"/>
  <c r="AE200" i="46"/>
  <c r="AD200" i="46"/>
  <c r="AC200" i="46"/>
  <c r="AL191" i="46"/>
  <c r="AK191" i="46"/>
  <c r="AJ191" i="46"/>
  <c r="AI191" i="46"/>
  <c r="AH191" i="46"/>
  <c r="AG191" i="46"/>
  <c r="AF191" i="46"/>
  <c r="AE191" i="46"/>
  <c r="AD191" i="46"/>
  <c r="AC191" i="46"/>
  <c r="AL188" i="46"/>
  <c r="AK188" i="46"/>
  <c r="AJ188" i="46"/>
  <c r="AI188" i="46"/>
  <c r="AH188" i="46"/>
  <c r="AG188" i="46"/>
  <c r="AF188" i="46"/>
  <c r="AE188" i="46"/>
  <c r="AD188" i="46"/>
  <c r="AC188" i="46"/>
  <c r="AL185" i="46"/>
  <c r="AK185" i="46"/>
  <c r="AJ185" i="46"/>
  <c r="AI185" i="46"/>
  <c r="AH185" i="46"/>
  <c r="AG185" i="46"/>
  <c r="AF185" i="46"/>
  <c r="AE185" i="46"/>
  <c r="AD185" i="46"/>
  <c r="AC185" i="46"/>
  <c r="AL182" i="46"/>
  <c r="AK182" i="46"/>
  <c r="AJ182" i="46"/>
  <c r="AI182" i="46"/>
  <c r="AH182" i="46"/>
  <c r="AG182" i="46"/>
  <c r="AF182" i="46"/>
  <c r="AE182" i="46"/>
  <c r="AD182" i="46"/>
  <c r="AC182" i="46"/>
  <c r="AL179" i="46"/>
  <c r="AK179" i="46"/>
  <c r="AJ179" i="46"/>
  <c r="AI179" i="46"/>
  <c r="AH179" i="46"/>
  <c r="AG179" i="46"/>
  <c r="AF179" i="46"/>
  <c r="AE179" i="46"/>
  <c r="AD179" i="46"/>
  <c r="AC179" i="46"/>
  <c r="AL175" i="46"/>
  <c r="AK175" i="46"/>
  <c r="AJ175" i="46"/>
  <c r="AI175" i="46"/>
  <c r="AH175" i="46"/>
  <c r="AG175" i="46"/>
  <c r="AF175" i="46"/>
  <c r="AE175" i="46"/>
  <c r="AD175" i="46"/>
  <c r="AC175" i="46"/>
  <c r="AL169" i="46"/>
  <c r="AK169" i="46"/>
  <c r="AJ169" i="46"/>
  <c r="AI169" i="46"/>
  <c r="AH169" i="46"/>
  <c r="AG169" i="46"/>
  <c r="AF169" i="46"/>
  <c r="AE169" i="46"/>
  <c r="AD169" i="46"/>
  <c r="AC169" i="46"/>
  <c r="AL166" i="46"/>
  <c r="AK166" i="46"/>
  <c r="AJ166" i="46"/>
  <c r="AI166" i="46"/>
  <c r="AH166" i="46"/>
  <c r="AG166" i="46"/>
  <c r="AF166" i="46"/>
  <c r="AE166" i="46"/>
  <c r="AD166" i="46"/>
  <c r="AC166" i="46"/>
  <c r="AL163" i="46"/>
  <c r="AK163" i="46"/>
  <c r="AJ163" i="46"/>
  <c r="AI163" i="46"/>
  <c r="AH163" i="46"/>
  <c r="AG163" i="46"/>
  <c r="AF163" i="46"/>
  <c r="AE163" i="46"/>
  <c r="AD163" i="46"/>
  <c r="AC163" i="46"/>
  <c r="AL160" i="46"/>
  <c r="AK160" i="46"/>
  <c r="AJ160" i="46"/>
  <c r="AI160" i="46"/>
  <c r="AH160" i="46"/>
  <c r="AG160" i="46"/>
  <c r="AF160" i="46"/>
  <c r="AE160" i="46"/>
  <c r="AD160" i="46"/>
  <c r="AC160" i="46"/>
  <c r="AL157" i="46"/>
  <c r="AK157" i="46"/>
  <c r="AJ157" i="46"/>
  <c r="AI157" i="46"/>
  <c r="AH157" i="46"/>
  <c r="AG157" i="46"/>
  <c r="AF157" i="46"/>
  <c r="AE157" i="46"/>
  <c r="AD157" i="46"/>
  <c r="AC157" i="46"/>
  <c r="AL154" i="46"/>
  <c r="AK154" i="46"/>
  <c r="AJ154" i="46"/>
  <c r="AI154" i="46"/>
  <c r="AH154" i="46"/>
  <c r="AG154" i="46"/>
  <c r="AF154" i="46"/>
  <c r="AE154" i="46"/>
  <c r="AD154" i="46"/>
  <c r="AC154" i="46"/>
  <c r="AL151" i="46"/>
  <c r="AK151" i="46"/>
  <c r="AJ151" i="46"/>
  <c r="AI151" i="46"/>
  <c r="AH151" i="46"/>
  <c r="AG151" i="46"/>
  <c r="AF151" i="46"/>
  <c r="AE151" i="46"/>
  <c r="AD151" i="46"/>
  <c r="AC151" i="46"/>
  <c r="AK109" i="46"/>
  <c r="AJ109" i="46"/>
  <c r="AI109" i="46"/>
  <c r="AH109" i="46"/>
  <c r="AG109" i="46"/>
  <c r="AF109" i="46"/>
  <c r="AE109" i="46"/>
  <c r="AD109" i="46"/>
  <c r="AL106" i="46"/>
  <c r="AK106" i="46"/>
  <c r="AJ106" i="46"/>
  <c r="AI106" i="46"/>
  <c r="AH106" i="46"/>
  <c r="AG106" i="46"/>
  <c r="AF106" i="46"/>
  <c r="AE106" i="46"/>
  <c r="AD106" i="46"/>
  <c r="AL103" i="46"/>
  <c r="AK103" i="46"/>
  <c r="AJ103" i="46"/>
  <c r="AI103" i="46"/>
  <c r="AH103" i="46"/>
  <c r="AG103" i="46"/>
  <c r="AF103" i="46"/>
  <c r="AE103" i="46"/>
  <c r="AD103" i="46"/>
  <c r="AL92" i="46"/>
  <c r="AK92" i="46"/>
  <c r="AJ92" i="46"/>
  <c r="AI92" i="46"/>
  <c r="AH92" i="46"/>
  <c r="AG92" i="46"/>
  <c r="AF92" i="46"/>
  <c r="AE92" i="46"/>
  <c r="AD92" i="46"/>
  <c r="AL88" i="46"/>
  <c r="AK88" i="46"/>
  <c r="AJ88" i="46"/>
  <c r="AI88" i="46"/>
  <c r="AH88" i="46"/>
  <c r="AG88" i="46"/>
  <c r="AF88" i="46"/>
  <c r="AE88" i="46"/>
  <c r="AD88" i="46"/>
  <c r="AL85" i="46"/>
  <c r="AK85" i="46"/>
  <c r="AJ85" i="46"/>
  <c r="AI85" i="46"/>
  <c r="AH85" i="46"/>
  <c r="AG85" i="46"/>
  <c r="AF85" i="46"/>
  <c r="AE85" i="46"/>
  <c r="AD85" i="46"/>
  <c r="AL82" i="46"/>
  <c r="AK82" i="46"/>
  <c r="AJ82" i="46"/>
  <c r="AI82" i="46"/>
  <c r="AH82" i="46"/>
  <c r="AG82" i="46"/>
  <c r="AF82" i="46"/>
  <c r="AE82" i="46"/>
  <c r="AD82" i="46"/>
  <c r="AL79" i="46"/>
  <c r="AK79" i="46"/>
  <c r="AJ79" i="46"/>
  <c r="AI79" i="46"/>
  <c r="AH79" i="46"/>
  <c r="AG79" i="46"/>
  <c r="AF79" i="46"/>
  <c r="AE79" i="46"/>
  <c r="AD79" i="46"/>
  <c r="AL76" i="46"/>
  <c r="AK76" i="46"/>
  <c r="AJ76" i="46"/>
  <c r="AI76" i="46"/>
  <c r="AH76" i="46"/>
  <c r="AG76" i="46"/>
  <c r="AF76" i="46"/>
  <c r="AE76" i="46"/>
  <c r="AD76" i="46"/>
  <c r="AL72" i="46"/>
  <c r="AK72" i="46"/>
  <c r="AJ72" i="46"/>
  <c r="AI72" i="46"/>
  <c r="AH72" i="46"/>
  <c r="AG72" i="46"/>
  <c r="AF72" i="46"/>
  <c r="AE72" i="46"/>
  <c r="AD72" i="46"/>
  <c r="AL66" i="46"/>
  <c r="AK66" i="46"/>
  <c r="AJ66" i="46"/>
  <c r="AI66" i="46"/>
  <c r="AH66" i="46"/>
  <c r="AG66" i="46"/>
  <c r="AF66" i="46"/>
  <c r="AE66" i="46"/>
  <c r="AD66" i="46"/>
  <c r="AL63" i="46"/>
  <c r="AK63" i="46"/>
  <c r="AJ63" i="46"/>
  <c r="AI63" i="46"/>
  <c r="AH63" i="46"/>
  <c r="AG63" i="46"/>
  <c r="AF63" i="46"/>
  <c r="AE63" i="46"/>
  <c r="AD63" i="46"/>
  <c r="AL60" i="46"/>
  <c r="AK60" i="46"/>
  <c r="AJ60" i="46"/>
  <c r="AI60" i="46"/>
  <c r="AH60" i="46"/>
  <c r="AG60" i="46"/>
  <c r="AF60" i="46"/>
  <c r="AE60" i="46"/>
  <c r="AD60" i="46"/>
  <c r="AL57" i="46"/>
  <c r="AK57" i="46"/>
  <c r="AJ57" i="46"/>
  <c r="AI57" i="46"/>
  <c r="AH57" i="46"/>
  <c r="AG57" i="46"/>
  <c r="AF57" i="46"/>
  <c r="AE57" i="46"/>
  <c r="AD57" i="46"/>
  <c r="AL54" i="46"/>
  <c r="AK54" i="46"/>
  <c r="AJ54" i="46"/>
  <c r="AI54" i="46"/>
  <c r="AH54" i="46"/>
  <c r="AG54" i="46"/>
  <c r="AF54" i="46"/>
  <c r="AE54" i="46"/>
  <c r="AD54" i="46"/>
  <c r="AL51" i="46"/>
  <c r="AK51" i="46"/>
  <c r="AJ51" i="46"/>
  <c r="AI51" i="46"/>
  <c r="AH51" i="46"/>
  <c r="AG51" i="46"/>
  <c r="AF51" i="46"/>
  <c r="AE51" i="46"/>
  <c r="AD51" i="46"/>
  <c r="AL47" i="46"/>
  <c r="AK47" i="46"/>
  <c r="AJ47" i="46"/>
  <c r="AI47" i="46"/>
  <c r="AH47" i="46"/>
  <c r="AG47" i="46"/>
  <c r="AF47" i="46"/>
  <c r="AE47" i="46"/>
  <c r="AD47" i="46"/>
  <c r="AL41" i="46"/>
  <c r="AK41" i="46"/>
  <c r="AJ41" i="46"/>
  <c r="AI41" i="46"/>
  <c r="AH41" i="46"/>
  <c r="AG41" i="46"/>
  <c r="AF41" i="46"/>
  <c r="AE41" i="46"/>
  <c r="AD41" i="46"/>
  <c r="AL38" i="46"/>
  <c r="AK38" i="46"/>
  <c r="AJ38" i="46"/>
  <c r="AI38" i="46"/>
  <c r="AH38" i="46"/>
  <c r="AG38" i="46"/>
  <c r="AF38" i="46"/>
  <c r="AE38" i="46"/>
  <c r="AD38" i="46"/>
  <c r="AL35" i="46"/>
  <c r="AK35" i="46"/>
  <c r="AJ35" i="46"/>
  <c r="AI35" i="46"/>
  <c r="AH35" i="46"/>
  <c r="AG35" i="46"/>
  <c r="AF35" i="46"/>
  <c r="AE35" i="46"/>
  <c r="AD35" i="46"/>
  <c r="AL32" i="46"/>
  <c r="AK32" i="46"/>
  <c r="AJ32" i="46"/>
  <c r="AI32" i="46"/>
  <c r="AH32" i="46"/>
  <c r="AG32" i="46"/>
  <c r="AF32" i="46"/>
  <c r="AE32" i="46"/>
  <c r="AD32" i="46"/>
  <c r="AL29" i="46"/>
  <c r="AK29" i="46"/>
  <c r="AJ29" i="46"/>
  <c r="AI29" i="46"/>
  <c r="AH29" i="46"/>
  <c r="AG29" i="46"/>
  <c r="AF29" i="46"/>
  <c r="AE29" i="46"/>
  <c r="AD29" i="46"/>
  <c r="AL26" i="46"/>
  <c r="AK26" i="46"/>
  <c r="AJ26" i="46"/>
  <c r="AI26" i="46"/>
  <c r="AH26" i="46"/>
  <c r="AG26" i="46"/>
  <c r="AF26" i="46"/>
  <c r="AE26" i="46"/>
  <c r="AD26" i="46"/>
  <c r="Y944" i="79" l="1"/>
  <c r="Y268" i="46"/>
  <c r="Y265" i="46"/>
  <c r="Y526" i="46"/>
  <c r="Y395" i="46"/>
  <c r="Y135" i="46"/>
  <c r="E3" i="80"/>
  <c r="E2" i="80"/>
  <c r="P52" i="43" l="1"/>
  <c r="O52" i="43"/>
  <c r="N52" i="43"/>
  <c r="M52" i="43"/>
  <c r="L52" i="43"/>
  <c r="K52" i="43"/>
  <c r="J52" i="43"/>
  <c r="I52" i="43"/>
  <c r="H52" i="43"/>
  <c r="G52" i="43"/>
  <c r="F52" i="43"/>
  <c r="E52" i="43"/>
  <c r="D52" i="43"/>
  <c r="AD23" i="46" l="1"/>
  <c r="AE23" i="46"/>
  <c r="AF23" i="46"/>
  <c r="AG23" i="46"/>
  <c r="AH23" i="46"/>
  <c r="AI23" i="46"/>
  <c r="AJ23" i="46"/>
  <c r="AK23" i="46"/>
  <c r="AL23" i="46"/>
  <c r="E22" i="45"/>
  <c r="E36" i="45"/>
  <c r="Z138" i="46" l="1"/>
  <c r="Z140" i="46"/>
  <c r="Z142" i="46"/>
  <c r="Z139" i="46"/>
  <c r="Z141" i="46"/>
  <c r="Z143" i="46"/>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C95" i="45" s="1"/>
  <c r="AF21" i="46"/>
  <c r="AI149" i="46"/>
  <c r="AI278" i="46"/>
  <c r="AI407" i="46"/>
  <c r="AI36" i="79"/>
  <c r="AI219" i="79"/>
  <c r="AI402" i="79"/>
  <c r="AI585" i="79"/>
  <c r="AI768" i="79"/>
  <c r="AI951" i="79"/>
  <c r="M43" i="44"/>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K53" i="44" s="1"/>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0" i="79"/>
  <c r="D927" i="79"/>
  <c r="D561" i="79"/>
  <c r="D378" i="79"/>
  <c r="AL378" i="79" l="1"/>
  <c r="AL393" i="79"/>
  <c r="AL392" i="79"/>
  <c r="AL394" i="79"/>
  <c r="AL395" i="79"/>
  <c r="AL577" i="79"/>
  <c r="AL576" i="79"/>
  <c r="AL578" i="79"/>
  <c r="AL561" i="79"/>
  <c r="AL944" i="79"/>
  <c r="AL927" i="79"/>
  <c r="AL1110" i="79"/>
  <c r="AH944" i="79"/>
  <c r="AI944" i="79"/>
  <c r="AF944" i="79"/>
  <c r="AJ944" i="79"/>
  <c r="AG944" i="79"/>
  <c r="AH927" i="79"/>
  <c r="AJ927" i="79"/>
  <c r="AG927" i="79"/>
  <c r="AF927" i="79"/>
  <c r="AI927" i="79"/>
  <c r="AJ1110" i="79"/>
  <c r="AF1110" i="79"/>
  <c r="AG1110" i="79"/>
  <c r="AI1110" i="79"/>
  <c r="AH1110"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395" i="79"/>
  <c r="Z577" i="79"/>
  <c r="Z578" i="79"/>
  <c r="Y208" i="79" l="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D384" i="46"/>
  <c r="Y401" i="46"/>
  <c r="J53" i="43"/>
  <c r="J29" i="44" s="1"/>
  <c r="J33" i="44" s="1"/>
  <c r="I53" i="43"/>
  <c r="I29" i="44" s="1"/>
  <c r="I33" i="44" s="1"/>
  <c r="H53" i="43"/>
  <c r="H29" i="44" s="1"/>
  <c r="H33" i="44" s="1"/>
  <c r="G53" i="43"/>
  <c r="F53" i="43"/>
  <c r="E53" i="43"/>
  <c r="E29" i="44" s="1"/>
  <c r="E33" i="44" s="1"/>
  <c r="D53" i="43"/>
  <c r="Y21" i="46" s="1"/>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AA127" i="46" s="1"/>
  <c r="D29" i="44"/>
  <c r="D33" i="44" s="1"/>
  <c r="AA407" i="46"/>
  <c r="AB278" i="46"/>
  <c r="G29" i="44"/>
  <c r="G33" i="44" s="1"/>
  <c r="Z277" i="46"/>
  <c r="E13" i="44"/>
  <c r="Z401" i="79"/>
  <c r="Z767" i="79"/>
  <c r="Z218" i="79"/>
  <c r="Z950" i="79"/>
  <c r="Z584" i="79"/>
  <c r="Z35" i="79"/>
  <c r="D123" i="45"/>
  <c r="E14" i="44"/>
  <c r="E18" i="44" s="1"/>
  <c r="Z585" i="79"/>
  <c r="Z219" i="79"/>
  <c r="Z378" i="79" s="1"/>
  <c r="Z402" i="79"/>
  <c r="Z561" i="79" s="1"/>
  <c r="Z768" i="79"/>
  <c r="Z927" i="79" s="1"/>
  <c r="Z951" i="79"/>
  <c r="Z1110" i="79" s="1"/>
  <c r="Z36" i="79"/>
  <c r="Z195" i="79" s="1"/>
  <c r="AE406" i="46"/>
  <c r="J13" i="44"/>
  <c r="AE950" i="79"/>
  <c r="AE401" i="79"/>
  <c r="AE767" i="79"/>
  <c r="AE584" i="79"/>
  <c r="AE218" i="79"/>
  <c r="AE35" i="79"/>
  <c r="J43" i="44"/>
  <c r="J53" i="44" s="1"/>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Y951" i="79"/>
  <c r="Y1110" i="79" s="1"/>
  <c r="Y402" i="79"/>
  <c r="Y561" i="79" s="1"/>
  <c r="Y768" i="79"/>
  <c r="Y927" i="79" s="1"/>
  <c r="Y585" i="79"/>
  <c r="Y219" i="79"/>
  <c r="Y378" i="79" s="1"/>
  <c r="Y36" i="79"/>
  <c r="Y195" i="79"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53" i="44" s="1"/>
  <c r="F14" i="44"/>
  <c r="F18" i="44" s="1"/>
  <c r="AA402" i="79"/>
  <c r="AA576" i="79" s="1"/>
  <c r="AA768" i="79"/>
  <c r="AA219" i="79"/>
  <c r="AA951" i="79"/>
  <c r="AA1110" i="79" s="1"/>
  <c r="AA585" i="79"/>
  <c r="AA36" i="79"/>
  <c r="AB406" i="46"/>
  <c r="G13" i="44"/>
  <c r="AB767" i="79"/>
  <c r="AB584" i="79"/>
  <c r="AB218" i="79"/>
  <c r="AB950" i="79"/>
  <c r="AB401" i="79"/>
  <c r="AB35" i="79"/>
  <c r="AB407" i="46"/>
  <c r="G14" i="44"/>
  <c r="G18" i="44" s="1"/>
  <c r="AB951" i="79"/>
  <c r="AB1110" i="79" s="1"/>
  <c r="AB768" i="79"/>
  <c r="AB585" i="79"/>
  <c r="AB219" i="79"/>
  <c r="AB402" i="79"/>
  <c r="AB576" i="79" s="1"/>
  <c r="AB36" i="79"/>
  <c r="AB21" i="46"/>
  <c r="AB135" i="46" s="1"/>
  <c r="Y278" i="46"/>
  <c r="Y384" i="46" s="1"/>
  <c r="AE149" i="46"/>
  <c r="AE255" i="46" s="1"/>
  <c r="AB148" i="46"/>
  <c r="G123" i="45"/>
  <c r="AA149" i="46"/>
  <c r="AA255" i="46" s="1"/>
  <c r="AE407" i="46"/>
  <c r="I43" i="44"/>
  <c r="I53" i="44" s="1"/>
  <c r="E43" i="44"/>
  <c r="E53" i="44" s="1"/>
  <c r="Z406" i="46"/>
  <c r="AE148" i="46"/>
  <c r="AA148" i="46"/>
  <c r="H43" i="44"/>
  <c r="H53" i="44" s="1"/>
  <c r="C123" i="45"/>
  <c r="F123" i="45"/>
  <c r="AE21" i="46"/>
  <c r="AD149" i="46"/>
  <c r="Z149" i="46"/>
  <c r="Z255" i="46" s="1"/>
  <c r="AE278" i="46"/>
  <c r="AA278" i="46"/>
  <c r="AC277" i="46"/>
  <c r="AD407" i="46"/>
  <c r="Z407" i="46"/>
  <c r="Z513" i="46" s="1"/>
  <c r="AC406" i="46"/>
  <c r="AD277" i="46"/>
  <c r="AD406" i="46"/>
  <c r="Z148" i="46"/>
  <c r="D43" i="44"/>
  <c r="G43" i="44"/>
  <c r="G53" i="44" s="1"/>
  <c r="I123" i="45"/>
  <c r="E123" i="45"/>
  <c r="AD21" i="46"/>
  <c r="Z21" i="46"/>
  <c r="Z127" i="46" s="1"/>
  <c r="AC149" i="46"/>
  <c r="AC255" i="46" s="1"/>
  <c r="AD278" i="46"/>
  <c r="Z278" i="46"/>
  <c r="Z384" i="46" s="1"/>
  <c r="AB277" i="46"/>
  <c r="Y406" i="46"/>
  <c r="AC407" i="46"/>
  <c r="Y148" i="46"/>
  <c r="AC21" i="46"/>
  <c r="Y149" i="46"/>
  <c r="Y255" i="46" s="1"/>
  <c r="AB149" i="46"/>
  <c r="AB255" i="46" s="1"/>
  <c r="AE277" i="46"/>
  <c r="AA277" i="46"/>
  <c r="AC578" i="79" l="1"/>
  <c r="AC576" i="79"/>
  <c r="AC577" i="79"/>
  <c r="D53" i="44"/>
  <c r="AD212" i="79"/>
  <c r="AD208" i="79"/>
  <c r="AD211" i="79"/>
  <c r="AD210" i="79"/>
  <c r="AD209" i="79"/>
  <c r="AD127" i="46"/>
  <c r="AD138" i="46"/>
  <c r="AD141" i="46"/>
  <c r="AD140" i="46"/>
  <c r="AD143" i="46"/>
  <c r="AD142" i="46"/>
  <c r="AD139" i="46"/>
  <c r="G49" i="44"/>
  <c r="G47" i="44"/>
  <c r="AB514" i="46" s="1"/>
  <c r="G52" i="44"/>
  <c r="G48" i="44"/>
  <c r="G51" i="44"/>
  <c r="H51" i="44"/>
  <c r="H47" i="44"/>
  <c r="AC514" i="46" s="1"/>
  <c r="H52" i="44"/>
  <c r="H49" i="44"/>
  <c r="H48" i="44"/>
  <c r="E52" i="44"/>
  <c r="E48" i="44"/>
  <c r="E49" i="44"/>
  <c r="E51" i="44"/>
  <c r="E47" i="44"/>
  <c r="F49" i="44"/>
  <c r="F52" i="44"/>
  <c r="F48" i="44"/>
  <c r="F47" i="44"/>
  <c r="F51" i="44"/>
  <c r="J49" i="44"/>
  <c r="J52" i="44"/>
  <c r="J48" i="44"/>
  <c r="J50" i="44"/>
  <c r="J51" i="44"/>
  <c r="J47" i="44"/>
  <c r="D52" i="44"/>
  <c r="D48" i="44"/>
  <c r="D51" i="44"/>
  <c r="D47" i="44"/>
  <c r="Y514" i="46" s="1"/>
  <c r="D49" i="44"/>
  <c r="I52" i="44"/>
  <c r="I48" i="44"/>
  <c r="I51" i="44"/>
  <c r="I47" i="44"/>
  <c r="I49" i="44"/>
  <c r="J45" i="44"/>
  <c r="J44" i="44"/>
  <c r="D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B561" i="79"/>
  <c r="AA760" i="79"/>
  <c r="AA744" i="79"/>
  <c r="AA761" i="79"/>
  <c r="AA578" i="79"/>
  <c r="AA577" i="79"/>
  <c r="AA561" i="79"/>
  <c r="AD393" i="79"/>
  <c r="AD395" i="79"/>
  <c r="AD394" i="79"/>
  <c r="AD378" i="79"/>
  <c r="AD927" i="79"/>
  <c r="AC561" i="79"/>
  <c r="AC927" i="79"/>
  <c r="AE392" i="79"/>
  <c r="AE378" i="79"/>
  <c r="AE394" i="79"/>
  <c r="AE393" i="79"/>
  <c r="AE395" i="79"/>
  <c r="AE561" i="79"/>
  <c r="AE578" i="79"/>
  <c r="AE577" i="79"/>
  <c r="AE576"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60" i="79"/>
  <c r="AE211" i="79"/>
  <c r="AE195" i="79"/>
  <c r="AE208" i="79"/>
  <c r="AE209" i="79"/>
  <c r="AE210" i="79"/>
  <c r="AE212"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M23" i="45" s="1"/>
  <c r="L17" i="45"/>
  <c r="L23" i="45" s="1"/>
  <c r="Y138" i="46" l="1"/>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Y258" i="46" s="1"/>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G130" i="45" l="1"/>
  <c r="C131" i="45"/>
  <c r="Y747" i="79" s="1"/>
  <c r="L129" i="45"/>
  <c r="AF516" i="46"/>
  <c r="J127" i="45"/>
  <c r="H130" i="45"/>
  <c r="C133" i="45"/>
  <c r="Y1113" i="79" s="1"/>
  <c r="N130" i="45"/>
  <c r="AG258" i="46"/>
  <c r="AG259" i="46" s="1"/>
  <c r="K125" i="45"/>
  <c r="K128" i="45"/>
  <c r="AJ516" i="46"/>
  <c r="AJ520" i="46" s="1"/>
  <c r="N127" i="45"/>
  <c r="K126" i="45"/>
  <c r="AG387" i="46" s="1"/>
  <c r="G129" i="45"/>
  <c r="E129" i="45"/>
  <c r="AA381" i="79" s="1"/>
  <c r="J125" i="45"/>
  <c r="AF258" i="46" s="1"/>
  <c r="Y259" i="46"/>
  <c r="F128" i="45"/>
  <c r="E130" i="45"/>
  <c r="L130" i="45"/>
  <c r="J128" i="45"/>
  <c r="K127" i="45"/>
  <c r="AG516" i="46" s="1"/>
  <c r="AG520" i="46" s="1"/>
  <c r="J124" i="45"/>
  <c r="AF130" i="46" s="1"/>
  <c r="AF131" i="46" s="1"/>
  <c r="K54" i="43" s="1"/>
  <c r="I129" i="45"/>
  <c r="K124" i="45"/>
  <c r="AG130" i="46" s="1"/>
  <c r="AG131" i="46" s="1"/>
  <c r="L54" i="43" s="1"/>
  <c r="G128" i="45"/>
  <c r="E128" i="45"/>
  <c r="D129" i="45"/>
  <c r="H128" i="45"/>
  <c r="F130" i="45"/>
  <c r="C132" i="45"/>
  <c r="M130" i="45"/>
  <c r="L125" i="45"/>
  <c r="AH258" i="46" s="1"/>
  <c r="L128" i="45"/>
  <c r="AI516" i="46"/>
  <c r="M127" i="45"/>
  <c r="K129" i="45"/>
  <c r="K130" i="45"/>
  <c r="J129" i="45"/>
  <c r="AH516" i="46"/>
  <c r="L127" i="45"/>
  <c r="AI387" i="46"/>
  <c r="AI389" i="46" s="1"/>
  <c r="F129" i="45"/>
  <c r="H129" i="45"/>
  <c r="D130" i="45"/>
  <c r="I130" i="45"/>
  <c r="J130" i="45"/>
  <c r="J126" i="45"/>
  <c r="AF387" i="46" s="1"/>
  <c r="AH130" i="46"/>
  <c r="AH131" i="46" s="1"/>
  <c r="M54" i="43" s="1"/>
  <c r="L124" i="45"/>
  <c r="D128" i="45"/>
  <c r="Y198" i="79"/>
  <c r="AI130" i="46"/>
  <c r="AI131" i="46" s="1"/>
  <c r="N54" i="43" s="1"/>
  <c r="AJ130" i="46"/>
  <c r="AJ131" i="46" s="1"/>
  <c r="O54" i="43" s="1"/>
  <c r="AJ387" i="46"/>
  <c r="AJ389" i="46" s="1"/>
  <c r="AI258" i="46"/>
  <c r="AI260" i="46" s="1"/>
  <c r="AJ258" i="46"/>
  <c r="AJ260" i="46" s="1"/>
  <c r="AL387" i="46"/>
  <c r="AL389" i="46" s="1"/>
  <c r="AL258" i="46"/>
  <c r="AK258" i="46"/>
  <c r="AK516" i="46"/>
  <c r="AK520" i="46" s="1"/>
  <c r="AL516" i="46"/>
  <c r="AL520" i="46" s="1"/>
  <c r="AL130" i="46"/>
  <c r="AL131" i="46" s="1"/>
  <c r="Q54" i="43" s="1"/>
  <c r="AK130" i="46"/>
  <c r="AK131" i="46" s="1"/>
  <c r="P54" i="43" s="1"/>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AE1111" i="79"/>
  <c r="AD379" i="79"/>
  <c r="AC562" i="79"/>
  <c r="Y1111" i="79"/>
  <c r="Y562" i="79"/>
  <c r="AB928" i="79"/>
  <c r="AA1111" i="79"/>
  <c r="AD196" i="79"/>
  <c r="Y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AE196" i="79"/>
  <c r="AD745" i="79"/>
  <c r="AA379" i="79"/>
  <c r="AA928" i="79"/>
  <c r="AB196" i="79"/>
  <c r="AC745" i="79"/>
  <c r="Z562" i="79"/>
  <c r="Z196" i="79"/>
  <c r="Z111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E385" i="46"/>
  <c r="AE256" i="46"/>
  <c r="AE128" i="46"/>
  <c r="AF385" i="46"/>
  <c r="AB256" i="46"/>
  <c r="AF256" i="46"/>
  <c r="AB128" i="46"/>
  <c r="AF128" i="46"/>
  <c r="AC385" i="46"/>
  <c r="AC256" i="46"/>
  <c r="AC128" i="46"/>
  <c r="AD385" i="46"/>
  <c r="AD256" i="46"/>
  <c r="AD128" i="46"/>
  <c r="AH385" i="46"/>
  <c r="AL256" i="46"/>
  <c r="AL385" i="46"/>
  <c r="AK385" i="46"/>
  <c r="AJ385" i="46"/>
  <c r="AG256" i="46"/>
  <c r="AK256" i="46"/>
  <c r="AI128" i="46"/>
  <c r="AJ128" i="46"/>
  <c r="AG128" i="46"/>
  <c r="AH256" i="46"/>
  <c r="AI256" i="46"/>
  <c r="AL128" i="46"/>
  <c r="AG385" i="46"/>
  <c r="AI385" i="46"/>
  <c r="AH128" i="46"/>
  <c r="AJ256" i="46"/>
  <c r="AK128" i="46"/>
  <c r="AA382" i="79" l="1"/>
  <c r="AA386" i="79"/>
  <c r="AE198" i="79"/>
  <c r="AE202" i="79" s="1"/>
  <c r="AK564" i="79"/>
  <c r="AK573" i="79" s="1"/>
  <c r="P73" i="43" s="1"/>
  <c r="Y522" i="46"/>
  <c r="AD522" i="46"/>
  <c r="I64" i="43" s="1"/>
  <c r="Y1117" i="79"/>
  <c r="Y1123" i="79"/>
  <c r="AI517" i="46"/>
  <c r="AI520" i="46"/>
  <c r="AF518" i="46"/>
  <c r="AF520" i="46"/>
  <c r="Y518" i="46"/>
  <c r="Y517" i="46"/>
  <c r="Y519" i="46"/>
  <c r="Y520" i="46"/>
  <c r="AA522" i="46"/>
  <c r="AH518" i="46"/>
  <c r="AH520" i="46"/>
  <c r="AJ564" i="79"/>
  <c r="AA198" i="79"/>
  <c r="AB198" i="79"/>
  <c r="AJ381" i="79"/>
  <c r="AJ384" i="79" s="1"/>
  <c r="AH564" i="79"/>
  <c r="AH568" i="79" s="1"/>
  <c r="AL381" i="79"/>
  <c r="AL387" i="79" s="1"/>
  <c r="AC198" i="79"/>
  <c r="AC201" i="79" s="1"/>
  <c r="AK381" i="79"/>
  <c r="AK385" i="79" s="1"/>
  <c r="AF381" i="79"/>
  <c r="AF384" i="79" s="1"/>
  <c r="AI564" i="79"/>
  <c r="AI573" i="79" s="1"/>
  <c r="N73" i="43" s="1"/>
  <c r="AL564" i="79"/>
  <c r="AL568" i="79" s="1"/>
  <c r="AE564" i="79"/>
  <c r="AE567" i="79" s="1"/>
  <c r="AG564" i="79"/>
  <c r="AG567" i="79" s="1"/>
  <c r="AG381" i="79"/>
  <c r="AG389" i="79" s="1"/>
  <c r="L70" i="43" s="1"/>
  <c r="AD381" i="79"/>
  <c r="AD385" i="79" s="1"/>
  <c r="AB564" i="79"/>
  <c r="Z198" i="79"/>
  <c r="AB381" i="79"/>
  <c r="AB384" i="79" s="1"/>
  <c r="Z381" i="79"/>
  <c r="Z384" i="79" s="1"/>
  <c r="AC381" i="79"/>
  <c r="AC385" i="79" s="1"/>
  <c r="AD930" i="79"/>
  <c r="AH930" i="79"/>
  <c r="AH941" i="79" s="1"/>
  <c r="M79" i="43" s="1"/>
  <c r="AJ930" i="79"/>
  <c r="AJ941" i="79" s="1"/>
  <c r="O79" i="43" s="1"/>
  <c r="AI930" i="79"/>
  <c r="AI941" i="79" s="1"/>
  <c r="N79" i="43" s="1"/>
  <c r="Z930" i="79"/>
  <c r="Z941" i="79" s="1"/>
  <c r="E79" i="43" s="1"/>
  <c r="AK930" i="79"/>
  <c r="AK941" i="79" s="1"/>
  <c r="P79" i="43" s="1"/>
  <c r="AL930" i="79"/>
  <c r="AE930" i="79"/>
  <c r="AE941" i="79" s="1"/>
  <c r="J79" i="43" s="1"/>
  <c r="AF930" i="79"/>
  <c r="AC930" i="79"/>
  <c r="AC941" i="79" s="1"/>
  <c r="H79" i="43" s="1"/>
  <c r="AA930" i="79"/>
  <c r="AA941" i="79" s="1"/>
  <c r="F79" i="43" s="1"/>
  <c r="AB930" i="79"/>
  <c r="AB941" i="79" s="1"/>
  <c r="G79" i="43" s="1"/>
  <c r="AG930" i="79"/>
  <c r="AG941" i="79" s="1"/>
  <c r="L79" i="43" s="1"/>
  <c r="Y1120" i="79"/>
  <c r="Z564" i="79"/>
  <c r="Y930" i="79"/>
  <c r="Y932" i="79" s="1"/>
  <c r="AA564" i="79"/>
  <c r="AA571" i="79" s="1"/>
  <c r="Y564" i="79"/>
  <c r="Y573" i="79" s="1"/>
  <c r="AJ1113" i="79"/>
  <c r="AJ1125" i="79" s="1"/>
  <c r="O82" i="43" s="1"/>
  <c r="AI1113" i="79"/>
  <c r="AL1113" i="79"/>
  <c r="AL1125" i="79" s="1"/>
  <c r="Q82" i="43" s="1"/>
  <c r="AG1113" i="79"/>
  <c r="AK1113" i="79"/>
  <c r="AK1125" i="79" s="1"/>
  <c r="P82" i="43" s="1"/>
  <c r="AH1113" i="79"/>
  <c r="AH1125" i="79" s="1"/>
  <c r="M82" i="43" s="1"/>
  <c r="AF1113" i="79"/>
  <c r="AC1113" i="79"/>
  <c r="AC1125" i="79" s="1"/>
  <c r="H82" i="43" s="1"/>
  <c r="AE1113" i="79"/>
  <c r="AE1125" i="79" s="1"/>
  <c r="J82" i="43" s="1"/>
  <c r="AB1113" i="79"/>
  <c r="AB1125" i="79" s="1"/>
  <c r="G82" i="43" s="1"/>
  <c r="AD1113" i="79"/>
  <c r="AD1125" i="79" s="1"/>
  <c r="I82" i="43" s="1"/>
  <c r="Z1113" i="79"/>
  <c r="Z1123" i="79" s="1"/>
  <c r="AA1113" i="79"/>
  <c r="AC564" i="79"/>
  <c r="AC570" i="79" s="1"/>
  <c r="AE199" i="79"/>
  <c r="AD198" i="79"/>
  <c r="AD201" i="79" s="1"/>
  <c r="AE381" i="79"/>
  <c r="AE384" i="79" s="1"/>
  <c r="AD564" i="79"/>
  <c r="AE203" i="79"/>
  <c r="AL747" i="79"/>
  <c r="AL757" i="79" s="1"/>
  <c r="Q76" i="43" s="1"/>
  <c r="AE747" i="79"/>
  <c r="AE757" i="79" s="1"/>
  <c r="J76" i="43" s="1"/>
  <c r="AI747" i="79"/>
  <c r="AG747" i="79"/>
  <c r="AF747" i="79"/>
  <c r="AF757" i="79" s="1"/>
  <c r="K76" i="43" s="1"/>
  <c r="Z747" i="79"/>
  <c r="Z757" i="79" s="1"/>
  <c r="E76" i="43" s="1"/>
  <c r="AD747" i="79"/>
  <c r="AC747" i="79"/>
  <c r="AC757" i="79" s="1"/>
  <c r="H76" i="43" s="1"/>
  <c r="AJ747" i="79"/>
  <c r="AJ757" i="79" s="1"/>
  <c r="O76" i="43" s="1"/>
  <c r="AH747" i="79"/>
  <c r="AH757" i="79" s="1"/>
  <c r="M76" i="43" s="1"/>
  <c r="AA747" i="79"/>
  <c r="AA757" i="79" s="1"/>
  <c r="F76" i="43" s="1"/>
  <c r="AB747" i="79"/>
  <c r="AB757" i="79" s="1"/>
  <c r="G76" i="43" s="1"/>
  <c r="AK747" i="79"/>
  <c r="AE200" i="79"/>
  <c r="AH132" i="46"/>
  <c r="M55" i="43" s="1"/>
  <c r="AG198" i="79"/>
  <c r="AG202" i="79" s="1"/>
  <c r="AE201" i="79"/>
  <c r="AF564" i="79"/>
  <c r="AF568" i="79" s="1"/>
  <c r="Y381" i="79"/>
  <c r="Y389" i="79" s="1"/>
  <c r="AF198" i="79"/>
  <c r="AF201" i="79" s="1"/>
  <c r="AH381" i="79"/>
  <c r="AH389" i="79" s="1"/>
  <c r="M70" i="43" s="1"/>
  <c r="AH519" i="46"/>
  <c r="AG262" i="46"/>
  <c r="L58" i="43" s="1"/>
  <c r="AI518" i="46"/>
  <c r="AH517" i="46"/>
  <c r="AG260" i="46"/>
  <c r="AG261" i="46" s="1"/>
  <c r="L57" i="43" s="1"/>
  <c r="AI519" i="46"/>
  <c r="AI522" i="46"/>
  <c r="N64" i="43" s="1"/>
  <c r="AH522" i="46"/>
  <c r="M64" i="43" s="1"/>
  <c r="Y1118" i="79"/>
  <c r="AG389" i="46"/>
  <c r="AG390" i="46"/>
  <c r="AG388" i="46"/>
  <c r="Y1115" i="79"/>
  <c r="AI198" i="79"/>
  <c r="AI199" i="79" s="1"/>
  <c r="AJ198" i="79"/>
  <c r="AJ203" i="79" s="1"/>
  <c r="AK198" i="79"/>
  <c r="AK201" i="79" s="1"/>
  <c r="AL198" i="79"/>
  <c r="AL203" i="79" s="1"/>
  <c r="AH198" i="79"/>
  <c r="AH205" i="79" s="1"/>
  <c r="M67" i="43" s="1"/>
  <c r="AA383" i="79"/>
  <c r="AA387" i="79"/>
  <c r="AA385" i="79"/>
  <c r="AA384" i="79"/>
  <c r="AF132" i="46"/>
  <c r="K55" i="43" s="1"/>
  <c r="AJ522" i="46"/>
  <c r="O64" i="43" s="1"/>
  <c r="Y754" i="79"/>
  <c r="Y753" i="79"/>
  <c r="Y748" i="79"/>
  <c r="Y752" i="79"/>
  <c r="Y750" i="79"/>
  <c r="Y749" i="79"/>
  <c r="Y751" i="79"/>
  <c r="AF260" i="46"/>
  <c r="AF259" i="46"/>
  <c r="AJ517" i="46"/>
  <c r="AJ519" i="46"/>
  <c r="AJ518" i="46"/>
  <c r="Y1119" i="79"/>
  <c r="Y1114" i="79"/>
  <c r="Y1116" i="79"/>
  <c r="Y1122" i="79"/>
  <c r="AF389" i="46"/>
  <c r="AF390" i="46"/>
  <c r="AF388" i="46"/>
  <c r="AH260" i="46"/>
  <c r="AH259" i="46"/>
  <c r="AG519" i="46"/>
  <c r="AG517" i="46"/>
  <c r="AG518" i="46"/>
  <c r="AF262" i="46"/>
  <c r="K58" i="43" s="1"/>
  <c r="Y1125" i="79"/>
  <c r="AF517" i="46"/>
  <c r="AK387" i="46"/>
  <c r="AK389" i="46" s="1"/>
  <c r="AH262" i="46"/>
  <c r="M58" i="43" s="1"/>
  <c r="AH387" i="46"/>
  <c r="AH392" i="46" s="1"/>
  <c r="M61" i="43" s="1"/>
  <c r="AG132" i="46"/>
  <c r="L55" i="43" s="1"/>
  <c r="AA389" i="79"/>
  <c r="AF522" i="46"/>
  <c r="K64" i="43" s="1"/>
  <c r="AF519" i="46"/>
  <c r="AI381" i="79"/>
  <c r="AI383" i="79" s="1"/>
  <c r="AG522" i="46"/>
  <c r="L64" i="43" s="1"/>
  <c r="Y757" i="79"/>
  <c r="AJ390" i="46"/>
  <c r="AI390" i="46"/>
  <c r="Y202" i="79"/>
  <c r="Y200" i="79"/>
  <c r="Y201" i="79"/>
  <c r="AJ388" i="46"/>
  <c r="Y205" i="79"/>
  <c r="AI132" i="46"/>
  <c r="N55" i="43" s="1"/>
  <c r="AJ132" i="46"/>
  <c r="O55" i="43" s="1"/>
  <c r="AI388" i="46"/>
  <c r="AI259" i="46"/>
  <c r="AI261" i="46" s="1"/>
  <c r="N57" i="43" s="1"/>
  <c r="AI262" i="46"/>
  <c r="N58" i="43" s="1"/>
  <c r="AJ262" i="46"/>
  <c r="O58" i="43" s="1"/>
  <c r="AJ259" i="46"/>
  <c r="AJ261" i="46" s="1"/>
  <c r="O57"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L132" i="46"/>
  <c r="Q55" i="43" s="1"/>
  <c r="AK132" i="46"/>
  <c r="P55" i="43" s="1"/>
  <c r="AK262" i="46"/>
  <c r="P58" i="43" s="1"/>
  <c r="AL262" i="46"/>
  <c r="Q58" i="43" s="1"/>
  <c r="AL522" i="46"/>
  <c r="Q64" i="43" s="1"/>
  <c r="AK517" i="46"/>
  <c r="AL390" i="46"/>
  <c r="AL388" i="46"/>
  <c r="AK522" i="46"/>
  <c r="P64" i="43" s="1"/>
  <c r="AK260" i="46"/>
  <c r="AK259" i="46"/>
  <c r="AL517" i="46"/>
  <c r="AL260" i="46"/>
  <c r="AL259" i="46"/>
  <c r="AK568" i="79"/>
  <c r="AK566" i="79"/>
  <c r="AK567" i="79"/>
  <c r="AK570" i="79"/>
  <c r="AK569" i="79"/>
  <c r="AK571" i="79"/>
  <c r="AK565" i="79"/>
  <c r="Y260" i="46"/>
  <c r="AC262" i="46"/>
  <c r="AC390" i="46"/>
  <c r="AD390" i="46"/>
  <c r="Z517" i="46"/>
  <c r="Z522" i="46"/>
  <c r="AD517" i="46"/>
  <c r="AB522" i="46"/>
  <c r="AB517" i="46"/>
  <c r="AA517" i="46"/>
  <c r="AE522" i="46"/>
  <c r="J64" i="43" s="1"/>
  <c r="AE517" i="46"/>
  <c r="AC522" i="46"/>
  <c r="AC517" i="46"/>
  <c r="AB259" i="46"/>
  <c r="AB261" i="46" s="1"/>
  <c r="AE260" i="46"/>
  <c r="AE261" i="46" s="1"/>
  <c r="J57" i="43" s="1"/>
  <c r="AB390" i="46"/>
  <c r="AE262" i="46"/>
  <c r="J58" i="43" s="1"/>
  <c r="AD262" i="46"/>
  <c r="I58" i="43" s="1"/>
  <c r="AB388" i="46"/>
  <c r="AD259" i="46"/>
  <c r="AD261" i="46" s="1"/>
  <c r="I57" i="43" s="1"/>
  <c r="AD392" i="46"/>
  <c r="I61" i="43" s="1"/>
  <c r="AA390" i="46"/>
  <c r="AC388" i="46"/>
  <c r="AC260" i="46"/>
  <c r="AC261" i="46" s="1"/>
  <c r="AC392" i="46"/>
  <c r="AA392" i="46"/>
  <c r="AB392" i="46"/>
  <c r="AB262" i="46"/>
  <c r="AA260" i="46"/>
  <c r="AA261" i="46" s="1"/>
  <c r="AA262" i="46"/>
  <c r="Y262" i="46"/>
  <c r="AF392" i="46"/>
  <c r="K61" i="43" s="1"/>
  <c r="AG392" i="46"/>
  <c r="L61" i="43" s="1"/>
  <c r="AJ392" i="46"/>
  <c r="O61" i="43" s="1"/>
  <c r="AI392" i="46"/>
  <c r="N61" i="43" s="1"/>
  <c r="AL392" i="46"/>
  <c r="Q61" i="43" s="1"/>
  <c r="AD132" i="46"/>
  <c r="I55" i="43" s="1"/>
  <c r="AA132" i="46"/>
  <c r="AB132" i="46"/>
  <c r="AC132" i="46"/>
  <c r="AE132" i="46"/>
  <c r="J55" i="43" s="1"/>
  <c r="AE205" i="79"/>
  <c r="J67" i="43" s="1"/>
  <c r="AE392" i="46"/>
  <c r="J61" i="43" s="1"/>
  <c r="AE390" i="46"/>
  <c r="AE388" i="46"/>
  <c r="Y132" i="46"/>
  <c r="Y131" i="46"/>
  <c r="Y392" i="46"/>
  <c r="Y390" i="46"/>
  <c r="Y199" i="79"/>
  <c r="Y203" i="79"/>
  <c r="Z262" i="46"/>
  <c r="Z260" i="46"/>
  <c r="Z259" i="46"/>
  <c r="Z392" i="46"/>
  <c r="Z390" i="46"/>
  <c r="Z388" i="46"/>
  <c r="AC131" i="46"/>
  <c r="AA131" i="46"/>
  <c r="AB131" i="46"/>
  <c r="Z131" i="46"/>
  <c r="Z132" i="46"/>
  <c r="I54" i="43"/>
  <c r="T18" i="47" l="1"/>
  <c r="P20" i="47"/>
  <c r="Q15" i="47"/>
  <c r="S23" i="47"/>
  <c r="U17" i="47"/>
  <c r="R26" i="47"/>
  <c r="AB570" i="79"/>
  <c r="AB569" i="79"/>
  <c r="AB201" i="79"/>
  <c r="AB202" i="79"/>
  <c r="AA199" i="79"/>
  <c r="AA202" i="79"/>
  <c r="AA203" i="79"/>
  <c r="AD569" i="79"/>
  <c r="AD573" i="79"/>
  <c r="I73" i="43" s="1"/>
  <c r="Z202" i="79"/>
  <c r="Z203" i="79"/>
  <c r="AJ570" i="79"/>
  <c r="AJ573" i="79"/>
  <c r="O73" i="43" s="1"/>
  <c r="AM522" i="46"/>
  <c r="F104" i="43" s="1"/>
  <c r="Y567" i="79"/>
  <c r="Y570" i="79"/>
  <c r="Y571" i="79"/>
  <c r="Z568" i="79"/>
  <c r="Z570" i="79"/>
  <c r="Y521" i="46"/>
  <c r="V21" i="47"/>
  <c r="AM259" i="46"/>
  <c r="Z1125" i="79"/>
  <c r="E82" i="43" s="1"/>
  <c r="AM131" i="46"/>
  <c r="C93" i="43" s="1"/>
  <c r="AM262" i="46"/>
  <c r="D104" i="43" s="1"/>
  <c r="AM518" i="46"/>
  <c r="D76" i="43"/>
  <c r="AM132" i="46"/>
  <c r="C104" i="43" s="1"/>
  <c r="AM520" i="46"/>
  <c r="AM260" i="46"/>
  <c r="AM519" i="46"/>
  <c r="AM517" i="46"/>
  <c r="AD568" i="79"/>
  <c r="AH569" i="79"/>
  <c r="AL569" i="79"/>
  <c r="AD565" i="79"/>
  <c r="AI569" i="79"/>
  <c r="R18" i="47"/>
  <c r="R17" i="47"/>
  <c r="R20" i="47"/>
  <c r="R21" i="47"/>
  <c r="R16" i="47"/>
  <c r="AE389" i="79"/>
  <c r="J70" i="43" s="1"/>
  <c r="R22" i="47"/>
  <c r="AB200" i="79"/>
  <c r="AD383" i="79"/>
  <c r="AC202" i="79"/>
  <c r="AG570" i="79"/>
  <c r="AA566" i="79"/>
  <c r="AG569" i="79"/>
  <c r="AH565" i="79"/>
  <c r="AA568" i="79"/>
  <c r="AL566" i="79"/>
  <c r="AC205" i="79"/>
  <c r="Z386" i="79"/>
  <c r="AC200" i="79"/>
  <c r="AD382" i="79"/>
  <c r="AB203" i="79"/>
  <c r="AD384" i="79"/>
  <c r="AL573" i="79"/>
  <c r="Q73" i="43" s="1"/>
  <c r="AL565" i="79"/>
  <c r="AB205" i="79"/>
  <c r="AD389" i="79"/>
  <c r="I70" i="43" s="1"/>
  <c r="Z383" i="79"/>
  <c r="AL567" i="79"/>
  <c r="Z387" i="79"/>
  <c r="AB199" i="79"/>
  <c r="AB385" i="79"/>
  <c r="AK203" i="79"/>
  <c r="AA200" i="79"/>
  <c r="AA205" i="79"/>
  <c r="AE385" i="79"/>
  <c r="AB387" i="79"/>
  <c r="AB386" i="79"/>
  <c r="AB389" i="79"/>
  <c r="AI567" i="79"/>
  <c r="AI570" i="79"/>
  <c r="AK202" i="79"/>
  <c r="AI566" i="79"/>
  <c r="R19" i="47"/>
  <c r="R24" i="47"/>
  <c r="R25" i="47"/>
  <c r="R23" i="47"/>
  <c r="R15" i="47"/>
  <c r="AG573" i="79"/>
  <c r="L73" i="43" s="1"/>
  <c r="AB383" i="79"/>
  <c r="AA565" i="79"/>
  <c r="AG571" i="79"/>
  <c r="AA201" i="79"/>
  <c r="AI565" i="79"/>
  <c r="AH566" i="79"/>
  <c r="AB382" i="79"/>
  <c r="AA567" i="79"/>
  <c r="AG566" i="79"/>
  <c r="AH573" i="79"/>
  <c r="M73" i="43" s="1"/>
  <c r="AA573" i="79"/>
  <c r="F73" i="43" s="1"/>
  <c r="AA570" i="79"/>
  <c r="AG565" i="79"/>
  <c r="AA569" i="79"/>
  <c r="AG568" i="79"/>
  <c r="AD386" i="79"/>
  <c r="AG200" i="79"/>
  <c r="AK390" i="46"/>
  <c r="AB567" i="79"/>
  <c r="AJ382" i="79"/>
  <c r="AL201" i="79"/>
  <c r="AK389" i="79"/>
  <c r="P70" i="43" s="1"/>
  <c r="AG383" i="79"/>
  <c r="AL202" i="79"/>
  <c r="AK383" i="79"/>
  <c r="AL386" i="79"/>
  <c r="AG384" i="79"/>
  <c r="AE566" i="79"/>
  <c r="AK382" i="79"/>
  <c r="Y935" i="79"/>
  <c r="AL384" i="79"/>
  <c r="AB571" i="79"/>
  <c r="AH386" i="79"/>
  <c r="AI382" i="79"/>
  <c r="AH387" i="79"/>
  <c r="AG205" i="79"/>
  <c r="L67" i="43" s="1"/>
  <c r="AD200" i="79"/>
  <c r="AH382" i="79"/>
  <c r="Y384" i="79"/>
  <c r="AG387" i="79"/>
  <c r="Y386" i="79"/>
  <c r="AK387" i="79"/>
  <c r="AL389" i="79"/>
  <c r="Q70" i="43" s="1"/>
  <c r="AJ387" i="79"/>
  <c r="AF573" i="79"/>
  <c r="K73" i="43" s="1"/>
  <c r="AG386" i="79"/>
  <c r="AL385" i="79"/>
  <c r="AJ383" i="79"/>
  <c r="AB573" i="79"/>
  <c r="G73" i="43" s="1"/>
  <c r="AG199" i="79"/>
  <c r="AC568" i="79"/>
  <c r="AF386" i="79"/>
  <c r="Y941" i="79"/>
  <c r="Q19" i="47"/>
  <c r="AC566" i="79"/>
  <c r="Q24" i="47"/>
  <c r="AD205" i="79"/>
  <c r="I67" i="43" s="1"/>
  <c r="AD203" i="79"/>
  <c r="AG203" i="79"/>
  <c r="Y937" i="79"/>
  <c r="AI521" i="46"/>
  <c r="N63" i="43" s="1"/>
  <c r="AG201" i="79"/>
  <c r="AH521" i="46"/>
  <c r="M63" i="43" s="1"/>
  <c r="Q26" i="47"/>
  <c r="AK205" i="79"/>
  <c r="P67" i="43" s="1"/>
  <c r="AF200" i="79"/>
  <c r="Y933" i="79"/>
  <c r="AJ571" i="79"/>
  <c r="AF383" i="79"/>
  <c r="AK384" i="79"/>
  <c r="AL383" i="79"/>
  <c r="AG385" i="79"/>
  <c r="AC567" i="79"/>
  <c r="AJ566" i="79"/>
  <c r="AF387" i="79"/>
  <c r="AH385" i="79"/>
  <c r="AF569" i="79"/>
  <c r="AJ567" i="79"/>
  <c r="AJ568" i="79"/>
  <c r="AF571" i="79"/>
  <c r="AK386" i="79"/>
  <c r="AJ386" i="79"/>
  <c r="Z199" i="79"/>
  <c r="AG382" i="79"/>
  <c r="AH384" i="79"/>
  <c r="AB568" i="79"/>
  <c r="AH383" i="79"/>
  <c r="AF570" i="79"/>
  <c r="Z201" i="79"/>
  <c r="AF566" i="79"/>
  <c r="AL382" i="79"/>
  <c r="AJ389" i="79"/>
  <c r="O70" i="43" s="1"/>
  <c r="Z200" i="79"/>
  <c r="AB566" i="79"/>
  <c r="AJ565" i="79"/>
  <c r="AF565" i="79"/>
  <c r="Y931" i="79"/>
  <c r="AJ385" i="79"/>
  <c r="Y566" i="79"/>
  <c r="AB565" i="79"/>
  <c r="AJ569" i="79"/>
  <c r="AF567" i="79"/>
  <c r="AD570" i="79"/>
  <c r="AC383" i="79"/>
  <c r="AE565" i="79"/>
  <c r="AF202" i="79"/>
  <c r="Q31" i="47"/>
  <c r="AE573" i="79"/>
  <c r="J73" i="43" s="1"/>
  <c r="Q17" i="47"/>
  <c r="AK200" i="79"/>
  <c r="AL571" i="79"/>
  <c r="Z389" i="79"/>
  <c r="Z385" i="79"/>
  <c r="AC565" i="79"/>
  <c r="AC199" i="79"/>
  <c r="AC387" i="79"/>
  <c r="AF382" i="79"/>
  <c r="AE570" i="79"/>
  <c r="AD566" i="79"/>
  <c r="AC389" i="79"/>
  <c r="AI571" i="79"/>
  <c r="AI568" i="79"/>
  <c r="AC386" i="79"/>
  <c r="Z205" i="79"/>
  <c r="Q21" i="47"/>
  <c r="AL570" i="79"/>
  <c r="AC573" i="79"/>
  <c r="H73" i="43" s="1"/>
  <c r="Y565" i="79"/>
  <c r="Z382" i="79"/>
  <c r="AC203" i="79"/>
  <c r="AC382" i="79"/>
  <c r="AF385" i="79"/>
  <c r="AD567" i="79"/>
  <c r="Y939" i="79"/>
  <c r="AK199" i="79"/>
  <c r="AF389" i="79"/>
  <c r="K70" i="43" s="1"/>
  <c r="AG521" i="46"/>
  <c r="L63" i="43" s="1"/>
  <c r="AF261" i="46"/>
  <c r="K57" i="43" s="1"/>
  <c r="P39" i="47" s="1"/>
  <c r="AC569" i="79"/>
  <c r="AE571" i="79"/>
  <c r="AD387" i="79"/>
  <c r="AC384" i="79"/>
  <c r="AE568" i="79"/>
  <c r="AC571" i="79"/>
  <c r="AE569" i="79"/>
  <c r="AD571" i="79"/>
  <c r="D73" i="43"/>
  <c r="AH571" i="79"/>
  <c r="AH570" i="79"/>
  <c r="AH567" i="79"/>
  <c r="AA1120" i="79"/>
  <c r="AA1119" i="79"/>
  <c r="AA1117" i="79"/>
  <c r="AA1115" i="79"/>
  <c r="AA1122" i="79"/>
  <c r="AA1114" i="79"/>
  <c r="AA1121" i="79"/>
  <c r="AA1123" i="79"/>
  <c r="AA1118" i="79"/>
  <c r="AA1116" i="79"/>
  <c r="AI387" i="79"/>
  <c r="Z565" i="79"/>
  <c r="Z567" i="79"/>
  <c r="Z573" i="79"/>
  <c r="E73" i="43" s="1"/>
  <c r="Z751" i="79"/>
  <c r="Z754" i="79"/>
  <c r="Z750" i="79"/>
  <c r="Z748" i="79"/>
  <c r="Z753" i="79"/>
  <c r="Z749" i="79"/>
  <c r="Z752" i="79"/>
  <c r="Z1120" i="79"/>
  <c r="Z1115" i="79"/>
  <c r="Z1116" i="79"/>
  <c r="Z1119" i="79"/>
  <c r="Z1114" i="79"/>
  <c r="Z1118" i="79"/>
  <c r="Z1117" i="79"/>
  <c r="Z1122" i="79"/>
  <c r="AG1123" i="79"/>
  <c r="AG1114" i="79"/>
  <c r="AG1116" i="79"/>
  <c r="AG1122" i="79"/>
  <c r="AG1119" i="79"/>
  <c r="AG1120" i="79"/>
  <c r="AG1115" i="79"/>
  <c r="AG1118" i="79"/>
  <c r="AG1117" i="79"/>
  <c r="AF934" i="79"/>
  <c r="AF931" i="79"/>
  <c r="AF935" i="79"/>
  <c r="AF936" i="79"/>
  <c r="AF933" i="79"/>
  <c r="AF939" i="79"/>
  <c r="AF937" i="79"/>
  <c r="AF932" i="79"/>
  <c r="AD933" i="79"/>
  <c r="AD935" i="79"/>
  <c r="AD932" i="79"/>
  <c r="AD937" i="79"/>
  <c r="AD931" i="79"/>
  <c r="AD936" i="79"/>
  <c r="AD939" i="79"/>
  <c r="AD934" i="79"/>
  <c r="AK392" i="46"/>
  <c r="P61" i="43" s="1"/>
  <c r="AK388" i="46"/>
  <c r="AL205" i="79"/>
  <c r="Q67" i="43" s="1"/>
  <c r="AE386" i="79"/>
  <c r="AK753" i="79"/>
  <c r="AK754" i="79"/>
  <c r="AK748" i="79"/>
  <c r="AK752" i="79"/>
  <c r="AK751" i="79"/>
  <c r="AK749" i="79"/>
  <c r="AK750" i="79"/>
  <c r="AF748" i="79"/>
  <c r="AF752" i="79"/>
  <c r="AF749" i="79"/>
  <c r="AF753" i="79"/>
  <c r="AF754" i="79"/>
  <c r="AF750" i="79"/>
  <c r="AF751" i="79"/>
  <c r="AD1120" i="79"/>
  <c r="AD1118" i="79"/>
  <c r="AD1122" i="79"/>
  <c r="AD1114" i="79"/>
  <c r="AD1117" i="79"/>
  <c r="AD1119" i="79"/>
  <c r="AD1123" i="79"/>
  <c r="AD1116" i="79"/>
  <c r="AD1115" i="79"/>
  <c r="AL1114" i="79"/>
  <c r="AL1122" i="79"/>
  <c r="AL1117" i="79"/>
  <c r="AL1123" i="79"/>
  <c r="AL1115" i="79"/>
  <c r="AL1120" i="79"/>
  <c r="AL1116" i="79"/>
  <c r="AL1118" i="79"/>
  <c r="AL1119" i="79"/>
  <c r="AE937" i="79"/>
  <c r="AE939" i="79"/>
  <c r="AE933" i="79"/>
  <c r="AE935" i="79"/>
  <c r="AE934" i="79"/>
  <c r="AE931" i="79"/>
  <c r="AE936" i="79"/>
  <c r="AE932" i="79"/>
  <c r="AC935" i="79"/>
  <c r="AC932" i="79"/>
  <c r="AC934" i="79"/>
  <c r="AC931" i="79"/>
  <c r="AC937" i="79"/>
  <c r="AC933" i="79"/>
  <c r="AC938" i="79"/>
  <c r="AC936" i="79"/>
  <c r="AC939" i="79"/>
  <c r="Z569" i="79"/>
  <c r="AB751" i="79"/>
  <c r="AB753" i="79"/>
  <c r="AB755" i="79"/>
  <c r="AB750" i="79"/>
  <c r="AB748" i="79"/>
  <c r="AB749" i="79"/>
  <c r="AB752" i="79"/>
  <c r="AB754"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14" i="79"/>
  <c r="AI1115" i="79"/>
  <c r="AI1122" i="79"/>
  <c r="AL931" i="79"/>
  <c r="AL932" i="79"/>
  <c r="AL939" i="79"/>
  <c r="AL933" i="79"/>
  <c r="AL936" i="79"/>
  <c r="AL937" i="79"/>
  <c r="AL934" i="79"/>
  <c r="AL935" i="79"/>
  <c r="AI384" i="79"/>
  <c r="AF205" i="79"/>
  <c r="K67" i="43" s="1"/>
  <c r="AA749" i="79"/>
  <c r="AA751" i="79"/>
  <c r="AA750" i="79"/>
  <c r="AA748" i="79"/>
  <c r="AA754" i="79"/>
  <c r="AA755" i="79"/>
  <c r="AA753" i="79"/>
  <c r="AA752" i="79"/>
  <c r="AI754" i="79"/>
  <c r="AI752" i="79"/>
  <c r="AI748" i="79"/>
  <c r="AI753" i="79"/>
  <c r="AI750" i="79"/>
  <c r="AI751" i="79"/>
  <c r="AI749" i="79"/>
  <c r="AD202" i="79"/>
  <c r="AD199" i="79"/>
  <c r="AF941" i="79"/>
  <c r="K79" i="43" s="1"/>
  <c r="AE1115" i="79"/>
  <c r="AE1117" i="79"/>
  <c r="AE1122" i="79"/>
  <c r="AE1120" i="79"/>
  <c r="AE1116" i="79"/>
  <c r="AE1114" i="79"/>
  <c r="AE1119" i="79"/>
  <c r="AE1123" i="79"/>
  <c r="AE1118" i="79"/>
  <c r="AJ1122" i="79"/>
  <c r="AJ1116" i="79"/>
  <c r="AJ1118" i="79"/>
  <c r="AJ1115" i="79"/>
  <c r="AJ1120" i="79"/>
  <c r="AJ1114" i="79"/>
  <c r="AJ1123" i="79"/>
  <c r="AJ1117" i="79"/>
  <c r="AJ1119" i="79"/>
  <c r="AK931" i="79"/>
  <c r="AK933" i="79"/>
  <c r="AK937" i="79"/>
  <c r="AK939" i="79"/>
  <c r="AK936" i="79"/>
  <c r="AK934" i="79"/>
  <c r="AK935" i="79"/>
  <c r="AK932" i="79"/>
  <c r="AD750" i="79"/>
  <c r="AD752" i="79"/>
  <c r="AD751" i="79"/>
  <c r="AD754" i="79"/>
  <c r="AD753" i="79"/>
  <c r="AD748" i="79"/>
  <c r="AD749" i="79"/>
  <c r="AK1119" i="79"/>
  <c r="AK1123" i="79"/>
  <c r="AK1118" i="79"/>
  <c r="AK1114" i="79"/>
  <c r="AK1120" i="79"/>
  <c r="AK1116" i="79"/>
  <c r="AK1122" i="79"/>
  <c r="AK1117" i="79"/>
  <c r="AK1115" i="79"/>
  <c r="AI386" i="79"/>
  <c r="AH749" i="79"/>
  <c r="AH754" i="79"/>
  <c r="AH748" i="79"/>
  <c r="AH751" i="79"/>
  <c r="AH750" i="79"/>
  <c r="AH753" i="79"/>
  <c r="AH752" i="79"/>
  <c r="AL941" i="79"/>
  <c r="Q79" i="43" s="1"/>
  <c r="Y568" i="79"/>
  <c r="Y569" i="79"/>
  <c r="Z937" i="79"/>
  <c r="Z931" i="79"/>
  <c r="Z933" i="79"/>
  <c r="Z939" i="79"/>
  <c r="Z936" i="79"/>
  <c r="Z934" i="79"/>
  <c r="Z935" i="79"/>
  <c r="Z932" i="79"/>
  <c r="AI389" i="79"/>
  <c r="N70" i="43" s="1"/>
  <c r="AF203" i="79"/>
  <c r="Z566" i="79"/>
  <c r="Y385" i="79"/>
  <c r="Y387" i="79"/>
  <c r="AJ753" i="79"/>
  <c r="AJ754" i="79"/>
  <c r="AJ749" i="79"/>
  <c r="AJ748" i="79"/>
  <c r="AJ751" i="79"/>
  <c r="AJ752" i="79"/>
  <c r="AJ750" i="79"/>
  <c r="AL748" i="79"/>
  <c r="AL749" i="79"/>
  <c r="AL754" i="79"/>
  <c r="AL751" i="79"/>
  <c r="AL752" i="79"/>
  <c r="AL753" i="79"/>
  <c r="AL750" i="79"/>
  <c r="AG1125" i="79"/>
  <c r="L82" i="43" s="1"/>
  <c r="AK757" i="79"/>
  <c r="P76" i="43" s="1"/>
  <c r="AF1116"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2" i="79"/>
  <c r="AI936" i="79"/>
  <c r="AI939" i="79"/>
  <c r="AI931" i="79"/>
  <c r="AI933" i="79"/>
  <c r="AG757" i="79"/>
  <c r="L76" i="43" s="1"/>
  <c r="AE752" i="79"/>
  <c r="AE748" i="79"/>
  <c r="AE753" i="79"/>
  <c r="AE754" i="79"/>
  <c r="AE751" i="79"/>
  <c r="AE749" i="79"/>
  <c r="AE750" i="79"/>
  <c r="AC1114" i="79"/>
  <c r="AC1118" i="79"/>
  <c r="AC1115" i="79"/>
  <c r="AC1122" i="79"/>
  <c r="AC1123" i="79"/>
  <c r="AC1120" i="79"/>
  <c r="AC1117" i="79"/>
  <c r="AC1116" i="79"/>
  <c r="AC1119" i="79"/>
  <c r="AC1121" i="79"/>
  <c r="AG933" i="79"/>
  <c r="AG936" i="79"/>
  <c r="AG934" i="79"/>
  <c r="AG935" i="79"/>
  <c r="AG931" i="79"/>
  <c r="AG939" i="79"/>
  <c r="AG932" i="79"/>
  <c r="AG937" i="79"/>
  <c r="AD941" i="79"/>
  <c r="I79" i="43" s="1"/>
  <c r="AI385" i="79"/>
  <c r="AF199" i="79"/>
  <c r="AE382" i="79"/>
  <c r="Z571" i="79"/>
  <c r="Y383" i="79"/>
  <c r="Y382" i="79"/>
  <c r="AA1125" i="79"/>
  <c r="F82" i="43" s="1"/>
  <c r="AD757" i="79"/>
  <c r="I76" i="43" s="1"/>
  <c r="AC753" i="79"/>
  <c r="AC751" i="79"/>
  <c r="AC750" i="79"/>
  <c r="AC752" i="79"/>
  <c r="AC754" i="79"/>
  <c r="AC748" i="79"/>
  <c r="AC749" i="79"/>
  <c r="AI1125" i="79"/>
  <c r="N82" i="43" s="1"/>
  <c r="AF1125" i="79"/>
  <c r="K82" i="43" s="1"/>
  <c r="AH1123"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6" i="79"/>
  <c r="AJ939" i="79"/>
  <c r="AI757" i="79"/>
  <c r="N76" i="43" s="1"/>
  <c r="AH935" i="79"/>
  <c r="AH933" i="79"/>
  <c r="AH932" i="79"/>
  <c r="AH936" i="79"/>
  <c r="AH937" i="79"/>
  <c r="AH931" i="79"/>
  <c r="AH939" i="79"/>
  <c r="AH934" i="79"/>
  <c r="P15" i="47"/>
  <c r="AI205" i="79"/>
  <c r="N67" i="43" s="1"/>
  <c r="AF391" i="46"/>
  <c r="K60" i="43" s="1"/>
  <c r="AJ521" i="46"/>
  <c r="O63" i="43" s="1"/>
  <c r="AF521" i="46"/>
  <c r="K63" i="43" s="1"/>
  <c r="AH261" i="46"/>
  <c r="M57" i="43" s="1"/>
  <c r="R30" i="47" s="1"/>
  <c r="AA388" i="79"/>
  <c r="AG391" i="46"/>
  <c r="L60" i="43" s="1"/>
  <c r="D82" i="43"/>
  <c r="P17" i="47"/>
  <c r="P18" i="47"/>
  <c r="AJ202" i="79"/>
  <c r="AI200" i="79"/>
  <c r="P21" i="47"/>
  <c r="P24" i="47"/>
  <c r="Q22" i="47"/>
  <c r="Q25" i="47"/>
  <c r="AL200" i="79"/>
  <c r="AI202" i="79"/>
  <c r="AH389" i="46"/>
  <c r="E94" i="43" s="1"/>
  <c r="AH390" i="46"/>
  <c r="AH388" i="46"/>
  <c r="P19" i="47"/>
  <c r="AJ200" i="79"/>
  <c r="P22" i="47"/>
  <c r="Q23" i="47"/>
  <c r="AI203" i="79"/>
  <c r="P16" i="47"/>
  <c r="P25" i="47"/>
  <c r="P23" i="47"/>
  <c r="Q18" i="47"/>
  <c r="Q16" i="47"/>
  <c r="AL199" i="79"/>
  <c r="AJ199" i="79"/>
  <c r="AJ201" i="79"/>
  <c r="AI201" i="79"/>
  <c r="P26" i="47"/>
  <c r="Q20" i="47"/>
  <c r="AJ205" i="79"/>
  <c r="O67" i="43" s="1"/>
  <c r="AH203" i="79"/>
  <c r="AH201" i="79"/>
  <c r="AH199" i="79"/>
  <c r="AH200" i="79"/>
  <c r="AH202" i="79"/>
  <c r="R64" i="43"/>
  <c r="AI391" i="46"/>
  <c r="N60" i="43" s="1"/>
  <c r="S56" i="47" s="1"/>
  <c r="T24" i="47"/>
  <c r="T17" i="47"/>
  <c r="T19" i="47"/>
  <c r="T16" i="47"/>
  <c r="T22" i="47"/>
  <c r="S20" i="47"/>
  <c r="T21" i="47"/>
  <c r="T15" i="47"/>
  <c r="AJ391" i="46"/>
  <c r="O60" i="43" s="1"/>
  <c r="S24" i="47"/>
  <c r="T26" i="47"/>
  <c r="T20" i="47"/>
  <c r="T23" i="47"/>
  <c r="T25" i="47"/>
  <c r="S26" i="47"/>
  <c r="S17" i="47"/>
  <c r="S19" i="47"/>
  <c r="S21" i="47"/>
  <c r="S18" i="47"/>
  <c r="S15" i="47"/>
  <c r="S25" i="47"/>
  <c r="S16" i="47"/>
  <c r="S22" i="47"/>
  <c r="S32" i="47"/>
  <c r="T33" i="47"/>
  <c r="V18" i="47"/>
  <c r="Y204" i="79"/>
  <c r="V16" i="47"/>
  <c r="V20" i="47"/>
  <c r="V23" i="47"/>
  <c r="V25" i="47"/>
  <c r="V15" i="47"/>
  <c r="F94" i="43"/>
  <c r="V26" i="47"/>
  <c r="V24" i="47"/>
  <c r="V19" i="47"/>
  <c r="V17" i="47"/>
  <c r="V22" i="47"/>
  <c r="D93" i="43"/>
  <c r="Y261" i="46"/>
  <c r="D94" i="43"/>
  <c r="F93" i="43"/>
  <c r="R58" i="43"/>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3" i="43" s="1"/>
  <c r="T37" i="47"/>
  <c r="T36" i="47"/>
  <c r="AL261" i="46"/>
  <c r="Q57" i="43" s="1"/>
  <c r="AK261" i="46"/>
  <c r="P57" i="43" s="1"/>
  <c r="T32" i="47"/>
  <c r="T35" i="47"/>
  <c r="T38" i="47"/>
  <c r="T39" i="47"/>
  <c r="T41" i="47"/>
  <c r="T30" i="47"/>
  <c r="AL391" i="46"/>
  <c r="Q60" i="43" s="1"/>
  <c r="T34" i="47"/>
  <c r="AK572" i="79"/>
  <c r="P72" i="43" s="1"/>
  <c r="AA391" i="46"/>
  <c r="AL521" i="46"/>
  <c r="Q63" i="43" s="1"/>
  <c r="AC391" i="46"/>
  <c r="AE521" i="46"/>
  <c r="J63" i="43" s="1"/>
  <c r="AD391" i="46"/>
  <c r="I60" i="43" s="1"/>
  <c r="N51" i="47" s="1"/>
  <c r="AB521" i="46"/>
  <c r="AD521" i="46"/>
  <c r="I63" i="43" s="1"/>
  <c r="AA521" i="46"/>
  <c r="AC521" i="46"/>
  <c r="Z521" i="46"/>
  <c r="AB391" i="46"/>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4" i="79"/>
  <c r="J66" i="43" s="1"/>
  <c r="Z391" i="46"/>
  <c r="Z261" i="46"/>
  <c r="Y391" i="46"/>
  <c r="J54" i="43"/>
  <c r="M45" i="47" l="1"/>
  <c r="K54" i="47"/>
  <c r="Y572" i="79"/>
  <c r="D72" i="43" s="1"/>
  <c r="V39" i="47"/>
  <c r="AM384" i="79"/>
  <c r="R54" i="43"/>
  <c r="AM382" i="79"/>
  <c r="AM383" i="79"/>
  <c r="AM205" i="79"/>
  <c r="G104" i="43" s="1"/>
  <c r="AD572" i="79"/>
  <c r="I72" i="43" s="1"/>
  <c r="AJ572" i="79"/>
  <c r="O72" i="43" s="1"/>
  <c r="AM521" i="46"/>
  <c r="AM523" i="46" s="1"/>
  <c r="U31" i="47"/>
  <c r="R55" i="43"/>
  <c r="AM261" i="46"/>
  <c r="AM263" i="46" s="1"/>
  <c r="AM388" i="46"/>
  <c r="AM567" i="79"/>
  <c r="AM390" i="46"/>
  <c r="AM200" i="79"/>
  <c r="AM199" i="79"/>
  <c r="AM1115" i="79"/>
  <c r="AM1116" i="79"/>
  <c r="AM750" i="79"/>
  <c r="AM1118" i="79"/>
  <c r="AM754" i="79"/>
  <c r="AM749" i="79"/>
  <c r="AM1114" i="79"/>
  <c r="AM748" i="79"/>
  <c r="AM932" i="79"/>
  <c r="AM1122" i="79"/>
  <c r="AM1120" i="79"/>
  <c r="AM201" i="79"/>
  <c r="AM389" i="46"/>
  <c r="AM133" i="46"/>
  <c r="AM1117" i="79"/>
  <c r="AM1119" i="79"/>
  <c r="AM934" i="79"/>
  <c r="AM571" i="79"/>
  <c r="AM753" i="79"/>
  <c r="AM1123" i="79"/>
  <c r="AM751" i="79"/>
  <c r="AM752" i="79"/>
  <c r="AM202" i="79"/>
  <c r="AM203" i="79"/>
  <c r="AM566" i="79"/>
  <c r="D79" i="43"/>
  <c r="R79" i="43" s="1"/>
  <c r="AM941" i="79"/>
  <c r="K104" i="43" s="1"/>
  <c r="AM935" i="79"/>
  <c r="AM387" i="79"/>
  <c r="AM568" i="79"/>
  <c r="R73" i="43"/>
  <c r="AM573" i="79"/>
  <c r="I104" i="43" s="1"/>
  <c r="AM392" i="46"/>
  <c r="E104" i="43" s="1"/>
  <c r="AM565" i="79"/>
  <c r="AM937" i="79"/>
  <c r="AM389" i="79"/>
  <c r="H104" i="43" s="1"/>
  <c r="AM569" i="79"/>
  <c r="AK391" i="46"/>
  <c r="P60" i="43" s="1"/>
  <c r="U47" i="47" s="1"/>
  <c r="AM386" i="79"/>
  <c r="AM385" i="79"/>
  <c r="AM570" i="79"/>
  <c r="AM931" i="79"/>
  <c r="AM933" i="79"/>
  <c r="AM1125" i="79"/>
  <c r="L104" i="43" s="1"/>
  <c r="AM936" i="79"/>
  <c r="AM939" i="79"/>
  <c r="AM757" i="79"/>
  <c r="J104" i="43" s="1"/>
  <c r="D103" i="43"/>
  <c r="C103" i="43"/>
  <c r="AB204" i="79"/>
  <c r="AL572" i="79"/>
  <c r="Q72" i="43" s="1"/>
  <c r="E95" i="43"/>
  <c r="Z388" i="79"/>
  <c r="AA204" i="79"/>
  <c r="AG572" i="79"/>
  <c r="L72" i="43" s="1"/>
  <c r="AB388" i="79"/>
  <c r="AA572" i="79"/>
  <c r="F72" i="43" s="1"/>
  <c r="R27" i="47"/>
  <c r="R29" i="47" s="1"/>
  <c r="P30" i="47"/>
  <c r="P37" i="47"/>
  <c r="P33" i="47"/>
  <c r="P56" i="47"/>
  <c r="P32" i="47"/>
  <c r="AG388" i="79"/>
  <c r="L69" i="43" s="1"/>
  <c r="AH388" i="79"/>
  <c r="M69" i="43" s="1"/>
  <c r="AB572" i="79"/>
  <c r="G72" i="43" s="1"/>
  <c r="AI572" i="79"/>
  <c r="N72" i="43" s="1"/>
  <c r="AJ388" i="79"/>
  <c r="O69" i="43" s="1"/>
  <c r="AL388" i="79"/>
  <c r="Q69" i="43" s="1"/>
  <c r="H97" i="43"/>
  <c r="P48" i="47"/>
  <c r="AD204" i="79"/>
  <c r="I66" i="43" s="1"/>
  <c r="K95" i="43"/>
  <c r="AF388" i="79"/>
  <c r="K69" i="43" s="1"/>
  <c r="P54" i="47"/>
  <c r="AF572" i="79"/>
  <c r="K72" i="43" s="1"/>
  <c r="AF204" i="79"/>
  <c r="K66" i="43" s="1"/>
  <c r="AK388" i="79"/>
  <c r="P69" i="43" s="1"/>
  <c r="AG204" i="79"/>
  <c r="L66" i="43" s="1"/>
  <c r="P34" i="47"/>
  <c r="P40" i="47"/>
  <c r="AK204" i="79"/>
  <c r="P66" i="43" s="1"/>
  <c r="Z204" i="79"/>
  <c r="H94" i="43"/>
  <c r="H96" i="43"/>
  <c r="AI204" i="79"/>
  <c r="N66" i="43" s="1"/>
  <c r="AE572" i="79"/>
  <c r="J72" i="43" s="1"/>
  <c r="P51" i="47"/>
  <c r="K94" i="43"/>
  <c r="AH572" i="79"/>
  <c r="M72" i="43" s="1"/>
  <c r="AC388" i="79"/>
  <c r="I99" i="43"/>
  <c r="H93" i="43"/>
  <c r="H98" i="43"/>
  <c r="P55" i="47"/>
  <c r="AB1124" i="79"/>
  <c r="G81" i="43" s="1"/>
  <c r="J99" i="43"/>
  <c r="I95" i="43"/>
  <c r="P50" i="47"/>
  <c r="K101" i="43"/>
  <c r="R76" i="43"/>
  <c r="J98" i="43"/>
  <c r="R70" i="43"/>
  <c r="AC204" i="79"/>
  <c r="AC572" i="79"/>
  <c r="H72" i="43" s="1"/>
  <c r="K97" i="43"/>
  <c r="J97" i="43"/>
  <c r="P47" i="47"/>
  <c r="P35" i="47"/>
  <c r="P38" i="47"/>
  <c r="AD388" i="79"/>
  <c r="I69" i="43" s="1"/>
  <c r="I93" i="43"/>
  <c r="P53" i="47"/>
  <c r="P36" i="47"/>
  <c r="P31" i="47"/>
  <c r="H95" i="43"/>
  <c r="AI388" i="79"/>
  <c r="N69" i="43" s="1"/>
  <c r="I98" i="43"/>
  <c r="L94" i="43"/>
  <c r="R61" i="43"/>
  <c r="P46" i="47"/>
  <c r="P52" i="47"/>
  <c r="P41" i="47"/>
  <c r="J96" i="43"/>
  <c r="L95" i="43"/>
  <c r="K93" i="43"/>
  <c r="P45" i="47"/>
  <c r="P49" i="47"/>
  <c r="L102" i="43"/>
  <c r="M102" i="43" s="1"/>
  <c r="I94" i="43"/>
  <c r="AE388" i="79"/>
  <c r="J69" i="43" s="1"/>
  <c r="O98" i="47" s="1"/>
  <c r="Z572" i="79"/>
  <c r="E72" i="43" s="1"/>
  <c r="K99" i="43"/>
  <c r="J93" i="43"/>
  <c r="L93" i="43"/>
  <c r="G97" i="43"/>
  <c r="AC940" i="79"/>
  <c r="H78" i="43" s="1"/>
  <c r="L98" i="43"/>
  <c r="J94" i="43"/>
  <c r="L97" i="43"/>
  <c r="J95" i="43"/>
  <c r="I96" i="43"/>
  <c r="AC756" i="79"/>
  <c r="H75" i="43" s="1"/>
  <c r="AA756" i="79"/>
  <c r="F75" i="43" s="1"/>
  <c r="I97" i="43"/>
  <c r="K96" i="43"/>
  <c r="Y388" i="79"/>
  <c r="L99" i="43"/>
  <c r="R82" i="43"/>
  <c r="K98" i="43"/>
  <c r="L101" i="43"/>
  <c r="AA940" i="79"/>
  <c r="F78" i="43" s="1"/>
  <c r="AC1124" i="79"/>
  <c r="H81" i="43" s="1"/>
  <c r="AB940" i="79"/>
  <c r="G78" i="43" s="1"/>
  <c r="AB756" i="79"/>
  <c r="G75" i="43" s="1"/>
  <c r="L96" i="43"/>
  <c r="AA1124" i="79"/>
  <c r="F81" i="43" s="1"/>
  <c r="AH391" i="46"/>
  <c r="M60" i="43" s="1"/>
  <c r="R68" i="47" s="1"/>
  <c r="T63" i="47"/>
  <c r="S60" i="47"/>
  <c r="Q61" i="47"/>
  <c r="P62" i="47"/>
  <c r="P66" i="47"/>
  <c r="P69" i="47"/>
  <c r="P67" i="47"/>
  <c r="P61" i="47"/>
  <c r="R31" i="47"/>
  <c r="P71" i="47"/>
  <c r="P70" i="47"/>
  <c r="R34" i="47"/>
  <c r="P68" i="47"/>
  <c r="P64" i="47"/>
  <c r="R38" i="47"/>
  <c r="T47" i="47"/>
  <c r="R37" i="47"/>
  <c r="P60" i="47"/>
  <c r="P63" i="47"/>
  <c r="R39" i="47"/>
  <c r="P65" i="47"/>
  <c r="AJ204" i="79"/>
  <c r="O66" i="43" s="1"/>
  <c r="T75" i="47" s="1"/>
  <c r="Q27" i="47"/>
  <c r="Q29" i="47" s="1"/>
  <c r="Q42" i="47" s="1"/>
  <c r="Q44" i="47" s="1"/>
  <c r="P27" i="47"/>
  <c r="P29" i="47" s="1"/>
  <c r="Q60" i="47"/>
  <c r="Q67" i="47"/>
  <c r="Q69" i="47"/>
  <c r="Q50" i="47"/>
  <c r="R40" i="47"/>
  <c r="Q71" i="47"/>
  <c r="R41" i="47"/>
  <c r="R33" i="47"/>
  <c r="AL204" i="79"/>
  <c r="Q66" i="43" s="1"/>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4" i="79"/>
  <c r="M66" i="43" s="1"/>
  <c r="G93"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6" i="43"/>
  <c r="F95" i="43"/>
  <c r="R63" i="43"/>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1" i="47"/>
  <c r="K48" i="47"/>
  <c r="K46" i="47"/>
  <c r="K47" i="47"/>
  <c r="V60" i="47"/>
  <c r="V67" i="47"/>
  <c r="V65" i="47"/>
  <c r="V66" i="47"/>
  <c r="V70" i="47"/>
  <c r="V63" i="47"/>
  <c r="V64" i="47"/>
  <c r="V68" i="47"/>
  <c r="V69" i="47"/>
  <c r="V62" i="47"/>
  <c r="V61" i="47"/>
  <c r="M46" i="47"/>
  <c r="M56" i="47"/>
  <c r="N54" i="47"/>
  <c r="N49" i="47"/>
  <c r="N50" i="47"/>
  <c r="N46" i="47"/>
  <c r="N45" i="47"/>
  <c r="N62" i="47"/>
  <c r="N52" i="47"/>
  <c r="N47" i="47"/>
  <c r="N66" i="47"/>
  <c r="N48" i="47"/>
  <c r="N56" i="47"/>
  <c r="N55" i="47"/>
  <c r="N53" i="47"/>
  <c r="N65" i="47"/>
  <c r="N64" i="47"/>
  <c r="N60" i="47"/>
  <c r="N68" i="47"/>
  <c r="N69" i="47"/>
  <c r="N61" i="47"/>
  <c r="M65" i="47"/>
  <c r="M68" i="47"/>
  <c r="M64" i="47"/>
  <c r="M67"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R57" i="43"/>
  <c r="K27" i="47"/>
  <c r="K53" i="47" l="1"/>
  <c r="K52" i="47"/>
  <c r="K50" i="47"/>
  <c r="K45" i="47"/>
  <c r="K49" i="47"/>
  <c r="K55" i="47"/>
  <c r="E31" i="43"/>
  <c r="M66" i="47"/>
  <c r="M50" i="47"/>
  <c r="M51" i="47"/>
  <c r="M47" i="47"/>
  <c r="M60" i="47"/>
  <c r="M55" i="47"/>
  <c r="M61" i="47"/>
  <c r="M54" i="47"/>
  <c r="M63" i="47"/>
  <c r="M53" i="47"/>
  <c r="E33" i="43"/>
  <c r="M62" i="47"/>
  <c r="M70" i="47"/>
  <c r="M48" i="47"/>
  <c r="E32" i="43"/>
  <c r="L85" i="47"/>
  <c r="M69" i="47"/>
  <c r="M71" i="47"/>
  <c r="M52" i="47"/>
  <c r="M49" i="47"/>
  <c r="H20" i="43"/>
  <c r="U83" i="47"/>
  <c r="AM204" i="79"/>
  <c r="AM206" i="79" s="1"/>
  <c r="R69" i="43"/>
  <c r="R60" i="43"/>
  <c r="R72" i="43"/>
  <c r="Q82" i="47"/>
  <c r="P83" i="47"/>
  <c r="AM391" i="46"/>
  <c r="AM393" i="46" s="1"/>
  <c r="U63" i="47"/>
  <c r="U71" i="47"/>
  <c r="U48" i="47"/>
  <c r="U50" i="47"/>
  <c r="U61" i="47"/>
  <c r="U65" i="47"/>
  <c r="U49" i="47"/>
  <c r="U56" i="47"/>
  <c r="U68" i="47"/>
  <c r="U70" i="47"/>
  <c r="U45" i="47"/>
  <c r="U46" i="47"/>
  <c r="U60" i="47"/>
  <c r="U66" i="47"/>
  <c r="U69" i="47"/>
  <c r="U52" i="47"/>
  <c r="AM572" i="79"/>
  <c r="AM574" i="79" s="1"/>
  <c r="AM388" i="79"/>
  <c r="AM390" i="79" s="1"/>
  <c r="U62" i="47"/>
  <c r="U64" i="47"/>
  <c r="U54" i="47"/>
  <c r="U55" i="47"/>
  <c r="U67" i="47"/>
  <c r="U53" i="47"/>
  <c r="U51" i="47"/>
  <c r="W15" i="47"/>
  <c r="M82" i="47"/>
  <c r="N84" i="47"/>
  <c r="M104" i="43"/>
  <c r="F103" i="43"/>
  <c r="H103" i="43"/>
  <c r="M95" i="43"/>
  <c r="M94" i="43"/>
  <c r="M99" i="43"/>
  <c r="L77" i="47"/>
  <c r="W26" i="47"/>
  <c r="I103" i="43"/>
  <c r="L79" i="47"/>
  <c r="G103" i="43"/>
  <c r="M97" i="43"/>
  <c r="L80" i="47"/>
  <c r="E103" i="43"/>
  <c r="M101" i="43"/>
  <c r="M93" i="43"/>
  <c r="W18" i="47"/>
  <c r="M96" i="43"/>
  <c r="M98" i="43"/>
  <c r="L93" i="47"/>
  <c r="L90" i="47"/>
  <c r="L95" i="47"/>
  <c r="L99" i="47"/>
  <c r="L91" i="47"/>
  <c r="Q106" i="47"/>
  <c r="U84" i="47"/>
  <c r="L106" i="47"/>
  <c r="L108" i="47"/>
  <c r="Q111" i="47"/>
  <c r="Q81" i="47"/>
  <c r="Q86" i="47"/>
  <c r="L111" i="47"/>
  <c r="Q107" i="47"/>
  <c r="L105" i="47"/>
  <c r="Q94" i="47"/>
  <c r="L109" i="47"/>
  <c r="Q97" i="47"/>
  <c r="Q84" i="47"/>
  <c r="Q95" i="47"/>
  <c r="Q76" i="47"/>
  <c r="L115" i="47"/>
  <c r="L114"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R55" i="47"/>
  <c r="Q109" i="47"/>
  <c r="Q112" i="47"/>
  <c r="U75" i="47"/>
  <c r="Q79" i="47"/>
  <c r="P109" i="47"/>
  <c r="Q105" i="47"/>
  <c r="Q114" i="47"/>
  <c r="Q113" i="47"/>
  <c r="Q93" i="47"/>
  <c r="M92" i="47"/>
  <c r="U94" i="47"/>
  <c r="U82" i="47"/>
  <c r="Q98" i="47"/>
  <c r="Q90" i="47"/>
  <c r="Q75" i="47"/>
  <c r="Q78" i="47"/>
  <c r="Q91" i="47"/>
  <c r="Q115" i="47"/>
  <c r="U108" i="47"/>
  <c r="P114" i="47"/>
  <c r="P76" i="47"/>
  <c r="N92" i="47"/>
  <c r="N111" i="47"/>
  <c r="N107" i="47"/>
  <c r="U112" i="47"/>
  <c r="P90" i="47"/>
  <c r="P108" i="47"/>
  <c r="P110" i="47"/>
  <c r="P92" i="47"/>
  <c r="P113" i="47"/>
  <c r="P77" i="47"/>
  <c r="U101" i="47"/>
  <c r="U115" i="47"/>
  <c r="M98" i="47"/>
  <c r="U100" i="47"/>
  <c r="L129" i="47"/>
  <c r="L124" i="47"/>
  <c r="U99" i="47"/>
  <c r="U111" i="47"/>
  <c r="P97" i="47"/>
  <c r="P93" i="47"/>
  <c r="P105" i="47"/>
  <c r="P85" i="47"/>
  <c r="P91" i="47"/>
  <c r="P79" i="47"/>
  <c r="L131" i="47"/>
  <c r="U109" i="47"/>
  <c r="P112" i="47"/>
  <c r="P107" i="47"/>
  <c r="P96" i="47"/>
  <c r="P86" i="47"/>
  <c r="O114" i="47"/>
  <c r="S95" i="47"/>
  <c r="U95" i="47"/>
  <c r="U97" i="47"/>
  <c r="P94" i="47"/>
  <c r="P99" i="47"/>
  <c r="U90" i="47"/>
  <c r="U105" i="47"/>
  <c r="U106" i="47"/>
  <c r="U91" i="47"/>
  <c r="P116" i="47"/>
  <c r="P111" i="47"/>
  <c r="P98" i="47"/>
  <c r="P81" i="47"/>
  <c r="P78" i="47"/>
  <c r="P82" i="47"/>
  <c r="S77" i="47"/>
  <c r="O116" i="47"/>
  <c r="O97" i="47"/>
  <c r="S98" i="47"/>
  <c r="S84" i="47"/>
  <c r="S92" i="47"/>
  <c r="M116" i="47"/>
  <c r="O113" i="47"/>
  <c r="O107" i="47"/>
  <c r="O91" i="47"/>
  <c r="O93" i="47"/>
  <c r="O108" i="47"/>
  <c r="M111" i="47"/>
  <c r="U114" i="47"/>
  <c r="U85" i="47"/>
  <c r="U80" i="47"/>
  <c r="U93" i="47"/>
  <c r="U86" i="47"/>
  <c r="U92" i="47"/>
  <c r="S76" i="47"/>
  <c r="S107" i="47"/>
  <c r="S93" i="47"/>
  <c r="S75" i="47"/>
  <c r="R70" i="47"/>
  <c r="S82" i="47"/>
  <c r="O111" i="47"/>
  <c r="O110" i="47"/>
  <c r="S83" i="47"/>
  <c r="S114" i="47"/>
  <c r="U96" i="47"/>
  <c r="U110" i="47"/>
  <c r="U113" i="47"/>
  <c r="U107" i="47"/>
  <c r="U98" i="47"/>
  <c r="S100" i="47"/>
  <c r="S78" i="47"/>
  <c r="S101" i="47"/>
  <c r="O100" i="47"/>
  <c r="O109" i="47"/>
  <c r="O112" i="47"/>
  <c r="O96" i="47"/>
  <c r="U77" i="47"/>
  <c r="U81" i="47"/>
  <c r="U79" i="47"/>
  <c r="S109" i="47"/>
  <c r="S108" i="47"/>
  <c r="S116" i="47"/>
  <c r="S79" i="47"/>
  <c r="O105" i="47"/>
  <c r="O115" i="47"/>
  <c r="O106" i="47"/>
  <c r="S85" i="47"/>
  <c r="S86" i="47"/>
  <c r="O95" i="47"/>
  <c r="O90" i="47"/>
  <c r="U76" i="47"/>
  <c r="U116" i="47"/>
  <c r="S113" i="47"/>
  <c r="S80" i="47"/>
  <c r="S81" i="47"/>
  <c r="M86" i="47"/>
  <c r="M93" i="47"/>
  <c r="M112" i="47"/>
  <c r="M78" i="47"/>
  <c r="N116" i="47"/>
  <c r="M75" i="47"/>
  <c r="M80" i="47"/>
  <c r="M113" i="47"/>
  <c r="M100" i="47"/>
  <c r="P42" i="47"/>
  <c r="P44" i="47" s="1"/>
  <c r="P57" i="47" s="1"/>
  <c r="M122" i="47"/>
  <c r="M95" i="47"/>
  <c r="M110" i="47"/>
  <c r="M107" i="47"/>
  <c r="M96" i="47"/>
  <c r="M114" i="47"/>
  <c r="M76" i="47"/>
  <c r="M97" i="47"/>
  <c r="M85" i="47"/>
  <c r="M79" i="47"/>
  <c r="M84" i="47"/>
  <c r="M94" i="47"/>
  <c r="M90" i="47"/>
  <c r="N110" i="47"/>
  <c r="M108" i="47"/>
  <c r="N114" i="47"/>
  <c r="M105" i="47"/>
  <c r="M91" i="47"/>
  <c r="M109" i="47"/>
  <c r="M99" i="47"/>
  <c r="M81" i="47"/>
  <c r="M154" i="47"/>
  <c r="L136" i="47"/>
  <c r="M83" i="47"/>
  <c r="M115" i="47"/>
  <c r="M101" i="47"/>
  <c r="M77" i="47"/>
  <c r="M106" i="47"/>
  <c r="M150" i="47"/>
  <c r="J107" i="47"/>
  <c r="L127" i="47"/>
  <c r="N91" i="47"/>
  <c r="N99" i="47"/>
  <c r="N106" i="47"/>
  <c r="S111" i="47"/>
  <c r="S94" i="47"/>
  <c r="S97" i="47"/>
  <c r="L123" i="47"/>
  <c r="N98" i="47"/>
  <c r="N100" i="47"/>
  <c r="N109" i="47"/>
  <c r="N112" i="47"/>
  <c r="M124" i="47"/>
  <c r="S91" i="47"/>
  <c r="S96" i="47"/>
  <c r="L128" i="47"/>
  <c r="N115" i="47"/>
  <c r="N105" i="47"/>
  <c r="M135" i="47"/>
  <c r="N94" i="47"/>
  <c r="N96" i="47"/>
  <c r="S110" i="47"/>
  <c r="S106" i="47"/>
  <c r="S99" i="47"/>
  <c r="S112" i="47"/>
  <c r="L142" i="47"/>
  <c r="L121" i="47"/>
  <c r="L125" i="47"/>
  <c r="L151" i="47"/>
  <c r="N108" i="47"/>
  <c r="S115" i="47"/>
  <c r="S90" i="47"/>
  <c r="S105" i="47"/>
  <c r="L161" i="47"/>
  <c r="R64" i="47"/>
  <c r="R53" i="47"/>
  <c r="L140" i="47"/>
  <c r="M136" i="47"/>
  <c r="R52" i="47"/>
  <c r="R51" i="47"/>
  <c r="R62" i="47"/>
  <c r="L155" i="47"/>
  <c r="L160" i="47"/>
  <c r="L158" i="47"/>
  <c r="L135" i="47"/>
  <c r="M126" i="47"/>
  <c r="M156" i="47"/>
  <c r="M155" i="47"/>
  <c r="M151" i="47"/>
  <c r="M127" i="47"/>
  <c r="R71" i="47"/>
  <c r="R67" i="47"/>
  <c r="R48" i="47"/>
  <c r="R61" i="47"/>
  <c r="R60" i="47"/>
  <c r="R45" i="47"/>
  <c r="L137" i="47"/>
  <c r="L154" i="47"/>
  <c r="M143" i="47"/>
  <c r="L144" i="47"/>
  <c r="L157" i="47"/>
  <c r="L145" i="47"/>
  <c r="M130" i="47"/>
  <c r="M131" i="47"/>
  <c r="R54" i="47"/>
  <c r="R46" i="47"/>
  <c r="R66" i="47"/>
  <c r="L146" i="47"/>
  <c r="L159" i="47"/>
  <c r="M120" i="47"/>
  <c r="M121" i="47"/>
  <c r="M123" i="47"/>
  <c r="M159" i="47"/>
  <c r="M146" i="47"/>
  <c r="M145" i="47"/>
  <c r="R56" i="47"/>
  <c r="R47" i="47"/>
  <c r="M139" i="47"/>
  <c r="L150" i="47"/>
  <c r="M144" i="47"/>
  <c r="M138" i="47"/>
  <c r="M141" i="47"/>
  <c r="M129" i="47"/>
  <c r="M160" i="47"/>
  <c r="R50" i="47"/>
  <c r="R65" i="47"/>
  <c r="L141" i="47"/>
  <c r="L153" i="47"/>
  <c r="L138" i="47"/>
  <c r="L143" i="47"/>
  <c r="M142" i="47"/>
  <c r="M137" i="47"/>
  <c r="M158" i="47"/>
  <c r="M152" i="47"/>
  <c r="R63" i="47"/>
  <c r="L139" i="47"/>
  <c r="M161" i="47"/>
  <c r="M125" i="47"/>
  <c r="M128" i="47"/>
  <c r="M157" i="47"/>
  <c r="L152" i="47"/>
  <c r="M153" i="47"/>
  <c r="M140" i="47"/>
  <c r="R69" i="47"/>
  <c r="T95" i="47"/>
  <c r="V97" i="47"/>
  <c r="V96" i="47"/>
  <c r="V106" i="47"/>
  <c r="T110" i="47"/>
  <c r="T106" i="47"/>
  <c r="T92" i="47"/>
  <c r="V84" i="47"/>
  <c r="T96" i="47"/>
  <c r="T80" i="47"/>
  <c r="T82" i="47"/>
  <c r="V92" i="47"/>
  <c r="V75" i="47"/>
  <c r="V78" i="47"/>
  <c r="T115" i="47"/>
  <c r="T86" i="47"/>
  <c r="T112" i="47"/>
  <c r="T105" i="47"/>
  <c r="V108" i="47"/>
  <c r="V93" i="47"/>
  <c r="T109" i="47"/>
  <c r="T116" i="47"/>
  <c r="T101" i="47"/>
  <c r="V94" i="47"/>
  <c r="T114" i="47"/>
  <c r="R84" i="47"/>
  <c r="V82" i="47"/>
  <c r="V116" i="47"/>
  <c r="V99" i="47"/>
  <c r="V101" i="47"/>
  <c r="V85" i="47"/>
  <c r="T90" i="47"/>
  <c r="T77" i="47"/>
  <c r="V98" i="47"/>
  <c r="V105" i="47"/>
  <c r="V90" i="47"/>
  <c r="V111" i="47"/>
  <c r="V76" i="47"/>
  <c r="V100" i="47"/>
  <c r="T94" i="47"/>
  <c r="T108" i="47"/>
  <c r="T99" i="47"/>
  <c r="T76" i="47"/>
  <c r="T79" i="47"/>
  <c r="T81" i="47"/>
  <c r="V109" i="47"/>
  <c r="V81" i="47"/>
  <c r="V110" i="47"/>
  <c r="V77" i="47"/>
  <c r="V95" i="47"/>
  <c r="V112" i="47"/>
  <c r="T98" i="47"/>
  <c r="T91" i="47"/>
  <c r="T107" i="47"/>
  <c r="T113" i="47"/>
  <c r="T111" i="47"/>
  <c r="T78" i="47"/>
  <c r="T100" i="47"/>
  <c r="T83" i="47"/>
  <c r="R42" i="47"/>
  <c r="R44" i="47" s="1"/>
  <c r="V113" i="47"/>
  <c r="V107" i="47"/>
  <c r="V79" i="47"/>
  <c r="V80" i="47"/>
  <c r="V86" i="47"/>
  <c r="V115" i="47"/>
  <c r="V83" i="47"/>
  <c r="V91" i="47"/>
  <c r="V114" i="47"/>
  <c r="T93" i="47"/>
  <c r="T97" i="47"/>
  <c r="T85" i="47"/>
  <c r="T84" i="47"/>
  <c r="R81" i="47"/>
  <c r="R112" i="47"/>
  <c r="R78" i="47"/>
  <c r="R109" i="47"/>
  <c r="R94" i="47"/>
  <c r="R106" i="47"/>
  <c r="R99" i="47"/>
  <c r="R75" i="47"/>
  <c r="R107" i="47"/>
  <c r="R80" i="47"/>
  <c r="R86" i="47"/>
  <c r="R113" i="47"/>
  <c r="R83" i="47"/>
  <c r="R110" i="47"/>
  <c r="R95" i="47"/>
  <c r="R111" i="47"/>
  <c r="R100" i="47"/>
  <c r="R115" i="47"/>
  <c r="R90" i="47"/>
  <c r="R108" i="47"/>
  <c r="R93" i="47"/>
  <c r="R101" i="47"/>
  <c r="R82" i="47"/>
  <c r="R91" i="47"/>
  <c r="R85" i="47"/>
  <c r="R97" i="47"/>
  <c r="Q57" i="47"/>
  <c r="R92" i="47"/>
  <c r="R98" i="47"/>
  <c r="R116" i="47"/>
  <c r="R96" i="47"/>
  <c r="R79" i="47"/>
  <c r="R105" i="47"/>
  <c r="R76" i="47"/>
  <c r="R114" i="47"/>
  <c r="R77" i="47"/>
  <c r="W17" i="47"/>
  <c r="S57" i="47"/>
  <c r="T57" i="47"/>
  <c r="W25" i="47"/>
  <c r="V42" i="47"/>
  <c r="V44" i="47" s="1"/>
  <c r="V57" i="47" s="1"/>
  <c r="U42" i="47"/>
  <c r="U44" i="47" s="1"/>
  <c r="W20" i="47"/>
  <c r="W22" i="47"/>
  <c r="W24" i="47"/>
  <c r="W19" i="47"/>
  <c r="W21" i="47"/>
  <c r="W16" i="47"/>
  <c r="W23"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71" i="47"/>
  <c r="I68" i="47"/>
  <c r="I60" i="47"/>
  <c r="I70" i="47"/>
  <c r="I109" i="47"/>
  <c r="I75" i="47"/>
  <c r="I83" i="47"/>
  <c r="I66" i="47"/>
  <c r="I54" i="47"/>
  <c r="I63" i="47"/>
  <c r="I95" i="47"/>
  <c r="I115" i="47"/>
  <c r="I61" i="47"/>
  <c r="I47" i="47"/>
  <c r="I105" i="47"/>
  <c r="I85" i="47"/>
  <c r="I82" i="47"/>
  <c r="I77" i="47"/>
  <c r="I65" i="47"/>
  <c r="I80" i="47"/>
  <c r="I48" i="47"/>
  <c r="I79" i="47"/>
  <c r="I62" i="47"/>
  <c r="I94" i="47"/>
  <c r="I99" i="47"/>
  <c r="I97" i="47"/>
  <c r="I112" i="47"/>
  <c r="I76" i="47"/>
  <c r="I56" i="47"/>
  <c r="I69" i="47"/>
  <c r="I53" i="47"/>
  <c r="I55" i="47"/>
  <c r="I46" i="47"/>
  <c r="I51" i="47"/>
  <c r="I90" i="47"/>
  <c r="I96" i="47"/>
  <c r="I86" i="47"/>
  <c r="I113" i="47"/>
  <c r="I91" i="47"/>
  <c r="I98" i="47"/>
  <c r="I93" i="47"/>
  <c r="I92" i="47"/>
  <c r="I108" i="47"/>
  <c r="I84" i="47"/>
  <c r="I49" i="47"/>
  <c r="I67" i="47"/>
  <c r="I50" i="47"/>
  <c r="I81" i="47"/>
  <c r="I64" i="47"/>
  <c r="I52" i="47"/>
  <c r="I45" i="47"/>
  <c r="I78" i="47"/>
  <c r="I114" i="47"/>
  <c r="I101" i="47"/>
  <c r="I111" i="47"/>
  <c r="I100" i="47"/>
  <c r="I110" i="47"/>
  <c r="I116" i="47"/>
  <c r="J93" i="47"/>
  <c r="J97" i="47"/>
  <c r="J110" i="47"/>
  <c r="J92" i="47"/>
  <c r="J95" i="47"/>
  <c r="J99" i="47"/>
  <c r="J113" i="47"/>
  <c r="J96" i="47"/>
  <c r="J112" i="47"/>
  <c r="J116" i="47"/>
  <c r="J111" i="47"/>
  <c r="J114" i="47"/>
  <c r="J76" i="47"/>
  <c r="J115" i="47"/>
  <c r="J94" i="47"/>
  <c r="J106" i="47"/>
  <c r="J108" i="47"/>
  <c r="J109" i="47"/>
  <c r="J91" i="47"/>
  <c r="J90" i="47"/>
  <c r="J100" i="47"/>
  <c r="J105" i="47"/>
  <c r="J101" i="47"/>
  <c r="J98"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L81" i="47" l="1"/>
  <c r="L156" i="47"/>
  <c r="L116" i="47"/>
  <c r="W116" i="47" s="1"/>
  <c r="L94" i="47"/>
  <c r="W94" i="47" s="1"/>
  <c r="L84" i="47"/>
  <c r="W84" i="47" s="1"/>
  <c r="L78" i="47"/>
  <c r="W78" i="47" s="1"/>
  <c r="L75" i="47"/>
  <c r="W75" i="47" s="1"/>
  <c r="L110" i="47"/>
  <c r="W110" i="47" s="1"/>
  <c r="L83" i="47"/>
  <c r="W83" i="47" s="1"/>
  <c r="L86" i="47"/>
  <c r="L113" i="47"/>
  <c r="W113" i="47" s="1"/>
  <c r="L96" i="47"/>
  <c r="W96" i="47" s="1"/>
  <c r="L92" i="47"/>
  <c r="W92" i="47" s="1"/>
  <c r="L82" i="47"/>
  <c r="W82" i="47" s="1"/>
  <c r="R66" i="43"/>
  <c r="V58" i="47"/>
  <c r="V59" i="47" s="1"/>
  <c r="V72" i="47" s="1"/>
  <c r="L126" i="47"/>
  <c r="L107" i="47"/>
  <c r="W107" i="47" s="1"/>
  <c r="L97" i="47"/>
  <c r="W97" i="47" s="1"/>
  <c r="L100" i="47"/>
  <c r="W100" i="47" s="1"/>
  <c r="T58" i="47"/>
  <c r="T59" i="47" s="1"/>
  <c r="T72" i="47" s="1"/>
  <c r="P58" i="47"/>
  <c r="P59" i="47" s="1"/>
  <c r="P72" i="47" s="1"/>
  <c r="S58" i="47"/>
  <c r="S59" i="47" s="1"/>
  <c r="S72" i="47" s="1"/>
  <c r="Q58" i="47"/>
  <c r="Q59" i="47" s="1"/>
  <c r="Q72" i="47" s="1"/>
  <c r="L101" i="47"/>
  <c r="W101" i="47" s="1"/>
  <c r="L76" i="47"/>
  <c r="W76" i="47" s="1"/>
  <c r="L98" i="47"/>
  <c r="W98" i="47" s="1"/>
  <c r="U57" i="47"/>
  <c r="W27" i="47"/>
  <c r="C105" i="43" s="1"/>
  <c r="R57" i="47"/>
  <c r="W64" i="47"/>
  <c r="W55" i="47"/>
  <c r="W46" i="47"/>
  <c r="W48" i="47"/>
  <c r="W66" i="47"/>
  <c r="W91" i="47"/>
  <c r="W115" i="47"/>
  <c r="W56" i="47"/>
  <c r="W61" i="47"/>
  <c r="W114" i="47"/>
  <c r="W108" i="47"/>
  <c r="W85" i="47"/>
  <c r="W111" i="47"/>
  <c r="W45" i="47"/>
  <c r="W50" i="47"/>
  <c r="W93" i="47"/>
  <c r="W51" i="47"/>
  <c r="W69" i="47"/>
  <c r="W112" i="47"/>
  <c r="W99" i="47"/>
  <c r="W79" i="47"/>
  <c r="W77" i="47"/>
  <c r="W47" i="47"/>
  <c r="W54" i="47"/>
  <c r="W68" i="47"/>
  <c r="W71" i="47"/>
  <c r="W52" i="47"/>
  <c r="W67" i="47"/>
  <c r="W109" i="47"/>
  <c r="W49" i="47"/>
  <c r="W80" i="47"/>
  <c r="W105" i="47"/>
  <c r="W95" i="47"/>
  <c r="W70" i="47"/>
  <c r="W81" i="47"/>
  <c r="W86" i="47"/>
  <c r="W106" i="47"/>
  <c r="W90" i="47"/>
  <c r="W53" i="47"/>
  <c r="W62" i="47"/>
  <c r="W65" i="47"/>
  <c r="W63" i="47"/>
  <c r="W60" i="47"/>
  <c r="J42" i="47"/>
  <c r="J44" i="47" s="1"/>
  <c r="J57" i="47" s="1"/>
  <c r="I42" i="47"/>
  <c r="I44" i="47" s="1"/>
  <c r="I57" i="47" s="1"/>
  <c r="O42" i="47"/>
  <c r="O44" i="47" s="1"/>
  <c r="O57" i="47" s="1"/>
  <c r="N42" i="47"/>
  <c r="N44" i="47" s="1"/>
  <c r="N57" i="47" s="1"/>
  <c r="M42" i="47"/>
  <c r="M44" i="47" s="1"/>
  <c r="M57" i="47" s="1"/>
  <c r="L42" i="47"/>
  <c r="Q73" i="47" l="1"/>
  <c r="Q74" i="47" s="1"/>
  <c r="Q87" i="47" s="1"/>
  <c r="V73" i="47"/>
  <c r="V74" i="47" s="1"/>
  <c r="V87" i="47" s="1"/>
  <c r="P73" i="47"/>
  <c r="P74" i="47" s="1"/>
  <c r="P87" i="47" s="1"/>
  <c r="S73" i="47"/>
  <c r="S74" i="47" s="1"/>
  <c r="S87" i="47" s="1"/>
  <c r="T73" i="47"/>
  <c r="T74" i="47" s="1"/>
  <c r="T87" i="47" s="1"/>
  <c r="R58" i="47"/>
  <c r="R59" i="47" s="1"/>
  <c r="R72" i="47" s="1"/>
  <c r="N58" i="47"/>
  <c r="N59" i="47" s="1"/>
  <c r="N72" i="47" s="1"/>
  <c r="O58" i="47"/>
  <c r="O59" i="47" s="1"/>
  <c r="O72" i="47" s="1"/>
  <c r="U58" i="47"/>
  <c r="U59" i="47" s="1"/>
  <c r="U72" i="47" s="1"/>
  <c r="J58" i="47"/>
  <c r="J59" i="47" s="1"/>
  <c r="J72" i="47" s="1"/>
  <c r="M58" i="47"/>
  <c r="M59" i="47" s="1"/>
  <c r="M72" i="47" s="1"/>
  <c r="I58" i="47"/>
  <c r="I59" i="47" s="1"/>
  <c r="I72" i="47" s="1"/>
  <c r="W29" i="47"/>
  <c r="C106" i="43"/>
  <c r="L44" i="47"/>
  <c r="L57" i="47" s="1"/>
  <c r="V88" i="47" l="1"/>
  <c r="V89" i="47" s="1"/>
  <c r="V102" i="47" s="1"/>
  <c r="Q88" i="47"/>
  <c r="Q89" i="47" s="1"/>
  <c r="Q102" i="47" s="1"/>
  <c r="N73" i="47"/>
  <c r="N74" i="47" s="1"/>
  <c r="N87" i="47" s="1"/>
  <c r="U73" i="47"/>
  <c r="U74" i="47" s="1"/>
  <c r="U87" i="47" s="1"/>
  <c r="O73" i="47"/>
  <c r="O74" i="47" s="1"/>
  <c r="O87" i="47" s="1"/>
  <c r="R73" i="47"/>
  <c r="R74" i="47" s="1"/>
  <c r="R87" i="47" s="1"/>
  <c r="T88" i="47"/>
  <c r="T89" i="47" s="1"/>
  <c r="T102" i="47" s="1"/>
  <c r="S88" i="47"/>
  <c r="S89" i="47" s="1"/>
  <c r="S102" i="47" s="1"/>
  <c r="P88" i="47"/>
  <c r="P89" i="47" s="1"/>
  <c r="P102" i="47" s="1"/>
  <c r="M73" i="47"/>
  <c r="M74" i="47" s="1"/>
  <c r="M87" i="47" s="1"/>
  <c r="J73" i="47"/>
  <c r="J74" i="47" s="1"/>
  <c r="J87" i="47" s="1"/>
  <c r="L58" i="47"/>
  <c r="L59" i="47" s="1"/>
  <c r="L72" i="47" s="1"/>
  <c r="I73" i="47"/>
  <c r="I74" i="47" s="1"/>
  <c r="I87" i="47" s="1"/>
  <c r="V103" i="47" l="1"/>
  <c r="V104" i="47"/>
  <c r="V117" i="47" s="1"/>
  <c r="V119" i="47" s="1"/>
  <c r="T103" i="47"/>
  <c r="T104" i="47" s="1"/>
  <c r="T117" i="47" s="1"/>
  <c r="T119" i="47" s="1"/>
  <c r="P103" i="47"/>
  <c r="P104" i="47" s="1"/>
  <c r="P117" i="47" s="1"/>
  <c r="P119" i="47" s="1"/>
  <c r="S103" i="47"/>
  <c r="S104" i="47" s="1"/>
  <c r="S117" i="47" s="1"/>
  <c r="S119" i="47" s="1"/>
  <c r="R88" i="47"/>
  <c r="R89" i="47" s="1"/>
  <c r="R102" i="47" s="1"/>
  <c r="O88" i="47"/>
  <c r="O89" i="47" s="1"/>
  <c r="O102" i="47" s="1"/>
  <c r="U88" i="47"/>
  <c r="U89" i="47" s="1"/>
  <c r="U102" i="47" s="1"/>
  <c r="N88" i="47"/>
  <c r="N89" i="47" s="1"/>
  <c r="N102" i="47" s="1"/>
  <c r="Q103" i="47"/>
  <c r="Q104" i="47" s="1"/>
  <c r="Q117" i="47" s="1"/>
  <c r="Q119" i="47" s="1"/>
  <c r="L73" i="47"/>
  <c r="L74" i="47" s="1"/>
  <c r="L87" i="47" s="1"/>
  <c r="J88" i="47"/>
  <c r="J89" i="47" s="1"/>
  <c r="J102" i="47" s="1"/>
  <c r="M88" i="47"/>
  <c r="M89" i="47" s="1"/>
  <c r="M102" i="47" s="1"/>
  <c r="I88" i="47"/>
  <c r="I89" i="47" s="1"/>
  <c r="I102" i="47" s="1"/>
  <c r="R103" i="47" l="1"/>
  <c r="R104" i="47" s="1"/>
  <c r="R117" i="47" s="1"/>
  <c r="R119" i="47" s="1"/>
  <c r="O103" i="47"/>
  <c r="O104" i="47" s="1"/>
  <c r="O117" i="47" s="1"/>
  <c r="O119" i="47" s="1"/>
  <c r="N103" i="47"/>
  <c r="N104" i="47" s="1"/>
  <c r="N117" i="47" s="1"/>
  <c r="N119" i="47" s="1"/>
  <c r="U103" i="47"/>
  <c r="U104" i="47" s="1"/>
  <c r="U117" i="47" s="1"/>
  <c r="U119" i="47" s="1"/>
  <c r="M103" i="47"/>
  <c r="M104" i="47" s="1"/>
  <c r="M117" i="47" s="1"/>
  <c r="M119" i="47" s="1"/>
  <c r="M132" i="47" s="1"/>
  <c r="M134" i="47" s="1"/>
  <c r="M147" i="47" s="1"/>
  <c r="M149" i="47" s="1"/>
  <c r="M162" i="47" s="1"/>
  <c r="H84" i="43" s="1"/>
  <c r="J103" i="47"/>
  <c r="J104" i="47" s="1"/>
  <c r="J117" i="47" s="1"/>
  <c r="J119" i="47" s="1"/>
  <c r="L88" i="47"/>
  <c r="L89" i="47" s="1"/>
  <c r="L102" i="47" s="1"/>
  <c r="I103" i="47"/>
  <c r="I104" i="47" s="1"/>
  <c r="W42" i="47"/>
  <c r="D105" i="43" s="1"/>
  <c r="K42" i="47"/>
  <c r="L103" i="47" l="1"/>
  <c r="L104" i="47" s="1"/>
  <c r="L117" i="47" s="1"/>
  <c r="L119" i="47" s="1"/>
  <c r="L132" i="47" s="1"/>
  <c r="L134" i="47" s="1"/>
  <c r="L147" i="47" s="1"/>
  <c r="L149" i="47" s="1"/>
  <c r="L162" i="47" s="1"/>
  <c r="G84" i="43" s="1"/>
  <c r="I117" i="47"/>
  <c r="I119" i="47" s="1"/>
  <c r="I132" i="47" s="1"/>
  <c r="H85" i="43"/>
  <c r="H109" i="43" s="1"/>
  <c r="F33" i="43"/>
  <c r="G33" i="43" s="1"/>
  <c r="D106" i="43"/>
  <c r="K44" i="47"/>
  <c r="K57" i="47" s="1"/>
  <c r="W44" i="47"/>
  <c r="W57" i="47" s="1"/>
  <c r="W58" i="47" s="1"/>
  <c r="K58" i="47" l="1"/>
  <c r="K59" i="47" s="1"/>
  <c r="K72" i="47" s="1"/>
  <c r="G85" i="43"/>
  <c r="F32" i="43"/>
  <c r="G32" i="43" s="1"/>
  <c r="W59" i="47"/>
  <c r="W72" i="47" s="1"/>
  <c r="W73" i="47" s="1"/>
  <c r="E105" i="43"/>
  <c r="K73" i="47" l="1"/>
  <c r="K74" i="47" s="1"/>
  <c r="K87" i="47" s="1"/>
  <c r="W74" i="47"/>
  <c r="W87" i="47" s="1"/>
  <c r="W88" i="47" s="1"/>
  <c r="F105" i="43"/>
  <c r="F106" i="43" s="1"/>
  <c r="E106" i="43"/>
  <c r="K88" i="47" l="1"/>
  <c r="K89" i="47" s="1"/>
  <c r="K102" i="47" s="1"/>
  <c r="W89" i="47"/>
  <c r="W102" i="47" s="1"/>
  <c r="W103" i="47" s="1"/>
  <c r="G105" i="43"/>
  <c r="K103" i="47" l="1"/>
  <c r="K104" i="47" s="1"/>
  <c r="K117" i="47" s="1"/>
  <c r="K119" i="47" s="1"/>
  <c r="K132" i="47" s="1"/>
  <c r="K134" i="47" s="1"/>
  <c r="K147" i="47" s="1"/>
  <c r="K149" i="47" s="1"/>
  <c r="K162" i="47" s="1"/>
  <c r="F84" i="43" s="1"/>
  <c r="G106" i="43"/>
  <c r="W104" i="47"/>
  <c r="W117" i="47" s="1"/>
  <c r="H105" i="43"/>
  <c r="H106" i="43" s="1"/>
  <c r="F85" i="43" l="1"/>
  <c r="F31" i="43"/>
  <c r="W119" i="47"/>
  <c r="I105" i="43"/>
  <c r="I106" i="43" s="1"/>
  <c r="G31" i="43" l="1"/>
  <c r="AY270" i="68" l="1"/>
  <c r="AZ270" i="68" l="1"/>
  <c r="AK744" i="79"/>
  <c r="AK755" i="79" s="1"/>
  <c r="AK756" i="79" s="1"/>
  <c r="P75" i="43" s="1"/>
  <c r="AG744" i="79"/>
  <c r="AG755" i="79" s="1"/>
  <c r="AG756" i="79" s="1"/>
  <c r="L75" i="43" s="1"/>
  <c r="AI744" i="79"/>
  <c r="AI755" i="79" s="1"/>
  <c r="AI756" i="79" s="1"/>
  <c r="N75" i="43" s="1"/>
  <c r="AH744" i="79"/>
  <c r="AH755" i="79" s="1"/>
  <c r="AH756" i="79" s="1"/>
  <c r="M75" i="43" s="1"/>
  <c r="AF744" i="79"/>
  <c r="AF755" i="79" s="1"/>
  <c r="AF756" i="79" s="1"/>
  <c r="K75" i="43" s="1"/>
  <c r="AJ744" i="79"/>
  <c r="AJ755" i="79" s="1"/>
  <c r="AJ756" i="79" s="1"/>
  <c r="O75" i="43" s="1"/>
  <c r="AL744" i="79"/>
  <c r="AL755" i="79" s="1"/>
  <c r="AL756" i="79" s="1"/>
  <c r="Q75" i="43" s="1"/>
  <c r="Z744" i="79"/>
  <c r="Z755" i="79" s="1"/>
  <c r="Z756" i="79" s="1"/>
  <c r="E75" i="43" s="1"/>
  <c r="Y755" i="79"/>
  <c r="AD744" i="79"/>
  <c r="AD755" i="79" s="1"/>
  <c r="AD756" i="79" s="1"/>
  <c r="I75" i="43" s="1"/>
  <c r="AE744" i="79"/>
  <c r="AE755" i="79" s="1"/>
  <c r="AE756" i="79" s="1"/>
  <c r="J75" i="43" s="1"/>
  <c r="O124" i="47" l="1"/>
  <c r="O126" i="47"/>
  <c r="O131" i="47"/>
  <c r="O125" i="47"/>
  <c r="O120" i="47"/>
  <c r="O130" i="47"/>
  <c r="O122" i="47"/>
  <c r="O123" i="47"/>
  <c r="O121" i="47"/>
  <c r="O128" i="47"/>
  <c r="O127" i="47"/>
  <c r="O129" i="47"/>
  <c r="S131" i="47"/>
  <c r="S127" i="47"/>
  <c r="S126" i="47"/>
  <c r="S122" i="47"/>
  <c r="S120" i="47"/>
  <c r="S124" i="47"/>
  <c r="S125" i="47"/>
  <c r="S130" i="47"/>
  <c r="S129" i="47"/>
  <c r="S121" i="47"/>
  <c r="S128" i="47"/>
  <c r="S123" i="47"/>
  <c r="Q127" i="47"/>
  <c r="Q130" i="47"/>
  <c r="Q124" i="47"/>
  <c r="Q131" i="47"/>
  <c r="Q123" i="47"/>
  <c r="Q128" i="47"/>
  <c r="Q125" i="47"/>
  <c r="Q120" i="47"/>
  <c r="Q121" i="47"/>
  <c r="Q126" i="47"/>
  <c r="Q129" i="47"/>
  <c r="Q122" i="47"/>
  <c r="P131" i="47"/>
  <c r="P128" i="47"/>
  <c r="P126" i="47"/>
  <c r="P123" i="47"/>
  <c r="P121" i="47"/>
  <c r="P122" i="47"/>
  <c r="P130" i="47"/>
  <c r="P129" i="47"/>
  <c r="P120" i="47"/>
  <c r="P125" i="47"/>
  <c r="P127" i="47"/>
  <c r="P124" i="47"/>
  <c r="Y756" i="79"/>
  <c r="D75" i="43" s="1"/>
  <c r="J100" i="43"/>
  <c r="AM755" i="79"/>
  <c r="AM756" i="79" s="1"/>
  <c r="AM758" i="79" s="1"/>
  <c r="R120" i="47"/>
  <c r="R121" i="47"/>
  <c r="R129" i="47"/>
  <c r="R125" i="47"/>
  <c r="R122" i="47"/>
  <c r="R131" i="47"/>
  <c r="R128" i="47"/>
  <c r="R126" i="47"/>
  <c r="R127" i="47"/>
  <c r="R124" i="47"/>
  <c r="R123" i="47"/>
  <c r="R130" i="47"/>
  <c r="U122" i="47"/>
  <c r="U124" i="47"/>
  <c r="U120" i="47"/>
  <c r="U131" i="47"/>
  <c r="U127" i="47"/>
  <c r="U129" i="47"/>
  <c r="U125" i="47"/>
  <c r="U121" i="47"/>
  <c r="U126" i="47"/>
  <c r="U128" i="47"/>
  <c r="U130" i="47"/>
  <c r="U123" i="47"/>
  <c r="J121" i="47"/>
  <c r="J126" i="47"/>
  <c r="J120" i="47"/>
  <c r="J122" i="47"/>
  <c r="J127" i="47"/>
  <c r="J131" i="47"/>
  <c r="J123" i="47"/>
  <c r="J130" i="47"/>
  <c r="J125" i="47"/>
  <c r="J129" i="47"/>
  <c r="J124" i="47"/>
  <c r="J128" i="47"/>
  <c r="V127" i="47"/>
  <c r="V129" i="47"/>
  <c r="V121" i="47"/>
  <c r="V126" i="47"/>
  <c r="V120" i="47"/>
  <c r="V122" i="47"/>
  <c r="V131" i="47"/>
  <c r="V123" i="47"/>
  <c r="V124" i="47"/>
  <c r="V125" i="47"/>
  <c r="V128" i="47"/>
  <c r="V130" i="47"/>
  <c r="E744" i="79"/>
  <c r="Y760" i="79"/>
  <c r="Y938" i="79" s="1"/>
  <c r="AK760" i="79"/>
  <c r="AK938" i="79" s="1"/>
  <c r="AK940" i="79" s="1"/>
  <c r="P78" i="43" s="1"/>
  <c r="U139" i="47" s="1"/>
  <c r="AL760" i="79"/>
  <c r="AL938" i="79" s="1"/>
  <c r="AL940" i="79" s="1"/>
  <c r="Q78" i="43" s="1"/>
  <c r="V136" i="47" s="1"/>
  <c r="Z760" i="79"/>
  <c r="Z938" i="79" s="1"/>
  <c r="Z940" i="79" s="1"/>
  <c r="E78" i="43" s="1"/>
  <c r="J143" i="47" s="1"/>
  <c r="AH760" i="79"/>
  <c r="AH938" i="79" s="1"/>
  <c r="AH940" i="79" s="1"/>
  <c r="M78" i="43" s="1"/>
  <c r="R138" i="47" s="1"/>
  <c r="AF760" i="79"/>
  <c r="AF938" i="79" s="1"/>
  <c r="AF940" i="79" s="1"/>
  <c r="K78" i="43" s="1"/>
  <c r="P144" i="47" s="1"/>
  <c r="AJ760" i="79"/>
  <c r="AJ938" i="79" s="1"/>
  <c r="AJ940" i="79" s="1"/>
  <c r="O78" i="43" s="1"/>
  <c r="T140" i="47" s="1"/>
  <c r="AG760" i="79"/>
  <c r="AG938" i="79" s="1"/>
  <c r="AG940" i="79" s="1"/>
  <c r="L78" i="43" s="1"/>
  <c r="Q145" i="47" s="1"/>
  <c r="AI760" i="79"/>
  <c r="AI938" i="79" s="1"/>
  <c r="AI940" i="79" s="1"/>
  <c r="N78" i="43" s="1"/>
  <c r="S135" i="47" s="1"/>
  <c r="AD760" i="79"/>
  <c r="AD938" i="79" s="1"/>
  <c r="AD940" i="79" s="1"/>
  <c r="I78" i="43" s="1"/>
  <c r="N142" i="47" s="1"/>
  <c r="AE760" i="79"/>
  <c r="AE938" i="79" s="1"/>
  <c r="AE940" i="79" s="1"/>
  <c r="J78" i="43" s="1"/>
  <c r="N122" i="47"/>
  <c r="N127" i="47"/>
  <c r="N125" i="47"/>
  <c r="N124" i="47"/>
  <c r="N131" i="47"/>
  <c r="N129" i="47"/>
  <c r="N120" i="47"/>
  <c r="N128" i="47"/>
  <c r="N121" i="47"/>
  <c r="N130" i="47"/>
  <c r="N123" i="47"/>
  <c r="N126" i="47"/>
  <c r="T126" i="47"/>
  <c r="T143" i="47"/>
  <c r="T146" i="47"/>
  <c r="T122" i="47"/>
  <c r="T129" i="47"/>
  <c r="T136" i="47"/>
  <c r="T123" i="47"/>
  <c r="T125" i="47"/>
  <c r="T120" i="47"/>
  <c r="T124" i="47"/>
  <c r="T144" i="47"/>
  <c r="T137" i="47"/>
  <c r="T138" i="47"/>
  <c r="T128" i="47"/>
  <c r="T127" i="47"/>
  <c r="T142" i="47"/>
  <c r="T131" i="47"/>
  <c r="T130" i="47"/>
  <c r="T139" i="47"/>
  <c r="T121" i="47"/>
  <c r="BA270" i="68"/>
  <c r="T141" i="47" l="1"/>
  <c r="Q140" i="47"/>
  <c r="Q138" i="47"/>
  <c r="P141" i="47"/>
  <c r="Q144" i="47"/>
  <c r="S138" i="47"/>
  <c r="P137" i="47"/>
  <c r="Q142" i="47"/>
  <c r="Q135" i="47"/>
  <c r="N136" i="47"/>
  <c r="N139" i="47"/>
  <c r="P135" i="47"/>
  <c r="N143" i="47"/>
  <c r="P146" i="47"/>
  <c r="S143" i="47"/>
  <c r="N145" i="47"/>
  <c r="P136" i="47"/>
  <c r="V139" i="47"/>
  <c r="V146" i="47"/>
  <c r="J142" i="47"/>
  <c r="U146" i="47"/>
  <c r="U144" i="47"/>
  <c r="R145" i="47"/>
  <c r="R139" i="47"/>
  <c r="O141" i="47"/>
  <c r="O135" i="47"/>
  <c r="O144" i="47"/>
  <c r="J139" i="47"/>
  <c r="Q132" i="47"/>
  <c r="Q134" i="47" s="1"/>
  <c r="F744" i="79"/>
  <c r="Y761" i="79"/>
  <c r="Y1121" i="79" s="1"/>
  <c r="AK761" i="79"/>
  <c r="AK1121" i="79" s="1"/>
  <c r="AK1124" i="79" s="1"/>
  <c r="P81" i="43" s="1"/>
  <c r="U153" i="47" s="1"/>
  <c r="AF761" i="79"/>
  <c r="AF1121" i="79" s="1"/>
  <c r="AF1124" i="79" s="1"/>
  <c r="K81" i="43" s="1"/>
  <c r="P156" i="47" s="1"/>
  <c r="AG761" i="79"/>
  <c r="AG1121" i="79" s="1"/>
  <c r="AG1124" i="79" s="1"/>
  <c r="L81" i="43" s="1"/>
  <c r="Q153" i="47" s="1"/>
  <c r="AL761" i="79"/>
  <c r="AL1121" i="79" s="1"/>
  <c r="AL1124" i="79" s="1"/>
  <c r="Q81" i="43" s="1"/>
  <c r="V152" i="47" s="1"/>
  <c r="AJ761" i="79"/>
  <c r="AJ1121" i="79" s="1"/>
  <c r="AJ1124" i="79" s="1"/>
  <c r="O81" i="43" s="1"/>
  <c r="Z761" i="79"/>
  <c r="Z1121" i="79" s="1"/>
  <c r="Z1124" i="79" s="1"/>
  <c r="E81" i="43" s="1"/>
  <c r="J159" i="47" s="1"/>
  <c r="AH761" i="79"/>
  <c r="AH1121" i="79" s="1"/>
  <c r="AH1124" i="79" s="1"/>
  <c r="M81" i="43" s="1"/>
  <c r="AI761" i="79"/>
  <c r="AI1121" i="79" s="1"/>
  <c r="AI1124" i="79" s="1"/>
  <c r="N81" i="43" s="1"/>
  <c r="S160" i="47" s="1"/>
  <c r="AD761" i="79"/>
  <c r="AD1121" i="79" s="1"/>
  <c r="AD1124" i="79" s="1"/>
  <c r="I81" i="43" s="1"/>
  <c r="N156" i="47" s="1"/>
  <c r="AE761" i="79"/>
  <c r="AE1121" i="79" s="1"/>
  <c r="AE1124" i="79" s="1"/>
  <c r="J81" i="43" s="1"/>
  <c r="O158" i="47" s="1"/>
  <c r="K100" i="43"/>
  <c r="K103" i="43" s="1"/>
  <c r="Y940" i="79"/>
  <c r="D78" i="43" s="1"/>
  <c r="R78" i="43" s="1"/>
  <c r="AM938" i="79"/>
  <c r="AM940" i="79" s="1"/>
  <c r="AM942" i="79" s="1"/>
  <c r="V159" i="47"/>
  <c r="V138" i="47"/>
  <c r="J140" i="47"/>
  <c r="J144" i="47"/>
  <c r="U136" i="47"/>
  <c r="U145" i="47"/>
  <c r="U157" i="47"/>
  <c r="U132" i="47"/>
  <c r="U134" i="47" s="1"/>
  <c r="R142" i="47"/>
  <c r="R132" i="47"/>
  <c r="R134" i="47" s="1"/>
  <c r="E36" i="43"/>
  <c r="P138" i="47"/>
  <c r="P145" i="47"/>
  <c r="Q141" i="47"/>
  <c r="E37" i="43"/>
  <c r="S141" i="47"/>
  <c r="S145" i="47"/>
  <c r="O146" i="47"/>
  <c r="O143" i="47"/>
  <c r="O138" i="47"/>
  <c r="V158" i="47"/>
  <c r="J135" i="47"/>
  <c r="N132" i="47"/>
  <c r="N134" i="47" s="1"/>
  <c r="N138" i="47"/>
  <c r="V142" i="47"/>
  <c r="V143" i="47"/>
  <c r="U137" i="47"/>
  <c r="U141" i="47"/>
  <c r="N135" i="47"/>
  <c r="BB270" i="68"/>
  <c r="G744" i="79"/>
  <c r="V135" i="47"/>
  <c r="V156" i="47"/>
  <c r="V157" i="47"/>
  <c r="J141" i="47"/>
  <c r="J138" i="47"/>
  <c r="J145" i="47"/>
  <c r="U154" i="47"/>
  <c r="U156" i="47"/>
  <c r="R135" i="47"/>
  <c r="R140" i="47"/>
  <c r="P140" i="47"/>
  <c r="P132" i="47"/>
  <c r="P134" i="47" s="1"/>
  <c r="P151" i="47"/>
  <c r="Q155" i="47"/>
  <c r="Q152" i="47"/>
  <c r="Q146" i="47"/>
  <c r="S136" i="47"/>
  <c r="S132" i="47"/>
  <c r="S134" i="47" s="1"/>
  <c r="O151" i="47"/>
  <c r="O137" i="47"/>
  <c r="O140" i="47"/>
  <c r="J146" i="47"/>
  <c r="N160" i="47"/>
  <c r="N137" i="47"/>
  <c r="V140" i="47"/>
  <c r="J137" i="47"/>
  <c r="O153" i="47"/>
  <c r="T132" i="47"/>
  <c r="T134" i="47" s="1"/>
  <c r="N159" i="47"/>
  <c r="N140" i="47"/>
  <c r="N154" i="47"/>
  <c r="V137" i="47"/>
  <c r="V132" i="47"/>
  <c r="V134" i="47" s="1"/>
  <c r="V155" i="47"/>
  <c r="J150" i="47"/>
  <c r="U161" i="47"/>
  <c r="U140" i="47"/>
  <c r="R141" i="47"/>
  <c r="R146" i="47"/>
  <c r="P143" i="47"/>
  <c r="P152" i="47"/>
  <c r="Q158" i="47"/>
  <c r="Q139" i="47"/>
  <c r="S142" i="47"/>
  <c r="O150" i="47"/>
  <c r="O132" i="47"/>
  <c r="O134" i="47" s="1"/>
  <c r="O139" i="47"/>
  <c r="V160" i="47"/>
  <c r="J136" i="47"/>
  <c r="U151" i="47"/>
  <c r="R143" i="47"/>
  <c r="R137" i="47"/>
  <c r="E34" i="43"/>
  <c r="T135" i="47"/>
  <c r="T145" i="47"/>
  <c r="N161" i="47"/>
  <c r="N141" i="47"/>
  <c r="N144" i="47"/>
  <c r="N146" i="47"/>
  <c r="V141" i="47"/>
  <c r="E42" i="43"/>
  <c r="V153" i="47"/>
  <c r="J132" i="47"/>
  <c r="J134" i="47" s="1"/>
  <c r="U138" i="47"/>
  <c r="U135" i="47"/>
  <c r="R136" i="47"/>
  <c r="J103" i="43"/>
  <c r="P142" i="47"/>
  <c r="Q143" i="47"/>
  <c r="Q136" i="47"/>
  <c r="Q159" i="47"/>
  <c r="Q160" i="47"/>
  <c r="S137" i="47"/>
  <c r="S144" i="47"/>
  <c r="S140" i="47"/>
  <c r="S139" i="47"/>
  <c r="O157" i="47"/>
  <c r="O136" i="47"/>
  <c r="O142" i="47"/>
  <c r="O145" i="47"/>
  <c r="V144" i="47"/>
  <c r="V145" i="47"/>
  <c r="J153" i="47"/>
  <c r="U158" i="47"/>
  <c r="U142" i="47"/>
  <c r="U143" i="47"/>
  <c r="R144" i="47"/>
  <c r="I129" i="47"/>
  <c r="W129" i="47" s="1"/>
  <c r="I136" i="47"/>
  <c r="I140" i="47"/>
  <c r="I130" i="47"/>
  <c r="W130" i="47" s="1"/>
  <c r="I142" i="47"/>
  <c r="R75" i="43"/>
  <c r="I135" i="47"/>
  <c r="I123" i="47"/>
  <c r="W123" i="47" s="1"/>
  <c r="I128" i="47"/>
  <c r="W128" i="47" s="1"/>
  <c r="I125" i="47"/>
  <c r="W125" i="47" s="1"/>
  <c r="I126" i="47"/>
  <c r="W126" i="47" s="1"/>
  <c r="I146" i="47"/>
  <c r="I122" i="47"/>
  <c r="W122" i="47" s="1"/>
  <c r="I124" i="47"/>
  <c r="W124" i="47" s="1"/>
  <c r="I141" i="47"/>
  <c r="I121" i="47"/>
  <c r="W121" i="47" s="1"/>
  <c r="I120" i="47"/>
  <c r="I144" i="47"/>
  <c r="I138" i="47"/>
  <c r="I127" i="47"/>
  <c r="W127" i="47" s="1"/>
  <c r="I131" i="47"/>
  <c r="W131" i="47" s="1"/>
  <c r="P139" i="47"/>
  <c r="Q154" i="47"/>
  <c r="Q137" i="47"/>
  <c r="Q150" i="47"/>
  <c r="S146" i="47"/>
  <c r="I143" i="47" l="1"/>
  <c r="I137" i="47"/>
  <c r="U159" i="47"/>
  <c r="O159" i="47"/>
  <c r="U150" i="47"/>
  <c r="E41" i="43"/>
  <c r="V151" i="47"/>
  <c r="V150" i="47"/>
  <c r="I139" i="47"/>
  <c r="I145" i="47"/>
  <c r="P157" i="47"/>
  <c r="V161" i="47"/>
  <c r="P161" i="47"/>
  <c r="V154" i="47"/>
  <c r="O160" i="47"/>
  <c r="E35" i="43"/>
  <c r="O156" i="47"/>
  <c r="N157" i="47"/>
  <c r="S157" i="47"/>
  <c r="N158" i="47"/>
  <c r="O161" i="47"/>
  <c r="S150" i="47"/>
  <c r="O155" i="47"/>
  <c r="S158" i="47"/>
  <c r="N152" i="47"/>
  <c r="S154" i="47"/>
  <c r="O152" i="47"/>
  <c r="S151" i="47"/>
  <c r="T147" i="47"/>
  <c r="T149" i="47" s="1"/>
  <c r="W140" i="47"/>
  <c r="O147" i="47"/>
  <c r="O149" i="47" s="1"/>
  <c r="W136" i="47"/>
  <c r="R158" i="47"/>
  <c r="E38" i="43"/>
  <c r="R156" i="47"/>
  <c r="W135" i="47"/>
  <c r="W137" i="47"/>
  <c r="W145" i="47"/>
  <c r="J158" i="47"/>
  <c r="R159" i="47"/>
  <c r="E39" i="43"/>
  <c r="S152" i="47"/>
  <c r="S159" i="47"/>
  <c r="S155" i="47"/>
  <c r="Y1124" i="79"/>
  <c r="D81" i="43" s="1"/>
  <c r="AM1121" i="79"/>
  <c r="AM1124" i="79" s="1"/>
  <c r="AM1126" i="79" s="1"/>
  <c r="L100" i="43"/>
  <c r="P147" i="47"/>
  <c r="P149" i="47" s="1"/>
  <c r="R151" i="47"/>
  <c r="T160" i="47"/>
  <c r="T155" i="47"/>
  <c r="T151" i="47"/>
  <c r="E40" i="43"/>
  <c r="T154" i="47"/>
  <c r="T152" i="47"/>
  <c r="T159" i="47"/>
  <c r="T153" i="47"/>
  <c r="T156" i="47"/>
  <c r="T157" i="47"/>
  <c r="T150" i="47"/>
  <c r="T161" i="47"/>
  <c r="T158" i="47"/>
  <c r="Q147" i="47"/>
  <c r="Q149" i="47" s="1"/>
  <c r="O154" i="47"/>
  <c r="R152" i="47"/>
  <c r="J156" i="47"/>
  <c r="R160" i="47"/>
  <c r="W138" i="47"/>
  <c r="W144" i="47"/>
  <c r="W146" i="47"/>
  <c r="H19" i="43"/>
  <c r="J147" i="47"/>
  <c r="J149" i="47" s="1"/>
  <c r="V147" i="47"/>
  <c r="V149" i="47" s="1"/>
  <c r="S147" i="47"/>
  <c r="S149" i="47" s="1"/>
  <c r="N155" i="47"/>
  <c r="R155" i="47"/>
  <c r="E30" i="43"/>
  <c r="W120" i="47"/>
  <c r="W132" i="47" s="1"/>
  <c r="I134" i="47"/>
  <c r="R154" i="47"/>
  <c r="J152" i="47"/>
  <c r="R150" i="47"/>
  <c r="Q157" i="47"/>
  <c r="Q156" i="47"/>
  <c r="Q161" i="47"/>
  <c r="Q151" i="47"/>
  <c r="U160" i="47"/>
  <c r="S161" i="47"/>
  <c r="U147" i="47"/>
  <c r="U149" i="47" s="1"/>
  <c r="W143" i="47"/>
  <c r="W139" i="47"/>
  <c r="W142" i="47"/>
  <c r="R161" i="47"/>
  <c r="J155" i="47"/>
  <c r="J157" i="47"/>
  <c r="J154" i="47"/>
  <c r="R147" i="47"/>
  <c r="R149" i="47" s="1"/>
  <c r="J161" i="47"/>
  <c r="P150" i="47"/>
  <c r="P153" i="47"/>
  <c r="P158" i="47"/>
  <c r="P160" i="47"/>
  <c r="P155" i="47"/>
  <c r="P159" i="47"/>
  <c r="P154" i="47"/>
  <c r="U155" i="47"/>
  <c r="S156" i="47"/>
  <c r="J151" i="47"/>
  <c r="U152" i="47"/>
  <c r="N147" i="47"/>
  <c r="N149" i="47" s="1"/>
  <c r="W141" i="47"/>
  <c r="R153" i="47"/>
  <c r="J160" i="47"/>
  <c r="BC270" i="68"/>
  <c r="H744" i="79"/>
  <c r="N151" i="47"/>
  <c r="N150" i="47"/>
  <c r="N153" i="47"/>
  <c r="S153" i="47"/>
  <c r="R157" i="47"/>
  <c r="I147" i="47" l="1"/>
  <c r="I149" i="47" s="1"/>
  <c r="O162" i="47"/>
  <c r="J84" i="43" s="1"/>
  <c r="J85" i="43" s="1"/>
  <c r="V162" i="47"/>
  <c r="Q84" i="43" s="1"/>
  <c r="Q85" i="43" s="1"/>
  <c r="T162" i="47"/>
  <c r="O84" i="43" s="1"/>
  <c r="F40" i="43"/>
  <c r="G40" i="43" s="1"/>
  <c r="O85" i="43"/>
  <c r="P162" i="47"/>
  <c r="K84" i="43" s="1"/>
  <c r="Q162" i="47"/>
  <c r="L84" i="43" s="1"/>
  <c r="R162" i="47"/>
  <c r="M84" i="43" s="1"/>
  <c r="U162" i="47"/>
  <c r="P84" i="43" s="1"/>
  <c r="S162" i="47"/>
  <c r="N84" i="43" s="1"/>
  <c r="R81" i="43"/>
  <c r="I160" i="47"/>
  <c r="W160" i="47" s="1"/>
  <c r="I150" i="47"/>
  <c r="W150" i="47" s="1"/>
  <c r="I152" i="47"/>
  <c r="W152" i="47" s="1"/>
  <c r="I159" i="47"/>
  <c r="W159" i="47" s="1"/>
  <c r="I155" i="47"/>
  <c r="W155" i="47" s="1"/>
  <c r="I161" i="47"/>
  <c r="W161" i="47" s="1"/>
  <c r="I153" i="47"/>
  <c r="W153" i="47" s="1"/>
  <c r="E29" i="43"/>
  <c r="E43" i="43" s="1"/>
  <c r="I154" i="47"/>
  <c r="W154" i="47" s="1"/>
  <c r="I158" i="47"/>
  <c r="W158" i="47" s="1"/>
  <c r="I157" i="47"/>
  <c r="W157" i="47" s="1"/>
  <c r="I156" i="47"/>
  <c r="W156" i="47" s="1"/>
  <c r="I151" i="47"/>
  <c r="W151" i="47" s="1"/>
  <c r="BD270" i="68"/>
  <c r="I744" i="79"/>
  <c r="J162" i="47"/>
  <c r="E84" i="43" s="1"/>
  <c r="L103" i="43"/>
  <c r="M100" i="43"/>
  <c r="M103" i="43" s="1"/>
  <c r="N162" i="47"/>
  <c r="I84" i="43" s="1"/>
  <c r="J105" i="43"/>
  <c r="W134" i="47"/>
  <c r="W147" i="47" s="1"/>
  <c r="F42" i="43" l="1"/>
  <c r="G42" i="43" s="1"/>
  <c r="F35" i="43"/>
  <c r="G35" i="43" s="1"/>
  <c r="F34" i="43"/>
  <c r="G34" i="43" s="1"/>
  <c r="I85" i="43"/>
  <c r="F37" i="43"/>
  <c r="G37" i="43" s="1"/>
  <c r="L85" i="43"/>
  <c r="F36" i="43"/>
  <c r="G36" i="43" s="1"/>
  <c r="K85" i="43"/>
  <c r="W149" i="47"/>
  <c r="W162" i="47" s="1"/>
  <c r="L105" i="43" s="1"/>
  <c r="L106" i="43" s="1"/>
  <c r="K105" i="43"/>
  <c r="K106" i="43" s="1"/>
  <c r="F38" i="43"/>
  <c r="G38" i="43" s="1"/>
  <c r="M85" i="43"/>
  <c r="F30" i="43"/>
  <c r="G30" i="43" s="1"/>
  <c r="E85" i="43"/>
  <c r="J106" i="43"/>
  <c r="F39" i="43"/>
  <c r="G39" i="43" s="1"/>
  <c r="N85" i="43"/>
  <c r="I162" i="47"/>
  <c r="D84" i="43" s="1"/>
  <c r="D85" i="43" s="1"/>
  <c r="BE270" i="68"/>
  <c r="J744" i="79"/>
  <c r="F41" i="43"/>
  <c r="G41" i="43" s="1"/>
  <c r="P85" i="43"/>
  <c r="M105" i="43" l="1"/>
  <c r="M106" i="43" s="1"/>
  <c r="BF270" i="68"/>
  <c r="K744" i="79"/>
  <c r="F29" i="43"/>
  <c r="R84" i="43"/>
  <c r="H21" i="43" l="1"/>
  <c r="H22" i="43" s="1"/>
  <c r="R85" i="43"/>
  <c r="G29" i="43"/>
  <c r="G43" i="43" s="1"/>
  <c r="F43" i="43"/>
  <c r="BG270" i="68"/>
  <c r="L744" i="79"/>
  <c r="BH270" i="68" l="1"/>
  <c r="BI270" i="68" s="1"/>
  <c r="BJ270" i="68" s="1"/>
  <c r="BK270" i="68" s="1"/>
  <c r="BL270" i="68" s="1"/>
  <c r="BM270" i="68" s="1"/>
  <c r="BN270" i="68" s="1"/>
  <c r="BO270" i="68" s="1"/>
  <c r="BP270" i="68" s="1"/>
  <c r="BQ270" i="68" s="1"/>
  <c r="BR270" i="68" s="1"/>
  <c r="BS270" i="68" s="1"/>
  <c r="BT270" i="68" s="1"/>
  <c r="M744" i="79"/>
</calcChain>
</file>

<file path=xl/comments1.xml><?xml version="1.0" encoding="utf-8"?>
<comments xmlns="http://schemas.openxmlformats.org/spreadsheetml/2006/main">
  <authors>
    <author>Keith Ritchie</author>
  </authors>
  <commentList>
    <comment ref="H105" authorId="0" shape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comments2.xml><?xml version="1.0" encoding="utf-8"?>
<comments xmlns="http://schemas.openxmlformats.org/spreadsheetml/2006/main">
  <authors>
    <author>Cathy Pei</author>
  </authors>
  <commentList>
    <comment ref="AX269" authorId="0" shapeId="0">
      <text>
        <r>
          <rPr>
            <sz val="9"/>
            <color indexed="81"/>
            <rFont val="Tahoma"/>
            <family val="2"/>
          </rPr>
          <t xml:space="preserve">
from detail report</t>
        </r>
      </text>
    </comment>
    <comment ref="AX276" authorId="0" shapeId="0">
      <text>
        <r>
          <rPr>
            <sz val="9"/>
            <color indexed="81"/>
            <rFont val="Tahoma"/>
            <family val="2"/>
          </rPr>
          <t xml:space="preserve">
Not in P&amp;C Report, but in the project detail report
</t>
        </r>
      </text>
    </comment>
  </commentList>
</comments>
</file>

<file path=xl/sharedStrings.xml><?xml version="1.0" encoding="utf-8"?>
<sst xmlns="http://schemas.openxmlformats.org/spreadsheetml/2006/main" count="4437" uniqueCount="919">
  <si>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</si>
  <si>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</si>
  <si>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</si>
  <si>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</si>
  <si>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</si>
  <si>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</si>
  <si>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</si>
  <si>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</si>
  <si>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</si>
  <si>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</si>
  <si>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</si>
  <si>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</si>
  <si>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</si>
  <si>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</si>
  <si>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</si>
  <si>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</si>
  <si>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</si>
  <si>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</si>
  <si>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</si>
  <si>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</si>
  <si>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</si>
  <si>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</si>
  <si>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</si>
  <si>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</si>
  <si>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</si>
  <si>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</si>
  <si>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</si>
  <si>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</si>
  <si>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</si>
  <si>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</si>
  <si>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</si>
  <si>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</si>
  <si>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</si>
  <si>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</si>
  <si>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</si>
  <si>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</si>
  <si>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</si>
  <si>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</si>
  <si>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</si>
  <si>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</si>
  <si>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</si>
  <si>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</si>
  <si>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</si>
  <si>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</si>
  <si>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</si>
  <si>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</si>
  <si>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</si>
  <si>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</si>
  <si>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</si>
  <si>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</si>
  <si>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</si>
  <si>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</si>
  <si>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</si>
  <si>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</si>
  <si>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</si>
  <si>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</si>
  <si>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</si>
  <si>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</si>
  <si>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</si>
  <si>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</si>
  <si>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</si>
  <si>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</si>
  <si>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</si>
  <si>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</si>
  <si>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</si>
  <si>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</si>
  <si>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</si>
  <si>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</si>
  <si>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</si>
  <si>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</si>
  <si>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</si>
  <si>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</si>
  <si>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</si>
  <si>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</si>
  <si>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</si>
  <si>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</si>
  <si>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</si>
  <si>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</si>
  <si>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</si>
  <si>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</si>
  <si>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</si>
  <si>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</si>
  <si>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</si>
  <si>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</si>
  <si>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</si>
  <si>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</si>
  <si>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</si>
  <si>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</si>
  <si>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</si>
  <si>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</si>
  <si>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</si>
  <si>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</si>
  <si>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</si>
  <si>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</si>
  <si>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</si>
  <si>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</si>
  <si>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</si>
  <si>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</si>
  <si>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</si>
  <si>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</si>
  <si>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</si>
  <si>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</si>
  <si>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</si>
  <si>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</si>
  <si>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</si>
  <si>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</si>
  <si>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</si>
  <si>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</si>
  <si>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</si>
  <si>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</si>
  <si>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</si>
  <si>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</si>
  <si>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</si>
  <si>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</si>
  <si>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</si>
  <si>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</si>
  <si>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</si>
  <si>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</si>
  <si>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</si>
  <si>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</si>
  <si>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</si>
  <si>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</si>
  <si>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</si>
  <si>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</si>
  <si>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</si>
  <si>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</si>
  <si>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</si>
  <si>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</si>
  <si>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</si>
  <si>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</si>
  <si>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</si>
  <si>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</si>
  <si>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</si>
  <si>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</si>
  <si>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</si>
  <si>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</si>
  <si>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</si>
  <si>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</si>
  <si>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</si>
  <si>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</si>
  <si>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</si>
  <si>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</si>
  <si>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</si>
  <si>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</si>
  <si>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</si>
  <si>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</si>
  <si>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</si>
  <si>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</si>
  <si>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</si>
  <si>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</si>
  <si>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</si>
  <si>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</si>
  <si>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</si>
  <si>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</si>
  <si>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</si>
  <si>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</si>
  <si>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</si>
  <si>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</si>
  <si>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</si>
  <si>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</si>
  <si>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</si>
  <si>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</si>
  <si>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</si>
  <si>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</si>
  <si>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</si>
  <si>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</si>
  <si>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</si>
  <si>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</si>
  <si>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</si>
  <si>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</si>
  <si>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</si>
  <si>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</si>
  <si>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</si>
  <si>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</si>
  <si>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</si>
  <si>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</si>
  <si>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</si>
  <si>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</si>
  <si>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</si>
  <si>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</si>
  <si>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</si>
  <si>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</si>
  <si>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</si>
  <si>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</si>
  <si>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</si>
  <si>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</si>
  <si>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</si>
  <si>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</si>
  <si>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</si>
  <si>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</si>
  <si>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</si>
  <si>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</si>
  <si>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</si>
  <si>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</si>
  <si>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</si>
  <si>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</si>
  <si>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</si>
  <si>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</si>
  <si>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</si>
  <si>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</si>
  <si>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</si>
  <si>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</si>
  <si>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</si>
  <si>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</si>
  <si>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</si>
  <si>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</si>
  <si>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</si>
  <si>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</si>
  <si>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</si>
  <si>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</si>
  <si>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</si>
  <si>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</si>
  <si>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</si>
  <si>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</si>
  <si>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</si>
  <si>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</si>
  <si>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</si>
  <si>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</si>
  <si>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</si>
  <si>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</si>
  <si>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</si>
  <si>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</si>
  <si>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</si>
  <si>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</si>
  <si>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</si>
  <si>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</si>
  <si>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</si>
  <si>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</si>
  <si>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</si>
  <si>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</si>
  <si>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</si>
  <si>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</si>
  <si>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</si>
  <si>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</si>
  <si>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</si>
  <si>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</si>
  <si>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</si>
  <si>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</si>
  <si>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</si>
  <si>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</si>
  <si>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</si>
  <si>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</si>
  <si>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</si>
  <si>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</si>
  <si>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</si>
  <si>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</si>
  <si>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</si>
  <si>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</si>
  <si>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</si>
  <si>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</si>
  <si>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</si>
  <si>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</si>
  <si>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</si>
  <si>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</si>
  <si>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</si>
  <si>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</si>
  <si>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</si>
  <si>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</si>
  <si>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</si>
  <si>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</si>
  <si>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</si>
  <si>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</si>
  <si>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</si>
  <si>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</si>
  <si>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</si>
  <si>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</si>
  <si>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</si>
  <si>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</si>
  <si>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</si>
  <si>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</si>
  <si>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</si>
  <si>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</si>
  <si>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</si>
  <si>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</si>
  <si>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</si>
  <si>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</si>
  <si>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</si>
  <si>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</si>
  <si>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</si>
  <si>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</si>
  <si>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</si>
  <si>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</si>
  <si>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</si>
  <si>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</si>
  <si>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</si>
  <si>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</si>
  <si>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</si>
  <si>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</si>
  <si>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</si>
  <si>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</si>
  <si>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</si>
  <si>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</si>
  <si>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</si>
  <si>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</si>
  <si>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</si>
  <si>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</si>
  <si>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</si>
  <si>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</si>
  <si>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</si>
  <si>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</si>
  <si>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</si>
  <si>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</si>
  <si>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</si>
  <si>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</si>
  <si>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</si>
  <si>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</si>
  <si>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</si>
  <si>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</si>
  <si>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</si>
  <si>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</si>
  <si>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</si>
  <si>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</si>
  <si>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</si>
  <si>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</si>
  <si>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</si>
  <si>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</si>
  <si>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</si>
  <si>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</si>
  <si>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</si>
  <si>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</si>
  <si>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</si>
  <si>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</si>
  <si>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</si>
  <si>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</si>
  <si>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</si>
  <si>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</si>
  <si>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</si>
  <si>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</si>
  <si>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</si>
  <si>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</si>
  <si>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</si>
  <si>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</si>
  <si>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</si>
  <si>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</si>
  <si>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</si>
  <si>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</si>
  <si>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</si>
  <si>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</si>
  <si>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</si>
  <si>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</si>
  <si>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</si>
  <si>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</si>
  <si>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</si>
  <si>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</si>
  <si>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</si>
  <si>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</si>
  <si>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</si>
  <si>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</si>
  <si>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</si>
  <si>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</si>
  <si>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</si>
  <si>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</si>
  <si>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</si>
  <si>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</si>
  <si>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</si>
  <si>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</si>
  <si>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</si>
  <si>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</si>
  <si>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</si>
  <si>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</si>
  <si>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</si>
  <si>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</si>
  <si>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</si>
  <si>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</si>
  <si>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</si>
  <si>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</si>
  <si>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</si>
  <si>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</si>
  <si>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</si>
  <si>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</si>
  <si>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</si>
  <si>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</si>
  <si>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</si>
  <si>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</si>
  <si>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</si>
  <si>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</si>
  <si>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</si>
  <si>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</si>
  <si>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</si>
  <si>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</si>
  <si>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</si>
  <si>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</si>
  <si>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</si>
  <si>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</si>
  <si>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</si>
  <si>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</si>
  <si>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</si>
  <si>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</si>
  <si>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</si>
  <si>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</si>
  <si>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</si>
  <si>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</si>
  <si>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</si>
  <si>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</si>
  <si>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</si>
  <si>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</si>
  <si>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</si>
  <si>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</si>
  <si>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</si>
  <si>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</si>
  <si>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</si>
  <si>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</si>
  <si>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</si>
  <si>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</si>
  <si>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</si>
  <si>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</si>
  <si>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</si>
  <si>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</si>
  <si>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</si>
  <si>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</si>
  <si>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</si>
  <si>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</si>
  <si>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</si>
  <si>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</si>
  <si>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</si>
  <si>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</si>
  <si>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</si>
  <si>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</si>
  <si>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</si>
  <si>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</si>
  <si>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</si>
  <si>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</si>
  <si>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</si>
  <si>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</si>
  <si>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</si>
  <si>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</si>
  <si>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</si>
  <si>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</si>
  <si>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</si>
  <si>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</si>
  <si>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</si>
  <si>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</si>
  <si>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</si>
  <si>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</si>
  <si>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</si>
  <si>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</si>
  <si>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</si>
  <si>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</si>
  <si>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</si>
  <si>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</si>
  <si>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</si>
  <si>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</si>
  <si>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</si>
  <si>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</si>
  <si>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</si>
  <si>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</si>
  <si>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</si>
  <si>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</si>
  <si>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</si>
  <si>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</si>
  <si>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</si>
  <si>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</si>
  <si>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</si>
  <si>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</si>
  <si>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</si>
  <si>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</si>
  <si>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</si>
  <si>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</si>
  <si>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</si>
  <si>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</si>
  <si>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</si>
  <si>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</si>
  <si>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</si>
  <si>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</si>
  <si>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</si>
  <si>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</si>
  <si>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</si>
  <si>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</si>
  <si>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</si>
  <si>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</si>
  <si>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</si>
  <si>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</si>
  <si>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</si>
  <si>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</si>
  <si>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</si>
  <si>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</si>
  <si>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</si>
  <si>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</si>
  <si>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</si>
  <si>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</si>
  <si>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</si>
  <si>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</si>
  <si>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</si>
  <si>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</si>
  <si>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</si>
  <si>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</si>
  <si>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</si>
  <si>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</si>
  <si>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</si>
  <si>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</si>
  <si>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</si>
  <si>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</si>
  <si>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</si>
  <si>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</si>
  <si>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</si>
  <si>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</si>
  <si>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</si>
  <si>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</si>
  <si>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</si>
  <si>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</si>
  <si>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</si>
  <si>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</si>
  <si>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</si>
  <si>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</si>
  <si>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</si>
  <si>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</si>
  <si>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</si>
  <si>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</si>
  <si>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</si>
  <si>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</si>
  <si>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</si>
  <si>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</si>
  <si>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</si>
  <si>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</si>
  <si>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</si>
  <si>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</si>
  <si>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</si>
  <si>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</si>
  <si>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</si>
  <si>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</si>
  <si>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</si>
  <si>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</si>
  <si>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</si>
  <si>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</si>
  <si>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</si>
  <si>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</si>
  <si>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</si>
  <si>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</si>
  <si>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</si>
  <si>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</si>
  <si>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</si>
  <si>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</si>
  <si>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</si>
  <si>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</si>
  <si>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</si>
  <si>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</si>
  <si>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</si>
  <si>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</si>
  <si>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</si>
  <si>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</si>
  <si>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</si>
  <si>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</si>
  <si>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</si>
  <si>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</si>
  <si>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</si>
  <si>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</si>
  <si>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</si>
  <si>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</si>
  <si>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</si>
  <si>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</si>
  <si>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</si>
  <si>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</si>
  <si>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</si>
  <si>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</si>
  <si>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</si>
  <si>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</si>
  <si>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</si>
  <si>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</si>
  <si>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</si>
  <si>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</si>
  <si>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</si>
  <si>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</si>
  <si>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</si>
  <si>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</si>
  <si>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</si>
  <si>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</si>
  <si>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</si>
  <si>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</si>
  <si>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</si>
  <si>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</si>
  <si>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</si>
  <si>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</si>
  <si>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</si>
  <si>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</si>
  <si>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</si>
  <si>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</si>
  <si>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</si>
  <si>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</si>
  <si>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</si>
  <si>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</si>
  <si>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</si>
  <si>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</si>
  <si>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</si>
  <si>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</si>
  <si>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</si>
  <si>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</si>
  <si>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</si>
  <si>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</si>
  <si>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</si>
  <si>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</si>
  <si>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</si>
  <si>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</si>
  <si>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</si>
  <si>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</si>
  <si>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</si>
  <si>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</si>
  <si>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</si>
  <si>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</si>
  <si>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</si>
  <si>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</si>
  <si>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</si>
  <si>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</si>
  <si>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</si>
  <si>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</si>
  <si>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</si>
  <si>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</si>
  <si>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</si>
  <si>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</si>
  <si>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</si>
  <si>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</si>
  <si>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</si>
  <si>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</si>
  <si>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</si>
  <si>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</si>
  <si>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</si>
  <si>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</si>
  <si>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</si>
  <si>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</si>
  <si>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</si>
  <si>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</si>
  <si>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</si>
  <si>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</si>
  <si>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</si>
  <si>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</si>
  <si>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</si>
  <si>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</si>
  <si>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</si>
  <si>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</si>
  <si>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</si>
  <si>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</si>
  <si>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</si>
  <si>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</si>
  <si>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</si>
  <si>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</si>
  <si>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</si>
  <si>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</si>
  <si>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</si>
  <si>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</si>
  <si>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</si>
  <si>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</si>
  <si>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</si>
  <si>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</si>
  <si>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</si>
  <si>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</si>
  <si>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</si>
  <si>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</si>
  <si>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</si>
  <si>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</si>
  <si>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</si>
  <si>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</si>
  <si>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</si>
  <si>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</si>
  <si>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</si>
  <si>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</si>
  <si>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</si>
  <si>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</si>
  <si>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</si>
  <si>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</si>
  <si>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</si>
  <si>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</si>
  <si>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</si>
  <si>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</si>
  <si>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</si>
  <si>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</si>
  <si>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</si>
  <si>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</si>
  <si>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</si>
  <si>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</si>
  <si>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</si>
  <si>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</si>
  <si>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</si>
  <si>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</si>
  <si>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</si>
  <si>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</si>
  <si>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</si>
  <si>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</si>
  <si>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</si>
  <si>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</si>
  <si>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</si>
  <si>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</si>
  <si>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</si>
  <si>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</si>
  <si>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</si>
  <si>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</si>
  <si>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</si>
  <si>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</si>
  <si>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t>a</t>
  </si>
  <si>
    <t>b</t>
  </si>
  <si>
    <t>c</t>
  </si>
  <si>
    <t>b * c</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</si>
  <si>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</si>
  <si>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The LRAMVA work form was created in a generic manner for use by all LDCs.  There are some elements that are not applicable at this time (i.e. 2019 and 2020 related components) but have been included in an effort to avoid major updates in the future.  Distributors should follow the checklist, which is referenced in this tab of the work form and listed below:</t>
  </si>
  <si>
    <t>EB-2019-0059</t>
  </si>
  <si>
    <t>2020 COS/IRM Application</t>
  </si>
  <si>
    <t>EB-2018-0059</t>
  </si>
  <si>
    <t>Oakville Hydro Electricity Distribution Inc.</t>
  </si>
  <si>
    <t>2019 COS/IRM Application</t>
  </si>
  <si>
    <t>2013-2016</t>
  </si>
  <si>
    <t>2017-2018</t>
  </si>
  <si>
    <t>KW</t>
  </si>
  <si>
    <t>GS&gt;1000 kW</t>
  </si>
  <si>
    <t>2014 Settlement Agreement, p. 38</t>
  </si>
  <si>
    <t>EB-2014-0102</t>
  </si>
  <si>
    <t>EB-2012-0154</t>
  </si>
  <si>
    <t>EB-2013-0159</t>
  </si>
  <si>
    <t>EB-2011-0189</t>
  </si>
  <si>
    <t>EB-2010-0104</t>
  </si>
  <si>
    <t>EB-2009-0271</t>
  </si>
  <si>
    <t>EB-2015-0094</t>
  </si>
  <si>
    <t>EB-2016-0097</t>
  </si>
  <si>
    <t>EB-2017-0067</t>
  </si>
  <si>
    <t>Tier 1</t>
  </si>
  <si>
    <t>Consumer</t>
  </si>
  <si>
    <t>EE</t>
  </si>
  <si>
    <t>DR</t>
  </si>
  <si>
    <t>Business</t>
  </si>
  <si>
    <t>Demand Response 3 (part of the Industrial program schedule)</t>
  </si>
  <si>
    <t>Commercial &amp; Institutional</t>
  </si>
  <si>
    <t>Industrial</t>
  </si>
  <si>
    <t>Pre-2011 Programs Completed in 2011</t>
  </si>
  <si>
    <t>C&amp;I</t>
  </si>
  <si>
    <t>Non-Tier 1</t>
  </si>
  <si>
    <t>Residential and Small Commercial Demand Response</t>
  </si>
  <si>
    <t>Tier 1 - 2011 Adjustment</t>
  </si>
  <si>
    <t>Energy Audit Funding</t>
  </si>
  <si>
    <t>DR-3</t>
  </si>
  <si>
    <t>peaksaverPLUS</t>
  </si>
  <si>
    <t>peaksaverPLUS (IHD)</t>
  </si>
  <si>
    <t>Small Business Lighting</t>
  </si>
  <si>
    <t>Annual Coupons</t>
  </si>
  <si>
    <t>Bi-Annual Retailer Events</t>
  </si>
  <si>
    <t>HVAC</t>
  </si>
  <si>
    <t>Non-LDC</t>
  </si>
  <si>
    <t>Commercial</t>
  </si>
  <si>
    <t>Home Assistance</t>
  </si>
  <si>
    <t>PSUI</t>
  </si>
  <si>
    <t>Time-of-Use Savings</t>
  </si>
  <si>
    <t>non-Tier 1</t>
  </si>
  <si>
    <t xml:space="preserve">Demand Response 3 </t>
  </si>
  <si>
    <t>Commercial Demand Response</t>
  </si>
  <si>
    <t>Save on Energy Heating &amp; Cooling Program</t>
  </si>
  <si>
    <t>Save on Energy Retrofit Program - P4P</t>
  </si>
  <si>
    <t>Save on Energy Process &amp; Systems Upgrades Program - P4P</t>
  </si>
  <si>
    <t>Adaptive Thermostat Local Program</t>
  </si>
  <si>
    <t>Business Refrigeration Incentives Local Program</t>
  </si>
  <si>
    <t>Conservation on the Coast Home Assistance Local Program</t>
  </si>
  <si>
    <t>Conservation on the Coast Small Business Lighting Local Program</t>
  </si>
  <si>
    <t>First Nations Conservation Local Program</t>
  </si>
  <si>
    <t>High Efficiency Agriculturual Pumping Local Program</t>
  </si>
  <si>
    <t>Instant Savings Local Program</t>
  </si>
  <si>
    <t>OPsaver Local Program</t>
  </si>
  <si>
    <t>PUMPsaver Local Program</t>
  </si>
  <si>
    <t>THESL Swimming Pool Efficiency Local Program</t>
  </si>
  <si>
    <t>Air Source Heat Pump for Residential Water Heating Pilot Program</t>
  </si>
  <si>
    <t>Building Optimization Pilot Program</t>
  </si>
  <si>
    <t>Conservation Voltage Regulation Leveraging AMI Data Pilot Program</t>
  </si>
  <si>
    <t>Demand Control Kitchen Ventilation Pilot Program</t>
  </si>
  <si>
    <t>Direct Install - Hydronic Pilot Program</t>
  </si>
  <si>
    <t>Direct Install - RTU Controls Pilot Program</t>
  </si>
  <si>
    <t>Electronically Commutated Furnace Motor Pilot Program</t>
  </si>
  <si>
    <t>Electronics Takeback Pilot Program</t>
  </si>
  <si>
    <t>Home Energy Assessment and Retrofit Pilot Program</t>
  </si>
  <si>
    <t>HONI HP Pilot Program</t>
  </si>
  <si>
    <t>P4P for Class B Office Pilot Program</t>
  </si>
  <si>
    <t>Performance Based Conservation Pilot Program</t>
  </si>
  <si>
    <t>Re-Invest Pilot Program</t>
  </si>
  <si>
    <t>Residential Direct Install Pilot Program</t>
  </si>
  <si>
    <t>Residential Direct Mail Pilot Program</t>
  </si>
  <si>
    <t>Residential Ductless Heat Pump Pilot Program</t>
  </si>
  <si>
    <t>Residential Install Pilot Program</t>
  </si>
  <si>
    <t>Social Benchmarking Pilot Program</t>
  </si>
  <si>
    <t>Solar Powered Attic Ventilation Pilot Program</t>
  </si>
  <si>
    <t>Truckload Event Pilot Program</t>
  </si>
  <si>
    <t>Save on Energy Retrofit Program Enabled Savings</t>
  </si>
  <si>
    <t>Save on Energy High Performance New Construction Program Enabled Savings</t>
  </si>
  <si>
    <t>Save on Energy Process &amp; Systems Upgrades Program Enabled Savings</t>
  </si>
  <si>
    <t>Proposed Program or Pilot</t>
  </si>
  <si>
    <t>Unassigned Target</t>
  </si>
  <si>
    <t>EnerNOC Conservation Fund Pilot Program</t>
  </si>
  <si>
    <t>Home Depot Home Appliance Market Uplift Conservation Fund Pilot Program</t>
  </si>
  <si>
    <t>Loblaw P4P Conservation Fund Pilot Program</t>
  </si>
  <si>
    <t>Ontario Clean Water Agency P4P Conservation Fund Pilot Program</t>
  </si>
  <si>
    <t>Social Benchmarking Conservation Fund Pilot Program</t>
  </si>
  <si>
    <t>Strategic Energy Group Conservation Fund Pilot Program</t>
  </si>
  <si>
    <t>Save on Energy Instant Discount Program</t>
  </si>
  <si>
    <t>Save on Energy Smart Thermostat Program</t>
  </si>
  <si>
    <t>Save on Energy Whole Home Program</t>
  </si>
  <si>
    <t>Save on Energy Business Refrigeration Program</t>
  </si>
  <si>
    <t>Save on Energy Energy Performance Program</t>
  </si>
  <si>
    <t>RTUSaver</t>
  </si>
  <si>
    <t>Swimming_Pool_Efficiency_Program</t>
  </si>
  <si>
    <t>Pool Saver Local Program</t>
  </si>
  <si>
    <t>Oakville Hydro Electricity Distribution Inc. - Pool Saver Local Program</t>
  </si>
  <si>
    <t>Oakville Hydro Electricity Distribution Inc. - PUMPsaver Local Program</t>
  </si>
  <si>
    <t>Save on Energy  Smart Thermostat Program</t>
  </si>
  <si>
    <t>Oakville Hydro Electricity Distribution Inc. - Swimming_Pool_Efficiency_Program</t>
  </si>
  <si>
    <t>Toronto Hydro-Electric System Limited - Swimming_Pool_Efficiency_Program</t>
  </si>
  <si>
    <t>Table 8-a:  Town of Oakville</t>
  </si>
  <si>
    <t>Summary of Project</t>
  </si>
  <si>
    <t>Details of Project</t>
  </si>
  <si>
    <t>Billed Quantities (Number of Fixtures)</t>
  </si>
  <si>
    <t>Fixture Type</t>
  </si>
  <si>
    <t>Watts</t>
  </si>
  <si>
    <t>Coach B-40</t>
  </si>
  <si>
    <t>Coach B-70</t>
  </si>
  <si>
    <t>Coach G-100</t>
  </si>
  <si>
    <t>Coach G-150</t>
  </si>
  <si>
    <t>Coach G-40</t>
  </si>
  <si>
    <t>Coach G-70</t>
  </si>
  <si>
    <t>Coach PT-100</t>
  </si>
  <si>
    <t>Coach PT-40</t>
  </si>
  <si>
    <t>COBRA-100</t>
  </si>
  <si>
    <t>Sub-Total</t>
  </si>
  <si>
    <t>COBRA-108</t>
  </si>
  <si>
    <t>Persistence in 2017</t>
  </si>
  <si>
    <t>COBRA-150</t>
  </si>
  <si>
    <t>Persistence in 2018</t>
  </si>
  <si>
    <t>COBRA-200</t>
  </si>
  <si>
    <t>COBRA-250</t>
  </si>
  <si>
    <t>COBRA-32</t>
  </si>
  <si>
    <t>COBRA-500</t>
  </si>
  <si>
    <t>COBRA-70</t>
  </si>
  <si>
    <t>Harbour N.-40</t>
  </si>
  <si>
    <t>Harbour S.-25</t>
  </si>
  <si>
    <t>Harbour-100</t>
  </si>
  <si>
    <t>Harbour-70</t>
  </si>
  <si>
    <t>LAND MARK-100</t>
  </si>
  <si>
    <t>LED-100</t>
  </si>
  <si>
    <t>LED-105</t>
  </si>
  <si>
    <t>LED-108</t>
  </si>
  <si>
    <t>LED-110</t>
  </si>
  <si>
    <t>LED-200</t>
  </si>
  <si>
    <t>LED-216</t>
  </si>
  <si>
    <t>LED-32</t>
  </si>
  <si>
    <t>LED-51</t>
  </si>
  <si>
    <t>LED-67</t>
  </si>
  <si>
    <t>LED-70</t>
  </si>
  <si>
    <t>Saucer-100</t>
  </si>
  <si>
    <t>Saucer-250</t>
  </si>
  <si>
    <t>Saucer-70</t>
  </si>
  <si>
    <t>SQUARE Pack-100</t>
  </si>
  <si>
    <t>SQUARE Pack-150</t>
  </si>
  <si>
    <t>SQUARE Pack-200</t>
  </si>
  <si>
    <t>SQUARE PACK-250</t>
  </si>
  <si>
    <t>SQUARE PACK-70</t>
  </si>
  <si>
    <t>Teardrop-150</t>
  </si>
  <si>
    <t>Teardrop-60</t>
  </si>
  <si>
    <t>LED - 100</t>
  </si>
  <si>
    <t>LED -134</t>
  </si>
  <si>
    <t>LED-162</t>
  </si>
  <si>
    <t>LED-203</t>
  </si>
  <si>
    <t>LED-217</t>
  </si>
  <si>
    <t>LED-310</t>
  </si>
  <si>
    <t>LED-40</t>
  </si>
  <si>
    <t>LED-55</t>
  </si>
  <si>
    <t>LED-75</t>
  </si>
  <si>
    <t>LED-84</t>
  </si>
  <si>
    <t>Save on Energy Retrofit - Street Light Upgrade</t>
  </si>
  <si>
    <t>Save on Energy Street Light Upgrade</t>
  </si>
  <si>
    <t>Row 270</t>
  </si>
  <si>
    <t>These savings are captured in Tab 8 and linked to Tab 5</t>
  </si>
  <si>
    <t>Row 326</t>
  </si>
  <si>
    <t>See above</t>
  </si>
  <si>
    <t>Row 512</t>
  </si>
  <si>
    <t>2016 Streetlight savings - kW</t>
  </si>
  <si>
    <t>2017 Streetlight savings - kW</t>
  </si>
  <si>
    <t>2018 Streetlight savings - kW</t>
  </si>
  <si>
    <t>Row 695</t>
  </si>
  <si>
    <t>Cell B679/682/695/729/735</t>
  </si>
  <si>
    <t>Cell B496/499/502/512/546/549</t>
  </si>
  <si>
    <t>Not in the list of programs</t>
  </si>
  <si>
    <t>Replace program names</t>
  </si>
  <si>
    <t>Allocations of actual CDM savings to applicable rate classes are shown on Tab 4 and 5. Allocations are based on project specific information where available.</t>
  </si>
  <si>
    <t>For 2011-2014, allocations are based internal tracking of program results.</t>
  </si>
  <si>
    <t>For 2015-2016, allocations are based on net results reported by IESO in the projects spreadsheet</t>
  </si>
  <si>
    <t>For 2017, allocations are based on net results reported by IESO in the projects spreadsheet</t>
  </si>
  <si>
    <t>Savings Calculations</t>
  </si>
  <si>
    <t>#</t>
  </si>
  <si>
    <t>Project Type</t>
  </si>
  <si>
    <t>Equations</t>
  </si>
  <si>
    <t>Prescriptive Measures and Projects Programs</t>
  </si>
  <si>
    <t>Gross Reported Savings = Activity * Per Unit Assumption Savings
Gross Verified Savings = Gross Reported Savings * Realization Rate
Net Verified Savings = Gross Verified Savings * Net-to-Gross Ratio
All savings are annualized (i.e. the savings are the same regardless of time of year a project was completed or measure installed)</t>
  </si>
  <si>
    <t>Engineered and Custom Projects / Programs</t>
  </si>
  <si>
    <t>Gross Reported Savings = Reported Savings
Gross Verified Savings = Gross Reported Savings * Realization Rate
Net Verified Savings = Gross Verified Savings * Net-to-Gross Ratio
All savings are annualized (i.e. the savings are the same regardless of time of year a project was completed or measure installed)</t>
  </si>
  <si>
    <t>For 2018, allocations are based on net results , which is calcuated by using the formulars below based on the gross results reported by IESO in the projects spreadsheet.</t>
  </si>
  <si>
    <t xml:space="preserve"> </t>
  </si>
  <si>
    <t>Fixture</t>
  </si>
  <si>
    <t>Ballast</t>
  </si>
  <si>
    <t>H19</t>
  </si>
  <si>
    <t>H20</t>
  </si>
  <si>
    <t>Add years 2017 and 2018 only</t>
  </si>
  <si>
    <t>Previous years have been claimed</t>
  </si>
  <si>
    <t>Streetlight demand savings have been removed.</t>
  </si>
  <si>
    <t>2017 Program Allocation</t>
  </si>
  <si>
    <t>Class</t>
  </si>
  <si>
    <t>NET_Energy_Savings_kwh</t>
  </si>
  <si>
    <t>Allocation</t>
  </si>
  <si>
    <t>GS&lt;50</t>
  </si>
  <si>
    <t>GS&gt;1000</t>
  </si>
  <si>
    <t>GS&gt;50</t>
  </si>
  <si>
    <t>2018 Program Allocation</t>
  </si>
  <si>
    <t>StreetLighting</t>
  </si>
  <si>
    <t>Remove the 2011-2016 lost revenue</t>
  </si>
  <si>
    <t>Remove lost revenue from April 2018 to Dec 2018</t>
  </si>
  <si>
    <t>Cell O695 to X695</t>
  </si>
  <si>
    <t>Update Net Demand savings on Save on Energy Street Light Upgrade Program</t>
  </si>
  <si>
    <t>Cell D729 to M729 and O729 to X729</t>
  </si>
  <si>
    <t>Update Net Demand savings and Energy savings on Swimming Pool Efficiency Program</t>
  </si>
  <si>
    <t>Update the program savings by using the savings on 2019 P&amp;C report</t>
  </si>
  <si>
    <t>Cell D732 to M732</t>
  </si>
  <si>
    <t>Update Net Demand savings and Energy savings on RTUsaver Program</t>
  </si>
  <si>
    <t>Cell D735 to M735</t>
  </si>
  <si>
    <t>Remove Net Demand savings and Energy savings on THESL Swimming Pool Efficiency Program</t>
  </si>
  <si>
    <t>This savings is included in the Swimming Pool Efficiency Program from 2019 P&amp;C report</t>
  </si>
  <si>
    <t>Save on Energy Retrofit Program - remove Streetlight project</t>
  </si>
  <si>
    <t>Cell C54 to H71</t>
  </si>
  <si>
    <t>Cell B56 to F65 , Tab 8. Streetlight</t>
  </si>
  <si>
    <t>Cell D695 to M695</t>
  </si>
  <si>
    <t>Remove the kWh savings attributable to street light upgrades from Retrofit Program</t>
  </si>
</sst>
</file>

<file path=xl/styles.xml><?xml version="1.0" encoding="utf-8"?>
<styleSheet xmlns="http://schemas.openxmlformats.org/spreadsheetml/2006/main" xmlns:mc="http://schemas.openxmlformats.org/markup-compatibility/2006" xmlns:x14ac="http://schemas.microsoft.com/office/spreadsheetml/2009/9/ac" mc:Ignorable="x14ac">
  <numFmts count="129">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 numFmtId="289" formatCode="_(* #,##0.0000_);_(* \(#,##0.0000\);_(* &quot;-&quot;??_);_(@_)"/>
  </numFmts>
  <fonts count="243">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s>
  <fills count="9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style="hair">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9772">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5"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165"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165"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43"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166"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879">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169"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8" fontId="91" fillId="2" borderId="96" xfId="0" applyNumberFormat="1" applyFont="1" applyFill="1" applyBorder="1" applyAlignment="1">
      <alignment horizontal="center"/>
    </xf>
    <xf numFmtId="8" fontId="91" fillId="2" borderId="97"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20"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3" xfId="70" applyNumberFormat="1" applyFont="1" applyFill="1" applyBorder="1" applyAlignment="1">
      <alignment horizontal="lef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10"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7"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41" fillId="2" borderId="110" xfId="0" applyNumberFormat="1" applyFont="1" applyFill="1" applyBorder="1"/>
    <xf numFmtId="169" fontId="41" fillId="2" borderId="134" xfId="70" applyFont="1" applyFill="1" applyBorder="1"/>
    <xf numFmtId="169" fontId="41" fillId="2" borderId="110" xfId="70" applyFont="1" applyFill="1" applyBorder="1"/>
    <xf numFmtId="169" fontId="41" fillId="2" borderId="122" xfId="70" applyFont="1" applyFill="1" applyBorder="1"/>
    <xf numFmtId="169" fontId="41" fillId="2" borderId="137" xfId="70" applyFont="1" applyFill="1" applyBorder="1"/>
    <xf numFmtId="169"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8" fontId="91" fillId="2" borderId="35" xfId="0" applyNumberFormat="1" applyFont="1" applyFill="1" applyBorder="1" applyAlignment="1">
      <alignment horizontal="center"/>
    </xf>
    <xf numFmtId="8" fontId="236"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73"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8" fontId="212" fillId="90" borderId="140" xfId="40" applyNumberFormat="1" applyFont="1" applyFill="1" applyBorder="1" applyAlignment="1">
      <alignment horizontal="left" vertical="center"/>
    </xf>
    <xf numFmtId="173" fontId="91" fillId="28" borderId="13" xfId="0" applyNumberFormat="1" applyFont="1" applyFill="1" applyBorder="1" applyAlignment="1">
      <alignment horizontal="center"/>
    </xf>
    <xf numFmtId="173"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3" xfId="0" applyNumberFormat="1" applyFont="1" applyFill="1" applyBorder="1" applyAlignment="1">
      <alignment horizontal="left" vertical="center"/>
    </xf>
    <xf numFmtId="175" fontId="91" fillId="2" borderId="7" xfId="0" quotePrefix="1" applyNumberFormat="1" applyFont="1" applyFill="1" applyBorder="1" applyAlignment="1">
      <alignment horizontal="left" vertical="center"/>
    </xf>
    <xf numFmtId="175" fontId="221" fillId="2" borderId="7" xfId="0" applyNumberFormat="1" applyFont="1" applyFill="1" applyBorder="1" applyAlignment="1">
      <alignment horizontal="left" vertical="center"/>
    </xf>
    <xf numFmtId="175" fontId="47" fillId="2" borderId="7" xfId="0" applyNumberFormat="1" applyFont="1" applyFill="1" applyBorder="1" applyAlignment="1">
      <alignment horizontal="left" vertical="center"/>
    </xf>
    <xf numFmtId="175" fontId="47" fillId="2" borderId="7" xfId="0" quotePrefix="1" applyNumberFormat="1" applyFont="1" applyFill="1" applyBorder="1" applyAlignment="1">
      <alignment horizontal="left" vertical="center"/>
    </xf>
    <xf numFmtId="175"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5" fontId="91" fillId="2" borderId="119"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xf>
    <xf numFmtId="175" fontId="91" fillId="2" borderId="142" xfId="0" applyNumberFormat="1" applyFont="1" applyFill="1" applyBorder="1" applyAlignment="1">
      <alignment horizontal="center" vertical="center"/>
    </xf>
    <xf numFmtId="175"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8" fontId="91" fillId="2" borderId="116" xfId="0" applyNumberFormat="1" applyFont="1" applyFill="1" applyBorder="1" applyAlignment="1">
      <alignment horizontal="center"/>
    </xf>
    <xf numFmtId="8" fontId="91" fillId="2" borderId="117" xfId="0" applyNumberFormat="1" applyFont="1" applyFill="1" applyBorder="1" applyAlignment="1">
      <alignment horizontal="center"/>
    </xf>
    <xf numFmtId="172" fontId="45" fillId="2" borderId="137" xfId="0" applyNumberFormat="1" applyFont="1" applyFill="1" applyBorder="1" applyAlignment="1" applyProtection="1">
      <alignment horizontal="center"/>
    </xf>
    <xf numFmtId="288" fontId="41" fillId="2" borderId="103" xfId="0" applyNumberFormat="1" applyFont="1" applyFill="1" applyBorder="1" applyAlignment="1" applyProtection="1">
      <alignment horizontal="center"/>
    </xf>
    <xf numFmtId="288" fontId="45" fillId="2" borderId="137" xfId="0" applyNumberFormat="1" applyFont="1" applyFill="1" applyBorder="1" applyAlignment="1" applyProtection="1">
      <alignment horizontal="center"/>
    </xf>
    <xf numFmtId="172" fontId="45" fillId="2" borderId="107" xfId="0" applyNumberFormat="1" applyFont="1" applyFill="1" applyBorder="1" applyAlignment="1" applyProtection="1">
      <alignment horizontal="center"/>
    </xf>
    <xf numFmtId="288" fontId="41" fillId="2" borderId="37" xfId="0" applyNumberFormat="1" applyFont="1" applyFill="1" applyBorder="1" applyAlignment="1" applyProtection="1">
      <alignment horizontal="center"/>
    </xf>
    <xf numFmtId="288" fontId="45" fillId="2" borderId="107" xfId="0" applyNumberFormat="1" applyFont="1" applyFill="1" applyBorder="1" applyAlignment="1" applyProtection="1">
      <alignment horizontal="center"/>
    </xf>
    <xf numFmtId="172" fontId="45" fillId="2" borderId="48" xfId="0" applyNumberFormat="1" applyFont="1" applyFill="1" applyBorder="1" applyAlignment="1" applyProtection="1">
      <alignment horizontal="center"/>
    </xf>
    <xf numFmtId="288" fontId="41" fillId="2" borderId="55" xfId="0" applyNumberFormat="1" applyFont="1" applyFill="1" applyBorder="1" applyAlignment="1" applyProtection="1">
      <alignment horizontal="center"/>
    </xf>
    <xf numFmtId="288"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0" fillId="28" borderId="110" xfId="0" applyFont="1" applyFill="1" applyBorder="1" applyAlignment="1">
      <alignment vertical="top"/>
    </xf>
    <xf numFmtId="3" fontId="0" fillId="28" borderId="3"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169" fontId="212" fillId="2" borderId="0" xfId="70" applyFont="1" applyFill="1" applyBorder="1" applyAlignment="1">
      <alignment horizontal="left" vertical="center"/>
    </xf>
    <xf numFmtId="169" fontId="212" fillId="28" borderId="123" xfId="70" applyFont="1" applyFill="1" applyBorder="1" applyAlignment="1">
      <alignment horizontal="left" vertical="center"/>
    </xf>
    <xf numFmtId="181"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81"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0" fontId="5" fillId="28" borderId="35" xfId="0" applyFont="1" applyFill="1" applyBorder="1" applyProtection="1">
      <protection locked="0"/>
    </xf>
    <xf numFmtId="17" fontId="5" fillId="28" borderId="35" xfId="0" applyNumberFormat="1" applyFont="1" applyFill="1" applyBorder="1"/>
    <xf numFmtId="175" fontId="241" fillId="2" borderId="0" xfId="5151" applyNumberFormat="1" applyFont="1" applyFill="1" applyBorder="1" applyAlignment="1">
      <alignment vertical="center"/>
    </xf>
    <xf numFmtId="175" fontId="242"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17" fontId="4" fillId="28" borderId="35" xfId="0" applyNumberFormat="1" applyFont="1" applyFill="1" applyBorder="1"/>
    <xf numFmtId="3" fontId="48" fillId="28" borderId="110" xfId="0" applyNumberFormat="1" applyFont="1" applyFill="1" applyBorder="1" applyAlignment="1" applyProtection="1">
      <alignment horizontal="center"/>
      <protection locked="0"/>
    </xf>
    <xf numFmtId="9" fontId="41" fillId="28" borderId="0" xfId="72" applyNumberFormat="1" applyFont="1" applyFill="1" applyBorder="1" applyAlignment="1" applyProtection="1">
      <alignment horizontal="center" vertical="center"/>
      <protection locked="0"/>
    </xf>
    <xf numFmtId="3" fontId="0" fillId="93" borderId="3" xfId="0" applyNumberFormat="1" applyFont="1" applyFill="1" applyBorder="1" applyAlignment="1">
      <alignment vertical="top"/>
    </xf>
    <xf numFmtId="0" fontId="0" fillId="0" borderId="0" xfId="0" applyFont="1" applyFill="1" applyBorder="1" applyAlignment="1">
      <alignment vertical="top"/>
    </xf>
    <xf numFmtId="3" fontId="0" fillId="0" borderId="3" xfId="0" applyNumberFormat="1" applyFont="1" applyFill="1" applyBorder="1" applyAlignment="1">
      <alignment vertical="top"/>
    </xf>
    <xf numFmtId="3" fontId="0" fillId="28" borderId="113" xfId="0" applyNumberFormat="1" applyFont="1" applyFill="1" applyBorder="1" applyAlignment="1">
      <alignment vertical="top"/>
    </xf>
    <xf numFmtId="3" fontId="0" fillId="0" borderId="113" xfId="0" applyNumberFormat="1" applyFont="1" applyFill="1" applyBorder="1" applyAlignment="1">
      <alignment vertical="top"/>
    </xf>
    <xf numFmtId="0" fontId="0" fillId="0" borderId="0" xfId="0" applyFill="1"/>
    <xf numFmtId="0" fontId="0" fillId="93" borderId="110" xfId="0" applyFont="1" applyFill="1" applyBorder="1" applyAlignment="1">
      <alignment vertical="top"/>
    </xf>
    <xf numFmtId="0" fontId="91" fillId="94" borderId="0" xfId="0" applyFont="1" applyFill="1" applyBorder="1" applyAlignment="1" applyProtection="1">
      <alignment vertical="top" wrapText="1"/>
      <protection locked="0"/>
    </xf>
    <xf numFmtId="0" fontId="91" fillId="0" borderId="0" xfId="0" applyFont="1" applyFill="1" applyBorder="1" applyAlignment="1" applyProtection="1">
      <alignment vertical="top" wrapText="1"/>
      <protection locked="0"/>
    </xf>
    <xf numFmtId="17" fontId="72" fillId="26" borderId="35" xfId="5151" applyNumberFormat="1" applyFont="1" applyFill="1" applyBorder="1" applyAlignment="1">
      <alignment horizontal="center" vertical="center" wrapText="1"/>
    </xf>
    <xf numFmtId="43" fontId="5" fillId="28" borderId="35" xfId="71" applyNumberFormat="1" applyFont="1" applyFill="1" applyBorder="1" applyProtection="1">
      <protection locked="0"/>
    </xf>
    <xf numFmtId="43" fontId="5" fillId="28" borderId="35" xfId="71" quotePrefix="1" applyNumberFormat="1" applyFont="1" applyFill="1" applyBorder="1" applyAlignment="1" applyProtection="1">
      <alignment horizontal="center"/>
      <protection locked="0"/>
    </xf>
    <xf numFmtId="43" fontId="4" fillId="28" borderId="35" xfId="71" applyNumberFormat="1" applyFont="1" applyFill="1" applyBorder="1" applyProtection="1">
      <protection locked="0"/>
    </xf>
    <xf numFmtId="43" fontId="4" fillId="28" borderId="35" xfId="71" quotePrefix="1" applyNumberFormat="1" applyFont="1" applyFill="1" applyBorder="1" applyProtection="1">
      <protection locked="0"/>
    </xf>
    <xf numFmtId="17" fontId="209" fillId="28" borderId="35" xfId="0" applyNumberFormat="1" applyFont="1" applyFill="1" applyBorder="1"/>
    <xf numFmtId="43" fontId="5" fillId="28" borderId="35" xfId="71" applyFont="1" applyFill="1" applyBorder="1" applyProtection="1">
      <protection locked="0"/>
    </xf>
    <xf numFmtId="43" fontId="4" fillId="28" borderId="35" xfId="71" applyFont="1" applyFill="1" applyBorder="1" applyProtection="1">
      <protection locked="0"/>
    </xf>
    <xf numFmtId="43" fontId="0" fillId="0" borderId="0" xfId="0" applyNumberFormat="1"/>
    <xf numFmtId="181" fontId="5" fillId="28" borderId="35" xfId="71" applyNumberFormat="1" applyFont="1" applyFill="1" applyBorder="1" applyProtection="1">
      <protection locked="0"/>
    </xf>
    <xf numFmtId="0" fontId="209" fillId="28" borderId="35" xfId="0" applyFont="1" applyFill="1" applyBorder="1" applyProtection="1">
      <protection locked="0"/>
    </xf>
    <xf numFmtId="0" fontId="91" fillId="93" borderId="0" xfId="0" applyFont="1" applyFill="1" applyBorder="1" applyAlignment="1" applyProtection="1">
      <alignment vertical="top" wrapText="1"/>
      <protection locked="0"/>
    </xf>
    <xf numFmtId="3" fontId="91" fillId="93" borderId="0" xfId="0" applyNumberFormat="1" applyFont="1" applyFill="1" applyBorder="1" applyAlignment="1" applyProtection="1">
      <alignment vertical="center"/>
      <protection locked="0"/>
    </xf>
    <xf numFmtId="3" fontId="91" fillId="93" borderId="89" xfId="0" applyNumberFormat="1" applyFont="1" applyFill="1" applyBorder="1" applyAlignment="1" applyProtection="1">
      <alignment vertical="center"/>
      <protection locked="0"/>
    </xf>
    <xf numFmtId="0" fontId="91" fillId="93" borderId="89" xfId="0" applyFont="1" applyFill="1" applyBorder="1" applyAlignment="1" applyProtection="1">
      <alignment vertical="top" wrapText="1"/>
      <protection locked="0"/>
    </xf>
    <xf numFmtId="9" fontId="72" fillId="26" borderId="35" xfId="5151" applyNumberFormat="1" applyFont="1" applyFill="1" applyBorder="1" applyAlignment="1">
      <alignment horizontal="center" vertical="center" wrapText="1"/>
    </xf>
    <xf numFmtId="9" fontId="72" fillId="26" borderId="143" xfId="5151" applyNumberFormat="1" applyFont="1" applyFill="1" applyBorder="1" applyAlignment="1">
      <alignment horizontal="center" vertical="center" wrapText="1"/>
    </xf>
    <xf numFmtId="1" fontId="209" fillId="28" borderId="35" xfId="0" applyNumberFormat="1" applyFont="1" applyFill="1" applyBorder="1" applyProtection="1">
      <protection locked="0"/>
    </xf>
    <xf numFmtId="181" fontId="0" fillId="0" borderId="0" xfId="0" applyNumberFormat="1"/>
    <xf numFmtId="2" fontId="0" fillId="0" borderId="0" xfId="0" applyNumberFormat="1"/>
    <xf numFmtId="181" fontId="209" fillId="28" borderId="35" xfId="0" applyNumberFormat="1" applyFont="1" applyFill="1" applyBorder="1" applyProtection="1">
      <protection locked="0"/>
    </xf>
    <xf numFmtId="181" fontId="0" fillId="2" borderId="0" xfId="0" applyNumberFormat="1" applyFill="1"/>
    <xf numFmtId="181" fontId="1" fillId="2" borderId="0" xfId="0" applyNumberFormat="1" applyFont="1" applyFill="1"/>
    <xf numFmtId="289" fontId="0" fillId="2" borderId="0" xfId="0" applyNumberFormat="1" applyFill="1"/>
    <xf numFmtId="9" fontId="72" fillId="26" borderId="143" xfId="5151" applyNumberFormat="1" applyFont="1" applyFill="1" applyBorder="1" applyAlignment="1">
      <alignment horizontal="center" vertical="center" wrapText="1"/>
    </xf>
    <xf numFmtId="9" fontId="72" fillId="26" borderId="35" xfId="5151" applyNumberFormat="1" applyFont="1" applyFill="1" applyBorder="1" applyAlignment="1">
      <alignment horizontal="center" vertical="center" wrapText="1"/>
    </xf>
    <xf numFmtId="0" fontId="13" fillId="0" borderId="110" xfId="0" applyFont="1" applyFill="1" applyBorder="1" applyAlignment="1">
      <alignment horizontal="left" vertical="top" wrapText="1"/>
    </xf>
    <xf numFmtId="0" fontId="3" fillId="0" borderId="144" xfId="0" applyFont="1" applyFill="1" applyBorder="1"/>
    <xf numFmtId="0" fontId="3" fillId="0" borderId="145" xfId="0" applyFont="1" applyFill="1" applyBorder="1"/>
    <xf numFmtId="0" fontId="3" fillId="0" borderId="146" xfId="0" applyFont="1" applyFill="1" applyBorder="1"/>
    <xf numFmtId="0" fontId="3" fillId="0" borderId="147" xfId="0" applyFont="1" applyBorder="1"/>
    <xf numFmtId="43" fontId="0" fillId="0" borderId="0" xfId="71" applyFont="1" applyBorder="1"/>
    <xf numFmtId="43" fontId="0" fillId="0" borderId="148" xfId="71" applyFont="1" applyBorder="1"/>
    <xf numFmtId="0" fontId="0" fillId="0" borderId="147" xfId="0" applyBorder="1" applyAlignment="1">
      <alignment horizontal="left" indent="1"/>
    </xf>
    <xf numFmtId="10" fontId="0" fillId="0" borderId="148" xfId="72" applyNumberFormat="1" applyFont="1" applyBorder="1"/>
    <xf numFmtId="0" fontId="0" fillId="0" borderId="149" xfId="0" applyBorder="1" applyAlignment="1">
      <alignment horizontal="left" indent="1"/>
    </xf>
    <xf numFmtId="43" fontId="0" fillId="0" borderId="5" xfId="71" applyFont="1" applyBorder="1"/>
    <xf numFmtId="10" fontId="0" fillId="0" borderId="150" xfId="72" applyNumberFormat="1" applyFont="1" applyBorder="1"/>
    <xf numFmtId="0" fontId="0" fillId="0" borderId="151" xfId="0" applyFill="1" applyBorder="1" applyAlignment="1">
      <alignment horizontal="left" indent="1"/>
    </xf>
    <xf numFmtId="43" fontId="0" fillId="0" borderId="152" xfId="71" applyFont="1" applyBorder="1"/>
    <xf numFmtId="0" fontId="3" fillId="0" borderId="147" xfId="0" applyFont="1" applyFill="1" applyBorder="1"/>
    <xf numFmtId="43" fontId="0" fillId="0" borderId="0" xfId="71" applyFont="1" applyFill="1" applyBorder="1"/>
    <xf numFmtId="0" fontId="0" fillId="0" borderId="148" xfId="0" applyFill="1" applyBorder="1"/>
    <xf numFmtId="0" fontId="0" fillId="0" borderId="147" xfId="0" applyFill="1" applyBorder="1"/>
    <xf numFmtId="10" fontId="0" fillId="0" borderId="148" xfId="72" applyNumberFormat="1" applyFont="1" applyFill="1" applyBorder="1"/>
    <xf numFmtId="0" fontId="0" fillId="0" borderId="149" xfId="0" applyFill="1" applyBorder="1"/>
    <xf numFmtId="43" fontId="0" fillId="0" borderId="5" xfId="71" applyFont="1" applyFill="1" applyBorder="1"/>
    <xf numFmtId="10" fontId="0" fillId="0" borderId="150" xfId="72" applyNumberFormat="1" applyFont="1" applyFill="1" applyBorder="1"/>
    <xf numFmtId="0" fontId="0" fillId="0" borderId="154" xfId="0" applyFill="1" applyBorder="1"/>
    <xf numFmtId="43" fontId="0" fillId="0" borderId="138" xfId="71" applyFont="1" applyFill="1" applyBorder="1"/>
    <xf numFmtId="10" fontId="0" fillId="0" borderId="155" xfId="0" applyNumberFormat="1" applyFill="1" applyBorder="1"/>
    <xf numFmtId="10" fontId="0" fillId="0" borderId="148" xfId="0" applyNumberFormat="1" applyFill="1" applyBorder="1"/>
    <xf numFmtId="0" fontId="0" fillId="0" borderId="151" xfId="0" applyFill="1" applyBorder="1"/>
    <xf numFmtId="43" fontId="0" fillId="0" borderId="152" xfId="71" applyFont="1" applyFill="1" applyBorder="1"/>
    <xf numFmtId="10" fontId="0" fillId="0" borderId="153" xfId="0" applyNumberFormat="1" applyFill="1" applyBorder="1"/>
    <xf numFmtId="10" fontId="0" fillId="0" borderId="153" xfId="72" applyNumberFormat="1" applyFont="1" applyBorder="1"/>
    <xf numFmtId="169" fontId="0" fillId="2" borderId="0" xfId="70" applyFont="1" applyFill="1"/>
    <xf numFmtId="44" fontId="0" fillId="2" borderId="0" xfId="0" applyNumberFormat="1" applyFont="1" applyFill="1"/>
    <xf numFmtId="169" fontId="0" fillId="2" borderId="0" xfId="0" applyNumberFormat="1" applyFont="1" applyFill="1"/>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91" fillId="2" borderId="12"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5" fontId="91" fillId="28" borderId="122" xfId="0" applyNumberFormat="1" applyFont="1" applyFill="1" applyBorder="1" applyAlignment="1">
      <alignment horizontal="left"/>
    </xf>
    <xf numFmtId="175"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horizontal="left"/>
    </xf>
    <xf numFmtId="0" fontId="0" fillId="28" borderId="134"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2" borderId="53"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8" fontId="212" fillId="92" borderId="140" xfId="40" applyNumberFormat="1" applyFont="1" applyFill="1" applyBorder="1" applyAlignment="1">
      <alignment horizontal="left" vertical="center"/>
    </xf>
    <xf numFmtId="178" fontId="212" fillId="92" borderId="141"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8" fillId="92" borderId="0" xfId="0" applyFont="1" applyFill="1" applyAlignment="1">
      <alignment horizontal="left" vertical="center" wrapText="1"/>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1" fillId="92" borderId="0" xfId="0"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143" xfId="5151" applyNumberFormat="1" applyFont="1" applyFill="1" applyBorder="1" applyAlignment="1">
      <alignment horizontal="center" vertical="center" wrapText="1"/>
    </xf>
    <xf numFmtId="9" fontId="72" fillId="26" borderId="0" xfId="5151" applyNumberFormat="1" applyFont="1" applyFill="1" applyBorder="1" applyAlignment="1">
      <alignment horizontal="center" vertical="center" wrapText="1"/>
    </xf>
    <xf numFmtId="9" fontId="72" fillId="26" borderId="35" xfId="5151" applyNumberFormat="1" applyFont="1" applyFill="1" applyBorder="1" applyAlignment="1">
      <alignment horizontal="center" vertical="center" wrapText="1"/>
    </xf>
    <xf numFmtId="0" fontId="91" fillId="92" borderId="0" xfId="0" applyFont="1" applyFill="1" applyAlignment="1">
      <alignment horizontal="left" vertical="center" wrapText="1"/>
    </xf>
  </cellXfs>
  <cellStyles count="9772">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Lefting)" xfId="705"/>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o $" xfId="1353"/>
    <cellStyle name="Acinput" xfId="1354"/>
    <cellStyle name="Acinput 2" xfId="5686"/>
    <cellStyle name="Acinput,," xfId="1355"/>
    <cellStyle name="Acinput,, 2" xfId="5687"/>
    <cellStyle name="Acoutput" xfId="1356"/>
    <cellStyle name="Acoutput 2" xfId="5688"/>
    <cellStyle name="Acoutput,," xfId="1357"/>
    <cellStyle name="Acoutput,, 2" xfId="568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r" xfId="1364"/>
    <cellStyle name="ar 2" xfId="6863"/>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ation 2" xfId="36"/>
    <cellStyle name="Calculation 2 10" xfId="9745"/>
    <cellStyle name="Calculation 2 2" xfId="64"/>
    <cellStyle name="Calculation 2 2 2" xfId="84"/>
    <cellStyle name="Calculation 2 2 2 2" xfId="9766"/>
    <cellStyle name="Calculation 2 2 3" xfId="9752"/>
    <cellStyle name="Calculation 2 3" xfId="78"/>
    <cellStyle name="Calculation 2 3 2" xfId="9760"/>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4" xfId="2039"/>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2" xfId="2122"/>
    <cellStyle name="Currency 8" xfId="2123"/>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3" xfId="218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Percent" xfId="2243"/>
    <cellStyle name="hardno" xfId="2244"/>
    <cellStyle name="Header" xfId="2245"/>
    <cellStyle name="Header1" xfId="2246"/>
    <cellStyle name="Header2" xfId="2247"/>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2" xfId="47"/>
    <cellStyle name="Input 2 10" xfId="9747"/>
    <cellStyle name="Input 2 2" xfId="65"/>
    <cellStyle name="Input 2 2 2" xfId="85"/>
    <cellStyle name="Input 2 2 2 2" xfId="9767"/>
    <cellStyle name="Input 2 2 3" xfId="9753"/>
    <cellStyle name="Input 2 3" xfId="79"/>
    <cellStyle name="Input 2 3 2" xfId="9761"/>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VariColour" xfId="2322"/>
    <cellStyle name="Integer" xfId="2323"/>
    <cellStyle name="Invisible" xfId="2324"/>
    <cellStyle name="Item" xfId="2325"/>
    <cellStyle name="Items_Obligatory" xfId="2326"/>
    <cellStyle name="ItemTypeClass" xfId="2327"/>
    <cellStyle name="ItemTypeClass 2" xfId="6861"/>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2" xfId="67"/>
    <cellStyle name="Note 2 2 2" xfId="87"/>
    <cellStyle name="Note 2 2 2 2" xfId="4555"/>
    <cellStyle name="Note 2 2 2 3" xfId="4556"/>
    <cellStyle name="Note 2 2 2 4" xfId="9769"/>
    <cellStyle name="Note 2 2 3" xfId="4557"/>
    <cellStyle name="Note 2 2 4" xfId="4558"/>
    <cellStyle name="Note 2 2 5" xfId="9755"/>
    <cellStyle name="Note 2 3" xfId="81"/>
    <cellStyle name="Note 2 3 2" xfId="4559"/>
    <cellStyle name="Note 2 3 3" xfId="9763"/>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3" xfId="9754"/>
    <cellStyle name="Note 3 3" xfId="80"/>
    <cellStyle name="Note 3 3 2" xfId="9762"/>
    <cellStyle name="Note 3 4" xfId="9748"/>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2" xfId="68"/>
    <cellStyle name="Output 2 2 2" xfId="88"/>
    <cellStyle name="Output 2 2 2 2" xfId="9770"/>
    <cellStyle name="Output 2 2 3" xfId="9756"/>
    <cellStyle name="Output 2 3" xfId="82"/>
    <cellStyle name="Output 2 3 2" xfId="9764"/>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2" xfId="4933"/>
    <cellStyle name="Style 22 2" xfId="4934"/>
    <cellStyle name="Style 22 3" xfId="4935"/>
    <cellStyle name="Style 22 4" xfId="4936"/>
    <cellStyle name="Style 23" xfId="59"/>
    <cellStyle name="Style 23 2" xfId="60"/>
    <cellStyle name="Style 23 2 2" xfId="76"/>
    <cellStyle name="Style 23 2 2 2" xfId="121"/>
    <cellStyle name="Style 23 2 2 3" xfId="9758"/>
    <cellStyle name="Style 23 3" xfId="77"/>
    <cellStyle name="Style 23 3 2" xfId="120"/>
    <cellStyle name="Style 23 3 3" xfId="9759"/>
    <cellStyle name="Style 24" xfId="4937"/>
    <cellStyle name="Style 24 2" xfId="4938"/>
    <cellStyle name="Style 24 3" xfId="4939"/>
    <cellStyle name="Style 24 4" xfId="4940"/>
    <cellStyle name="Style 25" xfId="4941"/>
    <cellStyle name="Style 25 2" xfId="4942"/>
    <cellStyle name="Style 25 3" xfId="4943"/>
    <cellStyle name="Style 26" xfId="4944"/>
    <cellStyle name="Style 26 2" xfId="4945"/>
    <cellStyle name="Style 26 3" xfId="4946"/>
    <cellStyle name="Style 26 4" xfId="4947"/>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Heading" xfId="5048"/>
    <cellStyle name="TableHighlight" xfId="5049"/>
    <cellStyle name="TableNote" xfId="5050"/>
    <cellStyle name="test a style" xfId="5051"/>
    <cellStyle name="test a style 2" xfId="6212"/>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2" xfId="69"/>
    <cellStyle name="Total 2 2 2" xfId="89"/>
    <cellStyle name="Total 2 2 2 2" xfId="9771"/>
    <cellStyle name="Total 2 2 3" xfId="9757"/>
    <cellStyle name="Total 2 3" xfId="83"/>
    <cellStyle name="Total 2 3 2" xfId="9765"/>
    <cellStyle name="Total 2 4" xfId="5071"/>
    <cellStyle name="Total 2 5" xfId="5072"/>
    <cellStyle name="Total 2 6" xfId="5073"/>
    <cellStyle name="Total 2 7" xfId="5074"/>
    <cellStyle name="Total 2 8" xfId="5075"/>
    <cellStyle name="Total 2 9" xfId="5076"/>
    <cellStyle name="Total 3" xfId="5077"/>
    <cellStyle name="Total Bold" xfId="5078"/>
    <cellStyle name="Totals" xfId="5079"/>
    <cellStyle name="Totals 2" xfId="856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n" xfId="5103"/>
    <cellStyle name="YesNo" xfId="5104"/>
    <cellStyle name="쬞\?1@" xfId="5105"/>
    <cellStyle name="千位分隔 2" xfId="5106"/>
    <cellStyle name="常规 2" xfId="5107"/>
    <cellStyle name="標準_car_JP" xfId="5108"/>
  </cellStyles>
  <dxfs count="95">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99"/>
      <color rgb="FFFFFF66"/>
      <color rgb="FF66FF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xdr:cNvGrpSpPr/>
      </xdr:nvGrpSpPr>
      <xdr:grpSpPr>
        <a:xfrm>
          <a:off x="5041" y="0"/>
          <a:ext cx="11266843" cy="2363319"/>
          <a:chOff x="10997237" y="5479676"/>
          <a:chExt cx="8857420" cy="202214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xdr:cNvGrpSpPr/>
      </xdr:nvGrpSpPr>
      <xdr:grpSpPr>
        <a:xfrm>
          <a:off x="297519" y="287432"/>
          <a:ext cx="15875932" cy="2289922"/>
          <a:chOff x="11012846"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xdr:cNvGrpSpPr/>
      </xdr:nvGrpSpPr>
      <xdr:grpSpPr>
        <a:xfrm>
          <a:off x="123825" y="76200"/>
          <a:ext cx="19874442" cy="1965960"/>
          <a:chOff x="10997237" y="5479676"/>
          <a:chExt cx="8857420" cy="190027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1208314</xdr:colOff>
      <xdr:row>0</xdr:row>
      <xdr:rowOff>1458686</xdr:rowOff>
    </xdr:from>
    <xdr:to>
      <xdr:col>5</xdr:col>
      <xdr:colOff>3058070</xdr:colOff>
      <xdr:row>0</xdr:row>
      <xdr:rowOff>1706336</xdr:rowOff>
    </xdr:to>
    <xdr:sp macro="" textlink="">
      <xdr:nvSpPr>
        <xdr:cNvPr id="10" name="TextBox 9"/>
        <xdr:cNvSpPr txBox="1"/>
      </xdr:nvSpPr>
      <xdr:spPr>
        <a:xfrm>
          <a:off x="17645743" y="1458686"/>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xdr:cNvGrpSpPr/>
      </xdr:nvGrpSpPr>
      <xdr:grpSpPr>
        <a:xfrm>
          <a:off x="135155" y="47006"/>
          <a:ext cx="20351538" cy="2337624"/>
          <a:chOff x="11005139" y="5482585"/>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960120</xdr:colOff>
          <xdr:row>53</xdr:row>
          <xdr:rowOff>22860</xdr:rowOff>
        </xdr:from>
        <xdr:to>
          <xdr:col>2</xdr:col>
          <xdr:colOff>1379220</xdr:colOff>
          <xdr:row>54</xdr:row>
          <xdr:rowOff>160020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56</xdr:row>
          <xdr:rowOff>22860</xdr:rowOff>
        </xdr:from>
        <xdr:to>
          <xdr:col>2</xdr:col>
          <xdr:colOff>1379220</xdr:colOff>
          <xdr:row>57</xdr:row>
          <xdr:rowOff>160020</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59</xdr:row>
          <xdr:rowOff>22860</xdr:rowOff>
        </xdr:from>
        <xdr:to>
          <xdr:col>2</xdr:col>
          <xdr:colOff>1379220</xdr:colOff>
          <xdr:row>60</xdr:row>
          <xdr:rowOff>160020</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62</xdr:row>
          <xdr:rowOff>22860</xdr:rowOff>
        </xdr:from>
        <xdr:to>
          <xdr:col>2</xdr:col>
          <xdr:colOff>1379220</xdr:colOff>
          <xdr:row>63</xdr:row>
          <xdr:rowOff>160020</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65</xdr:row>
          <xdr:rowOff>22860</xdr:rowOff>
        </xdr:from>
        <xdr:to>
          <xdr:col>2</xdr:col>
          <xdr:colOff>1379220</xdr:colOff>
          <xdr:row>66</xdr:row>
          <xdr:rowOff>160020</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960120</xdr:colOff>
          <xdr:row>68</xdr:row>
          <xdr:rowOff>38100</xdr:rowOff>
        </xdr:from>
        <xdr:to>
          <xdr:col>2</xdr:col>
          <xdr:colOff>1379220</xdr:colOff>
          <xdr:row>69</xdr:row>
          <xdr:rowOff>175260</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71</xdr:row>
          <xdr:rowOff>38100</xdr:rowOff>
        </xdr:from>
        <xdr:to>
          <xdr:col>2</xdr:col>
          <xdr:colOff>1379220</xdr:colOff>
          <xdr:row>72</xdr:row>
          <xdr:rowOff>175260</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xdr:cNvGrpSpPr/>
      </xdr:nvGrpSpPr>
      <xdr:grpSpPr>
        <a:xfrm>
          <a:off x="238125" y="38100"/>
          <a:ext cx="16893540" cy="2106930"/>
          <a:chOff x="10964411" y="5491703"/>
          <a:chExt cx="8857420" cy="191359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xdr:cNvGrpSpPr/>
      </xdr:nvGrpSpPr>
      <xdr:grpSpPr>
        <a:xfrm>
          <a:off x="102950" y="0"/>
          <a:ext cx="19928337" cy="217877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xdr:cNvGrpSpPr/>
      </xdr:nvGrpSpPr>
      <xdr:grpSpPr>
        <a:xfrm>
          <a:off x="499442" y="281441"/>
          <a:ext cx="15808631" cy="1563868"/>
          <a:chOff x="11207347" y="5630816"/>
          <a:chExt cx="8999966" cy="1385141"/>
        </a:xfrm>
      </xdr:grpSpPr>
      <xdr:sp macro="" textlink="">
        <xdr:nvSpPr>
          <xdr:cNvPr id="5" name="Rectangle 4"/>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xdr:cNvGrpSpPr/>
      </xdr:nvGrpSpPr>
      <xdr:grpSpPr>
        <a:xfrm>
          <a:off x="420251" y="216648"/>
          <a:ext cx="18423642" cy="2236590"/>
          <a:chOff x="11176383" y="5659979"/>
          <a:chExt cx="6311801" cy="1821373"/>
        </a:xfrm>
      </xdr:grpSpPr>
      <xdr:sp macro="" textlink="">
        <xdr:nvSpPr>
          <xdr:cNvPr id="4" name="Rectangle 3"/>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xdr:cNvGrpSpPr/>
      </xdr:nvGrpSpPr>
      <xdr:grpSpPr>
        <a:xfrm>
          <a:off x="312421" y="134471"/>
          <a:ext cx="19801839" cy="2014303"/>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xdr:cNvGrpSpPr/>
      </xdr:nvGrpSpPr>
      <xdr:grpSpPr>
        <a:xfrm>
          <a:off x="0" y="0"/>
          <a:ext cx="20003347" cy="1985434"/>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xdr:cNvGrpSpPr/>
      </xdr:nvGrpSpPr>
      <xdr:grpSpPr>
        <a:xfrm>
          <a:off x="95250" y="152400"/>
          <a:ext cx="25881330" cy="1809750"/>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workbookViewId="0"/>
  </sheetViews>
  <sheetFormatPr defaultColWidth="9.109375" defaultRowHeight="14.4"/>
  <cols>
    <col min="1" max="1" width="9.109375" style="9"/>
    <col min="2" max="2" width="32.109375" style="27" customWidth="1"/>
    <col min="3" max="3" width="114.33203125" style="9" customWidth="1"/>
    <col min="4" max="4" width="8.109375" style="9" customWidth="1"/>
    <col min="5" max="16384" width="9.109375" style="9"/>
  </cols>
  <sheetData>
    <row r="1" spans="1:3" ht="174" customHeight="1"/>
    <row r="3" spans="1:3" ht="20.399999999999999">
      <c r="B3" s="808" t="s">
        <v>174</v>
      </c>
      <c r="C3" s="808"/>
    </row>
    <row r="4" spans="1:3" ht="11.25" customHeight="1"/>
    <row r="5" spans="1:3" s="30" customFormat="1" ht="25.5" customHeight="1">
      <c r="B5" s="60" t="s">
        <v>419</v>
      </c>
      <c r="C5" s="60" t="s">
        <v>173</v>
      </c>
    </row>
    <row r="6" spans="1:3" s="176" customFormat="1" ht="48" customHeight="1">
      <c r="A6" s="240"/>
      <c r="B6" s="617" t="s">
        <v>170</v>
      </c>
      <c r="C6" s="670" t="s">
        <v>597</v>
      </c>
    </row>
    <row r="7" spans="1:3" s="176" customFormat="1" ht="21" customHeight="1">
      <c r="A7" s="240"/>
      <c r="B7" s="611" t="s">
        <v>551</v>
      </c>
      <c r="C7" s="671" t="s">
        <v>610</v>
      </c>
    </row>
    <row r="8" spans="1:3" s="176" customFormat="1" ht="32.25" customHeight="1">
      <c r="B8" s="611" t="s">
        <v>367</v>
      </c>
      <c r="C8" s="672" t="s">
        <v>598</v>
      </c>
    </row>
    <row r="9" spans="1:3" s="176" customFormat="1" ht="27.75" customHeight="1">
      <c r="B9" s="611" t="s">
        <v>169</v>
      </c>
      <c r="C9" s="672" t="s">
        <v>599</v>
      </c>
    </row>
    <row r="10" spans="1:3" s="176" customFormat="1" ht="33" customHeight="1">
      <c r="B10" s="611" t="s">
        <v>595</v>
      </c>
      <c r="C10" s="671" t="s">
        <v>603</v>
      </c>
    </row>
    <row r="11" spans="1:3" s="176" customFormat="1" ht="26.25" customHeight="1">
      <c r="B11" s="626" t="s">
        <v>368</v>
      </c>
      <c r="C11" s="674" t="s">
        <v>600</v>
      </c>
    </row>
    <row r="12" spans="1:3" s="176" customFormat="1" ht="39.75" customHeight="1">
      <c r="B12" s="611" t="s">
        <v>369</v>
      </c>
      <c r="C12" s="672" t="s">
        <v>601</v>
      </c>
    </row>
    <row r="13" spans="1:3" s="176" customFormat="1" ht="18" customHeight="1">
      <c r="B13" s="611" t="s">
        <v>370</v>
      </c>
      <c r="C13" s="672" t="s">
        <v>602</v>
      </c>
    </row>
    <row r="14" spans="1:3" s="176" customFormat="1" ht="13.5" customHeight="1">
      <c r="B14" s="611"/>
      <c r="C14" s="673"/>
    </row>
    <row r="15" spans="1:3" s="176" customFormat="1" ht="18" customHeight="1">
      <c r="B15" s="611" t="s">
        <v>666</v>
      </c>
      <c r="C15" s="671" t="s">
        <v>664</v>
      </c>
    </row>
    <row r="16" spans="1:3" s="176" customFormat="1" ht="8.25" customHeight="1">
      <c r="B16" s="611"/>
      <c r="C16" s="673"/>
    </row>
    <row r="17" spans="2:3" s="176" customFormat="1" ht="33" customHeight="1">
      <c r="B17" s="675" t="s">
        <v>596</v>
      </c>
      <c r="C17" s="676" t="s">
        <v>665</v>
      </c>
    </row>
    <row r="18" spans="2:3" s="103" customFormat="1" ht="15.6">
      <c r="B18" s="176"/>
    </row>
    <row r="19" spans="2:3" s="32" customFormat="1">
      <c r="B19"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3" location="'6.  Carrying Charges'!Print_Area" display="6.  Carrying Charges"/>
    <hyperlink ref="B12" location="'5.  2015-2020 LRAM'!Print_Area" display="5.  2015-2020 LRAM"/>
    <hyperlink ref="B11" location="'4.  2011-2014 LRAM'!Print_Area" display="4.  2011-2014 LRAM"/>
    <hyperlink ref="B15" location="'7.  Persistence Report'!Print_Area" display="7.  Persistence Report"/>
    <hyperlink ref="B7" location="'1-a.  Summary of Changes'!A1" display="1-a.  Summary of Changes"/>
    <hyperlink ref="B10" location="'3-a.  Rate Class Allocations'!A1" display="3-a.  Rate Class Allocations"/>
    <hyperlink ref="B17" location="'8.  Streetlighting'!A1" display="8.  Streetlighting"/>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6:U59"/>
  <sheetViews>
    <sheetView topLeftCell="A16" workbookViewId="0"/>
  </sheetViews>
  <sheetFormatPr defaultColWidth="9.109375" defaultRowHeight="14.4"/>
  <cols>
    <col min="1" max="1" width="9.109375" style="12"/>
    <col min="2" max="2" width="36.88671875" style="694" customWidth="1"/>
    <col min="3" max="3" width="9.109375" style="10"/>
    <col min="4" max="16384" width="9.109375" style="12"/>
  </cols>
  <sheetData>
    <row r="16" spans="2:21" ht="26.25" customHeight="1">
      <c r="B16" s="695" t="s">
        <v>560</v>
      </c>
      <c r="C16" s="812" t="s">
        <v>504</v>
      </c>
      <c r="D16" s="813"/>
      <c r="E16" s="813"/>
      <c r="F16" s="813"/>
      <c r="G16" s="813"/>
      <c r="H16" s="813"/>
      <c r="I16" s="813"/>
      <c r="J16" s="813"/>
      <c r="K16" s="813"/>
      <c r="L16" s="813"/>
      <c r="M16" s="813"/>
      <c r="N16" s="813"/>
      <c r="O16" s="813"/>
      <c r="P16" s="813"/>
      <c r="Q16" s="813"/>
      <c r="R16" s="813"/>
      <c r="S16" s="813"/>
      <c r="T16" s="813"/>
      <c r="U16" s="813"/>
    </row>
    <row r="17" spans="2:21" ht="55.5" customHeight="1">
      <c r="B17" s="696" t="s">
        <v>633</v>
      </c>
      <c r="C17" s="814" t="s">
        <v>691</v>
      </c>
      <c r="D17" s="814"/>
      <c r="E17" s="814"/>
      <c r="F17" s="814"/>
      <c r="G17" s="814"/>
      <c r="H17" s="814"/>
      <c r="I17" s="814"/>
      <c r="J17" s="814"/>
      <c r="K17" s="814"/>
      <c r="L17" s="814"/>
      <c r="M17" s="814"/>
      <c r="N17" s="814"/>
      <c r="O17" s="814"/>
      <c r="P17" s="814"/>
      <c r="Q17" s="814"/>
      <c r="R17" s="814"/>
      <c r="S17" s="814"/>
      <c r="T17" s="814"/>
      <c r="U17" s="815"/>
    </row>
    <row r="18" spans="2:21" ht="15.6">
      <c r="B18" s="697"/>
      <c r="C18" s="698"/>
      <c r="D18" s="699"/>
      <c r="E18" s="699"/>
      <c r="F18" s="699"/>
      <c r="G18" s="699"/>
      <c r="H18" s="699"/>
      <c r="I18" s="699"/>
      <c r="J18" s="699"/>
      <c r="K18" s="699"/>
      <c r="L18" s="699"/>
      <c r="M18" s="699"/>
      <c r="N18" s="699"/>
      <c r="O18" s="699"/>
      <c r="P18" s="699"/>
      <c r="Q18" s="699"/>
      <c r="R18" s="699"/>
      <c r="S18" s="699"/>
      <c r="T18" s="699"/>
      <c r="U18" s="700"/>
    </row>
    <row r="19" spans="2:21" ht="15.6">
      <c r="B19" s="697"/>
      <c r="C19" s="698" t="s">
        <v>637</v>
      </c>
      <c r="D19" s="699"/>
      <c r="E19" s="699"/>
      <c r="F19" s="699"/>
      <c r="G19" s="699"/>
      <c r="H19" s="699"/>
      <c r="I19" s="699"/>
      <c r="J19" s="699"/>
      <c r="K19" s="699"/>
      <c r="L19" s="699"/>
      <c r="M19" s="699"/>
      <c r="N19" s="699"/>
      <c r="O19" s="699"/>
      <c r="P19" s="699"/>
      <c r="Q19" s="699"/>
      <c r="R19" s="699"/>
      <c r="S19" s="699"/>
      <c r="T19" s="699"/>
      <c r="U19" s="700"/>
    </row>
    <row r="20" spans="2:21" ht="15.6">
      <c r="B20" s="697"/>
      <c r="C20" s="698"/>
      <c r="D20" s="699"/>
      <c r="E20" s="699"/>
      <c r="F20" s="699"/>
      <c r="G20" s="699"/>
      <c r="H20" s="699"/>
      <c r="I20" s="699"/>
      <c r="J20" s="699"/>
      <c r="K20" s="699"/>
      <c r="L20" s="699"/>
      <c r="M20" s="699"/>
      <c r="N20" s="699"/>
      <c r="O20" s="699"/>
      <c r="P20" s="699"/>
      <c r="Q20" s="699"/>
      <c r="R20" s="699"/>
      <c r="S20" s="699"/>
      <c r="T20" s="699"/>
      <c r="U20" s="700"/>
    </row>
    <row r="21" spans="2:21" ht="15.6">
      <c r="B21" s="697"/>
      <c r="C21" s="698" t="s">
        <v>634</v>
      </c>
      <c r="D21" s="699"/>
      <c r="E21" s="699"/>
      <c r="F21" s="699"/>
      <c r="G21" s="699"/>
      <c r="H21" s="699"/>
      <c r="I21" s="699"/>
      <c r="J21" s="699"/>
      <c r="K21" s="699"/>
      <c r="L21" s="699"/>
      <c r="M21" s="699"/>
      <c r="N21" s="699"/>
      <c r="O21" s="699"/>
      <c r="P21" s="699"/>
      <c r="Q21" s="699"/>
      <c r="R21" s="699"/>
      <c r="S21" s="699"/>
      <c r="T21" s="699"/>
      <c r="U21" s="700"/>
    </row>
    <row r="22" spans="2:21" ht="15.6">
      <c r="B22" s="697"/>
      <c r="C22" s="698"/>
      <c r="D22" s="699"/>
      <c r="E22" s="699"/>
      <c r="F22" s="699"/>
      <c r="G22" s="699"/>
      <c r="H22" s="699"/>
      <c r="I22" s="699"/>
      <c r="J22" s="699"/>
      <c r="K22" s="699"/>
      <c r="L22" s="699"/>
      <c r="M22" s="699"/>
      <c r="N22" s="699"/>
      <c r="O22" s="699"/>
      <c r="P22" s="699"/>
      <c r="Q22" s="699"/>
      <c r="R22" s="699"/>
      <c r="S22" s="699"/>
      <c r="T22" s="699"/>
      <c r="U22" s="700"/>
    </row>
    <row r="23" spans="2:21" ht="30" customHeight="1">
      <c r="B23" s="697"/>
      <c r="C23" s="811" t="s">
        <v>635</v>
      </c>
      <c r="D23" s="811"/>
      <c r="E23" s="811"/>
      <c r="F23" s="811"/>
      <c r="G23" s="811"/>
      <c r="H23" s="811"/>
      <c r="I23" s="811"/>
      <c r="J23" s="811"/>
      <c r="K23" s="811"/>
      <c r="L23" s="811"/>
      <c r="M23" s="811"/>
      <c r="N23" s="811"/>
      <c r="O23" s="811"/>
      <c r="P23" s="811"/>
      <c r="Q23" s="811"/>
      <c r="R23" s="811"/>
      <c r="S23" s="811"/>
      <c r="T23" s="699"/>
      <c r="U23" s="700"/>
    </row>
    <row r="24" spans="2:21" ht="15.6">
      <c r="B24" s="697"/>
      <c r="C24" s="698"/>
      <c r="D24" s="699"/>
      <c r="E24" s="699"/>
      <c r="F24" s="699"/>
      <c r="G24" s="699"/>
      <c r="H24" s="699"/>
      <c r="I24" s="699"/>
      <c r="J24" s="699"/>
      <c r="K24" s="699"/>
      <c r="L24" s="699"/>
      <c r="M24" s="699"/>
      <c r="N24" s="699"/>
      <c r="O24" s="699"/>
      <c r="P24" s="699"/>
      <c r="Q24" s="699"/>
      <c r="R24" s="699"/>
      <c r="S24" s="699"/>
      <c r="T24" s="699"/>
      <c r="U24" s="700"/>
    </row>
    <row r="25" spans="2:21" ht="15.6">
      <c r="B25" s="697"/>
      <c r="C25" s="698" t="s">
        <v>638</v>
      </c>
      <c r="D25" s="699"/>
      <c r="E25" s="699"/>
      <c r="F25" s="699"/>
      <c r="G25" s="699"/>
      <c r="H25" s="699"/>
      <c r="I25" s="699"/>
      <c r="J25" s="699"/>
      <c r="K25" s="699"/>
      <c r="L25" s="699"/>
      <c r="M25" s="699"/>
      <c r="N25" s="699"/>
      <c r="O25" s="699"/>
      <c r="P25" s="699"/>
      <c r="Q25" s="699"/>
      <c r="R25" s="699"/>
      <c r="S25" s="699"/>
      <c r="T25" s="699"/>
      <c r="U25" s="700"/>
    </row>
    <row r="26" spans="2:21" ht="15.6">
      <c r="B26" s="697"/>
      <c r="C26" s="698"/>
      <c r="D26" s="699"/>
      <c r="E26" s="699"/>
      <c r="F26" s="699"/>
      <c r="G26" s="699"/>
      <c r="H26" s="699"/>
      <c r="I26" s="699"/>
      <c r="J26" s="699"/>
      <c r="K26" s="699"/>
      <c r="L26" s="699"/>
      <c r="M26" s="699"/>
      <c r="N26" s="699"/>
      <c r="O26" s="699"/>
      <c r="P26" s="699"/>
      <c r="Q26" s="699"/>
      <c r="R26" s="699"/>
      <c r="S26" s="699"/>
      <c r="T26" s="699"/>
      <c r="U26" s="700"/>
    </row>
    <row r="27" spans="2:21" ht="31.5" customHeight="1">
      <c r="B27" s="697"/>
      <c r="C27" s="811" t="s">
        <v>636</v>
      </c>
      <c r="D27" s="811"/>
      <c r="E27" s="811"/>
      <c r="F27" s="811"/>
      <c r="G27" s="811"/>
      <c r="H27" s="811"/>
      <c r="I27" s="811"/>
      <c r="J27" s="811"/>
      <c r="K27" s="811"/>
      <c r="L27" s="811"/>
      <c r="M27" s="811"/>
      <c r="N27" s="811"/>
      <c r="O27" s="811"/>
      <c r="P27" s="811"/>
      <c r="Q27" s="811"/>
      <c r="R27" s="811"/>
      <c r="S27" s="811"/>
      <c r="T27" s="811"/>
      <c r="U27" s="816"/>
    </row>
    <row r="28" spans="2:21" ht="15.6">
      <c r="B28" s="697"/>
      <c r="C28" s="698"/>
      <c r="D28" s="699"/>
      <c r="E28" s="699"/>
      <c r="F28" s="699"/>
      <c r="G28" s="699"/>
      <c r="H28" s="699"/>
      <c r="I28" s="699"/>
      <c r="J28" s="699"/>
      <c r="K28" s="699"/>
      <c r="L28" s="699"/>
      <c r="M28" s="699"/>
      <c r="N28" s="699"/>
      <c r="O28" s="699"/>
      <c r="P28" s="699"/>
      <c r="Q28" s="699"/>
      <c r="R28" s="699"/>
      <c r="S28" s="699"/>
      <c r="T28" s="699"/>
      <c r="U28" s="700"/>
    </row>
    <row r="29" spans="2:21" ht="31.5" customHeight="1">
      <c r="B29" s="697"/>
      <c r="C29" s="811" t="s">
        <v>639</v>
      </c>
      <c r="D29" s="811"/>
      <c r="E29" s="811"/>
      <c r="F29" s="811"/>
      <c r="G29" s="811"/>
      <c r="H29" s="811"/>
      <c r="I29" s="811"/>
      <c r="J29" s="811"/>
      <c r="K29" s="811"/>
      <c r="L29" s="811"/>
      <c r="M29" s="811"/>
      <c r="N29" s="811"/>
      <c r="O29" s="811"/>
      <c r="P29" s="811"/>
      <c r="Q29" s="811"/>
      <c r="R29" s="811"/>
      <c r="S29" s="811"/>
      <c r="T29" s="811"/>
      <c r="U29" s="816"/>
    </row>
    <row r="30" spans="2:21" ht="15.6">
      <c r="B30" s="697"/>
      <c r="C30" s="698"/>
      <c r="D30" s="699"/>
      <c r="E30" s="699"/>
      <c r="F30" s="699"/>
      <c r="G30" s="699"/>
      <c r="H30" s="699"/>
      <c r="I30" s="699"/>
      <c r="J30" s="699"/>
      <c r="K30" s="699"/>
      <c r="L30" s="699"/>
      <c r="M30" s="699"/>
      <c r="N30" s="699"/>
      <c r="O30" s="699"/>
      <c r="P30" s="699"/>
      <c r="Q30" s="699"/>
      <c r="R30" s="699"/>
      <c r="S30" s="699"/>
      <c r="T30" s="699"/>
      <c r="U30" s="700"/>
    </row>
    <row r="31" spans="2:21" ht="15.6">
      <c r="B31" s="697"/>
      <c r="C31" s="698" t="s">
        <v>640</v>
      </c>
      <c r="D31" s="699"/>
      <c r="E31" s="699"/>
      <c r="F31" s="699"/>
      <c r="G31" s="699"/>
      <c r="H31" s="699"/>
      <c r="I31" s="699"/>
      <c r="J31" s="699"/>
      <c r="K31" s="699"/>
      <c r="L31" s="699"/>
      <c r="M31" s="699"/>
      <c r="N31" s="699"/>
      <c r="O31" s="699"/>
      <c r="P31" s="699"/>
      <c r="Q31" s="699"/>
      <c r="R31" s="699"/>
      <c r="S31" s="699"/>
      <c r="T31" s="699"/>
      <c r="U31" s="700"/>
    </row>
    <row r="32" spans="2:21" ht="15.6">
      <c r="B32" s="701"/>
      <c r="C32" s="702"/>
      <c r="D32" s="703"/>
      <c r="E32" s="703"/>
      <c r="F32" s="703"/>
      <c r="G32" s="703"/>
      <c r="H32" s="703"/>
      <c r="I32" s="703"/>
      <c r="J32" s="703"/>
      <c r="K32" s="703"/>
      <c r="L32" s="703"/>
      <c r="M32" s="703"/>
      <c r="N32" s="703"/>
      <c r="O32" s="703"/>
      <c r="P32" s="703"/>
      <c r="Q32" s="703"/>
      <c r="R32" s="703"/>
      <c r="S32" s="703"/>
      <c r="T32" s="703"/>
      <c r="U32" s="704"/>
    </row>
    <row r="33" spans="2:21" ht="39" customHeight="1">
      <c r="B33" s="705" t="s">
        <v>641</v>
      </c>
      <c r="C33" s="817" t="s">
        <v>642</v>
      </c>
      <c r="D33" s="817"/>
      <c r="E33" s="817"/>
      <c r="F33" s="817"/>
      <c r="G33" s="817"/>
      <c r="H33" s="817"/>
      <c r="I33" s="817"/>
      <c r="J33" s="817"/>
      <c r="K33" s="817"/>
      <c r="L33" s="817"/>
      <c r="M33" s="817"/>
      <c r="N33" s="817"/>
      <c r="O33" s="817"/>
      <c r="P33" s="817"/>
      <c r="Q33" s="817"/>
      <c r="R33" s="817"/>
      <c r="S33" s="817"/>
      <c r="T33" s="817"/>
      <c r="U33" s="818"/>
    </row>
    <row r="34" spans="2:21">
      <c r="B34" s="706"/>
      <c r="C34" s="707"/>
      <c r="D34" s="707"/>
      <c r="E34" s="707"/>
      <c r="F34" s="707"/>
      <c r="G34" s="707"/>
      <c r="H34" s="707"/>
      <c r="I34" s="707"/>
      <c r="J34" s="707"/>
      <c r="K34" s="707"/>
      <c r="L34" s="707"/>
      <c r="M34" s="707"/>
      <c r="N34" s="707"/>
      <c r="O34" s="707"/>
      <c r="P34" s="707"/>
      <c r="Q34" s="707"/>
      <c r="R34" s="707"/>
      <c r="S34" s="707"/>
      <c r="T34" s="707"/>
      <c r="U34" s="708"/>
    </row>
    <row r="35" spans="2:21" ht="15.6">
      <c r="B35" s="709" t="s">
        <v>643</v>
      </c>
      <c r="C35" s="710" t="s">
        <v>644</v>
      </c>
      <c r="D35" s="699"/>
      <c r="E35" s="699"/>
      <c r="F35" s="699"/>
      <c r="G35" s="699"/>
      <c r="H35" s="699"/>
      <c r="I35" s="699"/>
      <c r="J35" s="699"/>
      <c r="K35" s="699"/>
      <c r="L35" s="699"/>
      <c r="M35" s="699"/>
      <c r="N35" s="699"/>
      <c r="O35" s="699"/>
      <c r="P35" s="699"/>
      <c r="Q35" s="699"/>
      <c r="R35" s="699"/>
      <c r="S35" s="699"/>
      <c r="T35" s="699"/>
      <c r="U35" s="700"/>
    </row>
    <row r="36" spans="2:21">
      <c r="B36" s="711"/>
      <c r="C36" s="703"/>
      <c r="D36" s="703"/>
      <c r="E36" s="703"/>
      <c r="F36" s="703"/>
      <c r="G36" s="703"/>
      <c r="H36" s="703"/>
      <c r="I36" s="703"/>
      <c r="J36" s="703"/>
      <c r="K36" s="703"/>
      <c r="L36" s="703"/>
      <c r="M36" s="703"/>
      <c r="N36" s="703"/>
      <c r="O36" s="703"/>
      <c r="P36" s="703"/>
      <c r="Q36" s="703"/>
      <c r="R36" s="703"/>
      <c r="S36" s="703"/>
      <c r="T36" s="703"/>
      <c r="U36" s="704"/>
    </row>
    <row r="37" spans="2:21" ht="34.5" customHeight="1">
      <c r="B37" s="696" t="s">
        <v>645</v>
      </c>
      <c r="C37" s="819" t="s">
        <v>646</v>
      </c>
      <c r="D37" s="819"/>
      <c r="E37" s="819"/>
      <c r="F37" s="819"/>
      <c r="G37" s="819"/>
      <c r="H37" s="819"/>
      <c r="I37" s="819"/>
      <c r="J37" s="819"/>
      <c r="K37" s="819"/>
      <c r="L37" s="819"/>
      <c r="M37" s="819"/>
      <c r="N37" s="819"/>
      <c r="O37" s="819"/>
      <c r="P37" s="819"/>
      <c r="Q37" s="819"/>
      <c r="R37" s="819"/>
      <c r="S37" s="819"/>
      <c r="T37" s="819"/>
      <c r="U37" s="820"/>
    </row>
    <row r="38" spans="2:21">
      <c r="B38" s="711"/>
      <c r="C38" s="703"/>
      <c r="D38" s="703"/>
      <c r="E38" s="703"/>
      <c r="F38" s="703"/>
      <c r="G38" s="703"/>
      <c r="H38" s="703"/>
      <c r="I38" s="703"/>
      <c r="J38" s="703"/>
      <c r="K38" s="703"/>
      <c r="L38" s="703"/>
      <c r="M38" s="703"/>
      <c r="N38" s="703"/>
      <c r="O38" s="703"/>
      <c r="P38" s="703"/>
      <c r="Q38" s="703"/>
      <c r="R38" s="703"/>
      <c r="S38" s="703"/>
      <c r="T38" s="703"/>
      <c r="U38" s="704"/>
    </row>
    <row r="39" spans="2:21" ht="15.6">
      <c r="B39" s="696" t="s">
        <v>647</v>
      </c>
      <c r="C39" s="712" t="s">
        <v>648</v>
      </c>
      <c r="D39" s="707"/>
      <c r="E39" s="707"/>
      <c r="F39" s="707"/>
      <c r="G39" s="707"/>
      <c r="H39" s="707"/>
      <c r="I39" s="707"/>
      <c r="J39" s="707"/>
      <c r="K39" s="707"/>
      <c r="L39" s="707"/>
      <c r="M39" s="707"/>
      <c r="N39" s="707"/>
      <c r="O39" s="707"/>
      <c r="P39" s="707"/>
      <c r="Q39" s="707"/>
      <c r="R39" s="707"/>
      <c r="S39" s="707"/>
      <c r="T39" s="707"/>
      <c r="U39" s="708"/>
    </row>
    <row r="40" spans="2:21">
      <c r="B40" s="711"/>
      <c r="C40" s="703"/>
      <c r="D40" s="703"/>
      <c r="E40" s="703"/>
      <c r="F40" s="703"/>
      <c r="G40" s="703"/>
      <c r="H40" s="703"/>
      <c r="I40" s="703"/>
      <c r="J40" s="703"/>
      <c r="K40" s="703"/>
      <c r="L40" s="703"/>
      <c r="M40" s="703"/>
      <c r="N40" s="703"/>
      <c r="O40" s="703"/>
      <c r="P40" s="703"/>
      <c r="Q40" s="703"/>
      <c r="R40" s="703"/>
      <c r="S40" s="703"/>
      <c r="T40" s="703"/>
      <c r="U40" s="704"/>
    </row>
    <row r="41" spans="2:21" ht="38.25" customHeight="1">
      <c r="B41" s="705" t="s">
        <v>649</v>
      </c>
      <c r="C41" s="821" t="s">
        <v>650</v>
      </c>
      <c r="D41" s="821"/>
      <c r="E41" s="821"/>
      <c r="F41" s="821"/>
      <c r="G41" s="821"/>
      <c r="H41" s="821"/>
      <c r="I41" s="821"/>
      <c r="J41" s="821"/>
      <c r="K41" s="821"/>
      <c r="L41" s="821"/>
      <c r="M41" s="821"/>
      <c r="N41" s="821"/>
      <c r="O41" s="821"/>
      <c r="P41" s="821"/>
      <c r="Q41" s="821"/>
      <c r="R41" s="821"/>
      <c r="S41" s="821"/>
      <c r="T41" s="821"/>
      <c r="U41" s="822"/>
    </row>
    <row r="42" spans="2:21">
      <c r="B42" s="713"/>
      <c r="C42" s="707"/>
      <c r="D42" s="707"/>
      <c r="E42" s="707"/>
      <c r="F42" s="707"/>
      <c r="G42" s="707"/>
      <c r="H42" s="707"/>
      <c r="I42" s="707"/>
      <c r="J42" s="707"/>
      <c r="K42" s="707"/>
      <c r="L42" s="707"/>
      <c r="M42" s="707"/>
      <c r="N42" s="707"/>
      <c r="O42" s="707"/>
      <c r="P42" s="707"/>
      <c r="Q42" s="707"/>
      <c r="R42" s="707"/>
      <c r="S42" s="707"/>
      <c r="T42" s="707"/>
      <c r="U42" s="708"/>
    </row>
    <row r="43" spans="2:21" ht="15.6">
      <c r="B43" s="709" t="s">
        <v>651</v>
      </c>
      <c r="C43" s="710" t="s">
        <v>652</v>
      </c>
      <c r="D43" s="699"/>
      <c r="E43" s="699"/>
      <c r="F43" s="699"/>
      <c r="G43" s="699"/>
      <c r="H43" s="699"/>
      <c r="I43" s="699"/>
      <c r="J43" s="699"/>
      <c r="K43" s="699"/>
      <c r="L43" s="699"/>
      <c r="M43" s="699"/>
      <c r="N43" s="699"/>
      <c r="O43" s="699"/>
      <c r="P43" s="699"/>
      <c r="Q43" s="699"/>
      <c r="R43" s="699"/>
      <c r="S43" s="699"/>
      <c r="T43" s="699"/>
      <c r="U43" s="700"/>
    </row>
    <row r="44" spans="2:21">
      <c r="B44" s="714"/>
      <c r="C44" s="699"/>
      <c r="D44" s="699"/>
      <c r="E44" s="699"/>
      <c r="F44" s="699"/>
      <c r="G44" s="699"/>
      <c r="H44" s="699"/>
      <c r="I44" s="699"/>
      <c r="J44" s="699"/>
      <c r="K44" s="699"/>
      <c r="L44" s="699"/>
      <c r="M44" s="699"/>
      <c r="N44" s="699"/>
      <c r="O44" s="699"/>
      <c r="P44" s="699"/>
      <c r="Q44" s="699"/>
      <c r="R44" s="699"/>
      <c r="S44" s="699"/>
      <c r="T44" s="699"/>
      <c r="U44" s="700"/>
    </row>
    <row r="45" spans="2:21" ht="36" customHeight="1">
      <c r="B45" s="714"/>
      <c r="C45" s="809" t="s">
        <v>668</v>
      </c>
      <c r="D45" s="809"/>
      <c r="E45" s="809"/>
      <c r="F45" s="809"/>
      <c r="G45" s="809"/>
      <c r="H45" s="809"/>
      <c r="I45" s="809"/>
      <c r="J45" s="809"/>
      <c r="K45" s="809"/>
      <c r="L45" s="809"/>
      <c r="M45" s="809"/>
      <c r="N45" s="809"/>
      <c r="O45" s="809"/>
      <c r="P45" s="809"/>
      <c r="Q45" s="809"/>
      <c r="R45" s="809"/>
      <c r="S45" s="809"/>
      <c r="T45" s="809"/>
      <c r="U45" s="810"/>
    </row>
    <row r="46" spans="2:21">
      <c r="B46" s="714"/>
      <c r="C46" s="715"/>
      <c r="D46" s="699"/>
      <c r="E46" s="699"/>
      <c r="F46" s="699"/>
      <c r="G46" s="699"/>
      <c r="H46" s="699"/>
      <c r="I46" s="699"/>
      <c r="J46" s="699"/>
      <c r="K46" s="699"/>
      <c r="L46" s="699"/>
      <c r="M46" s="699"/>
      <c r="N46" s="699"/>
      <c r="O46" s="699"/>
      <c r="P46" s="699"/>
      <c r="Q46" s="699"/>
      <c r="R46" s="699"/>
      <c r="S46" s="699"/>
      <c r="T46" s="699"/>
      <c r="U46" s="700"/>
    </row>
    <row r="47" spans="2:21" ht="35.25" customHeight="1">
      <c r="B47" s="714"/>
      <c r="C47" s="809" t="s">
        <v>653</v>
      </c>
      <c r="D47" s="809"/>
      <c r="E47" s="809"/>
      <c r="F47" s="809"/>
      <c r="G47" s="809"/>
      <c r="H47" s="809"/>
      <c r="I47" s="809"/>
      <c r="J47" s="809"/>
      <c r="K47" s="809"/>
      <c r="L47" s="809"/>
      <c r="M47" s="809"/>
      <c r="N47" s="809"/>
      <c r="O47" s="809"/>
      <c r="P47" s="809"/>
      <c r="Q47" s="809"/>
      <c r="R47" s="809"/>
      <c r="S47" s="809"/>
      <c r="T47" s="809"/>
      <c r="U47" s="810"/>
    </row>
    <row r="48" spans="2:21">
      <c r="B48" s="714"/>
      <c r="C48" s="715"/>
      <c r="D48" s="699"/>
      <c r="E48" s="699"/>
      <c r="F48" s="699"/>
      <c r="G48" s="699"/>
      <c r="H48" s="699"/>
      <c r="I48" s="699"/>
      <c r="J48" s="699"/>
      <c r="K48" s="699"/>
      <c r="L48" s="699"/>
      <c r="M48" s="699"/>
      <c r="N48" s="699"/>
      <c r="O48" s="699"/>
      <c r="P48" s="699"/>
      <c r="Q48" s="699"/>
      <c r="R48" s="699"/>
      <c r="S48" s="699"/>
      <c r="T48" s="699"/>
      <c r="U48" s="700"/>
    </row>
    <row r="49" spans="2:21" ht="40.5" customHeight="1">
      <c r="B49" s="714"/>
      <c r="C49" s="809" t="s">
        <v>654</v>
      </c>
      <c r="D49" s="809"/>
      <c r="E49" s="809"/>
      <c r="F49" s="809"/>
      <c r="G49" s="809"/>
      <c r="H49" s="809"/>
      <c r="I49" s="809"/>
      <c r="J49" s="809"/>
      <c r="K49" s="809"/>
      <c r="L49" s="809"/>
      <c r="M49" s="809"/>
      <c r="N49" s="809"/>
      <c r="O49" s="809"/>
      <c r="P49" s="809"/>
      <c r="Q49" s="809"/>
      <c r="R49" s="809"/>
      <c r="S49" s="809"/>
      <c r="T49" s="809"/>
      <c r="U49" s="810"/>
    </row>
    <row r="50" spans="2:21">
      <c r="B50" s="714"/>
      <c r="C50" s="715"/>
      <c r="D50" s="699"/>
      <c r="E50" s="699"/>
      <c r="F50" s="699"/>
      <c r="G50" s="699"/>
      <c r="H50" s="699"/>
      <c r="I50" s="699"/>
      <c r="J50" s="699"/>
      <c r="K50" s="699"/>
      <c r="L50" s="699"/>
      <c r="M50" s="699"/>
      <c r="N50" s="699"/>
      <c r="O50" s="699"/>
      <c r="P50" s="699"/>
      <c r="Q50" s="699"/>
      <c r="R50" s="699"/>
      <c r="S50" s="699"/>
      <c r="T50" s="699"/>
      <c r="U50" s="700"/>
    </row>
    <row r="51" spans="2:21" ht="30" customHeight="1">
      <c r="B51" s="714"/>
      <c r="C51" s="809" t="s">
        <v>655</v>
      </c>
      <c r="D51" s="809"/>
      <c r="E51" s="809"/>
      <c r="F51" s="809"/>
      <c r="G51" s="809"/>
      <c r="H51" s="809"/>
      <c r="I51" s="809"/>
      <c r="J51" s="809"/>
      <c r="K51" s="809"/>
      <c r="L51" s="809"/>
      <c r="M51" s="809"/>
      <c r="N51" s="809"/>
      <c r="O51" s="809"/>
      <c r="P51" s="809"/>
      <c r="Q51" s="809"/>
      <c r="R51" s="809"/>
      <c r="S51" s="809"/>
      <c r="T51" s="809"/>
      <c r="U51" s="810"/>
    </row>
    <row r="52" spans="2:21" ht="15.6">
      <c r="B52" s="714"/>
      <c r="C52" s="698"/>
      <c r="D52" s="699"/>
      <c r="E52" s="699"/>
      <c r="F52" s="699"/>
      <c r="G52" s="699"/>
      <c r="H52" s="699"/>
      <c r="I52" s="699"/>
      <c r="J52" s="699"/>
      <c r="K52" s="699"/>
      <c r="L52" s="699"/>
      <c r="M52" s="699"/>
      <c r="N52" s="699"/>
      <c r="O52" s="699"/>
      <c r="P52" s="699"/>
      <c r="Q52" s="699"/>
      <c r="R52" s="699"/>
      <c r="S52" s="699"/>
      <c r="T52" s="699"/>
      <c r="U52" s="700"/>
    </row>
    <row r="53" spans="2:21" ht="31.5" customHeight="1">
      <c r="B53" s="714"/>
      <c r="C53" s="811" t="s">
        <v>667</v>
      </c>
      <c r="D53" s="811"/>
      <c r="E53" s="811"/>
      <c r="F53" s="811"/>
      <c r="G53" s="811"/>
      <c r="H53" s="811"/>
      <c r="I53" s="811"/>
      <c r="J53" s="811"/>
      <c r="K53" s="811"/>
      <c r="L53" s="811"/>
      <c r="M53" s="811"/>
      <c r="N53" s="811"/>
      <c r="O53" s="811"/>
      <c r="P53" s="811"/>
      <c r="Q53" s="811"/>
      <c r="R53" s="811"/>
      <c r="S53" s="811"/>
      <c r="T53" s="811"/>
      <c r="U53" s="816"/>
    </row>
    <row r="54" spans="2:21">
      <c r="B54" s="711"/>
      <c r="C54" s="703"/>
      <c r="D54" s="703"/>
      <c r="E54" s="703"/>
      <c r="F54" s="703"/>
      <c r="G54" s="703"/>
      <c r="H54" s="703"/>
      <c r="I54" s="703"/>
      <c r="J54" s="703"/>
      <c r="K54" s="703"/>
      <c r="L54" s="703"/>
      <c r="M54" s="703"/>
      <c r="N54" s="703"/>
      <c r="O54" s="703"/>
      <c r="P54" s="703"/>
      <c r="Q54" s="703"/>
      <c r="R54" s="703"/>
      <c r="S54" s="703"/>
      <c r="T54" s="703"/>
      <c r="U54" s="704"/>
    </row>
    <row r="55" spans="2:21" ht="48" customHeight="1">
      <c r="B55" s="696" t="s">
        <v>656</v>
      </c>
      <c r="C55" s="819" t="s">
        <v>657</v>
      </c>
      <c r="D55" s="819"/>
      <c r="E55" s="819"/>
      <c r="F55" s="819"/>
      <c r="G55" s="819"/>
      <c r="H55" s="819"/>
      <c r="I55" s="819"/>
      <c r="J55" s="819"/>
      <c r="K55" s="819"/>
      <c r="L55" s="819"/>
      <c r="M55" s="819"/>
      <c r="N55" s="819"/>
      <c r="O55" s="819"/>
      <c r="P55" s="819"/>
      <c r="Q55" s="819"/>
      <c r="R55" s="819"/>
      <c r="S55" s="819"/>
      <c r="T55" s="819"/>
      <c r="U55" s="820"/>
    </row>
    <row r="56" spans="2:21">
      <c r="B56" s="711"/>
      <c r="C56" s="703"/>
      <c r="D56" s="703"/>
      <c r="E56" s="703"/>
      <c r="F56" s="703"/>
      <c r="G56" s="703"/>
      <c r="H56" s="703"/>
      <c r="I56" s="703"/>
      <c r="J56" s="703"/>
      <c r="K56" s="703"/>
      <c r="L56" s="703"/>
      <c r="M56" s="703"/>
      <c r="N56" s="703"/>
      <c r="O56" s="703"/>
      <c r="P56" s="703"/>
      <c r="Q56" s="703"/>
      <c r="R56" s="703"/>
      <c r="S56" s="703"/>
      <c r="T56" s="703"/>
      <c r="U56" s="704"/>
    </row>
    <row r="57" spans="2:21" ht="34.5" customHeight="1">
      <c r="B57" s="696" t="s">
        <v>658</v>
      </c>
      <c r="C57" s="819" t="s">
        <v>659</v>
      </c>
      <c r="D57" s="819"/>
      <c r="E57" s="819"/>
      <c r="F57" s="819"/>
      <c r="G57" s="819"/>
      <c r="H57" s="819"/>
      <c r="I57" s="819"/>
      <c r="J57" s="819"/>
      <c r="K57" s="819"/>
      <c r="L57" s="819"/>
      <c r="M57" s="819"/>
      <c r="N57" s="819"/>
      <c r="O57" s="819"/>
      <c r="P57" s="819"/>
      <c r="Q57" s="819"/>
      <c r="R57" s="819"/>
      <c r="S57" s="819"/>
      <c r="T57" s="819"/>
      <c r="U57" s="820"/>
    </row>
    <row r="58" spans="2:21">
      <c r="B58" s="716"/>
      <c r="C58" s="703"/>
      <c r="D58" s="703"/>
      <c r="E58" s="703"/>
      <c r="F58" s="703"/>
      <c r="G58" s="703"/>
      <c r="H58" s="703"/>
      <c r="I58" s="703"/>
      <c r="J58" s="703"/>
      <c r="K58" s="703"/>
      <c r="L58" s="703"/>
      <c r="M58" s="703"/>
      <c r="N58" s="703"/>
      <c r="O58" s="703"/>
      <c r="P58" s="703"/>
      <c r="Q58" s="703"/>
      <c r="R58" s="703"/>
      <c r="S58" s="703"/>
      <c r="T58" s="703"/>
      <c r="U58" s="704"/>
    </row>
    <row r="59" spans="2:21" ht="30.75" customHeight="1">
      <c r="B59" s="705" t="s">
        <v>660</v>
      </c>
      <c r="C59" s="717" t="s">
        <v>661</v>
      </c>
      <c r="D59" s="718"/>
      <c r="E59" s="718"/>
      <c r="F59" s="718"/>
      <c r="G59" s="718"/>
      <c r="H59" s="718"/>
      <c r="I59" s="718"/>
      <c r="J59" s="718"/>
      <c r="K59" s="718"/>
      <c r="L59" s="718"/>
      <c r="M59" s="718"/>
      <c r="N59" s="718"/>
      <c r="O59" s="718"/>
      <c r="P59" s="718"/>
      <c r="Q59" s="718"/>
      <c r="R59" s="718"/>
      <c r="S59" s="718"/>
      <c r="T59" s="718"/>
      <c r="U59" s="719"/>
    </row>
  </sheetData>
  <mergeCells count="15">
    <mergeCell ref="C49:U49"/>
    <mergeCell ref="C51:U51"/>
    <mergeCell ref="C53:U53"/>
    <mergeCell ref="C55:U55"/>
    <mergeCell ref="C57:U57"/>
    <mergeCell ref="C47:U47"/>
    <mergeCell ref="C23:S23"/>
    <mergeCell ref="C16:U16"/>
    <mergeCell ref="C17:U17"/>
    <mergeCell ref="C27:U27"/>
    <mergeCell ref="C29:U29"/>
    <mergeCell ref="C33:U33"/>
    <mergeCell ref="C37:U37"/>
    <mergeCell ref="C41:U41"/>
    <mergeCell ref="C45:U45"/>
  </mergeCells>
  <pageMargins left="0.7" right="0.7" top="0.75" bottom="0.75" header="0.3" footer="0.3"/>
  <pageSetup scale="49"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4"/>
  <sheetViews>
    <sheetView topLeftCell="A22" workbookViewId="0">
      <selection activeCell="C35" sqref="C35"/>
    </sheetView>
  </sheetViews>
  <sheetFormatPr defaultColWidth="9.109375" defaultRowHeight="15.6"/>
  <cols>
    <col min="1" max="1" width="3.109375" style="12" customWidth="1"/>
    <col min="2" max="2" width="61.6640625" style="10" customWidth="1"/>
    <col min="3" max="3" width="58.6640625" style="12" customWidth="1"/>
    <col min="4" max="4" width="62.5546875" style="12" customWidth="1"/>
    <col min="5" max="5" width="53.5546875" style="12" customWidth="1"/>
    <col min="6" max="6" width="47.109375" style="12" customWidth="1"/>
    <col min="7" max="7" width="9.109375" style="16"/>
    <col min="8" max="10" width="9.109375" style="12"/>
    <col min="11" max="11" width="26.109375" style="12" customWidth="1"/>
    <col min="12" max="12" width="59.88671875" style="17" customWidth="1"/>
    <col min="13" max="13" width="14.6640625" style="25" customWidth="1"/>
    <col min="14" max="14" width="29.6640625" style="17" customWidth="1"/>
    <col min="15" max="16384" width="9.109375" style="12"/>
  </cols>
  <sheetData>
    <row r="1" spans="2:20" ht="146.25" customHeight="1"/>
    <row r="3" spans="2:20" ht="25.5" customHeight="1">
      <c r="B3" s="824" t="s">
        <v>685</v>
      </c>
      <c r="C3" s="825"/>
      <c r="D3" s="825"/>
      <c r="E3" s="825"/>
      <c r="F3" s="826"/>
      <c r="G3" s="122"/>
    </row>
    <row r="4" spans="2:20" ht="16.5" customHeight="1">
      <c r="B4" s="827"/>
      <c r="C4" s="828"/>
      <c r="D4" s="828"/>
      <c r="E4" s="828"/>
      <c r="F4" s="829"/>
      <c r="G4" s="122"/>
    </row>
    <row r="5" spans="2:20" ht="71.25" customHeight="1">
      <c r="B5" s="827"/>
      <c r="C5" s="828"/>
      <c r="D5" s="828"/>
      <c r="E5" s="828"/>
      <c r="F5" s="829"/>
      <c r="G5" s="122"/>
    </row>
    <row r="6" spans="2:20" ht="21.75" customHeight="1">
      <c r="B6" s="830"/>
      <c r="C6" s="831"/>
      <c r="D6" s="831"/>
      <c r="E6" s="831"/>
      <c r="F6" s="832"/>
      <c r="G6" s="122"/>
    </row>
    <row r="8" spans="2:20" ht="21">
      <c r="B8" s="823" t="s">
        <v>480</v>
      </c>
      <c r="C8" s="823"/>
      <c r="D8" s="823"/>
      <c r="E8" s="823"/>
      <c r="F8" s="823"/>
      <c r="G8" s="823"/>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587</v>
      </c>
      <c r="G12" s="28"/>
      <c r="L12" s="33"/>
      <c r="M12" s="33"/>
      <c r="N12" s="33"/>
      <c r="O12" s="33"/>
      <c r="P12" s="33"/>
      <c r="Q12" s="68"/>
      <c r="S12" s="8"/>
      <c r="T12" s="8"/>
    </row>
    <row r="13" spans="2:20" s="9" customFormat="1" ht="26.25" customHeight="1" thickBot="1">
      <c r="B13" s="102"/>
      <c r="C13" s="124" t="s">
        <v>626</v>
      </c>
      <c r="G13" s="109"/>
      <c r="L13" s="33"/>
      <c r="M13" s="33"/>
      <c r="N13" s="33"/>
      <c r="O13" s="33"/>
      <c r="P13" s="33"/>
      <c r="Q13" s="68"/>
      <c r="S13" s="8"/>
      <c r="T13" s="8"/>
    </row>
    <row r="14" spans="2:20" s="9" customFormat="1" ht="26.25" customHeight="1" thickBot="1">
      <c r="B14" s="102"/>
      <c r="C14" s="172" t="s">
        <v>621</v>
      </c>
      <c r="G14" s="123"/>
      <c r="L14" s="33"/>
      <c r="M14" s="33"/>
      <c r="N14" s="33"/>
      <c r="O14" s="33"/>
      <c r="P14" s="33"/>
      <c r="Q14" s="68"/>
      <c r="S14" s="8"/>
      <c r="T14" s="8"/>
    </row>
    <row r="15" spans="2:20" s="9" customFormat="1" ht="26.25" customHeight="1" thickBot="1">
      <c r="B15" s="102"/>
      <c r="C15" s="172" t="s">
        <v>622</v>
      </c>
      <c r="G15" s="123"/>
      <c r="L15" s="33"/>
      <c r="M15" s="33"/>
      <c r="N15" s="33"/>
      <c r="O15" s="33"/>
      <c r="P15" s="33"/>
      <c r="Q15" s="68"/>
      <c r="S15" s="8"/>
      <c r="T15" s="8"/>
    </row>
    <row r="16" spans="2:20" s="9" customFormat="1" ht="26.25" customHeight="1" thickBot="1">
      <c r="B16" s="102"/>
      <c r="C16" s="172" t="s">
        <v>623</v>
      </c>
      <c r="G16" s="123"/>
      <c r="L16" s="33"/>
      <c r="M16" s="33"/>
      <c r="N16" s="33"/>
      <c r="O16" s="33"/>
      <c r="P16" s="33"/>
      <c r="Q16" s="68"/>
      <c r="S16" s="8"/>
      <c r="T16" s="8"/>
    </row>
    <row r="17" spans="2:20" s="9" customFormat="1" ht="26.25" customHeight="1" thickBot="1">
      <c r="B17" s="102"/>
      <c r="C17" s="124" t="s">
        <v>624</v>
      </c>
      <c r="G17" s="109"/>
      <c r="L17" s="33"/>
      <c r="M17" s="33"/>
      <c r="N17" s="33"/>
      <c r="O17" s="33"/>
      <c r="P17" s="33"/>
      <c r="Q17" s="68"/>
      <c r="S17" s="8"/>
      <c r="T17" s="8"/>
    </row>
    <row r="18" spans="2:20" s="9" customFormat="1" ht="26.25" customHeight="1" thickBot="1">
      <c r="B18" s="102"/>
      <c r="C18" s="124" t="s">
        <v>625</v>
      </c>
      <c r="G18" s="123"/>
      <c r="L18" s="33"/>
      <c r="M18" s="33"/>
      <c r="N18" s="33"/>
      <c r="O18" s="33"/>
      <c r="P18" s="33"/>
      <c r="Q18" s="68"/>
      <c r="S18" s="8"/>
      <c r="T18" s="8"/>
    </row>
    <row r="19" spans="2:20" s="9" customFormat="1" ht="26.25" customHeight="1" thickBot="1">
      <c r="B19" s="102"/>
      <c r="C19" s="124" t="s">
        <v>627</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2" t="s">
        <v>539</v>
      </c>
      <c r="C21" s="242" t="s">
        <v>470</v>
      </c>
      <c r="D21" s="242" t="s">
        <v>446</v>
      </c>
      <c r="E21" s="242" t="s">
        <v>438</v>
      </c>
      <c r="F21" s="242" t="s">
        <v>552</v>
      </c>
      <c r="G21" s="40"/>
      <c r="M21" s="25"/>
      <c r="T21" s="25"/>
    </row>
    <row r="22" spans="2:20" s="103" customFormat="1" ht="36" customHeight="1">
      <c r="B22" s="646" t="s">
        <v>542</v>
      </c>
      <c r="C22" s="652" t="s">
        <v>436</v>
      </c>
      <c r="D22" s="655" t="s">
        <v>442</v>
      </c>
      <c r="E22" s="659" t="s">
        <v>586</v>
      </c>
      <c r="F22" s="655" t="s">
        <v>447</v>
      </c>
      <c r="G22" s="174"/>
      <c r="M22" s="644"/>
      <c r="T22" s="644"/>
    </row>
    <row r="23" spans="2:20" s="103" customFormat="1" ht="35.25" customHeight="1">
      <c r="B23" s="647" t="s">
        <v>457</v>
      </c>
      <c r="C23" s="653" t="s">
        <v>437</v>
      </c>
      <c r="D23" s="656" t="s">
        <v>443</v>
      </c>
      <c r="E23" s="660" t="s">
        <v>586</v>
      </c>
      <c r="F23" s="656" t="s">
        <v>447</v>
      </c>
      <c r="G23" s="174"/>
      <c r="M23" s="644"/>
      <c r="T23" s="644"/>
    </row>
    <row r="24" spans="2:20" s="103" customFormat="1" ht="34.5" customHeight="1">
      <c r="B24" s="647" t="s">
        <v>454</v>
      </c>
      <c r="C24" s="653" t="s">
        <v>437</v>
      </c>
      <c r="D24" s="656" t="s">
        <v>444</v>
      </c>
      <c r="E24" s="660" t="s">
        <v>586</v>
      </c>
      <c r="F24" s="656" t="s">
        <v>447</v>
      </c>
      <c r="G24" s="174"/>
      <c r="M24" s="644"/>
      <c r="T24" s="644"/>
    </row>
    <row r="25" spans="2:20" s="103" customFormat="1" ht="32.25" customHeight="1">
      <c r="B25" s="648" t="s">
        <v>455</v>
      </c>
      <c r="C25" s="653" t="s">
        <v>436</v>
      </c>
      <c r="D25" s="656" t="s">
        <v>445</v>
      </c>
      <c r="E25" s="661" t="s">
        <v>605</v>
      </c>
      <c r="F25" s="664"/>
      <c r="G25" s="174"/>
      <c r="M25" s="644"/>
      <c r="T25" s="644"/>
    </row>
    <row r="26" spans="2:20" s="103" customFormat="1" ht="30.75" customHeight="1">
      <c r="B26" s="649" t="s">
        <v>540</v>
      </c>
      <c r="C26" s="653" t="s">
        <v>436</v>
      </c>
      <c r="D26" s="656"/>
      <c r="E26" s="661"/>
      <c r="F26" s="664"/>
      <c r="G26" s="174"/>
      <c r="M26" s="644"/>
      <c r="T26" s="644"/>
    </row>
    <row r="27" spans="2:20" s="103" customFormat="1" ht="32.25" customHeight="1">
      <c r="B27" s="650" t="s">
        <v>541</v>
      </c>
      <c r="C27" s="653" t="s">
        <v>436</v>
      </c>
      <c r="D27" s="657" t="s">
        <v>537</v>
      </c>
      <c r="E27" s="661"/>
      <c r="F27" s="664"/>
      <c r="G27" s="174"/>
      <c r="M27" s="644"/>
      <c r="T27" s="644"/>
    </row>
    <row r="28" spans="2:20" s="103" customFormat="1" ht="27" customHeight="1">
      <c r="B28" s="648" t="s">
        <v>456</v>
      </c>
      <c r="C28" s="653" t="s">
        <v>439</v>
      </c>
      <c r="D28" s="656" t="s">
        <v>481</v>
      </c>
      <c r="E28" s="661" t="s">
        <v>458</v>
      </c>
      <c r="F28" s="664"/>
      <c r="G28" s="174"/>
      <c r="M28" s="644"/>
      <c r="T28" s="644"/>
    </row>
    <row r="29" spans="2:20" s="103" customFormat="1" ht="27" customHeight="1">
      <c r="B29" s="650" t="s">
        <v>451</v>
      </c>
      <c r="C29" s="653" t="s">
        <v>436</v>
      </c>
      <c r="D29" s="656"/>
      <c r="E29" s="661"/>
      <c r="F29" s="656" t="s">
        <v>407</v>
      </c>
      <c r="G29" s="174"/>
      <c r="M29" s="644"/>
      <c r="T29" s="644"/>
    </row>
    <row r="30" spans="2:20" s="103" customFormat="1" ht="32.25" customHeight="1">
      <c r="B30" s="648" t="s">
        <v>207</v>
      </c>
      <c r="C30" s="653" t="s">
        <v>441</v>
      </c>
      <c r="D30" s="656" t="s">
        <v>554</v>
      </c>
      <c r="E30" s="662"/>
      <c r="F30" s="656" t="s">
        <v>553</v>
      </c>
      <c r="G30" s="645"/>
      <c r="M30" s="644"/>
    </row>
    <row r="31" spans="2:20" s="103" customFormat="1" ht="27.75" customHeight="1">
      <c r="B31" s="651" t="s">
        <v>538</v>
      </c>
      <c r="C31" s="654" t="s">
        <v>440</v>
      </c>
      <c r="D31" s="658"/>
      <c r="E31" s="663"/>
      <c r="F31" s="658"/>
      <c r="G31" s="645"/>
      <c r="M31" s="644"/>
    </row>
    <row r="32" spans="2:20" s="103" customFormat="1" ht="23.25" customHeight="1">
      <c r="C32" s="175"/>
      <c r="D32" s="175"/>
      <c r="E32" s="175"/>
      <c r="G32" s="645"/>
      <c r="M32" s="644"/>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workbookViewId="0"/>
  </sheetViews>
  <sheetFormatPr defaultColWidth="9.109375" defaultRowHeight="14.4"/>
  <cols>
    <col min="1" max="1" width="61.109375" style="12" bestFit="1" customWidth="1"/>
    <col min="2" max="2" width="13.6640625" style="12" customWidth="1"/>
    <col min="3" max="3" width="9.109375" style="10"/>
    <col min="4" max="4" width="15" style="12" customWidth="1"/>
    <col min="5" max="5" width="11.5546875" style="10" customWidth="1"/>
    <col min="6" max="6" width="24.109375" style="12" customWidth="1"/>
    <col min="7" max="7" width="32" style="12" customWidth="1"/>
    <col min="8" max="8" width="14.6640625" style="12" customWidth="1"/>
    <col min="9" max="16384" width="9.109375" style="12"/>
  </cols>
  <sheetData>
    <row r="1" spans="1:8">
      <c r="A1" s="8" t="s">
        <v>410</v>
      </c>
      <c r="B1" s="8" t="s">
        <v>41</v>
      </c>
      <c r="C1" s="120" t="s">
        <v>234</v>
      </c>
      <c r="D1" s="8" t="s">
        <v>414</v>
      </c>
      <c r="E1" s="120" t="s">
        <v>449</v>
      </c>
      <c r="F1" s="120" t="s">
        <v>548</v>
      </c>
      <c r="G1" s="120" t="s">
        <v>569</v>
      </c>
      <c r="H1" s="120" t="s">
        <v>580</v>
      </c>
    </row>
    <row r="2" spans="1:8">
      <c r="A2" s="12" t="s">
        <v>29</v>
      </c>
      <c r="B2" s="12" t="s">
        <v>27</v>
      </c>
      <c r="C2" s="10">
        <v>2006</v>
      </c>
      <c r="D2" s="12" t="s">
        <v>415</v>
      </c>
      <c r="E2" s="10">
        <f>'2. LRAMVA Threshold'!D9</f>
        <v>2014</v>
      </c>
      <c r="F2" s="26" t="s">
        <v>170</v>
      </c>
      <c r="G2" s="12" t="s">
        <v>570</v>
      </c>
      <c r="H2" s="12" t="s">
        <v>588</v>
      </c>
    </row>
    <row r="3" spans="1:8">
      <c r="A3" s="12" t="s">
        <v>371</v>
      </c>
      <c r="B3" s="12" t="s">
        <v>27</v>
      </c>
      <c r="C3" s="10">
        <v>2007</v>
      </c>
      <c r="D3" s="12" t="s">
        <v>416</v>
      </c>
      <c r="E3" s="10">
        <f>'2. LRAMVA Threshold'!D24</f>
        <v>0</v>
      </c>
      <c r="F3" s="12" t="s">
        <v>549</v>
      </c>
      <c r="G3" s="12" t="s">
        <v>571</v>
      </c>
      <c r="H3" s="12" t="s">
        <v>581</v>
      </c>
    </row>
    <row r="4" spans="1:8">
      <c r="A4" s="12" t="s">
        <v>372</v>
      </c>
      <c r="B4" s="12" t="s">
        <v>28</v>
      </c>
      <c r="C4" s="10">
        <v>2008</v>
      </c>
      <c r="D4" s="12" t="s">
        <v>417</v>
      </c>
      <c r="F4" s="12" t="s">
        <v>169</v>
      </c>
      <c r="G4" s="12" t="s">
        <v>572</v>
      </c>
    </row>
    <row r="5" spans="1:8">
      <c r="A5" s="12" t="s">
        <v>373</v>
      </c>
      <c r="B5" s="12" t="s">
        <v>28</v>
      </c>
      <c r="C5" s="10">
        <v>2009</v>
      </c>
      <c r="F5" s="12" t="s">
        <v>368</v>
      </c>
      <c r="G5" s="12" t="s">
        <v>573</v>
      </c>
    </row>
    <row r="6" spans="1:8">
      <c r="A6" s="12" t="s">
        <v>374</v>
      </c>
      <c r="B6" s="12" t="s">
        <v>28</v>
      </c>
      <c r="C6" s="10">
        <v>2010</v>
      </c>
      <c r="F6" s="12" t="s">
        <v>369</v>
      </c>
      <c r="G6" s="12" t="s">
        <v>574</v>
      </c>
    </row>
    <row r="7" spans="1:8">
      <c r="A7" s="12" t="s">
        <v>375</v>
      </c>
      <c r="B7" s="12" t="s">
        <v>28</v>
      </c>
      <c r="C7" s="10">
        <v>2011</v>
      </c>
      <c r="F7" s="12" t="s">
        <v>370</v>
      </c>
      <c r="G7" s="12" t="s">
        <v>575</v>
      </c>
    </row>
    <row r="8" spans="1:8">
      <c r="A8" s="12" t="s">
        <v>376</v>
      </c>
      <c r="B8" s="12" t="s">
        <v>28</v>
      </c>
      <c r="C8" s="10">
        <v>2012</v>
      </c>
      <c r="F8" s="12" t="s">
        <v>557</v>
      </c>
      <c r="G8" s="12" t="s">
        <v>576</v>
      </c>
    </row>
    <row r="9" spans="1:8">
      <c r="A9" s="12" t="s">
        <v>377</v>
      </c>
      <c r="B9" s="12" t="s">
        <v>28</v>
      </c>
      <c r="C9" s="10">
        <v>2013</v>
      </c>
      <c r="G9" s="12" t="s">
        <v>577</v>
      </c>
    </row>
    <row r="10" spans="1:8">
      <c r="A10" s="12" t="s">
        <v>378</v>
      </c>
      <c r="B10" s="12" t="s">
        <v>28</v>
      </c>
      <c r="C10" s="10">
        <v>2014</v>
      </c>
      <c r="G10" s="12" t="s">
        <v>578</v>
      </c>
    </row>
    <row r="11" spans="1:8">
      <c r="A11" s="12" t="s">
        <v>379</v>
      </c>
      <c r="B11" s="12" t="s">
        <v>28</v>
      </c>
      <c r="C11" s="10">
        <v>2015</v>
      </c>
      <c r="G11" s="12" t="s">
        <v>579</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09"/>
  <sheetViews>
    <sheetView tabSelected="1" topLeftCell="D10" workbookViewId="0">
      <selection activeCell="I20" sqref="I20"/>
    </sheetView>
  </sheetViews>
  <sheetFormatPr defaultColWidth="9.109375" defaultRowHeight="15.6"/>
  <cols>
    <col min="1" max="1" width="2.6640625" style="9" customWidth="1"/>
    <col min="2" max="2" width="33.5546875" style="9" customWidth="1"/>
    <col min="3" max="4" width="29.5546875" style="9" customWidth="1"/>
    <col min="5" max="5" width="24.44140625" style="17" customWidth="1"/>
    <col min="6" max="6" width="34.44140625" style="9" customWidth="1"/>
    <col min="7" max="7" width="27.5546875" style="9" customWidth="1"/>
    <col min="8" max="8" width="28.88671875" style="9" customWidth="1"/>
    <col min="9" max="9" width="23.109375" style="9" customWidth="1"/>
    <col min="10" max="10" width="22" style="9" customWidth="1"/>
    <col min="11" max="11" width="19.6640625" style="9" customWidth="1"/>
    <col min="12" max="12" width="21.6640625" style="9" customWidth="1"/>
    <col min="13" max="13" width="24" style="9" customWidth="1"/>
    <col min="14" max="14" width="24.109375" style="9" customWidth="1"/>
    <col min="15" max="15" width="21.44140625" style="9" customWidth="1"/>
    <col min="16" max="16" width="22.109375" style="9" customWidth="1"/>
    <col min="17" max="17" width="16.44140625" style="9" customWidth="1"/>
    <col min="18" max="18" width="17.5546875" style="9" bestFit="1" customWidth="1"/>
    <col min="19" max="19" width="17.109375" style="9" customWidth="1"/>
    <col min="20" max="20" width="13.6640625" style="8" customWidth="1"/>
    <col min="21" max="21" width="6.33203125" style="8" customWidth="1"/>
    <col min="22" max="22" width="13.5546875" style="9" customWidth="1"/>
    <col min="23" max="23" width="15.33203125" style="9" customWidth="1"/>
    <col min="24" max="16384" width="9.109375"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8" t="s">
        <v>550</v>
      </c>
      <c r="D6" s="17"/>
      <c r="E6" s="9"/>
      <c r="T6" s="9"/>
      <c r="V6" s="8"/>
    </row>
    <row r="7" spans="2:22" ht="21" customHeight="1">
      <c r="B7" s="536"/>
      <c r="C7" s="17"/>
      <c r="D7" s="17"/>
      <c r="E7" s="9"/>
      <c r="T7" s="9"/>
      <c r="V7" s="8"/>
    </row>
    <row r="8" spans="2:22" ht="24.75" customHeight="1">
      <c r="B8" s="117" t="s">
        <v>239</v>
      </c>
      <c r="C8" s="600" t="s">
        <v>695</v>
      </c>
      <c r="D8" s="600"/>
      <c r="E8" s="9"/>
      <c r="T8" s="9"/>
      <c r="V8" s="8"/>
    </row>
    <row r="9" spans="2:22" ht="41.25" customHeight="1">
      <c r="B9" s="550" t="s">
        <v>519</v>
      </c>
      <c r="C9" s="546"/>
      <c r="D9" s="544"/>
      <c r="E9" s="544"/>
      <c r="F9" s="544"/>
      <c r="G9" s="544"/>
      <c r="H9" s="544"/>
      <c r="I9" s="544"/>
      <c r="J9" s="545"/>
      <c r="K9" s="545"/>
      <c r="L9" s="545"/>
      <c r="M9" s="18"/>
      <c r="T9" s="9"/>
      <c r="V9" s="8"/>
    </row>
    <row r="10" spans="2:22" ht="10.5" customHeight="1">
      <c r="B10" s="550"/>
      <c r="C10" s="546"/>
      <c r="D10" s="544"/>
      <c r="E10" s="544"/>
      <c r="F10" s="544"/>
      <c r="G10" s="544"/>
      <c r="H10" s="544"/>
      <c r="I10" s="544"/>
      <c r="J10" s="545"/>
      <c r="K10" s="545"/>
      <c r="L10" s="545"/>
      <c r="M10" s="18"/>
      <c r="T10" s="9"/>
      <c r="V10" s="8"/>
    </row>
    <row r="11" spans="2:22" s="548" customFormat="1" ht="26.25" customHeight="1">
      <c r="B11" s="567" t="s">
        <v>555</v>
      </c>
      <c r="C11" s="566"/>
      <c r="D11" s="566"/>
      <c r="E11" s="566"/>
      <c r="F11" s="566"/>
      <c r="G11" s="566"/>
      <c r="H11" s="566"/>
      <c r="T11" s="549"/>
      <c r="U11" s="549"/>
    </row>
    <row r="12" spans="2:22" s="32" customFormat="1" ht="18.75" customHeight="1">
      <c r="B12" s="543"/>
      <c r="T12" s="186"/>
      <c r="U12" s="186"/>
    </row>
    <row r="13" spans="2:22" s="32" customFormat="1" ht="22.5" customHeight="1" thickBot="1">
      <c r="B13" s="185" t="s">
        <v>507</v>
      </c>
      <c r="C13" s="17"/>
      <c r="F13" s="185" t="s">
        <v>508</v>
      </c>
      <c r="G13" s="36"/>
      <c r="H13" s="31"/>
      <c r="I13" s="9"/>
      <c r="J13" s="184" t="s">
        <v>505</v>
      </c>
      <c r="N13" s="103"/>
      <c r="P13" s="9"/>
      <c r="Q13" s="187"/>
      <c r="R13" s="42"/>
      <c r="T13" s="186"/>
      <c r="U13" s="186"/>
    </row>
    <row r="14" spans="2:22" ht="29.25" customHeight="1" thickBot="1">
      <c r="B14" s="124" t="s">
        <v>546</v>
      </c>
      <c r="D14" s="541" t="s">
        <v>694</v>
      </c>
      <c r="E14" s="130"/>
      <c r="F14" s="124" t="s">
        <v>547</v>
      </c>
      <c r="H14" s="541" t="s">
        <v>692</v>
      </c>
      <c r="J14" s="124" t="s">
        <v>514</v>
      </c>
      <c r="L14" s="132"/>
      <c r="N14" s="103"/>
      <c r="Q14" s="99"/>
      <c r="R14" s="96"/>
    </row>
    <row r="15" spans="2:22" ht="26.25" customHeight="1" thickBot="1">
      <c r="B15" s="124" t="s">
        <v>423</v>
      </c>
      <c r="C15" s="106"/>
      <c r="D15" s="541" t="s">
        <v>696</v>
      </c>
      <c r="F15" s="124" t="s">
        <v>413</v>
      </c>
      <c r="G15" s="127"/>
      <c r="H15" s="541" t="s">
        <v>693</v>
      </c>
      <c r="I15" s="17"/>
      <c r="J15" s="124" t="s">
        <v>515</v>
      </c>
      <c r="L15" s="132"/>
      <c r="M15" s="103"/>
      <c r="Q15" s="108"/>
      <c r="R15" s="96"/>
    </row>
    <row r="16" spans="2:22" ht="28.5" customHeight="1" thickBot="1">
      <c r="B16" s="124" t="s">
        <v>453</v>
      </c>
      <c r="C16" s="106"/>
      <c r="D16" s="542" t="s">
        <v>697</v>
      </c>
      <c r="E16" s="103"/>
      <c r="F16" s="124" t="s">
        <v>433</v>
      </c>
      <c r="G16" s="125"/>
      <c r="H16" s="542" t="s">
        <v>698</v>
      </c>
      <c r="I16" s="103"/>
      <c r="K16" s="194"/>
      <c r="L16" s="194"/>
      <c r="M16" s="194"/>
      <c r="N16" s="194"/>
      <c r="Q16" s="115"/>
      <c r="R16" s="96"/>
    </row>
    <row r="17" spans="1:21" ht="29.25" customHeight="1">
      <c r="B17" s="124" t="s">
        <v>420</v>
      </c>
      <c r="C17" s="106"/>
      <c r="D17" s="723">
        <v>724308.65911722602</v>
      </c>
      <c r="E17" s="121"/>
      <c r="F17" s="730" t="s">
        <v>671</v>
      </c>
      <c r="G17" s="194"/>
      <c r="H17" s="724"/>
      <c r="I17" s="17"/>
      <c r="M17" s="194"/>
      <c r="N17" s="194"/>
      <c r="P17" s="99"/>
      <c r="Q17" s="99"/>
      <c r="R17" s="96"/>
    </row>
    <row r="18" spans="1:21" s="28" customFormat="1" ht="29.25" customHeight="1">
      <c r="B18" s="124"/>
      <c r="C18" s="725"/>
      <c r="D18" s="722"/>
      <c r="E18" s="726"/>
      <c r="F18" s="721"/>
      <c r="G18" s="727"/>
      <c r="H18" s="728"/>
      <c r="I18" s="163"/>
      <c r="M18" s="727"/>
      <c r="N18" s="727"/>
      <c r="P18" s="727"/>
      <c r="Q18" s="727"/>
      <c r="R18" s="729"/>
      <c r="T18" s="37"/>
      <c r="U18" s="37"/>
    </row>
    <row r="19" spans="1:21" ht="27.75" customHeight="1" thickBot="1">
      <c r="E19" s="9"/>
      <c r="F19" s="124" t="s">
        <v>434</v>
      </c>
      <c r="G19" s="602" t="s">
        <v>363</v>
      </c>
      <c r="H19" s="241">
        <f>SUM(R72,R75)</f>
        <v>1930766.9191450924</v>
      </c>
      <c r="I19" s="17"/>
      <c r="J19" s="115"/>
      <c r="K19" s="115"/>
      <c r="L19" s="115"/>
      <c r="M19" s="115"/>
      <c r="N19" s="115"/>
      <c r="P19" s="115"/>
      <c r="Q19" s="115"/>
      <c r="R19" s="96"/>
    </row>
    <row r="20" spans="1:21" ht="27.75" customHeight="1" thickBot="1">
      <c r="E20" s="9"/>
      <c r="F20" s="124" t="s">
        <v>435</v>
      </c>
      <c r="G20" s="602" t="s">
        <v>364</v>
      </c>
      <c r="H20" s="131">
        <f>-SUM(,R73,R76)</f>
        <v>699078.38642885222</v>
      </c>
      <c r="I20" s="17"/>
      <c r="J20" s="115"/>
      <c r="P20" s="115"/>
      <c r="Q20" s="115"/>
      <c r="R20" s="96"/>
    </row>
    <row r="21" spans="1:21" ht="27.75" customHeight="1" thickBot="1">
      <c r="C21" s="32"/>
      <c r="D21" s="32"/>
      <c r="E21" s="32"/>
      <c r="F21" s="124" t="s">
        <v>408</v>
      </c>
      <c r="G21" s="602" t="s">
        <v>365</v>
      </c>
      <c r="H21" s="188">
        <f>R84</f>
        <v>48420.93013423618</v>
      </c>
      <c r="I21" s="103"/>
      <c r="P21" s="115"/>
      <c r="Q21" s="115"/>
      <c r="R21" s="96"/>
    </row>
    <row r="22" spans="1:21" ht="27.75" customHeight="1">
      <c r="C22" s="32"/>
      <c r="D22" s="32"/>
      <c r="E22" s="32"/>
      <c r="F22" s="124" t="s">
        <v>509</v>
      </c>
      <c r="G22" s="602" t="s">
        <v>448</v>
      </c>
      <c r="H22" s="188">
        <f>H19-H20+H21</f>
        <v>1280109.4628504764</v>
      </c>
      <c r="I22" s="103"/>
      <c r="P22" s="194"/>
      <c r="Q22" s="194"/>
      <c r="R22" s="96"/>
    </row>
    <row r="23" spans="1:21" ht="22.5" customHeight="1">
      <c r="A23" s="28"/>
      <c r="E23" s="9"/>
    </row>
    <row r="24" spans="1:21" ht="13.5" customHeight="1">
      <c r="A24" s="28"/>
      <c r="B24" s="118" t="s">
        <v>418</v>
      </c>
      <c r="C24" s="35"/>
      <c r="E24" s="9"/>
    </row>
    <row r="25" spans="1:21" ht="13.5" customHeight="1">
      <c r="A25" s="28"/>
      <c r="B25" s="118"/>
      <c r="C25" s="35"/>
      <c r="E25" s="9"/>
    </row>
    <row r="26" spans="1:21" ht="108" customHeight="1">
      <c r="A26" s="28"/>
      <c r="B26" s="835" t="s">
        <v>678</v>
      </c>
      <c r="C26" s="835"/>
      <c r="D26" s="835"/>
      <c r="E26" s="835"/>
      <c r="F26" s="835"/>
      <c r="G26" s="835"/>
    </row>
    <row r="27" spans="1:21" ht="14.25" customHeight="1">
      <c r="A27" s="28"/>
      <c r="B27" s="547"/>
      <c r="C27" s="547"/>
      <c r="D27" s="537"/>
      <c r="E27" s="537"/>
      <c r="F27" s="537"/>
      <c r="G27" s="547"/>
    </row>
    <row r="28" spans="1:21" s="17" customFormat="1" ht="27" customHeight="1">
      <c r="B28" s="836" t="s">
        <v>506</v>
      </c>
      <c r="C28" s="837"/>
      <c r="D28" s="133" t="s">
        <v>41</v>
      </c>
      <c r="E28" s="134" t="s">
        <v>669</v>
      </c>
      <c r="F28" s="134" t="s">
        <v>408</v>
      </c>
      <c r="G28" s="135" t="s">
        <v>409</v>
      </c>
      <c r="T28" s="136"/>
      <c r="U28" s="136"/>
    </row>
    <row r="29" spans="1:21" ht="20.25" customHeight="1">
      <c r="B29" s="833" t="s">
        <v>29</v>
      </c>
      <c r="C29" s="834"/>
      <c r="D29" s="637" t="s">
        <v>27</v>
      </c>
      <c r="E29" s="138">
        <f>SUM(D72:D83)</f>
        <v>403937.13943318411</v>
      </c>
      <c r="F29" s="139">
        <f>D84</f>
        <v>16848.047114996578</v>
      </c>
      <c r="G29" s="138">
        <f>E29+F29</f>
        <v>420785.1865481807</v>
      </c>
    </row>
    <row r="30" spans="1:21" ht="20.25" customHeight="1">
      <c r="B30" s="833" t="s">
        <v>371</v>
      </c>
      <c r="C30" s="834"/>
      <c r="D30" s="637" t="s">
        <v>27</v>
      </c>
      <c r="E30" s="140">
        <f>SUM(E72:E83)</f>
        <v>436913.31631882791</v>
      </c>
      <c r="F30" s="141">
        <f>E84</f>
        <v>16583.105892137559</v>
      </c>
      <c r="G30" s="140">
        <f>E30+F30</f>
        <v>453496.42221096548</v>
      </c>
    </row>
    <row r="31" spans="1:21" ht="20.25" customHeight="1">
      <c r="B31" s="833" t="s">
        <v>372</v>
      </c>
      <c r="C31" s="834"/>
      <c r="D31" s="637" t="s">
        <v>699</v>
      </c>
      <c r="E31" s="140">
        <f>SUM(F72:F83)</f>
        <v>316915.41735543497</v>
      </c>
      <c r="F31" s="141">
        <f>F84</f>
        <v>12102.943660914099</v>
      </c>
      <c r="G31" s="140">
        <f t="shared" ref="G31:G34" si="0">E31+F31</f>
        <v>329018.36101634905</v>
      </c>
    </row>
    <row r="32" spans="1:21" ht="20.25" customHeight="1">
      <c r="B32" s="833" t="s">
        <v>700</v>
      </c>
      <c r="C32" s="834"/>
      <c r="D32" s="637" t="s">
        <v>699</v>
      </c>
      <c r="E32" s="140">
        <f>SUM(G72:G83)</f>
        <v>17067.337116218267</v>
      </c>
      <c r="F32" s="141">
        <f>G84</f>
        <v>662.59405216048913</v>
      </c>
      <c r="G32" s="140">
        <f t="shared" si="0"/>
        <v>17729.931168378756</v>
      </c>
    </row>
    <row r="33" spans="2:22" ht="20.25" customHeight="1">
      <c r="B33" s="833" t="s">
        <v>31</v>
      </c>
      <c r="C33" s="834"/>
      <c r="D33" s="637" t="s">
        <v>699</v>
      </c>
      <c r="E33" s="140">
        <f>SUM(H72:H83)</f>
        <v>56855.322492574996</v>
      </c>
      <c r="F33" s="141">
        <f>H84</f>
        <v>2224.2394140274528</v>
      </c>
      <c r="G33" s="140">
        <f>E33+F33</f>
        <v>59079.561906602452</v>
      </c>
    </row>
    <row r="34" spans="2:22" ht="20.25" customHeight="1">
      <c r="B34" s="833"/>
      <c r="C34" s="834"/>
      <c r="D34" s="637"/>
      <c r="E34" s="140">
        <f>SUM(I54:I83)</f>
        <v>0</v>
      </c>
      <c r="F34" s="141">
        <f>I84</f>
        <v>0</v>
      </c>
      <c r="G34" s="140">
        <f t="shared" si="0"/>
        <v>0</v>
      </c>
    </row>
    <row r="35" spans="2:22" ht="20.25" customHeight="1">
      <c r="B35" s="833"/>
      <c r="C35" s="834"/>
      <c r="D35" s="637"/>
      <c r="E35" s="140">
        <f>SUM(J54:J83)</f>
        <v>0</v>
      </c>
      <c r="F35" s="141">
        <f>J84</f>
        <v>0</v>
      </c>
      <c r="G35" s="140">
        <f>E35+F35</f>
        <v>0</v>
      </c>
    </row>
    <row r="36" spans="2:22" ht="20.25" customHeight="1">
      <c r="B36" s="833"/>
      <c r="C36" s="834"/>
      <c r="D36" s="637"/>
      <c r="E36" s="140">
        <f>SUM(K54:K83)</f>
        <v>0</v>
      </c>
      <c r="F36" s="141">
        <f>K84</f>
        <v>0</v>
      </c>
      <c r="G36" s="140">
        <f t="shared" ref="G36:G42" si="1">E36+F36</f>
        <v>0</v>
      </c>
    </row>
    <row r="37" spans="2:22" ht="20.25" customHeight="1">
      <c r="B37" s="833"/>
      <c r="C37" s="834"/>
      <c r="D37" s="637"/>
      <c r="E37" s="140">
        <f>SUM(L54:L83)</f>
        <v>0</v>
      </c>
      <c r="F37" s="141">
        <f>L84</f>
        <v>0</v>
      </c>
      <c r="G37" s="140">
        <f t="shared" si="1"/>
        <v>0</v>
      </c>
    </row>
    <row r="38" spans="2:22" ht="20.25" customHeight="1">
      <c r="B38" s="833"/>
      <c r="C38" s="834"/>
      <c r="D38" s="637"/>
      <c r="E38" s="140">
        <f>SUM(M54:M83)</f>
        <v>0</v>
      </c>
      <c r="F38" s="141">
        <f>M84</f>
        <v>0</v>
      </c>
      <c r="G38" s="140">
        <f t="shared" si="1"/>
        <v>0</v>
      </c>
    </row>
    <row r="39" spans="2:22" ht="20.25" customHeight="1">
      <c r="B39" s="833"/>
      <c r="C39" s="834"/>
      <c r="D39" s="637"/>
      <c r="E39" s="140">
        <f>SUM(N54:N83)</f>
        <v>0</v>
      </c>
      <c r="F39" s="141">
        <f>N84</f>
        <v>0</v>
      </c>
      <c r="G39" s="140">
        <f t="shared" si="1"/>
        <v>0</v>
      </c>
    </row>
    <row r="40" spans="2:22" ht="20.25" customHeight="1">
      <c r="B40" s="833"/>
      <c r="C40" s="834"/>
      <c r="D40" s="637"/>
      <c r="E40" s="140">
        <f>SUM(O54:O83)</f>
        <v>0</v>
      </c>
      <c r="F40" s="141">
        <f>O84</f>
        <v>0</v>
      </c>
      <c r="G40" s="140">
        <f t="shared" si="1"/>
        <v>0</v>
      </c>
    </row>
    <row r="41" spans="2:22" ht="20.25" customHeight="1">
      <c r="B41" s="833"/>
      <c r="C41" s="834"/>
      <c r="D41" s="637"/>
      <c r="E41" s="140">
        <f>SUM(P54:P83)</f>
        <v>0</v>
      </c>
      <c r="F41" s="141">
        <f>P84</f>
        <v>0</v>
      </c>
      <c r="G41" s="140">
        <f t="shared" si="1"/>
        <v>0</v>
      </c>
    </row>
    <row r="42" spans="2:22" ht="20.25" customHeight="1">
      <c r="B42" s="833"/>
      <c r="C42" s="834"/>
      <c r="D42" s="638"/>
      <c r="E42" s="142">
        <f>SUM(Q54:Q83)</f>
        <v>0</v>
      </c>
      <c r="F42" s="143">
        <f>Q84</f>
        <v>0</v>
      </c>
      <c r="G42" s="142">
        <f t="shared" si="1"/>
        <v>0</v>
      </c>
    </row>
    <row r="43" spans="2:22" s="8" customFormat="1" ht="21" customHeight="1">
      <c r="B43" s="838" t="s">
        <v>26</v>
      </c>
      <c r="C43" s="839"/>
      <c r="D43" s="137"/>
      <c r="E43" s="144">
        <f>SUM(E29:E42)</f>
        <v>1231688.5327162403</v>
      </c>
      <c r="F43" s="144">
        <f>SUM(F29:F42)</f>
        <v>48420.93013423618</v>
      </c>
      <c r="G43" s="144">
        <f>SUM(G29:G42)</f>
        <v>1280109.4628504764</v>
      </c>
      <c r="H43" s="199"/>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459</v>
      </c>
      <c r="C46" s="31"/>
      <c r="D46" s="31"/>
      <c r="E46" s="596"/>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835" t="s">
        <v>608</v>
      </c>
      <c r="C48" s="835"/>
      <c r="D48" s="835"/>
      <c r="E48" s="835"/>
      <c r="F48" s="835"/>
      <c r="G48" s="835"/>
      <c r="H48" s="835"/>
      <c r="I48" s="835"/>
      <c r="J48" s="835"/>
      <c r="K48" s="835"/>
      <c r="L48" s="835"/>
      <c r="M48" s="616"/>
      <c r="N48" s="105"/>
      <c r="O48" s="105"/>
      <c r="P48" s="105"/>
      <c r="Q48" s="105"/>
      <c r="R48" s="105"/>
      <c r="T48" s="37"/>
      <c r="U48" s="19"/>
      <c r="V48" s="38"/>
    </row>
    <row r="49" spans="2:22" s="28" customFormat="1" ht="40.950000000000003" customHeight="1">
      <c r="B49" s="835" t="s">
        <v>563</v>
      </c>
      <c r="C49" s="835"/>
      <c r="D49" s="835"/>
      <c r="E49" s="835"/>
      <c r="F49" s="835"/>
      <c r="G49" s="835"/>
      <c r="H49" s="835"/>
      <c r="I49" s="835"/>
      <c r="J49" s="835"/>
      <c r="K49" s="835"/>
      <c r="L49" s="835"/>
      <c r="M49" s="616"/>
      <c r="N49" s="105"/>
      <c r="O49" s="105"/>
      <c r="P49" s="105"/>
      <c r="Q49" s="105"/>
      <c r="R49" s="105"/>
      <c r="T49" s="37"/>
      <c r="U49" s="19"/>
      <c r="V49" s="38"/>
    </row>
    <row r="50" spans="2:22" s="28" customFormat="1" ht="18" customHeight="1">
      <c r="B50" s="835" t="s">
        <v>677</v>
      </c>
      <c r="C50" s="835"/>
      <c r="D50" s="835"/>
      <c r="E50" s="835"/>
      <c r="F50" s="835"/>
      <c r="G50" s="835"/>
      <c r="H50" s="835"/>
      <c r="I50" s="835"/>
      <c r="J50" s="835"/>
      <c r="K50" s="835"/>
      <c r="L50" s="835"/>
      <c r="M50" s="616"/>
      <c r="N50" s="105"/>
      <c r="O50" s="105"/>
      <c r="P50" s="105"/>
      <c r="Q50" s="105"/>
      <c r="R50" s="105"/>
      <c r="T50" s="37"/>
      <c r="U50" s="19"/>
      <c r="V50" s="38"/>
    </row>
    <row r="51" spans="2:22" ht="15" customHeight="1">
      <c r="B51" s="612"/>
      <c r="C51" s="31"/>
      <c r="D51" s="31"/>
      <c r="E51" s="31"/>
      <c r="F51" s="31"/>
      <c r="G51" s="31"/>
      <c r="H51" s="31"/>
      <c r="I51" s="31"/>
      <c r="J51" s="31"/>
      <c r="K51" s="31"/>
      <c r="L51" s="31"/>
      <c r="M51" s="31"/>
      <c r="N51" s="31"/>
      <c r="O51" s="31"/>
      <c r="P51" s="31"/>
      <c r="Q51" s="31"/>
      <c r="R51" s="31"/>
      <c r="U51" s="19"/>
      <c r="V51" s="13"/>
    </row>
    <row r="52" spans="2:22" s="17" customFormat="1" ht="63" customHeight="1">
      <c r="B52" s="242" t="s">
        <v>34</v>
      </c>
      <c r="C52" s="242" t="s">
        <v>516</v>
      </c>
      <c r="D52" s="135" t="str">
        <f>IF($B29&lt;&gt;"",$B29,"")</f>
        <v>Residential</v>
      </c>
      <c r="E52" s="135" t="str">
        <f>IF($B30&lt;&gt;"",$B30,"")</f>
        <v>GS&lt;50 kW</v>
      </c>
      <c r="F52" s="135" t="str">
        <f>IF($B31&lt;&gt;"",$B31,"")</f>
        <v>GS&gt;50 kW</v>
      </c>
      <c r="G52" s="135" t="str">
        <f>IF($B32&lt;&gt;"",$B32,"")</f>
        <v>GS&gt;1000 kW</v>
      </c>
      <c r="H52" s="135" t="str">
        <f>IF($B33&lt;&gt;"",$B33,"")</f>
        <v>Street Lighting</v>
      </c>
      <c r="I52" s="135" t="str">
        <f>IF($B34&lt;&gt;"",$B34,"")</f>
        <v/>
      </c>
      <c r="J52" s="135" t="str">
        <f>IF($B35&lt;&gt;"",$B35,"")</f>
        <v/>
      </c>
      <c r="K52" s="135" t="str">
        <f>IF($B36&lt;&gt;"",$B36,"")</f>
        <v/>
      </c>
      <c r="L52" s="135" t="str">
        <f>IF($B37&lt;&gt;"",$B37,"")</f>
        <v/>
      </c>
      <c r="M52" s="135" t="str">
        <f>IF($B38&lt;&gt;"",$B38,"")</f>
        <v/>
      </c>
      <c r="N52" s="135" t="str">
        <f>IF($B39&lt;&gt;"",$B39,"")</f>
        <v/>
      </c>
      <c r="O52" s="135" t="str">
        <f>IF($B40&lt;&gt;"",$B40,"")</f>
        <v/>
      </c>
      <c r="P52" s="135" t="str">
        <f>IF($B41&lt;&gt;"",$B41,"")</f>
        <v/>
      </c>
      <c r="Q52" s="135" t="str">
        <f>IF($B42&lt;&gt;"",$B42,"")</f>
        <v/>
      </c>
      <c r="R52" s="242" t="s">
        <v>26</v>
      </c>
      <c r="T52" s="136"/>
      <c r="U52" s="145"/>
    </row>
    <row r="53" spans="2:22" s="146" customFormat="1" ht="15.75" customHeight="1">
      <c r="B53" s="574"/>
      <c r="C53" s="575"/>
      <c r="D53" s="575" t="str">
        <f>D29</f>
        <v>kWh</v>
      </c>
      <c r="E53" s="575" t="str">
        <f>D30</f>
        <v>kWh</v>
      </c>
      <c r="F53" s="575" t="str">
        <f>D31</f>
        <v>KW</v>
      </c>
      <c r="G53" s="575" t="str">
        <f>D32</f>
        <v>KW</v>
      </c>
      <c r="H53" s="575" t="str">
        <f>D33</f>
        <v>KW</v>
      </c>
      <c r="I53" s="575">
        <f>D34</f>
        <v>0</v>
      </c>
      <c r="J53" s="575">
        <f>D35</f>
        <v>0</v>
      </c>
      <c r="K53" s="575">
        <f>D36</f>
        <v>0</v>
      </c>
      <c r="L53" s="575">
        <f>D37</f>
        <v>0</v>
      </c>
      <c r="M53" s="575">
        <f>D38</f>
        <v>0</v>
      </c>
      <c r="N53" s="575">
        <f>D39</f>
        <v>0</v>
      </c>
      <c r="O53" s="575">
        <f>D40</f>
        <v>0</v>
      </c>
      <c r="P53" s="575">
        <f>D41</f>
        <v>0</v>
      </c>
      <c r="Q53" s="575">
        <f>D42</f>
        <v>0</v>
      </c>
      <c r="R53" s="576"/>
      <c r="U53" s="147"/>
    </row>
    <row r="54" spans="2:22" s="17" customFormat="1">
      <c r="B54" s="148" t="s">
        <v>142</v>
      </c>
      <c r="C54" s="149"/>
      <c r="D54" s="150"/>
      <c r="E54" s="150"/>
      <c r="F54" s="150"/>
      <c r="G54" s="150"/>
      <c r="H54" s="150"/>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c r="E55" s="156"/>
      <c r="F55" s="156"/>
      <c r="G55" s="156"/>
      <c r="H55" s="156"/>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24" t="s">
        <v>67</v>
      </c>
      <c r="C56" s="620"/>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c r="E57" s="156"/>
      <c r="F57" s="156"/>
      <c r="G57" s="156"/>
      <c r="H57" s="156"/>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c r="B58" s="154" t="s">
        <v>36</v>
      </c>
      <c r="C58" s="155"/>
      <c r="D58" s="156"/>
      <c r="E58" s="156"/>
      <c r="F58" s="156"/>
      <c r="G58" s="156"/>
      <c r="H58" s="156"/>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24" t="s">
        <v>67</v>
      </c>
      <c r="C59" s="620"/>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c r="E60" s="156"/>
      <c r="F60" s="156"/>
      <c r="G60" s="156"/>
      <c r="H60" s="156"/>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0</v>
      </c>
      <c r="U60" s="152"/>
      <c r="V60" s="153"/>
    </row>
    <row r="61" spans="2:22" s="163" customFormat="1">
      <c r="B61" s="154" t="s">
        <v>37</v>
      </c>
      <c r="C61" s="155"/>
      <c r="D61" s="156"/>
      <c r="E61" s="156"/>
      <c r="F61" s="156"/>
      <c r="G61" s="156"/>
      <c r="H61" s="156"/>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c r="B62" s="624" t="s">
        <v>67</v>
      </c>
      <c r="C62" s="620"/>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c r="E63" s="156"/>
      <c r="F63" s="156"/>
      <c r="G63" s="156"/>
      <c r="H63" s="156"/>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0</v>
      </c>
      <c r="U63" s="152"/>
      <c r="V63" s="153"/>
    </row>
    <row r="64" spans="2:22" s="163" customFormat="1">
      <c r="B64" s="154" t="s">
        <v>39</v>
      </c>
      <c r="C64" s="155"/>
      <c r="D64" s="156"/>
      <c r="E64" s="156"/>
      <c r="F64" s="156"/>
      <c r="G64" s="156"/>
      <c r="H64" s="156"/>
      <c r="I64" s="156">
        <f>-'4.  2011-2014 LRAM'!AD522</f>
        <v>0</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0</v>
      </c>
      <c r="S64" s="158"/>
      <c r="U64" s="152"/>
      <c r="V64" s="153"/>
    </row>
    <row r="65" spans="2:22" s="136" customFormat="1">
      <c r="B65" s="624" t="s">
        <v>67</v>
      </c>
      <c r="C65" s="620"/>
      <c r="D65" s="160"/>
      <c r="E65" s="160"/>
      <c r="F65" s="160"/>
      <c r="G65" s="160"/>
      <c r="H65" s="160"/>
      <c r="I65" s="160"/>
      <c r="J65" s="160"/>
      <c r="K65" s="161"/>
      <c r="L65" s="161"/>
      <c r="M65" s="161"/>
      <c r="N65" s="161"/>
      <c r="O65" s="161"/>
      <c r="P65" s="161"/>
      <c r="Q65" s="161"/>
      <c r="R65" s="162"/>
      <c r="U65" s="159"/>
      <c r="V65" s="153"/>
    </row>
    <row r="66" spans="2:22" s="163" customFormat="1">
      <c r="B66" s="154" t="s">
        <v>94</v>
      </c>
      <c r="C66" s="534"/>
      <c r="D66" s="164"/>
      <c r="E66" s="164"/>
      <c r="F66" s="164"/>
      <c r="G66" s="164"/>
      <c r="H66" s="164"/>
      <c r="I66" s="164">
        <f>'5.  2015-2020 LRAM'!AD204</f>
        <v>0</v>
      </c>
      <c r="J66" s="164">
        <f>'5.  2015-2020 LRAM'!AE204</f>
        <v>0</v>
      </c>
      <c r="K66" s="164">
        <f>'5.  2015-2020 LRAM'!AF204</f>
        <v>0</v>
      </c>
      <c r="L66" s="164">
        <f>'5.  2015-2020 LRAM'!AG204</f>
        <v>0</v>
      </c>
      <c r="M66" s="164">
        <f>'5.  2015-2020 LRAM'!AH204</f>
        <v>0</v>
      </c>
      <c r="N66" s="164">
        <f>'5.  2015-2020 LRAM'!AI204</f>
        <v>0</v>
      </c>
      <c r="O66" s="164">
        <f>'5.  2015-2020 LRAM'!AJ204</f>
        <v>0</v>
      </c>
      <c r="P66" s="164">
        <f>'5.  2015-2020 LRAM'!AK204</f>
        <v>0</v>
      </c>
      <c r="Q66" s="164">
        <f>'5.  2015-2020 LRAM'!AL204</f>
        <v>0</v>
      </c>
      <c r="R66" s="157">
        <f>SUM(D66:Q66)</f>
        <v>0</v>
      </c>
      <c r="U66" s="152"/>
      <c r="V66" s="153"/>
    </row>
    <row r="67" spans="2:22" s="163" customFormat="1">
      <c r="B67" s="154" t="s">
        <v>93</v>
      </c>
      <c r="C67" s="155"/>
      <c r="D67" s="164"/>
      <c r="E67" s="164"/>
      <c r="F67" s="164"/>
      <c r="G67" s="164"/>
      <c r="H67" s="164"/>
      <c r="I67" s="164">
        <f>-'5.  2015-2020 LRAM'!AD205</f>
        <v>0</v>
      </c>
      <c r="J67" s="164">
        <f>-'5.  2015-2020 LRAM'!AE205</f>
        <v>0</v>
      </c>
      <c r="K67" s="164">
        <f>-'5.  2015-2020 LRAM'!AF205</f>
        <v>0</v>
      </c>
      <c r="L67" s="164">
        <f>-'5.  2015-2020 LRAM'!AG205</f>
        <v>0</v>
      </c>
      <c r="M67" s="164">
        <f>-'5.  2015-2020 LRAM'!AH205</f>
        <v>0</v>
      </c>
      <c r="N67" s="164">
        <f>-'5.  2015-2020 LRAM'!AI205</f>
        <v>0</v>
      </c>
      <c r="O67" s="164">
        <f>-'5.  2015-2020 LRAM'!AJ205</f>
        <v>0</v>
      </c>
      <c r="P67" s="164">
        <f>-'5.  2015-2020 LRAM'!AK205</f>
        <v>0</v>
      </c>
      <c r="Q67" s="164">
        <f>-'5.  2015-2020 LRAM'!AL205</f>
        <v>0</v>
      </c>
      <c r="R67" s="157">
        <f>SUM(D67:Q67)</f>
        <v>0</v>
      </c>
      <c r="S67" s="158"/>
      <c r="U67" s="152"/>
      <c r="V67" s="153"/>
    </row>
    <row r="68" spans="2:22" s="136" customFormat="1">
      <c r="B68" s="624" t="s">
        <v>67</v>
      </c>
      <c r="C68" s="620"/>
      <c r="D68" s="160"/>
      <c r="E68" s="160"/>
      <c r="F68" s="160"/>
      <c r="G68" s="160"/>
      <c r="H68" s="160"/>
      <c r="I68" s="160"/>
      <c r="J68" s="160"/>
      <c r="K68" s="161"/>
      <c r="L68" s="161"/>
      <c r="M68" s="161"/>
      <c r="N68" s="161"/>
      <c r="O68" s="161"/>
      <c r="P68" s="161"/>
      <c r="Q68" s="161"/>
      <c r="R68" s="162"/>
      <c r="U68" s="159"/>
      <c r="V68" s="153"/>
    </row>
    <row r="69" spans="2:22" s="163" customFormat="1">
      <c r="B69" s="154" t="s">
        <v>225</v>
      </c>
      <c r="C69" s="534"/>
      <c r="D69" s="156"/>
      <c r="E69" s="156"/>
      <c r="F69" s="156"/>
      <c r="G69" s="156"/>
      <c r="H69" s="156"/>
      <c r="I69" s="156">
        <f>'5.  2015-2020 LRAM'!AD388</f>
        <v>0</v>
      </c>
      <c r="J69" s="156">
        <f>'5.  2015-2020 LRAM'!AE388</f>
        <v>0</v>
      </c>
      <c r="K69" s="156">
        <f>'5.  2015-2020 LRAM'!AF388</f>
        <v>0</v>
      </c>
      <c r="L69" s="156">
        <f>'5.  2015-2020 LRAM'!AG388</f>
        <v>0</v>
      </c>
      <c r="M69" s="156">
        <f>'5.  2015-2020 LRAM'!AH388</f>
        <v>0</v>
      </c>
      <c r="N69" s="156">
        <f>'5.  2015-2020 LRAM'!AI388</f>
        <v>0</v>
      </c>
      <c r="O69" s="156">
        <f>'5.  2015-2020 LRAM'!AJ388</f>
        <v>0</v>
      </c>
      <c r="P69" s="156">
        <f>'5.  2015-2020 LRAM'!AK388</f>
        <v>0</v>
      </c>
      <c r="Q69" s="156">
        <f>'5.  2015-2020 LRAM'!AL388</f>
        <v>0</v>
      </c>
      <c r="R69" s="157">
        <f>SUM(D69:Q69)</f>
        <v>0</v>
      </c>
      <c r="U69" s="152"/>
      <c r="V69" s="153"/>
    </row>
    <row r="70" spans="2:22" s="163" customFormat="1">
      <c r="B70" s="154" t="s">
        <v>224</v>
      </c>
      <c r="C70" s="155"/>
      <c r="D70" s="156"/>
      <c r="E70" s="156"/>
      <c r="F70" s="156"/>
      <c r="G70" s="156"/>
      <c r="H70" s="156"/>
      <c r="I70" s="156">
        <f>-'5.  2015-2020 LRAM'!AD389</f>
        <v>0</v>
      </c>
      <c r="J70" s="156">
        <f>-'5.  2015-2020 LRAM'!AE389</f>
        <v>0</v>
      </c>
      <c r="K70" s="156">
        <f>-'5.  2015-2020 LRAM'!AF389</f>
        <v>0</v>
      </c>
      <c r="L70" s="156">
        <f>-'5.  2015-2020 LRAM'!AG389</f>
        <v>0</v>
      </c>
      <c r="M70" s="156">
        <f>-'5.  2015-2020 LRAM'!AH389</f>
        <v>0</v>
      </c>
      <c r="N70" s="156">
        <f>-'5.  2015-2020 LRAM'!AI389</f>
        <v>0</v>
      </c>
      <c r="O70" s="156">
        <f>-'5.  2015-2020 LRAM'!AJ389</f>
        <v>0</v>
      </c>
      <c r="P70" s="156">
        <f>-'5.  2015-2020 LRAM'!AK389</f>
        <v>0</v>
      </c>
      <c r="Q70" s="156">
        <f>-'5.  2015-2020 LRAM'!AL389</f>
        <v>0</v>
      </c>
      <c r="R70" s="157">
        <f>SUM(D70:Q70)</f>
        <v>0</v>
      </c>
      <c r="S70" s="158"/>
      <c r="U70" s="152"/>
      <c r="V70" s="153"/>
    </row>
    <row r="71" spans="2:22" s="136" customFormat="1">
      <c r="B71" s="624" t="s">
        <v>67</v>
      </c>
      <c r="C71" s="620"/>
      <c r="D71" s="160"/>
      <c r="E71" s="160"/>
      <c r="F71" s="160"/>
      <c r="G71" s="160"/>
      <c r="H71" s="160"/>
      <c r="I71" s="160"/>
      <c r="J71" s="160"/>
      <c r="K71" s="161"/>
      <c r="L71" s="161"/>
      <c r="M71" s="161"/>
      <c r="N71" s="161"/>
      <c r="O71" s="161"/>
      <c r="P71" s="161"/>
      <c r="Q71" s="161"/>
      <c r="R71" s="162"/>
      <c r="U71" s="159"/>
      <c r="V71" s="153"/>
    </row>
    <row r="72" spans="2:22" s="163" customFormat="1">
      <c r="B72" s="154" t="s">
        <v>227</v>
      </c>
      <c r="C72" s="534"/>
      <c r="D72" s="156">
        <f>'5.  2015-2020 LRAM'!Y572</f>
        <v>340176.71324909467</v>
      </c>
      <c r="E72" s="156">
        <f>'5.  2015-2020 LRAM'!Z572</f>
        <v>194713.00109930593</v>
      </c>
      <c r="F72" s="156">
        <f>'5.  2015-2020 LRAM'!AA572</f>
        <v>408881.18886876141</v>
      </c>
      <c r="G72" s="156">
        <f>'5.  2015-2020 LRAM'!AB572</f>
        <v>11373.739342230068</v>
      </c>
      <c r="H72" s="156">
        <f>'5.  2015-2020 LRAM'!AC572</f>
        <v>28109.192191379094</v>
      </c>
      <c r="I72" s="156">
        <f>'5.  2015-2020 LRAM'!AD572</f>
        <v>0</v>
      </c>
      <c r="J72" s="156">
        <f>'5.  2015-2020 LRAM'!AE572</f>
        <v>0</v>
      </c>
      <c r="K72" s="156">
        <f>'5.  2015-2020 LRAM'!AF572</f>
        <v>0</v>
      </c>
      <c r="L72" s="156">
        <f>'5.  2015-2020 LRAM'!AG572</f>
        <v>0</v>
      </c>
      <c r="M72" s="156">
        <f>'5.  2015-2020 LRAM'!AH572</f>
        <v>0</v>
      </c>
      <c r="N72" s="156">
        <f>'5.  2015-2020 LRAM'!AI572</f>
        <v>0</v>
      </c>
      <c r="O72" s="156">
        <f>'5.  2015-2020 LRAM'!AJ572</f>
        <v>0</v>
      </c>
      <c r="P72" s="156">
        <f>'5.  2015-2020 LRAM'!AK572</f>
        <v>0</v>
      </c>
      <c r="Q72" s="156">
        <f>'5.  2015-2020 LRAM'!AL572</f>
        <v>0</v>
      </c>
      <c r="R72" s="157">
        <f>SUM(D72:Q72)</f>
        <v>983253.83475077117</v>
      </c>
      <c r="U72" s="152"/>
      <c r="V72" s="153"/>
    </row>
    <row r="73" spans="2:22" s="163" customFormat="1">
      <c r="B73" s="154" t="s">
        <v>226</v>
      </c>
      <c r="C73" s="155"/>
      <c r="D73" s="156">
        <f>-'5.  2015-2020 LRAM'!Y573</f>
        <v>-74931.600000000006</v>
      </c>
      <c r="E73" s="156">
        <f>-'5.  2015-2020 LRAM'!Z573</f>
        <v>-14779.8</v>
      </c>
      <c r="F73" s="156">
        <f>-'5.  2015-2020 LRAM'!AA573</f>
        <v>-273516.63053948886</v>
      </c>
      <c r="G73" s="156">
        <f>-'5.  2015-2020 LRAM'!AB573</f>
        <v>-3379.7852255301686</v>
      </c>
      <c r="H73" s="156">
        <f>-'5.  2015-2020 LRAM'!AC573</f>
        <v>-372.04560281221404</v>
      </c>
      <c r="I73" s="156">
        <f>-'5.  2015-2020 LRAM'!AD573</f>
        <v>0</v>
      </c>
      <c r="J73" s="156">
        <f>-'5.  2015-2020 LRAM'!AE573</f>
        <v>0</v>
      </c>
      <c r="K73" s="156">
        <f>-'5.  2015-2020 LRAM'!AF573</f>
        <v>0</v>
      </c>
      <c r="L73" s="156">
        <f>-'5.  2015-2020 LRAM'!AG573</f>
        <v>0</v>
      </c>
      <c r="M73" s="156">
        <f>-'5.  2015-2020 LRAM'!AH573</f>
        <v>0</v>
      </c>
      <c r="N73" s="156">
        <f>-'5.  2015-2020 LRAM'!AI573</f>
        <v>0</v>
      </c>
      <c r="O73" s="156">
        <f>-'5.  2015-2020 LRAM'!AJ573</f>
        <v>0</v>
      </c>
      <c r="P73" s="156">
        <f>-'5.  2015-2020 LRAM'!AK573</f>
        <v>0</v>
      </c>
      <c r="Q73" s="156">
        <f>-'5.  2015-2020 LRAM'!AL573</f>
        <v>0</v>
      </c>
      <c r="R73" s="157">
        <f>SUM(D73:Q73)</f>
        <v>-366979.86136783124</v>
      </c>
      <c r="S73" s="158"/>
      <c r="U73" s="152"/>
      <c r="V73" s="153"/>
    </row>
    <row r="74" spans="2:22" s="136" customFormat="1">
      <c r="B74" s="624" t="s">
        <v>67</v>
      </c>
      <c r="C74" s="620"/>
      <c r="D74" s="160"/>
      <c r="E74" s="160"/>
      <c r="F74" s="160"/>
      <c r="G74" s="160"/>
      <c r="H74" s="160"/>
      <c r="I74" s="160"/>
      <c r="J74" s="160"/>
      <c r="K74" s="161"/>
      <c r="L74" s="161"/>
      <c r="M74" s="161"/>
      <c r="N74" s="161"/>
      <c r="O74" s="161"/>
      <c r="P74" s="161"/>
      <c r="Q74" s="161"/>
      <c r="R74" s="162"/>
      <c r="U74" s="159"/>
      <c r="V74" s="153"/>
    </row>
    <row r="75" spans="2:22" s="163" customFormat="1">
      <c r="B75" s="154" t="s">
        <v>229</v>
      </c>
      <c r="C75" s="534"/>
      <c r="D75" s="156">
        <f>'5.  2015-2020 LRAM'!Y756</f>
        <v>176157.82618408941</v>
      </c>
      <c r="E75" s="156">
        <f>'5.  2015-2020 LRAM'!Z756</f>
        <v>271851.71521952195</v>
      </c>
      <c r="F75" s="156">
        <f>'5.  2015-2020 LRAM'!AA756</f>
        <v>457526.35817532061</v>
      </c>
      <c r="G75" s="156">
        <f>'5.  2015-2020 LRAM'!AB756</f>
        <v>12483.615656399452</v>
      </c>
      <c r="H75" s="156">
        <f>'5.  2015-2020 LRAM'!AC756</f>
        <v>29493.569158989838</v>
      </c>
      <c r="I75" s="156">
        <f>'5.  2015-2020 LRAM'!AD756</f>
        <v>0</v>
      </c>
      <c r="J75" s="156">
        <f>'5.  2015-2020 LRAM'!AE756</f>
        <v>0</v>
      </c>
      <c r="K75" s="156">
        <f>'5.  2015-2020 LRAM'!AF756</f>
        <v>0</v>
      </c>
      <c r="L75" s="156">
        <f>'5.  2015-2020 LRAM'!AG756</f>
        <v>0</v>
      </c>
      <c r="M75" s="156">
        <f>'5.  2015-2020 LRAM'!AH756</f>
        <v>0</v>
      </c>
      <c r="N75" s="156">
        <f>'5.  2015-2020 LRAM'!AI756</f>
        <v>0</v>
      </c>
      <c r="O75" s="156">
        <f>'5.  2015-2020 LRAM'!AJ756</f>
        <v>0</v>
      </c>
      <c r="P75" s="156">
        <f>'5.  2015-2020 LRAM'!AK756</f>
        <v>0</v>
      </c>
      <c r="Q75" s="156">
        <f>'5.  2015-2020 LRAM'!AL756</f>
        <v>0</v>
      </c>
      <c r="R75" s="157">
        <f>SUM(D75:Q75)</f>
        <v>947513.08439432119</v>
      </c>
      <c r="U75" s="152"/>
      <c r="V75" s="153"/>
    </row>
    <row r="76" spans="2:22" s="163" customFormat="1" ht="16.5" customHeight="1">
      <c r="B76" s="154" t="s">
        <v>228</v>
      </c>
      <c r="C76" s="155"/>
      <c r="D76" s="156">
        <f>-'5.  2015-2020 LRAM'!Y757</f>
        <v>-37465.800000000003</v>
      </c>
      <c r="E76" s="156">
        <f>-'5.  2015-2020 LRAM'!Z757</f>
        <v>-14871.599999999999</v>
      </c>
      <c r="F76" s="156">
        <f>-'5.  2015-2020 LRAM'!AA757</f>
        <v>-275975.49914915813</v>
      </c>
      <c r="G76" s="156">
        <f>-'5.  2015-2020 LRAM'!AB757</f>
        <v>-3410.2326568810849</v>
      </c>
      <c r="H76" s="156">
        <f>-'5.  2015-2020 LRAM'!AC757</f>
        <v>-375.39325498172246</v>
      </c>
      <c r="I76" s="156">
        <f>-'5.  2015-2020 LRAM'!AD757</f>
        <v>0</v>
      </c>
      <c r="J76" s="156">
        <f>-'5.  2015-2020 LRAM'!AE757</f>
        <v>0</v>
      </c>
      <c r="K76" s="156">
        <f>-'5.  2015-2020 LRAM'!AF757</f>
        <v>0</v>
      </c>
      <c r="L76" s="156">
        <f>-'5.  2015-2020 LRAM'!AG757</f>
        <v>0</v>
      </c>
      <c r="M76" s="156">
        <f>-'5.  2015-2020 LRAM'!AH757</f>
        <v>0</v>
      </c>
      <c r="N76" s="156">
        <f>-'5.  2015-2020 LRAM'!AI757</f>
        <v>0</v>
      </c>
      <c r="O76" s="156">
        <f>-'5.  2015-2020 LRAM'!AJ757</f>
        <v>0</v>
      </c>
      <c r="P76" s="156">
        <f>-'5.  2015-2020 LRAM'!AK757</f>
        <v>0</v>
      </c>
      <c r="Q76" s="156">
        <f>-'5.  2015-2020 LRAM'!AL757</f>
        <v>0</v>
      </c>
      <c r="R76" s="157">
        <f>SUM(D76:Q76)</f>
        <v>-332098.52506102098</v>
      </c>
      <c r="S76" s="158"/>
      <c r="U76" s="152"/>
      <c r="V76" s="153"/>
    </row>
    <row r="77" spans="2:22" s="136" customFormat="1">
      <c r="B77" s="624" t="s">
        <v>67</v>
      </c>
      <c r="C77" s="620"/>
      <c r="D77" s="160"/>
      <c r="E77" s="160"/>
      <c r="F77" s="160"/>
      <c r="G77" s="160"/>
      <c r="H77" s="160"/>
      <c r="I77" s="160"/>
      <c r="J77" s="160"/>
      <c r="K77" s="161"/>
      <c r="L77" s="161"/>
      <c r="M77" s="161"/>
      <c r="N77" s="161"/>
      <c r="O77" s="161"/>
      <c r="P77" s="161"/>
      <c r="Q77" s="161"/>
      <c r="R77" s="162"/>
      <c r="U77" s="159"/>
      <c r="V77" s="153"/>
    </row>
    <row r="78" spans="2:22" s="163" customFormat="1" hidden="1">
      <c r="B78" s="154" t="s">
        <v>231</v>
      </c>
      <c r="C78" s="155"/>
      <c r="D78" s="156">
        <f>'5.  2015-2020 LRAM'!Y940</f>
        <v>0</v>
      </c>
      <c r="E78" s="156">
        <f>'5.  2015-2020 LRAM'!Z940</f>
        <v>0</v>
      </c>
      <c r="F78" s="156">
        <f>'5.  2015-2020 LRAM'!AA940</f>
        <v>0</v>
      </c>
      <c r="G78" s="156">
        <f>'5.  2015-2020 LRAM'!AB940</f>
        <v>0</v>
      </c>
      <c r="H78" s="156">
        <f>'5.  2015-2020 LRAM'!AC940</f>
        <v>0</v>
      </c>
      <c r="I78" s="156">
        <f>'5.  2015-2020 LRAM'!AD940</f>
        <v>0</v>
      </c>
      <c r="J78" s="156">
        <f>'5.  2015-2020 LRAM'!AE940</f>
        <v>0</v>
      </c>
      <c r="K78" s="156">
        <f>'5.  2015-2020 LRAM'!AF940</f>
        <v>0</v>
      </c>
      <c r="L78" s="156">
        <f>'5.  2015-2020 LRAM'!AG940</f>
        <v>0</v>
      </c>
      <c r="M78" s="156">
        <f>'5.  2015-2020 LRAM'!AH940</f>
        <v>0</v>
      </c>
      <c r="N78" s="156">
        <f>'5.  2015-2020 LRAM'!AI940</f>
        <v>0</v>
      </c>
      <c r="O78" s="156">
        <f>'5.  2015-2020 LRAM'!AJ940</f>
        <v>0</v>
      </c>
      <c r="P78" s="156">
        <f>'5.  2015-2020 LRAM'!AK940</f>
        <v>0</v>
      </c>
      <c r="Q78" s="156">
        <f>'5.  2015-2020 LRAM'!AL940</f>
        <v>0</v>
      </c>
      <c r="R78" s="157">
        <f>SUM(D78:Q78)</f>
        <v>0</v>
      </c>
      <c r="U78" s="152"/>
      <c r="V78" s="153"/>
    </row>
    <row r="79" spans="2:22" s="163" customFormat="1" hidden="1">
      <c r="B79" s="154" t="s">
        <v>230</v>
      </c>
      <c r="C79" s="155"/>
      <c r="D79" s="156">
        <f>-'5.  2015-2020 LRAM'!Y941</f>
        <v>0</v>
      </c>
      <c r="E79" s="156">
        <f>-'5.  2015-2020 LRAM'!Z941</f>
        <v>0</v>
      </c>
      <c r="F79" s="156">
        <f>-'5.  2015-2020 LRAM'!AA941</f>
        <v>0</v>
      </c>
      <c r="G79" s="156">
        <f>-'5.  2015-2020 LRAM'!AB941</f>
        <v>0</v>
      </c>
      <c r="H79" s="156">
        <f>-'5.  2015-2020 LRAM'!AC941</f>
        <v>0</v>
      </c>
      <c r="I79" s="156">
        <f>-'5.  2015-2020 LRAM'!AD941</f>
        <v>0</v>
      </c>
      <c r="J79" s="156">
        <f>-'5.  2015-2020 LRAM'!AE941</f>
        <v>0</v>
      </c>
      <c r="K79" s="156">
        <f>-'5.  2015-2020 LRAM'!AF941</f>
        <v>0</v>
      </c>
      <c r="L79" s="156">
        <f>-'5.  2015-2020 LRAM'!AG941</f>
        <v>0</v>
      </c>
      <c r="M79" s="156">
        <f>-'5.  2015-2020 LRAM'!AH941</f>
        <v>0</v>
      </c>
      <c r="N79" s="156">
        <f>-'5.  2015-2020 LRAM'!AI941</f>
        <v>0</v>
      </c>
      <c r="O79" s="156">
        <f>-'5.  2015-2020 LRAM'!AJ941</f>
        <v>0</v>
      </c>
      <c r="P79" s="156">
        <f>-'5.  2015-2020 LRAM'!AK941</f>
        <v>0</v>
      </c>
      <c r="Q79" s="156">
        <f>-'5.  2015-2020 LRAM'!AL941</f>
        <v>0</v>
      </c>
      <c r="R79" s="157">
        <f>SUM(D79:Q79)</f>
        <v>0</v>
      </c>
      <c r="S79" s="158"/>
      <c r="U79" s="152"/>
      <c r="V79" s="153"/>
    </row>
    <row r="80" spans="2:22" s="136" customFormat="1" hidden="1">
      <c r="B80" s="624" t="s">
        <v>67</v>
      </c>
      <c r="C80" s="620"/>
      <c r="D80" s="160"/>
      <c r="E80" s="160"/>
      <c r="F80" s="160"/>
      <c r="G80" s="160"/>
      <c r="H80" s="160"/>
      <c r="I80" s="160"/>
      <c r="J80" s="160"/>
      <c r="K80" s="161"/>
      <c r="L80" s="161"/>
      <c r="M80" s="161"/>
      <c r="N80" s="161"/>
      <c r="O80" s="161"/>
      <c r="P80" s="161"/>
      <c r="Q80" s="161"/>
      <c r="R80" s="162"/>
      <c r="U80" s="159"/>
      <c r="V80" s="153"/>
    </row>
    <row r="81" spans="2:22" s="163" customFormat="1" hidden="1">
      <c r="B81" s="154" t="s">
        <v>233</v>
      </c>
      <c r="C81" s="534"/>
      <c r="D81" s="156">
        <f>'5.  2015-2020 LRAM'!Y1124</f>
        <v>0</v>
      </c>
      <c r="E81" s="156">
        <f>'5.  2015-2020 LRAM'!Z1124</f>
        <v>0</v>
      </c>
      <c r="F81" s="156">
        <f>'5.  2015-2020 LRAM'!AA1124</f>
        <v>0</v>
      </c>
      <c r="G81" s="156">
        <f>'5.  2015-2020 LRAM'!AB1124</f>
        <v>0</v>
      </c>
      <c r="H81" s="156">
        <f>'5.  2015-2020 LRAM'!AC1124</f>
        <v>0</v>
      </c>
      <c r="I81" s="156">
        <f>'5.  2015-2020 LRAM'!AD1124</f>
        <v>0</v>
      </c>
      <c r="J81" s="156">
        <f>'5.  2015-2020 LRAM'!AE1124</f>
        <v>0</v>
      </c>
      <c r="K81" s="156">
        <f>'5.  2015-2020 LRAM'!AF1124</f>
        <v>0</v>
      </c>
      <c r="L81" s="156">
        <f>'5.  2015-2020 LRAM'!AG1124</f>
        <v>0</v>
      </c>
      <c r="M81" s="156">
        <f>'5.  2015-2020 LRAM'!AH1124</f>
        <v>0</v>
      </c>
      <c r="N81" s="156">
        <f>'5.  2015-2020 LRAM'!AI1124</f>
        <v>0</v>
      </c>
      <c r="O81" s="156">
        <f>'5.  2015-2020 LRAM'!AJ1124</f>
        <v>0</v>
      </c>
      <c r="P81" s="156">
        <f>'5.  2015-2020 LRAM'!AK1124</f>
        <v>0</v>
      </c>
      <c r="Q81" s="156">
        <f>'5.  2015-2020 LRAM'!AL1124</f>
        <v>0</v>
      </c>
      <c r="R81" s="157">
        <f>SUM(D81:Q81)</f>
        <v>0</v>
      </c>
      <c r="U81" s="152"/>
      <c r="V81" s="153"/>
    </row>
    <row r="82" spans="2:22" s="163" customFormat="1" hidden="1">
      <c r="B82" s="154" t="s">
        <v>232</v>
      </c>
      <c r="C82" s="155"/>
      <c r="D82" s="156">
        <f>-'5.  2015-2020 LRAM'!Y1125</f>
        <v>0</v>
      </c>
      <c r="E82" s="156">
        <f>-'5.  2015-2020 LRAM'!Z1125</f>
        <v>0</v>
      </c>
      <c r="F82" s="156">
        <f>-'5.  2015-2020 LRAM'!AA1125</f>
        <v>0</v>
      </c>
      <c r="G82" s="156">
        <f>-'5.  2015-2020 LRAM'!AB1125</f>
        <v>0</v>
      </c>
      <c r="H82" s="156">
        <f>-'5.  2015-2020 LRAM'!AC1125</f>
        <v>0</v>
      </c>
      <c r="I82" s="156">
        <f>-'5.  2015-2020 LRAM'!AD1125</f>
        <v>0</v>
      </c>
      <c r="J82" s="156">
        <f>-'5.  2015-2020 LRAM'!AE1125</f>
        <v>0</v>
      </c>
      <c r="K82" s="156">
        <f>-'5.  2015-2020 LRAM'!AF1125</f>
        <v>0</v>
      </c>
      <c r="L82" s="156">
        <f>-'5.  2015-2020 LRAM'!AG1125</f>
        <v>0</v>
      </c>
      <c r="M82" s="156">
        <f>-'5.  2015-2020 LRAM'!AH1125</f>
        <v>0</v>
      </c>
      <c r="N82" s="156">
        <f>-'5.  2015-2020 LRAM'!AI1125</f>
        <v>0</v>
      </c>
      <c r="O82" s="156">
        <f>-'5.  2015-2020 LRAM'!AJ1125</f>
        <v>0</v>
      </c>
      <c r="P82" s="156">
        <f>-'5.  2015-2020 LRAM'!AK1125</f>
        <v>0</v>
      </c>
      <c r="Q82" s="156">
        <f>-'5.  2015-2020 LRAM'!AL1125</f>
        <v>0</v>
      </c>
      <c r="R82" s="157">
        <f>SUM(D82:Q82)</f>
        <v>0</v>
      </c>
      <c r="S82" s="158"/>
      <c r="U82" s="152"/>
      <c r="V82" s="153"/>
    </row>
    <row r="83" spans="2:22" s="136" customFormat="1" hidden="1">
      <c r="B83" s="624" t="s">
        <v>67</v>
      </c>
      <c r="C83" s="620"/>
      <c r="D83" s="160"/>
      <c r="E83" s="160"/>
      <c r="F83" s="160"/>
      <c r="G83" s="160"/>
      <c r="H83" s="160"/>
      <c r="I83" s="160"/>
      <c r="J83" s="160"/>
      <c r="K83" s="161"/>
      <c r="L83" s="161"/>
      <c r="M83" s="161"/>
      <c r="N83" s="161"/>
      <c r="O83" s="161"/>
      <c r="P83" s="161"/>
      <c r="Q83" s="161"/>
      <c r="R83" s="162"/>
      <c r="U83" s="159"/>
      <c r="V83" s="153"/>
    </row>
    <row r="84" spans="2:22" s="17" customFormat="1" ht="20.25" customHeight="1">
      <c r="B84" s="621" t="s">
        <v>43</v>
      </c>
      <c r="C84" s="620"/>
      <c r="D84" s="678">
        <f>'6.  Carrying Charges'!I162</f>
        <v>16848.047114996578</v>
      </c>
      <c r="E84" s="678">
        <f>'6.  Carrying Charges'!J162</f>
        <v>16583.105892137559</v>
      </c>
      <c r="F84" s="678">
        <f>'6.  Carrying Charges'!K162</f>
        <v>12102.943660914099</v>
      </c>
      <c r="G84" s="678">
        <f>'6.  Carrying Charges'!L162</f>
        <v>662.59405216048913</v>
      </c>
      <c r="H84" s="678">
        <f>'6.  Carrying Charges'!M162</f>
        <v>2224.2394140274528</v>
      </c>
      <c r="I84" s="678">
        <f>'6.  Carrying Charges'!N162</f>
        <v>0</v>
      </c>
      <c r="J84" s="678">
        <f>'6.  Carrying Charges'!O162</f>
        <v>0</v>
      </c>
      <c r="K84" s="678">
        <f>'6.  Carrying Charges'!P162</f>
        <v>0</v>
      </c>
      <c r="L84" s="678">
        <f>'6.  Carrying Charges'!Q162</f>
        <v>0</v>
      </c>
      <c r="M84" s="678">
        <f>'6.  Carrying Charges'!R162</f>
        <v>0</v>
      </c>
      <c r="N84" s="678">
        <f>'6.  Carrying Charges'!S162</f>
        <v>0</v>
      </c>
      <c r="O84" s="678">
        <f>'6.  Carrying Charges'!T162</f>
        <v>0</v>
      </c>
      <c r="P84" s="678">
        <f>'6.  Carrying Charges'!U162</f>
        <v>0</v>
      </c>
      <c r="Q84" s="678">
        <f>'6.  Carrying Charges'!V162</f>
        <v>0</v>
      </c>
      <c r="R84" s="679">
        <f>SUM(D84:Q84)</f>
        <v>48420.93013423618</v>
      </c>
      <c r="U84" s="152"/>
      <c r="V84" s="153"/>
    </row>
    <row r="85" spans="2:22" s="163" customFormat="1" ht="21.75" customHeight="1">
      <c r="B85" s="622" t="s">
        <v>240</v>
      </c>
      <c r="C85" s="623"/>
      <c r="D85" s="622">
        <f>SUM(D54:D77)+D84</f>
        <v>420785.1865481807</v>
      </c>
      <c r="E85" s="622">
        <f>SUM(E54:E77)+E84</f>
        <v>453496.42221096548</v>
      </c>
      <c r="F85" s="622">
        <f>SUM(F54:F77)+F84</f>
        <v>329018.36101634905</v>
      </c>
      <c r="G85" s="622">
        <f>SUM(G54:G77)+G84</f>
        <v>17729.931168378756</v>
      </c>
      <c r="H85" s="622">
        <f>SUM(H54:H77)+H84</f>
        <v>59079.561906602452</v>
      </c>
      <c r="I85" s="622">
        <f t="shared" ref="I85:O85" si="2">SUM(I54:I77)+I84</f>
        <v>0</v>
      </c>
      <c r="J85" s="622">
        <f t="shared" si="2"/>
        <v>0</v>
      </c>
      <c r="K85" s="622">
        <f t="shared" si="2"/>
        <v>0</v>
      </c>
      <c r="L85" s="622">
        <f t="shared" si="2"/>
        <v>0</v>
      </c>
      <c r="M85" s="622">
        <f t="shared" si="2"/>
        <v>0</v>
      </c>
      <c r="N85" s="622">
        <f>SUM(N54:N77)+N84</f>
        <v>0</v>
      </c>
      <c r="O85" s="622">
        <f t="shared" si="2"/>
        <v>0</v>
      </c>
      <c r="P85" s="622">
        <f>SUM(P54:P77)+P84</f>
        <v>0</v>
      </c>
      <c r="Q85" s="622">
        <f>SUM(Q54:Q77)+Q84</f>
        <v>0</v>
      </c>
      <c r="R85" s="622">
        <f>SUM(R54:R77)+R84</f>
        <v>1280109.4628504764</v>
      </c>
      <c r="U85" s="152"/>
      <c r="V85" s="153"/>
    </row>
    <row r="86" spans="2:22" ht="20.25" customHeight="1">
      <c r="B86" s="452" t="s">
        <v>535</v>
      </c>
      <c r="C86" s="601"/>
      <c r="D86" s="600"/>
      <c r="E86" s="600"/>
      <c r="F86" s="600"/>
      <c r="G86" s="600"/>
      <c r="H86" s="600"/>
      <c r="I86" s="600"/>
      <c r="J86" s="600"/>
      <c r="K86" s="600"/>
      <c r="L86" s="600"/>
      <c r="M86" s="600"/>
      <c r="N86" s="600"/>
      <c r="O86" s="600"/>
      <c r="P86" s="600"/>
      <c r="Q86" s="600"/>
      <c r="R86" s="600"/>
      <c r="V86" s="13"/>
    </row>
    <row r="87" spans="2:22" ht="20.25" customHeight="1">
      <c r="B87" s="619"/>
      <c r="C87" s="66"/>
      <c r="E87" s="9"/>
      <c r="V87" s="13"/>
    </row>
    <row r="88" spans="2:22" ht="14.4">
      <c r="E88" s="9"/>
    </row>
    <row r="89" spans="2:22" ht="21" hidden="1" customHeight="1">
      <c r="B89" s="118" t="s">
        <v>536</v>
      </c>
      <c r="F89" s="588"/>
    </row>
    <row r="90" spans="2:22" s="548" customFormat="1" ht="27.75" hidden="1" customHeight="1">
      <c r="B90" s="569" t="s">
        <v>556</v>
      </c>
      <c r="C90" s="565"/>
      <c r="D90" s="565"/>
      <c r="E90" s="572"/>
      <c r="F90" s="565"/>
      <c r="G90" s="565"/>
      <c r="H90" s="565"/>
      <c r="I90" s="565"/>
      <c r="J90" s="565"/>
      <c r="T90" s="549"/>
      <c r="U90" s="549"/>
    </row>
    <row r="91" spans="2:22" ht="11.25" hidden="1" customHeight="1">
      <c r="B91" s="110"/>
    </row>
    <row r="92" spans="2:22" s="561" customFormat="1" ht="25.5" hidden="1" customHeight="1">
      <c r="B92" s="563"/>
      <c r="C92" s="559">
        <v>2011</v>
      </c>
      <c r="D92" s="559">
        <v>2012</v>
      </c>
      <c r="E92" s="559">
        <v>2013</v>
      </c>
      <c r="F92" s="559">
        <v>2014</v>
      </c>
      <c r="G92" s="559">
        <v>2015</v>
      </c>
      <c r="H92" s="559">
        <v>2016</v>
      </c>
      <c r="I92" s="559">
        <v>2017</v>
      </c>
      <c r="J92" s="559">
        <v>2018</v>
      </c>
      <c r="K92" s="559">
        <v>2019</v>
      </c>
      <c r="L92" s="559">
        <v>2020</v>
      </c>
      <c r="M92" s="560" t="s">
        <v>26</v>
      </c>
      <c r="T92" s="562"/>
      <c r="U92" s="562"/>
    </row>
    <row r="93" spans="2:22" s="90" customFormat="1" ht="23.25" hidden="1" customHeight="1">
      <c r="B93" s="197">
        <v>2011</v>
      </c>
      <c r="C93" s="554">
        <f>'4.  2011-2014 LRAM'!AM131</f>
        <v>0</v>
      </c>
      <c r="D93" s="555">
        <f>SUM('4.  2011-2014 LRAM'!Y259:AL259)</f>
        <v>0</v>
      </c>
      <c r="E93" s="555">
        <f>SUM('4.  2011-2014 LRAM'!Y388:AL388)</f>
        <v>65753.5728601663</v>
      </c>
      <c r="F93" s="556">
        <f>SUM('4.  2011-2014 LRAM'!Y517:AL517)</f>
        <v>102604.40565308096</v>
      </c>
      <c r="G93" s="556">
        <f>SUM('5.  2015-2020 LRAM'!Y199:AL199)</f>
        <v>104598.18453920864</v>
      </c>
      <c r="H93" s="555">
        <f>SUM('5.  2015-2020 LRAM'!Y382:AL382)</f>
        <v>94460.35321988666</v>
      </c>
      <c r="I93" s="556">
        <f>SUM('5.  2015-2020 LRAM'!Y565:AL565)</f>
        <v>83388.370801928788</v>
      </c>
      <c r="J93" s="555">
        <f>SUM('5.  2015-2020 LRAM'!Y748:AL748)</f>
        <v>75227.75050438047</v>
      </c>
      <c r="K93" s="555">
        <f>SUM('5.  2015-2020 LRAM'!Y931:AL931)</f>
        <v>0</v>
      </c>
      <c r="L93" s="555">
        <f>SUM('5.  2015-2020 LRAM'!Y1114:AL1114)</f>
        <v>0</v>
      </c>
      <c r="M93" s="555">
        <f>SUM(C93:L93)</f>
        <v>526032.63757865189</v>
      </c>
      <c r="T93" s="196"/>
      <c r="U93" s="196"/>
    </row>
    <row r="94" spans="2:22" s="90" customFormat="1" ht="23.25" hidden="1" customHeight="1">
      <c r="B94" s="197">
        <v>2012</v>
      </c>
      <c r="C94" s="557"/>
      <c r="D94" s="556">
        <f>SUM('4.  2011-2014 LRAM'!Y260:AL260)</f>
        <v>0</v>
      </c>
      <c r="E94" s="555">
        <f>SUM('4.  2011-2014 LRAM'!Y389:AL389)</f>
        <v>50203.222201564873</v>
      </c>
      <c r="F94" s="556">
        <f>SUM('4.  2011-2014 LRAM'!Y518:AL518)</f>
        <v>78759.415767601124</v>
      </c>
      <c r="G94" s="556">
        <f>SUM('5.  2015-2020 LRAM'!Y200:AL200)</f>
        <v>79078.064027274013</v>
      </c>
      <c r="H94" s="555">
        <f>SUM('5.  2015-2020 LRAM'!Y383:AL383)</f>
        <v>76118.685836624296</v>
      </c>
      <c r="I94" s="556">
        <f>SUM('5.  2015-2020 LRAM'!Y566:AL566)</f>
        <v>65251.948379980407</v>
      </c>
      <c r="J94" s="555">
        <f>SUM('5.  2015-2020 LRAM'!Y749:AL749)</f>
        <v>59681.087439812283</v>
      </c>
      <c r="K94" s="555">
        <f>SUM('5.  2015-2020 LRAM'!Y932:AL932)</f>
        <v>0</v>
      </c>
      <c r="L94" s="555">
        <f>SUM('5.  2015-2020 LRAM'!Y1115:AL1115)</f>
        <v>0</v>
      </c>
      <c r="M94" s="555">
        <f>SUM(D94:L94)</f>
        <v>409092.42365285696</v>
      </c>
      <c r="T94" s="196"/>
      <c r="U94" s="196"/>
    </row>
    <row r="95" spans="2:22" s="90" customFormat="1" ht="23.25" hidden="1" customHeight="1">
      <c r="B95" s="197">
        <v>2013</v>
      </c>
      <c r="C95" s="558"/>
      <c r="D95" s="558"/>
      <c r="E95" s="556">
        <f>SUM('4.  2011-2014 LRAM'!Y390:AL390)</f>
        <v>28379.132267431218</v>
      </c>
      <c r="F95" s="556">
        <f>SUM('4.  2011-2014 LRAM'!Y519:AL519)</f>
        <v>49041.23171905669</v>
      </c>
      <c r="G95" s="556">
        <f>SUM('5.  2015-2020 LRAM'!Y201:AL201)</f>
        <v>52704.532159524315</v>
      </c>
      <c r="H95" s="555">
        <f>SUM('5.  2015-2020 LRAM'!Y384:AL384)</f>
        <v>51700.275970978742</v>
      </c>
      <c r="I95" s="556">
        <f>SUM('5.  2015-2020 LRAM'!Y567:AL567)</f>
        <v>47645.408919601046</v>
      </c>
      <c r="J95" s="555">
        <f>SUM('5.  2015-2020 LRAM'!Y750:AL750)</f>
        <v>46419.282906945315</v>
      </c>
      <c r="K95" s="555">
        <f>SUM('5.  2015-2020 LRAM'!Y933:AL933)</f>
        <v>0</v>
      </c>
      <c r="L95" s="555">
        <f>SUM('5.  2015-2020 LRAM'!Y1116:AL1116)</f>
        <v>0</v>
      </c>
      <c r="M95" s="555">
        <f>SUM(C95:L95)</f>
        <v>275889.86394353735</v>
      </c>
      <c r="T95" s="196"/>
      <c r="U95" s="196"/>
    </row>
    <row r="96" spans="2:22" s="90" customFormat="1" ht="23.25" hidden="1" customHeight="1">
      <c r="B96" s="197">
        <v>2014</v>
      </c>
      <c r="C96" s="558"/>
      <c r="D96" s="558"/>
      <c r="E96" s="558"/>
      <c r="F96" s="556">
        <f>SUM('4.  2011-2014 LRAM'!Y520:AL520)</f>
        <v>112269.17009634544</v>
      </c>
      <c r="G96" s="556">
        <f>SUM('5.  2015-2020 LRAM'!Y202:AL202)</f>
        <v>115299.57837578231</v>
      </c>
      <c r="H96" s="555">
        <f>SUM('5.  2015-2020 LRAM'!Y385:AL385)</f>
        <v>102499.34417552674</v>
      </c>
      <c r="I96" s="556">
        <f>SUM('5.  2015-2020 LRAM'!Y568:AL568)</f>
        <v>89167.585342717721</v>
      </c>
      <c r="J96" s="555">
        <f>SUM('5.  2015-2020 LRAM'!Y751:AL751)</f>
        <v>67687.033639267975</v>
      </c>
      <c r="K96" s="555">
        <f>SUM('5.  2015-2020 LRAM'!Y934:AL934)</f>
        <v>0</v>
      </c>
      <c r="L96" s="555">
        <f>SUM('5.  2015-2020 LRAM'!Y1117:AL1117)</f>
        <v>0</v>
      </c>
      <c r="M96" s="555">
        <f>SUM(F96:L96)</f>
        <v>486922.71162964014</v>
      </c>
      <c r="T96" s="196"/>
      <c r="U96" s="196"/>
    </row>
    <row r="97" spans="2:21" s="90" customFormat="1" ht="23.25" hidden="1" customHeight="1">
      <c r="B97" s="197">
        <v>2015</v>
      </c>
      <c r="C97" s="558"/>
      <c r="D97" s="558"/>
      <c r="E97" s="558"/>
      <c r="F97" s="558"/>
      <c r="G97" s="556">
        <f>SUM('5.  2015-2020 LRAM'!Y203:AL203)</f>
        <v>288935.70769837225</v>
      </c>
      <c r="H97" s="555">
        <f>SUM('5.  2015-2020 LRAM'!Y386:AL386)</f>
        <v>268526.1115174811</v>
      </c>
      <c r="I97" s="556">
        <f>SUM('5.  2015-2020 LRAM'!Y569:AL569)</f>
        <v>248026.57499384193</v>
      </c>
      <c r="J97" s="555">
        <f>SUM('5.  2015-2020 LRAM'!Y752:AL752)</f>
        <v>224890.24765931431</v>
      </c>
      <c r="K97" s="555">
        <f>SUM('5.  2015-2020 LRAM'!Y935:AL935)</f>
        <v>0</v>
      </c>
      <c r="L97" s="555">
        <f>SUM('5.  2015-2020 LRAM'!Y1118:AL1118)</f>
        <v>0</v>
      </c>
      <c r="M97" s="555">
        <f>SUM(G97:L97)</f>
        <v>1030378.6418690096</v>
      </c>
      <c r="T97" s="196"/>
      <c r="U97" s="196"/>
    </row>
    <row r="98" spans="2:21" s="90" customFormat="1" ht="23.25" hidden="1" customHeight="1">
      <c r="B98" s="197">
        <v>2016</v>
      </c>
      <c r="C98" s="558"/>
      <c r="D98" s="558"/>
      <c r="E98" s="558"/>
      <c r="F98" s="558"/>
      <c r="G98" s="558"/>
      <c r="H98" s="555">
        <f>SUM('5.  2015-2020 LRAM'!Y387:AL387)</f>
        <v>216404.80209901009</v>
      </c>
      <c r="I98" s="556">
        <f>SUM('5.  2015-2020 LRAM'!Y570:AL570)</f>
        <v>177876.47276696903</v>
      </c>
      <c r="J98" s="555">
        <f>SUM('5.  2015-2020 LRAM'!Y753:AL753)</f>
        <v>136424.93091558042</v>
      </c>
      <c r="K98" s="555">
        <f>SUM('5.  2015-2020 LRAM'!Y936:AL936)</f>
        <v>0</v>
      </c>
      <c r="L98" s="555">
        <f>SUM('5.  2015-2020 LRAM'!Y1119:AL1119)</f>
        <v>0</v>
      </c>
      <c r="M98" s="555">
        <f>SUM(H98:L98)</f>
        <v>530706.20578155946</v>
      </c>
      <c r="T98" s="196"/>
      <c r="U98" s="196"/>
    </row>
    <row r="99" spans="2:21" s="90" customFormat="1" ht="23.25" hidden="1" customHeight="1">
      <c r="B99" s="197">
        <v>2017</v>
      </c>
      <c r="C99" s="558"/>
      <c r="D99" s="558"/>
      <c r="E99" s="558"/>
      <c r="F99" s="558"/>
      <c r="G99" s="558"/>
      <c r="H99" s="558"/>
      <c r="I99" s="555">
        <f>SUM('5.  2015-2020 LRAM'!Y571:AL571)</f>
        <v>271897.47354573233</v>
      </c>
      <c r="J99" s="555">
        <f>SUM('5.  2015-2020 LRAM'!Y754:AL754)</f>
        <v>178264.14729544497</v>
      </c>
      <c r="K99" s="555">
        <f>SUM('5.  2015-2020 LRAM'!Y937:AL937)</f>
        <v>0</v>
      </c>
      <c r="L99" s="555">
        <f>SUM('5.  2015-2020 LRAM'!Y1120:AL1120)</f>
        <v>0</v>
      </c>
      <c r="M99" s="555">
        <f>SUM(I99:L99)</f>
        <v>450161.6208411773</v>
      </c>
      <c r="T99" s="196"/>
      <c r="U99" s="196"/>
    </row>
    <row r="100" spans="2:21" s="90" customFormat="1" ht="23.25" hidden="1" customHeight="1">
      <c r="B100" s="197">
        <v>2018</v>
      </c>
      <c r="C100" s="558"/>
      <c r="D100" s="558"/>
      <c r="E100" s="558"/>
      <c r="F100" s="558"/>
      <c r="G100" s="558"/>
      <c r="H100" s="558"/>
      <c r="I100" s="558"/>
      <c r="J100" s="555">
        <f>SUM('5.  2015-2020 LRAM'!Y755:AL755)</f>
        <v>158918.60403357554</v>
      </c>
      <c r="K100" s="555">
        <f>SUM('5.  2015-2020 LRAM'!Y938:AL938)</f>
        <v>0</v>
      </c>
      <c r="L100" s="555">
        <f>SUM('5.  2015-2020 LRAM'!Y1121:AL1121)</f>
        <v>0</v>
      </c>
      <c r="M100" s="555">
        <f>SUM(J100:L100)</f>
        <v>158918.60403357554</v>
      </c>
      <c r="T100" s="196"/>
      <c r="U100" s="196"/>
    </row>
    <row r="101" spans="2:21" s="90" customFormat="1" ht="23.25" hidden="1" customHeight="1">
      <c r="B101" s="197">
        <v>2019</v>
      </c>
      <c r="C101" s="558"/>
      <c r="D101" s="558"/>
      <c r="E101" s="558"/>
      <c r="F101" s="558"/>
      <c r="G101" s="558"/>
      <c r="H101" s="558"/>
      <c r="I101" s="558"/>
      <c r="J101" s="558"/>
      <c r="K101" s="555">
        <f>SUM('5.  2015-2020 LRAM'!Y939:AL939)</f>
        <v>0</v>
      </c>
      <c r="L101" s="555">
        <f>SUM('5.  2015-2020 LRAM'!Y1122:AL1122)</f>
        <v>0</v>
      </c>
      <c r="M101" s="555">
        <f>SUM(K101:L101)</f>
        <v>0</v>
      </c>
      <c r="T101" s="196"/>
      <c r="U101" s="196"/>
    </row>
    <row r="102" spans="2:21" s="90" customFormat="1" ht="23.25" hidden="1" customHeight="1">
      <c r="B102" s="197">
        <v>2020</v>
      </c>
      <c r="C102" s="558"/>
      <c r="D102" s="558"/>
      <c r="E102" s="558"/>
      <c r="F102" s="558"/>
      <c r="G102" s="558"/>
      <c r="H102" s="558"/>
      <c r="I102" s="558"/>
      <c r="J102" s="558"/>
      <c r="K102" s="558"/>
      <c r="L102" s="557">
        <f>SUM('5.  2015-2020 LRAM'!Y1123:AL1123)</f>
        <v>0</v>
      </c>
      <c r="M102" s="557">
        <f>L102</f>
        <v>0</v>
      </c>
      <c r="T102" s="196"/>
      <c r="U102" s="196"/>
    </row>
    <row r="103" spans="2:21" s="195" customFormat="1" ht="24" hidden="1" customHeight="1">
      <c r="B103" s="570" t="s">
        <v>518</v>
      </c>
      <c r="C103" s="554">
        <f>C93</f>
        <v>0</v>
      </c>
      <c r="D103" s="555">
        <f>D93+D94</f>
        <v>0</v>
      </c>
      <c r="E103" s="555">
        <f>E93+E94+E95</f>
        <v>144335.9273291624</v>
      </c>
      <c r="F103" s="555">
        <f>F93+F94+F95+F96</f>
        <v>342674.22323608422</v>
      </c>
      <c r="G103" s="555">
        <f>G93+G94+G95+G96+G97</f>
        <v>640616.0668001615</v>
      </c>
      <c r="H103" s="555">
        <f>H93+H94+H95+H96+H97+H98</f>
        <v>809709.57281950756</v>
      </c>
      <c r="I103" s="555">
        <f>I93+I94+I95+I96+I97+I98+I99</f>
        <v>983253.83475077129</v>
      </c>
      <c r="J103" s="555">
        <f>J93+J94+J95+J96+J97+J98+J99+J100</f>
        <v>947513.08439432119</v>
      </c>
      <c r="K103" s="555">
        <f>K93+K94+K95+K96+K97+K98+K99+K100+K101</f>
        <v>0</v>
      </c>
      <c r="L103" s="555">
        <f>SUM(L93:L102)</f>
        <v>0</v>
      </c>
      <c r="M103" s="555">
        <f>SUM(M93:M102)</f>
        <v>3868102.7093300079</v>
      </c>
      <c r="T103" s="198"/>
      <c r="U103" s="198"/>
    </row>
    <row r="104" spans="2:21" s="27" customFormat="1" ht="24.75" hidden="1" customHeight="1">
      <c r="B104" s="571" t="s">
        <v>517</v>
      </c>
      <c r="C104" s="553">
        <f>'4.  2011-2014 LRAM'!AM132</f>
        <v>0</v>
      </c>
      <c r="D104" s="553">
        <f>'4.  2011-2014 LRAM'!AM262</f>
        <v>0</v>
      </c>
      <c r="E104" s="553">
        <f>'4.  2011-2014 LRAM'!AM392</f>
        <v>0</v>
      </c>
      <c r="F104" s="553">
        <f>'4.  2011-2014 LRAM'!AM522</f>
        <v>399661.0965842501</v>
      </c>
      <c r="G104" s="553">
        <f>'5.  2015-2020 LRAM'!AM205</f>
        <v>427995.93444720958</v>
      </c>
      <c r="H104" s="553">
        <f>'5.  2015-2020 LRAM'!AM389</f>
        <v>397976.35073529574</v>
      </c>
      <c r="I104" s="553">
        <f>'5.  2015-2020 LRAM'!AM573</f>
        <v>366979.86136783124</v>
      </c>
      <c r="J104" s="553">
        <f>'5.  2015-2020 LRAM'!AM757</f>
        <v>332098.52506102098</v>
      </c>
      <c r="K104" s="553">
        <f>'5.  2015-2020 LRAM'!AM941</f>
        <v>0</v>
      </c>
      <c r="L104" s="553">
        <f>'5.  2015-2020 LRAM'!AM1125</f>
        <v>0</v>
      </c>
      <c r="M104" s="555">
        <f>SUM(C104:L104)</f>
        <v>1924711.7681956077</v>
      </c>
      <c r="T104" s="89"/>
      <c r="U104" s="89"/>
    </row>
    <row r="105" spans="2:21" ht="24.75" hidden="1" customHeight="1">
      <c r="B105" s="571" t="s">
        <v>43</v>
      </c>
      <c r="C105" s="553">
        <f>'6.  Carrying Charges'!W27</f>
        <v>0</v>
      </c>
      <c r="D105" s="553">
        <f>'6.  Carrying Charges'!W42</f>
        <v>0</v>
      </c>
      <c r="E105" s="553">
        <f>'6.  Carrying Charges'!W57</f>
        <v>0</v>
      </c>
      <c r="F105" s="553">
        <f>'6.  Carrying Charges'!W72</f>
        <v>0</v>
      </c>
      <c r="G105" s="553">
        <f>'6.  Carrying Charges'!W87</f>
        <v>0</v>
      </c>
      <c r="H105" s="553">
        <f>'6.  Carrying Charges'!W102</f>
        <v>0</v>
      </c>
      <c r="I105" s="553">
        <f>'6.  Carrying Charges'!W117</f>
        <v>3620.6095936247721</v>
      </c>
      <c r="J105" s="553">
        <f>'6.  Carrying Charges'!W132</f>
        <v>20738.730361438673</v>
      </c>
      <c r="K105" s="553">
        <f>'6.  Carrying Charges'!W147</f>
        <v>48420.930134236172</v>
      </c>
      <c r="L105" s="553">
        <f>'6.  Carrying Charges'!W162</f>
        <v>48420.930134236172</v>
      </c>
      <c r="M105" s="555">
        <f>SUM(C105:L105)</f>
        <v>121201.20022353579</v>
      </c>
    </row>
    <row r="106" spans="2:21" ht="23.25" hidden="1" customHeight="1">
      <c r="B106" s="570" t="s">
        <v>26</v>
      </c>
      <c r="C106" s="553">
        <f>C103-C104+C105</f>
        <v>0</v>
      </c>
      <c r="D106" s="553">
        <f t="shared" ref="D106:J106" si="3">D103-D104+D105</f>
        <v>0</v>
      </c>
      <c r="E106" s="553">
        <f t="shared" si="3"/>
        <v>144335.9273291624</v>
      </c>
      <c r="F106" s="553">
        <f t="shared" si="3"/>
        <v>-56986.873348165886</v>
      </c>
      <c r="G106" s="553">
        <f t="shared" si="3"/>
        <v>212620.13235295191</v>
      </c>
      <c r="H106" s="553">
        <f t="shared" si="3"/>
        <v>411733.22208421183</v>
      </c>
      <c r="I106" s="553">
        <f t="shared" si="3"/>
        <v>619894.58297656476</v>
      </c>
      <c r="J106" s="553">
        <f t="shared" si="3"/>
        <v>636153.28969473892</v>
      </c>
      <c r="K106" s="553">
        <f>K103-K104+K105</f>
        <v>48420.930134236172</v>
      </c>
      <c r="L106" s="553">
        <f>L103-L104+L105</f>
        <v>48420.930134236172</v>
      </c>
      <c r="M106" s="553">
        <f>M103-M104+M105</f>
        <v>2064592.141357936</v>
      </c>
    </row>
    <row r="107" spans="2:21" hidden="1"/>
    <row r="108" spans="2:21">
      <c r="B108" s="588" t="s">
        <v>525</v>
      </c>
      <c r="H108" s="805">
        <v>72018.965793539712</v>
      </c>
      <c r="I108" s="807">
        <f>+H108</f>
        <v>72018.965793539712</v>
      </c>
    </row>
    <row r="109" spans="2:21">
      <c r="H109" s="806">
        <f>+H85-H108</f>
        <v>-12939.40388693726</v>
      </c>
    </row>
  </sheetData>
  <mergeCells count="20">
    <mergeCell ref="B39:C39"/>
    <mergeCell ref="B40:C40"/>
    <mergeCell ref="B48:L48"/>
    <mergeCell ref="B49:L49"/>
    <mergeCell ref="B50:L50"/>
    <mergeCell ref="B41:C41"/>
    <mergeCell ref="B42:C42"/>
    <mergeCell ref="B43:C43"/>
    <mergeCell ref="B26:G26"/>
    <mergeCell ref="B28:C28"/>
    <mergeCell ref="B29:C29"/>
    <mergeCell ref="B30:C30"/>
    <mergeCell ref="B31:C31"/>
    <mergeCell ref="B37:C37"/>
    <mergeCell ref="B38:C38"/>
    <mergeCell ref="B32:C32"/>
    <mergeCell ref="B33:C33"/>
    <mergeCell ref="B34:C34"/>
    <mergeCell ref="B35:C35"/>
    <mergeCell ref="B36:C36"/>
  </mergeCells>
  <hyperlinks>
    <hyperlink ref="B84" location="'6.  Carrying Charges'!A1" display="Carrying Charges"/>
    <hyperlink ref="B108" location="'1.  LRAMVA Summary'!A1" display="Return to top"/>
  </hyperlinks>
  <pageMargins left="0.70866141732283472" right="0.70866141732283472" top="0.74803149606299213" bottom="0.74803149606299213" header="0.31496062992125984" footer="0.31496062992125984"/>
  <pageSetup paperSize="5" scale="37"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960120</xdr:colOff>
                    <xdr:row>53</xdr:row>
                    <xdr:rowOff>22860</xdr:rowOff>
                  </from>
                  <to>
                    <xdr:col>2</xdr:col>
                    <xdr:colOff>1379220</xdr:colOff>
                    <xdr:row>54</xdr:row>
                    <xdr:rowOff>160020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960120</xdr:colOff>
                    <xdr:row>56</xdr:row>
                    <xdr:rowOff>22860</xdr:rowOff>
                  </from>
                  <to>
                    <xdr:col>2</xdr:col>
                    <xdr:colOff>1379220</xdr:colOff>
                    <xdr:row>57</xdr:row>
                    <xdr:rowOff>160020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960120</xdr:colOff>
                    <xdr:row>59</xdr:row>
                    <xdr:rowOff>22860</xdr:rowOff>
                  </from>
                  <to>
                    <xdr:col>2</xdr:col>
                    <xdr:colOff>1379220</xdr:colOff>
                    <xdr:row>60</xdr:row>
                    <xdr:rowOff>160020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960120</xdr:colOff>
                    <xdr:row>62</xdr:row>
                    <xdr:rowOff>22860</xdr:rowOff>
                  </from>
                  <to>
                    <xdr:col>2</xdr:col>
                    <xdr:colOff>1379220</xdr:colOff>
                    <xdr:row>63</xdr:row>
                    <xdr:rowOff>160020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960120</xdr:colOff>
                    <xdr:row>65</xdr:row>
                    <xdr:rowOff>22860</xdr:rowOff>
                  </from>
                  <to>
                    <xdr:col>2</xdr:col>
                    <xdr:colOff>1379220</xdr:colOff>
                    <xdr:row>66</xdr:row>
                    <xdr:rowOff>160020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960120</xdr:colOff>
                    <xdr:row>68</xdr:row>
                    <xdr:rowOff>38100</xdr:rowOff>
                  </from>
                  <to>
                    <xdr:col>2</xdr:col>
                    <xdr:colOff>1379220</xdr:colOff>
                    <xdr:row>69</xdr:row>
                    <xdr:rowOff>175260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960120</xdr:colOff>
                    <xdr:row>71</xdr:row>
                    <xdr:rowOff>38100</xdr:rowOff>
                  </from>
                  <to>
                    <xdr:col>2</xdr:col>
                    <xdr:colOff>1379220</xdr:colOff>
                    <xdr:row>72</xdr:row>
                    <xdr:rowOff>175260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3:H50"/>
  <sheetViews>
    <sheetView topLeftCell="C20" workbookViewId="0">
      <selection activeCell="E54" sqref="E54"/>
    </sheetView>
  </sheetViews>
  <sheetFormatPr defaultColWidth="9.109375" defaultRowHeight="14.4"/>
  <cols>
    <col min="1" max="1" width="5.44140625" style="12" customWidth="1"/>
    <col min="2" max="2" width="27" style="12" customWidth="1"/>
    <col min="3" max="3" width="24.33203125" style="12" customWidth="1"/>
    <col min="4" max="4" width="31.33203125" style="12" customWidth="1"/>
    <col min="5" max="5" width="28.6640625" style="12" customWidth="1"/>
    <col min="6" max="6" width="43.88671875" style="12" customWidth="1"/>
    <col min="7" max="7" width="72.6640625" style="12" customWidth="1"/>
    <col min="8" max="16384" width="9.109375" style="12"/>
  </cols>
  <sheetData>
    <row r="13" spans="2:3" ht="15" thickBot="1"/>
    <row r="14" spans="2:3" ht="26.25" customHeight="1" thickBot="1">
      <c r="B14" s="536" t="s">
        <v>171</v>
      </c>
      <c r="C14" s="126" t="s">
        <v>175</v>
      </c>
    </row>
    <row r="15" spans="2:3" ht="26.25" customHeight="1" thickBot="1">
      <c r="C15" s="128" t="s">
        <v>406</v>
      </c>
    </row>
    <row r="16" spans="2:3" ht="27" customHeight="1" thickBot="1">
      <c r="C16" s="568" t="s">
        <v>550</v>
      </c>
    </row>
    <row r="19" spans="2:8" ht="15.6">
      <c r="B19" s="536" t="s">
        <v>613</v>
      </c>
    </row>
    <row r="20" spans="2:8" ht="13.5" customHeight="1"/>
    <row r="21" spans="2:8" ht="40.950000000000003" customHeight="1">
      <c r="B21" s="835" t="s">
        <v>676</v>
      </c>
      <c r="C21" s="835"/>
      <c r="D21" s="835"/>
      <c r="E21" s="835"/>
      <c r="F21" s="835"/>
      <c r="G21" s="835"/>
      <c r="H21" s="835"/>
    </row>
    <row r="23" spans="2:8" s="608" customFormat="1" ht="15.6">
      <c r="B23" s="618" t="s">
        <v>545</v>
      </c>
      <c r="C23" s="618" t="s">
        <v>560</v>
      </c>
      <c r="D23" s="618" t="s">
        <v>544</v>
      </c>
      <c r="E23" s="842" t="s">
        <v>34</v>
      </c>
      <c r="F23" s="843"/>
      <c r="G23" s="842" t="s">
        <v>543</v>
      </c>
      <c r="H23" s="843"/>
    </row>
    <row r="24" spans="2:8">
      <c r="B24" s="607">
        <v>1</v>
      </c>
      <c r="C24" s="643" t="s">
        <v>557</v>
      </c>
      <c r="D24" s="606" t="s">
        <v>859</v>
      </c>
      <c r="E24" s="840" t="s">
        <v>892</v>
      </c>
      <c r="F24" s="841"/>
      <c r="G24" s="844" t="s">
        <v>860</v>
      </c>
      <c r="H24" s="845"/>
    </row>
    <row r="25" spans="2:8">
      <c r="B25" s="607">
        <v>2</v>
      </c>
      <c r="C25" s="643" t="s">
        <v>369</v>
      </c>
      <c r="D25" s="606" t="s">
        <v>861</v>
      </c>
      <c r="E25" s="840" t="s">
        <v>864</v>
      </c>
      <c r="F25" s="841"/>
      <c r="G25" s="844" t="s">
        <v>862</v>
      </c>
      <c r="H25" s="845"/>
    </row>
    <row r="26" spans="2:8">
      <c r="B26" s="607">
        <v>3</v>
      </c>
      <c r="C26" s="643" t="s">
        <v>369</v>
      </c>
      <c r="D26" s="606" t="s">
        <v>863</v>
      </c>
      <c r="E26" s="840" t="s">
        <v>865</v>
      </c>
      <c r="F26" s="841"/>
      <c r="G26" s="844" t="s">
        <v>862</v>
      </c>
      <c r="H26" s="845"/>
    </row>
    <row r="27" spans="2:8">
      <c r="B27" s="607">
        <v>4</v>
      </c>
      <c r="C27" s="643" t="s">
        <v>369</v>
      </c>
      <c r="D27" s="606" t="s">
        <v>867</v>
      </c>
      <c r="E27" s="840" t="s">
        <v>866</v>
      </c>
      <c r="F27" s="841"/>
      <c r="G27" s="844" t="s">
        <v>862</v>
      </c>
      <c r="H27" s="845"/>
    </row>
    <row r="28" spans="2:8">
      <c r="B28" s="607">
        <v>5</v>
      </c>
      <c r="C28" s="643" t="s">
        <v>170</v>
      </c>
      <c r="D28" s="606" t="s">
        <v>888</v>
      </c>
      <c r="E28" s="840" t="s">
        <v>890</v>
      </c>
      <c r="F28" s="841"/>
      <c r="G28" s="844" t="s">
        <v>891</v>
      </c>
      <c r="H28" s="845"/>
    </row>
    <row r="29" spans="2:8">
      <c r="B29" s="607">
        <v>6</v>
      </c>
      <c r="C29" s="643" t="s">
        <v>170</v>
      </c>
      <c r="D29" s="606" t="s">
        <v>889</v>
      </c>
      <c r="E29" s="840" t="s">
        <v>890</v>
      </c>
      <c r="F29" s="841"/>
      <c r="G29" s="844" t="s">
        <v>891</v>
      </c>
      <c r="H29" s="845"/>
    </row>
    <row r="30" spans="2:8">
      <c r="B30" s="607">
        <v>7</v>
      </c>
      <c r="C30" s="643" t="s">
        <v>369</v>
      </c>
      <c r="D30" s="606" t="s">
        <v>869</v>
      </c>
      <c r="E30" s="840" t="s">
        <v>871</v>
      </c>
      <c r="F30" s="841"/>
      <c r="G30" s="844" t="s">
        <v>870</v>
      </c>
      <c r="H30" s="845"/>
    </row>
    <row r="31" spans="2:8">
      <c r="B31" s="607">
        <v>8</v>
      </c>
      <c r="C31" s="643" t="s">
        <v>369</v>
      </c>
      <c r="D31" s="606" t="s">
        <v>868</v>
      </c>
      <c r="E31" s="840" t="s">
        <v>871</v>
      </c>
      <c r="F31" s="841"/>
      <c r="G31" s="844" t="s">
        <v>870</v>
      </c>
      <c r="H31" s="845"/>
    </row>
    <row r="32" spans="2:8">
      <c r="B32" s="607">
        <v>9</v>
      </c>
      <c r="C32" s="643"/>
      <c r="D32" s="606"/>
      <c r="E32" s="840"/>
      <c r="F32" s="841"/>
      <c r="G32" s="844"/>
      <c r="H32" s="845"/>
    </row>
    <row r="33" spans="2:8">
      <c r="B33" s="607">
        <v>10</v>
      </c>
      <c r="C33" s="643"/>
      <c r="D33" s="606"/>
      <c r="E33" s="840"/>
      <c r="F33" s="841"/>
      <c r="G33" s="844"/>
      <c r="H33" s="845"/>
    </row>
    <row r="34" spans="2:8">
      <c r="B34" s="607" t="s">
        <v>479</v>
      </c>
      <c r="C34" s="643"/>
      <c r="D34" s="606"/>
      <c r="E34" s="840"/>
      <c r="F34" s="841"/>
      <c r="G34" s="844"/>
      <c r="H34" s="845"/>
    </row>
    <row r="36" spans="2:8" ht="30.75" customHeight="1">
      <c r="B36" s="536" t="s">
        <v>609</v>
      </c>
    </row>
    <row r="37" spans="2:8" ht="23.25" customHeight="1">
      <c r="B37" s="567" t="s">
        <v>614</v>
      </c>
      <c r="C37" s="604"/>
      <c r="D37" s="604"/>
      <c r="E37" s="604"/>
      <c r="F37" s="604"/>
      <c r="G37" s="604"/>
      <c r="H37" s="604"/>
    </row>
    <row r="39" spans="2:8" s="90" customFormat="1" ht="15.6">
      <c r="B39" s="618" t="s">
        <v>545</v>
      </c>
      <c r="C39" s="618" t="s">
        <v>560</v>
      </c>
      <c r="D39" s="618" t="s">
        <v>544</v>
      </c>
      <c r="E39" s="842" t="s">
        <v>34</v>
      </c>
      <c r="F39" s="843"/>
      <c r="G39" s="842" t="s">
        <v>543</v>
      </c>
      <c r="H39" s="843"/>
    </row>
    <row r="40" spans="2:8">
      <c r="B40" s="607">
        <v>1</v>
      </c>
      <c r="C40" s="643" t="s">
        <v>170</v>
      </c>
      <c r="D40" s="606" t="s">
        <v>915</v>
      </c>
      <c r="E40" s="840" t="s">
        <v>902</v>
      </c>
      <c r="F40" s="841"/>
      <c r="G40" s="840" t="s">
        <v>902</v>
      </c>
      <c r="H40" s="841"/>
    </row>
    <row r="41" spans="2:8">
      <c r="B41" s="607">
        <v>2</v>
      </c>
      <c r="C41" s="643"/>
      <c r="D41" s="606" t="s">
        <v>916</v>
      </c>
      <c r="E41" s="840" t="s">
        <v>903</v>
      </c>
      <c r="F41" s="841"/>
      <c r="G41" s="840" t="s">
        <v>903</v>
      </c>
      <c r="H41" s="841"/>
    </row>
    <row r="42" spans="2:8">
      <c r="B42" s="607">
        <v>3</v>
      </c>
      <c r="C42" s="643" t="s">
        <v>369</v>
      </c>
      <c r="D42" s="606" t="s">
        <v>904</v>
      </c>
      <c r="E42" s="840" t="s">
        <v>905</v>
      </c>
      <c r="F42" s="841"/>
      <c r="G42" s="840" t="s">
        <v>905</v>
      </c>
      <c r="H42" s="841"/>
    </row>
    <row r="43" spans="2:8">
      <c r="B43" s="607">
        <v>4</v>
      </c>
      <c r="C43" s="643" t="s">
        <v>369</v>
      </c>
      <c r="D43" s="606" t="s">
        <v>906</v>
      </c>
      <c r="E43" s="840" t="s">
        <v>907</v>
      </c>
      <c r="F43" s="841"/>
      <c r="G43" s="844" t="s">
        <v>908</v>
      </c>
      <c r="H43" s="845"/>
    </row>
    <row r="44" spans="2:8">
      <c r="B44" s="607">
        <v>5</v>
      </c>
      <c r="C44" s="643" t="s">
        <v>369</v>
      </c>
      <c r="D44" s="606" t="s">
        <v>909</v>
      </c>
      <c r="E44" s="840" t="s">
        <v>910</v>
      </c>
      <c r="F44" s="841"/>
      <c r="G44" s="844" t="s">
        <v>908</v>
      </c>
      <c r="H44" s="845"/>
    </row>
    <row r="45" spans="2:8">
      <c r="B45" s="607">
        <v>6</v>
      </c>
      <c r="C45" s="643" t="s">
        <v>369</v>
      </c>
      <c r="D45" s="606" t="s">
        <v>911</v>
      </c>
      <c r="E45" s="840" t="s">
        <v>912</v>
      </c>
      <c r="F45" s="841"/>
      <c r="G45" s="844" t="s">
        <v>913</v>
      </c>
      <c r="H45" s="845"/>
    </row>
    <row r="46" spans="2:8">
      <c r="B46" s="607">
        <v>7</v>
      </c>
      <c r="C46" s="643" t="s">
        <v>369</v>
      </c>
      <c r="D46" s="606" t="s">
        <v>917</v>
      </c>
      <c r="E46" s="840" t="s">
        <v>918</v>
      </c>
      <c r="F46" s="841"/>
      <c r="G46" s="840" t="s">
        <v>918</v>
      </c>
      <c r="H46" s="841"/>
    </row>
    <row r="47" spans="2:8">
      <c r="B47" s="607">
        <v>8</v>
      </c>
      <c r="C47" s="643"/>
      <c r="D47" s="606"/>
      <c r="E47" s="840"/>
      <c r="F47" s="841"/>
      <c r="G47" s="844"/>
      <c r="H47" s="845"/>
    </row>
    <row r="48" spans="2:8">
      <c r="B48" s="607">
        <v>9</v>
      </c>
      <c r="C48" s="643"/>
      <c r="D48" s="606"/>
      <c r="E48" s="840"/>
      <c r="F48" s="841"/>
      <c r="G48" s="844"/>
      <c r="H48" s="845"/>
    </row>
    <row r="49" spans="2:8">
      <c r="B49" s="607">
        <v>10</v>
      </c>
      <c r="C49" s="643"/>
      <c r="D49" s="606"/>
      <c r="E49" s="840"/>
      <c r="F49" s="841"/>
      <c r="G49" s="844"/>
      <c r="H49" s="845"/>
    </row>
    <row r="50" spans="2:8">
      <c r="B50" s="607" t="s">
        <v>479</v>
      </c>
      <c r="C50" s="643"/>
      <c r="D50" s="606"/>
      <c r="E50" s="840"/>
      <c r="F50" s="841"/>
      <c r="G50" s="844"/>
      <c r="H50" s="845"/>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C40:C50 C24:C34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96"/>
  <sheetViews>
    <sheetView topLeftCell="G1" workbookViewId="0"/>
  </sheetViews>
  <sheetFormatPr defaultColWidth="9.109375" defaultRowHeight="14.4"/>
  <cols>
    <col min="1" max="1" width="5.33203125" style="12" customWidth="1"/>
    <col min="2" max="2" width="27.33203125" style="10" customWidth="1"/>
    <col min="3" max="3" width="23" style="10" customWidth="1"/>
    <col min="4" max="4" width="32.33203125" style="12" customWidth="1"/>
    <col min="5" max="5" width="26.33203125" style="12" customWidth="1"/>
    <col min="6" max="6" width="24" style="12" customWidth="1"/>
    <col min="7" max="7" width="21.44140625" style="12" customWidth="1"/>
    <col min="8" max="8" width="24.109375" style="12" customWidth="1"/>
    <col min="9" max="13" width="22.109375" style="12" customWidth="1"/>
    <col min="14" max="14" width="26" style="12" customWidth="1"/>
    <col min="15" max="16" width="22.109375" style="12" customWidth="1"/>
    <col min="17" max="17" width="16.33203125" style="12" customWidth="1"/>
    <col min="18" max="18" width="13.5546875" style="12" customWidth="1"/>
    <col min="19" max="19" width="13.88671875" style="12" customWidth="1"/>
    <col min="20" max="20" width="20" style="12" customWidth="1"/>
    <col min="21" max="21" width="10.109375" style="12" customWidth="1"/>
    <col min="22" max="30" width="14" style="12" customWidth="1"/>
    <col min="31" max="16384" width="9.109375"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2" t="s">
        <v>171</v>
      </c>
      <c r="C4" s="455"/>
      <c r="D4" s="256" t="s">
        <v>175</v>
      </c>
      <c r="E4" s="437"/>
      <c r="F4" s="437"/>
      <c r="G4" s="437"/>
      <c r="H4" s="437"/>
      <c r="I4" s="437"/>
      <c r="J4" s="437"/>
      <c r="K4" s="437"/>
      <c r="L4" s="437"/>
      <c r="M4" s="437"/>
      <c r="N4" s="437"/>
      <c r="O4" s="437"/>
      <c r="P4" s="437"/>
      <c r="Q4" s="456"/>
    </row>
    <row r="5" spans="2:17" s="2" customFormat="1" ht="24" customHeight="1" thickBot="1">
      <c r="B5" s="457"/>
      <c r="C5" s="455"/>
      <c r="D5" s="458" t="s">
        <v>406</v>
      </c>
      <c r="F5" s="437"/>
      <c r="G5" s="437"/>
      <c r="H5" s="437"/>
      <c r="I5" s="437"/>
      <c r="J5" s="437"/>
      <c r="K5" s="437"/>
      <c r="L5" s="437"/>
      <c r="M5" s="437"/>
      <c r="N5" s="437"/>
      <c r="O5" s="437"/>
      <c r="P5" s="437"/>
      <c r="Q5" s="456"/>
    </row>
    <row r="6" spans="2:17" s="2" customFormat="1" ht="28.5" customHeight="1" thickBot="1">
      <c r="B6" s="457"/>
      <c r="C6" s="455"/>
      <c r="D6" s="260" t="s">
        <v>172</v>
      </c>
      <c r="E6" s="437"/>
      <c r="F6" s="437"/>
      <c r="G6" s="437"/>
      <c r="H6" s="437"/>
      <c r="I6" s="437"/>
      <c r="J6" s="437"/>
      <c r="K6" s="437"/>
      <c r="L6" s="437"/>
      <c r="M6" s="437"/>
      <c r="N6" s="437"/>
      <c r="O6" s="437"/>
      <c r="P6" s="437"/>
      <c r="Q6" s="456"/>
    </row>
    <row r="7" spans="2:17" s="104" customFormat="1" ht="29.25" customHeight="1" thickBot="1">
      <c r="D7" s="568" t="s">
        <v>550</v>
      </c>
      <c r="P7" s="105"/>
      <c r="Q7" s="105"/>
    </row>
    <row r="8" spans="2:17" s="104" customFormat="1" ht="30" customHeight="1">
      <c r="D8" s="573"/>
      <c r="P8" s="105"/>
      <c r="Q8" s="105"/>
    </row>
    <row r="9" spans="2:17" s="2" customFormat="1" ht="24.75" customHeight="1">
      <c r="B9" s="118" t="s">
        <v>411</v>
      </c>
      <c r="C9" s="17"/>
      <c r="D9" s="454">
        <v>2014</v>
      </c>
    </row>
    <row r="10" spans="2:17" s="17" customFormat="1" ht="16.5" customHeight="1"/>
    <row r="11" spans="2:17" s="17" customFormat="1" ht="36.75" customHeight="1">
      <c r="B11" s="846" t="s">
        <v>562</v>
      </c>
      <c r="C11" s="846"/>
      <c r="D11" s="846"/>
      <c r="E11" s="846"/>
      <c r="F11" s="846"/>
      <c r="G11" s="846"/>
      <c r="H11" s="846"/>
      <c r="I11" s="846"/>
      <c r="J11" s="846"/>
      <c r="K11" s="846"/>
      <c r="L11" s="846"/>
      <c r="M11" s="846"/>
      <c r="N11" s="613"/>
      <c r="O11" s="613"/>
      <c r="P11" s="613"/>
      <c r="Q11" s="613"/>
    </row>
    <row r="12" spans="2:17" s="2" customFormat="1" ht="15.75" customHeight="1">
      <c r="D12" s="20"/>
    </row>
    <row r="13" spans="2:17" s="17" customFormat="1" ht="48" customHeight="1">
      <c r="C13" s="242" t="str">
        <f>'1.  LRAMVA Summary'!R52</f>
        <v>Total</v>
      </c>
      <c r="D13" s="242" t="str">
        <f>'1.  LRAMVA Summary'!D52</f>
        <v>Residential</v>
      </c>
      <c r="E13" s="242" t="str">
        <f>'1.  LRAMVA Summary'!E52</f>
        <v>GS&lt;50 kW</v>
      </c>
      <c r="F13" s="242" t="str">
        <f>'1.  LRAMVA Summary'!F52</f>
        <v>GS&gt;50 kW</v>
      </c>
      <c r="G13" s="242" t="str">
        <f>'1.  LRAMVA Summary'!G52</f>
        <v>GS&gt;1000 kW</v>
      </c>
      <c r="H13" s="242" t="str">
        <f>'1.  LRAMVA Summary'!H52</f>
        <v>Street Lighting</v>
      </c>
      <c r="I13" s="242" t="str">
        <f>'1.  LRAMVA Summary'!I52</f>
        <v/>
      </c>
      <c r="J13" s="242" t="str">
        <f>'1.  LRAMVA Summary'!J52</f>
        <v/>
      </c>
      <c r="K13" s="242" t="str">
        <f>'1.  LRAMVA Summary'!K52</f>
        <v/>
      </c>
      <c r="L13" s="242" t="str">
        <f>'1.  LRAMVA Summary'!L52</f>
        <v/>
      </c>
      <c r="M13" s="242" t="str">
        <f>'1.  LRAMVA Summary'!M52</f>
        <v/>
      </c>
      <c r="N13" s="242" t="str">
        <f>'1.  LRAMVA Summary'!N52</f>
        <v/>
      </c>
      <c r="O13" s="242" t="str">
        <f>'1.  LRAMVA Summary'!O52</f>
        <v/>
      </c>
      <c r="P13" s="242" t="str">
        <f>'1.  LRAMVA Summary'!P52</f>
        <v/>
      </c>
      <c r="Q13" s="242" t="str">
        <f>'1.  LRAMVA Summary'!Q52</f>
        <v/>
      </c>
    </row>
    <row r="14" spans="2:17" s="2" customFormat="1" ht="15.75" customHeight="1">
      <c r="B14" s="82"/>
      <c r="C14" s="577"/>
      <c r="D14" s="578" t="str">
        <f>'1.  LRAMVA Summary'!D53</f>
        <v>kWh</v>
      </c>
      <c r="E14" s="578" t="str">
        <f>'1.  LRAMVA Summary'!E53</f>
        <v>kWh</v>
      </c>
      <c r="F14" s="578" t="str">
        <f>'1.  LRAMVA Summary'!F53</f>
        <v>KW</v>
      </c>
      <c r="G14" s="578" t="str">
        <f>'1.  LRAMVA Summary'!G53</f>
        <v>KW</v>
      </c>
      <c r="H14" s="578" t="str">
        <f>'1.  LRAMVA Summary'!H53</f>
        <v>KW</v>
      </c>
      <c r="I14" s="578">
        <f>'1.  LRAMVA Summary'!I53</f>
        <v>0</v>
      </c>
      <c r="J14" s="578">
        <f>'1.  LRAMVA Summary'!J53</f>
        <v>0</v>
      </c>
      <c r="K14" s="578">
        <f>'1.  LRAMVA Summary'!K53</f>
        <v>0</v>
      </c>
      <c r="L14" s="578">
        <f>'1.  LRAMVA Summary'!L53</f>
        <v>0</v>
      </c>
      <c r="M14" s="578">
        <f>'1.  LRAMVA Summary'!M53</f>
        <v>0</v>
      </c>
      <c r="N14" s="578">
        <f>'1.  LRAMVA Summary'!N53</f>
        <v>0</v>
      </c>
      <c r="O14" s="578">
        <f>'1.  LRAMVA Summary'!O53</f>
        <v>0</v>
      </c>
      <c r="P14" s="578">
        <f>'1.  LRAMVA Summary'!P53</f>
        <v>0</v>
      </c>
      <c r="Q14" s="579">
        <f>'1.  LRAMVA Summary'!Q53</f>
        <v>0</v>
      </c>
    </row>
    <row r="15" spans="2:17" s="455" customFormat="1" ht="15.75" customHeight="1">
      <c r="B15" s="460" t="s">
        <v>27</v>
      </c>
      <c r="C15" s="625">
        <f>SUM(D15:Q15)</f>
        <v>32080000</v>
      </c>
      <c r="D15" s="738">
        <v>9138000</v>
      </c>
      <c r="E15" s="738">
        <v>918000</v>
      </c>
      <c r="F15" s="738">
        <v>21559000</v>
      </c>
      <c r="G15" s="738">
        <v>459000</v>
      </c>
      <c r="H15" s="738">
        <v>6000</v>
      </c>
      <c r="I15" s="450"/>
      <c r="J15" s="450"/>
      <c r="K15" s="450"/>
      <c r="L15" s="450"/>
      <c r="M15" s="450"/>
      <c r="N15" s="450"/>
      <c r="O15" s="450"/>
      <c r="P15" s="451"/>
      <c r="Q15" s="451"/>
    </row>
    <row r="16" spans="2:17" s="455" customFormat="1" ht="15.75" customHeight="1">
      <c r="B16" s="460" t="s">
        <v>28</v>
      </c>
      <c r="C16" s="625">
        <f>SUM(D16:Q16)</f>
        <v>57744.902397597463</v>
      </c>
      <c r="D16" s="451">
        <v>0</v>
      </c>
      <c r="E16" s="451">
        <v>0</v>
      </c>
      <c r="F16" s="738">
        <v>56525.715164811285</v>
      </c>
      <c r="G16" s="738">
        <v>1203.4557846211967</v>
      </c>
      <c r="H16" s="738">
        <v>15.731448164982963</v>
      </c>
      <c r="I16" s="449"/>
      <c r="J16" s="449"/>
      <c r="K16" s="451"/>
      <c r="L16" s="451"/>
      <c r="M16" s="451"/>
      <c r="N16" s="451"/>
      <c r="O16" s="451"/>
      <c r="P16" s="451"/>
      <c r="Q16" s="451"/>
    </row>
    <row r="17" spans="2:17" s="17" customFormat="1" ht="15.75" customHeight="1"/>
    <row r="18" spans="2:17" s="25" customFormat="1" ht="15.75" customHeight="1">
      <c r="B18" s="190" t="s">
        <v>450</v>
      </c>
      <c r="C18" s="191"/>
      <c r="D18" s="191">
        <f t="shared" ref="D18:E18" si="0">IF(D14="kw",HLOOKUP(D14,D14:D16,3,FALSE),HLOOKUP(D14,D14:D16,2,FALSE))</f>
        <v>9138000</v>
      </c>
      <c r="E18" s="191">
        <f t="shared" si="0"/>
        <v>918000</v>
      </c>
      <c r="F18" s="191">
        <f>IF(F14="kw",HLOOKUP(F14,F14:F16,3,FALSE),HLOOKUP(F14,F14:F16,2,FALSE))</f>
        <v>56525.715164811285</v>
      </c>
      <c r="G18" s="191">
        <f t="shared" ref="G18:Q18" si="1">IF(G14="kw",HLOOKUP(G14,G14:G16,3,FALSE),HLOOKUP(G14,G14:G16,2,FALSE))</f>
        <v>1203.4557846211967</v>
      </c>
      <c r="H18" s="191">
        <f t="shared" si="1"/>
        <v>15.731448164982963</v>
      </c>
      <c r="I18" s="191">
        <f t="shared" si="1"/>
        <v>0</v>
      </c>
      <c r="J18" s="191">
        <f t="shared" si="1"/>
        <v>0</v>
      </c>
      <c r="K18" s="191">
        <f t="shared" si="1"/>
        <v>0</v>
      </c>
      <c r="L18" s="191">
        <f t="shared" si="1"/>
        <v>0</v>
      </c>
      <c r="M18" s="191">
        <f t="shared" si="1"/>
        <v>0</v>
      </c>
      <c r="N18" s="191">
        <f t="shared" si="1"/>
        <v>0</v>
      </c>
      <c r="O18" s="191">
        <f t="shared" si="1"/>
        <v>0</v>
      </c>
      <c r="P18" s="191">
        <f t="shared" si="1"/>
        <v>0</v>
      </c>
      <c r="Q18" s="191">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7" customFormat="1" ht="21" customHeight="1">
      <c r="B20" s="459" t="s">
        <v>670</v>
      </c>
      <c r="C20" s="452"/>
      <c r="D20" s="453"/>
    </row>
    <row r="21" spans="2:17" s="437" customFormat="1" ht="21" customHeight="1">
      <c r="B21" s="459" t="s">
        <v>366</v>
      </c>
      <c r="C21" s="452" t="s">
        <v>701</v>
      </c>
      <c r="D21" s="453"/>
    </row>
    <row r="22" spans="2:17" s="17" customFormat="1" ht="15.75" customHeight="1">
      <c r="B22" s="166"/>
      <c r="C22" s="167"/>
      <c r="D22" s="163"/>
    </row>
    <row r="23" spans="2:17" s="17" customFormat="1" ht="23.25" customHeight="1">
      <c r="B23" s="168"/>
      <c r="C23" s="168"/>
      <c r="D23" s="163"/>
    </row>
    <row r="24" spans="2:17" s="17" customFormat="1" ht="22.5" customHeight="1">
      <c r="B24" s="118" t="s">
        <v>412</v>
      </c>
      <c r="C24" s="118"/>
      <c r="D24" s="454"/>
    </row>
    <row r="25" spans="2:17" s="2" customFormat="1" ht="15.75" customHeight="1">
      <c r="D25" s="20"/>
    </row>
    <row r="26" spans="2:17" s="2" customFormat="1" ht="42" customHeight="1">
      <c r="B26" s="846" t="s">
        <v>561</v>
      </c>
      <c r="C26" s="846"/>
      <c r="D26" s="846"/>
      <c r="E26" s="846"/>
      <c r="F26" s="846"/>
      <c r="G26" s="846"/>
      <c r="H26" s="846"/>
      <c r="I26" s="846"/>
      <c r="J26" s="846"/>
      <c r="K26" s="846"/>
      <c r="L26" s="846"/>
      <c r="M26" s="846"/>
      <c r="N26" s="613"/>
      <c r="O26" s="613"/>
      <c r="P26" s="613"/>
      <c r="Q26" s="613"/>
    </row>
    <row r="27" spans="2:17" s="2" customFormat="1" ht="15.75" customHeight="1">
      <c r="D27" s="20"/>
    </row>
    <row r="28" spans="2:17" s="17" customFormat="1" ht="44.25" customHeight="1">
      <c r="C28" s="242" t="str">
        <f>'1.  LRAMVA Summary'!R52</f>
        <v>Total</v>
      </c>
      <c r="D28" s="242" t="str">
        <f>'1.  LRAMVA Summary'!D52</f>
        <v>Residential</v>
      </c>
      <c r="E28" s="242" t="str">
        <f>'1.  LRAMVA Summary'!E52</f>
        <v>GS&lt;50 kW</v>
      </c>
      <c r="F28" s="242" t="str">
        <f>'1.  LRAMVA Summary'!F52</f>
        <v>GS&gt;50 kW</v>
      </c>
      <c r="G28" s="242" t="str">
        <f>'1.  LRAMVA Summary'!G52</f>
        <v>GS&gt;1000 kW</v>
      </c>
      <c r="H28" s="242" t="str">
        <f>'1.  LRAMVA Summary'!H52</f>
        <v>Street Lighting</v>
      </c>
      <c r="I28" s="242" t="str">
        <f>'1.  LRAMVA Summary'!I52</f>
        <v/>
      </c>
      <c r="J28" s="242" t="str">
        <f>'1.  LRAMVA Summary'!J52</f>
        <v/>
      </c>
      <c r="K28" s="242" t="str">
        <f>'1.  LRAMVA Summary'!K52</f>
        <v/>
      </c>
      <c r="L28" s="242" t="str">
        <f>'1.  LRAMVA Summary'!L52</f>
        <v/>
      </c>
      <c r="M28" s="242" t="str">
        <f>'1.  LRAMVA Summary'!M52</f>
        <v/>
      </c>
      <c r="N28" s="242" t="str">
        <f>'1.  LRAMVA Summary'!N52</f>
        <v/>
      </c>
      <c r="O28" s="242" t="str">
        <f>'1.  LRAMVA Summary'!O52</f>
        <v/>
      </c>
      <c r="P28" s="242" t="str">
        <f>'1.  LRAMVA Summary'!P52</f>
        <v/>
      </c>
      <c r="Q28" s="242" t="str">
        <f>'1.  LRAMVA Summary'!Q52</f>
        <v/>
      </c>
    </row>
    <row r="29" spans="2:17" s="2" customFormat="1" ht="15.75" customHeight="1">
      <c r="B29" s="82"/>
      <c r="C29" s="577"/>
      <c r="D29" s="578" t="str">
        <f>'1.  LRAMVA Summary'!D53</f>
        <v>kWh</v>
      </c>
      <c r="E29" s="578" t="str">
        <f>'1.  LRAMVA Summary'!E53</f>
        <v>kWh</v>
      </c>
      <c r="F29" s="578" t="str">
        <f>'1.  LRAMVA Summary'!F53</f>
        <v>KW</v>
      </c>
      <c r="G29" s="578" t="str">
        <f>'1.  LRAMVA Summary'!G53</f>
        <v>KW</v>
      </c>
      <c r="H29" s="578" t="str">
        <f>'1.  LRAMVA Summary'!H53</f>
        <v>KW</v>
      </c>
      <c r="I29" s="578">
        <f>'1.  LRAMVA Summary'!I53</f>
        <v>0</v>
      </c>
      <c r="J29" s="578">
        <f>'1.  LRAMVA Summary'!J53</f>
        <v>0</v>
      </c>
      <c r="K29" s="578">
        <f>'1.  LRAMVA Summary'!K53</f>
        <v>0</v>
      </c>
      <c r="L29" s="578">
        <f>'1.  LRAMVA Summary'!L53</f>
        <v>0</v>
      </c>
      <c r="M29" s="578">
        <f>'1.  LRAMVA Summary'!M53</f>
        <v>0</v>
      </c>
      <c r="N29" s="578">
        <f>'1.  LRAMVA Summary'!N53</f>
        <v>0</v>
      </c>
      <c r="O29" s="578">
        <f>'1.  LRAMVA Summary'!O53</f>
        <v>0</v>
      </c>
      <c r="P29" s="578">
        <f>'1.  LRAMVA Summary'!P53</f>
        <v>0</v>
      </c>
      <c r="Q29" s="579">
        <f>'1.  LRAMVA Summary'!Q53</f>
        <v>0</v>
      </c>
    </row>
    <row r="30" spans="2:17" s="455" customFormat="1" ht="15.75" customHeight="1">
      <c r="B30" s="460" t="s">
        <v>27</v>
      </c>
      <c r="C30" s="625">
        <f>SUM(D30:Q30)</f>
        <v>0</v>
      </c>
      <c r="D30" s="738"/>
      <c r="E30" s="738"/>
      <c r="F30" s="738"/>
      <c r="G30" s="738"/>
      <c r="H30" s="738"/>
      <c r="I30" s="461"/>
      <c r="J30" s="461"/>
      <c r="K30" s="461"/>
      <c r="L30" s="461"/>
      <c r="M30" s="461"/>
      <c r="N30" s="461"/>
      <c r="O30" s="461"/>
      <c r="P30" s="461"/>
      <c r="Q30" s="451"/>
    </row>
    <row r="31" spans="2:17" s="462" customFormat="1" ht="15" customHeight="1">
      <c r="B31" s="460" t="s">
        <v>28</v>
      </c>
      <c r="C31" s="625">
        <f>SUM(D31:Q31)</f>
        <v>0</v>
      </c>
      <c r="D31" s="451"/>
      <c r="E31" s="451"/>
      <c r="F31" s="738"/>
      <c r="G31" s="738"/>
      <c r="H31" s="738"/>
      <c r="I31" s="449"/>
      <c r="J31" s="449"/>
      <c r="K31" s="451"/>
      <c r="L31" s="451"/>
      <c r="M31" s="451"/>
      <c r="N31" s="451"/>
      <c r="O31" s="451"/>
      <c r="P31" s="451"/>
      <c r="Q31" s="451"/>
    </row>
    <row r="32" spans="2:17" s="17" customFormat="1" ht="15.75" customHeight="1"/>
    <row r="33" spans="2:32" s="25" customFormat="1" ht="15.75" customHeight="1">
      <c r="B33" s="190" t="s">
        <v>450</v>
      </c>
      <c r="C33" s="191"/>
      <c r="D33" s="191">
        <f>IF(D29="kw",HLOOKUP(D29,D29:D31,3,FALSE),HLOOKUP(D29,D29:D31,2,FALSE))</f>
        <v>0</v>
      </c>
      <c r="E33" s="191">
        <f>IF(E29="kw",HLOOKUP(E29,E29:E31,3,FALSE),HLOOKUP(E29,E29:E31,2,FALSE))</f>
        <v>0</v>
      </c>
      <c r="F33" s="191">
        <f>IF(F29="kw",HLOOKUP(F29,F29:F31,3,FALSE),HLOOKUP(F29,F29:F31,2,FALSE))</f>
        <v>0</v>
      </c>
      <c r="G33" s="191">
        <f>IF(G29="kw",HLOOKUP(G29,G29:G31,3,FALSE),HLOOKUP(G29,G29:G31,2,FALSE))</f>
        <v>0</v>
      </c>
      <c r="H33" s="191">
        <f t="shared" ref="H33:Q33" si="2">IF(H29="kw",HLOOKUP(H29,H29:H31,3,FALSE),HLOOKUP(H29,H29:H31,2,FALSE))</f>
        <v>0</v>
      </c>
      <c r="I33" s="191">
        <f t="shared" si="2"/>
        <v>0</v>
      </c>
      <c r="J33" s="191">
        <f t="shared" si="2"/>
        <v>0</v>
      </c>
      <c r="K33" s="191">
        <f t="shared" si="2"/>
        <v>0</v>
      </c>
      <c r="L33" s="191">
        <f t="shared" si="2"/>
        <v>0</v>
      </c>
      <c r="M33" s="191">
        <f t="shared" si="2"/>
        <v>0</v>
      </c>
      <c r="N33" s="191">
        <f t="shared" si="2"/>
        <v>0</v>
      </c>
      <c r="O33" s="191">
        <f t="shared" si="2"/>
        <v>0</v>
      </c>
      <c r="P33" s="191">
        <f t="shared" si="2"/>
        <v>0</v>
      </c>
      <c r="Q33" s="191">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59" t="s">
        <v>670</v>
      </c>
      <c r="C35" s="452"/>
      <c r="D35" s="453"/>
      <c r="E35" s="93"/>
      <c r="F35" s="93"/>
      <c r="G35" s="93"/>
      <c r="H35" s="93"/>
      <c r="I35" s="93"/>
      <c r="J35" s="93"/>
      <c r="K35" s="93"/>
      <c r="L35" s="93"/>
      <c r="M35" s="93"/>
      <c r="N35" s="93"/>
      <c r="O35" s="93"/>
      <c r="P35" s="93"/>
      <c r="Q35" s="93"/>
    </row>
    <row r="36" spans="2:32" s="437" customFormat="1" ht="21" customHeight="1">
      <c r="B36" s="459" t="s">
        <v>366</v>
      </c>
      <c r="C36" s="452"/>
      <c r="D36" s="453"/>
    </row>
    <row r="37" spans="2:32" s="17" customFormat="1" ht="15.75" customHeight="1">
      <c r="B37" s="166"/>
      <c r="C37" s="167"/>
      <c r="D37" s="163"/>
      <c r="R37" s="163"/>
    </row>
    <row r="38" spans="2:32" s="17" customFormat="1" ht="15.75" customHeight="1">
      <c r="B38" s="166"/>
      <c r="C38" s="166"/>
      <c r="D38" s="163"/>
      <c r="R38" s="163"/>
    </row>
    <row r="39" spans="2:32" s="20" customFormat="1" ht="15.6">
      <c r="B39" s="118" t="s">
        <v>452</v>
      </c>
      <c r="C39" s="35"/>
      <c r="D39" s="34"/>
      <c r="E39" s="39"/>
      <c r="F39" s="40"/>
    </row>
    <row r="40" spans="2:32" s="70" customFormat="1" ht="39" customHeight="1">
      <c r="B40" s="846" t="s">
        <v>607</v>
      </c>
      <c r="C40" s="846"/>
      <c r="D40" s="846"/>
      <c r="E40" s="846"/>
      <c r="F40" s="846"/>
      <c r="G40" s="846"/>
      <c r="H40" s="846"/>
      <c r="I40" s="846"/>
      <c r="J40" s="846"/>
      <c r="K40" s="846"/>
      <c r="L40" s="846"/>
      <c r="M40" s="846"/>
      <c r="N40" s="613"/>
      <c r="O40" s="613"/>
      <c r="P40" s="613"/>
      <c r="Q40" s="613"/>
    </row>
    <row r="41" spans="2:32" s="2" customFormat="1" ht="16.5" customHeight="1">
      <c r="B41" s="10"/>
      <c r="C41" s="10"/>
      <c r="D41" s="22"/>
      <c r="E41" s="20"/>
      <c r="F41" s="20"/>
      <c r="G41" s="20"/>
      <c r="R41" s="20"/>
    </row>
    <row r="42" spans="2:32" s="17" customFormat="1" ht="56.25" customHeight="1">
      <c r="B42" s="242" t="s">
        <v>234</v>
      </c>
      <c r="C42" s="242" t="s">
        <v>604</v>
      </c>
      <c r="D42" s="242" t="str">
        <f>'1.  LRAMVA Summary'!D52</f>
        <v>Residential</v>
      </c>
      <c r="E42" s="242" t="str">
        <f>'1.  LRAMVA Summary'!E52</f>
        <v>GS&lt;50 kW</v>
      </c>
      <c r="F42" s="242" t="str">
        <f>'1.  LRAMVA Summary'!F52</f>
        <v>GS&gt;50 kW</v>
      </c>
      <c r="G42" s="242" t="str">
        <f>'1.  LRAMVA Summary'!G52</f>
        <v>GS&gt;1000 kW</v>
      </c>
      <c r="H42" s="242" t="str">
        <f>'1.  LRAMVA Summary'!H52</f>
        <v>Street Lighting</v>
      </c>
      <c r="I42" s="242" t="str">
        <f>'1.  LRAMVA Summary'!I52</f>
        <v/>
      </c>
      <c r="J42" s="242" t="str">
        <f>'1.  LRAMVA Summary'!J52</f>
        <v/>
      </c>
      <c r="K42" s="242" t="str">
        <f>'1.  LRAMVA Summary'!K52</f>
        <v/>
      </c>
      <c r="L42" s="242" t="str">
        <f>'1.  LRAMVA Summary'!L52</f>
        <v/>
      </c>
      <c r="M42" s="242" t="str">
        <f>'1.  LRAMVA Summary'!M52</f>
        <v/>
      </c>
      <c r="N42" s="242" t="str">
        <f>'1.  LRAMVA Summary'!N52</f>
        <v/>
      </c>
      <c r="O42" s="242" t="str">
        <f>'1.  LRAMVA Summary'!O52</f>
        <v/>
      </c>
      <c r="P42" s="242" t="str">
        <f>'1.  LRAMVA Summary'!P52</f>
        <v/>
      </c>
      <c r="Q42" s="242" t="str">
        <f>'1.  LRAMVA Summary'!Q52</f>
        <v/>
      </c>
      <c r="R42" s="192"/>
    </row>
    <row r="43" spans="2:32" s="146" customFormat="1" ht="18" customHeight="1">
      <c r="B43" s="580"/>
      <c r="C43" s="581"/>
      <c r="D43" s="582" t="str">
        <f>'1.  LRAMVA Summary'!D53</f>
        <v>kWh</v>
      </c>
      <c r="E43" s="582" t="str">
        <f>'1.  LRAMVA Summary'!E53</f>
        <v>kWh</v>
      </c>
      <c r="F43" s="582" t="str">
        <f>'1.  LRAMVA Summary'!F53</f>
        <v>KW</v>
      </c>
      <c r="G43" s="582" t="str">
        <f>'1.  LRAMVA Summary'!G53</f>
        <v>KW</v>
      </c>
      <c r="H43" s="582" t="str">
        <f>'1.  LRAMVA Summary'!H53</f>
        <v>KW</v>
      </c>
      <c r="I43" s="582">
        <f>'1.  LRAMVA Summary'!I53</f>
        <v>0</v>
      </c>
      <c r="J43" s="582">
        <f>'1.  LRAMVA Summary'!J53</f>
        <v>0</v>
      </c>
      <c r="K43" s="582">
        <f>'1.  LRAMVA Summary'!K53</f>
        <v>0</v>
      </c>
      <c r="L43" s="582">
        <f>'1.  LRAMVA Summary'!L53</f>
        <v>0</v>
      </c>
      <c r="M43" s="582">
        <f>'1.  LRAMVA Summary'!M53</f>
        <v>0</v>
      </c>
      <c r="N43" s="582">
        <f>'1.  LRAMVA Summary'!N53</f>
        <v>0</v>
      </c>
      <c r="O43" s="582">
        <f>'1.  LRAMVA Summary'!O53</f>
        <v>0</v>
      </c>
      <c r="P43" s="582">
        <f>'1.  LRAMVA Summary'!P53</f>
        <v>0</v>
      </c>
      <c r="Q43" s="583">
        <f>'1.  LRAMVA Summary'!Q53</f>
        <v>0</v>
      </c>
      <c r="R43" s="169"/>
    </row>
    <row r="44" spans="2:32" s="17" customFormat="1" ht="15.6">
      <c r="B44" s="170">
        <v>2011</v>
      </c>
      <c r="C44" s="533"/>
      <c r="D44" s="189">
        <f t="shared" ref="D44:Q44" si="3">IF(ISBLANK($C$44),0,IF($C44=$D$9,HLOOKUP(D43,D14:D18,5,FALSE),HLOOKUP(D43,D29:D33,5,FALSE)))</f>
        <v>0</v>
      </c>
      <c r="E44" s="189">
        <f>IF(ISBLANK($C$44),0,IF($C44=$D$9,HLOOKUP(E43,E14:E18,5,FALSE),HLOOKUP(E43,E29:E33,5,FALSE)))</f>
        <v>0</v>
      </c>
      <c r="F44" s="189">
        <f t="shared" si="3"/>
        <v>0</v>
      </c>
      <c r="G44" s="189">
        <f t="shared" si="3"/>
        <v>0</v>
      </c>
      <c r="H44" s="189">
        <f t="shared" si="3"/>
        <v>0</v>
      </c>
      <c r="I44" s="189">
        <f t="shared" si="3"/>
        <v>0</v>
      </c>
      <c r="J44" s="189">
        <f t="shared" si="3"/>
        <v>0</v>
      </c>
      <c r="K44" s="189">
        <f t="shared" si="3"/>
        <v>0</v>
      </c>
      <c r="L44" s="189">
        <f t="shared" si="3"/>
        <v>0</v>
      </c>
      <c r="M44" s="189">
        <f t="shared" si="3"/>
        <v>0</v>
      </c>
      <c r="N44" s="189">
        <f t="shared" si="3"/>
        <v>0</v>
      </c>
      <c r="O44" s="189">
        <f t="shared" si="3"/>
        <v>0</v>
      </c>
      <c r="P44" s="189">
        <f t="shared" si="3"/>
        <v>0</v>
      </c>
      <c r="Q44" s="189">
        <f t="shared" si="3"/>
        <v>0</v>
      </c>
      <c r="R44" s="193"/>
    </row>
    <row r="45" spans="2:32" s="17" customFormat="1" ht="15.6">
      <c r="B45" s="170">
        <v>2012</v>
      </c>
      <c r="C45" s="533"/>
      <c r="D45" s="189">
        <f t="shared" ref="D45:Q45" si="4">IF(ISBLANK($C$45),0,IF($C$45=$D$9,HLOOKUP(D43,D14:D18,5,FALSE),HLOOKUP(D43,D29:D33,5,FALSE)))</f>
        <v>0</v>
      </c>
      <c r="E45" s="189">
        <f t="shared" si="4"/>
        <v>0</v>
      </c>
      <c r="F45" s="189">
        <f t="shared" si="4"/>
        <v>0</v>
      </c>
      <c r="G45" s="189">
        <f t="shared" si="4"/>
        <v>0</v>
      </c>
      <c r="H45" s="189">
        <f t="shared" si="4"/>
        <v>0</v>
      </c>
      <c r="I45" s="189">
        <f t="shared" si="4"/>
        <v>0</v>
      </c>
      <c r="J45" s="189">
        <f t="shared" si="4"/>
        <v>0</v>
      </c>
      <c r="K45" s="189">
        <f t="shared" si="4"/>
        <v>0</v>
      </c>
      <c r="L45" s="189">
        <f t="shared" si="4"/>
        <v>0</v>
      </c>
      <c r="M45" s="189">
        <f t="shared" si="4"/>
        <v>0</v>
      </c>
      <c r="N45" s="189">
        <f t="shared" si="4"/>
        <v>0</v>
      </c>
      <c r="O45" s="189">
        <f t="shared" si="4"/>
        <v>0</v>
      </c>
      <c r="P45" s="189">
        <f t="shared" si="4"/>
        <v>0</v>
      </c>
      <c r="Q45" s="189">
        <f t="shared" si="4"/>
        <v>0</v>
      </c>
      <c r="R45" s="163"/>
    </row>
    <row r="46" spans="2:32" s="17" customFormat="1" ht="15.6">
      <c r="B46" s="171">
        <v>2013</v>
      </c>
      <c r="C46" s="533"/>
      <c r="D46" s="189">
        <f t="shared" ref="D46:Q46" si="5">IF(ISBLANK($C$46),0,IF($C$46=$D$9,HLOOKUP(D43,D14:D18,5,FALSE),HLOOKUP(D43,D29:D33,5,FALSE)))</f>
        <v>0</v>
      </c>
      <c r="E46" s="189">
        <f t="shared" si="5"/>
        <v>0</v>
      </c>
      <c r="F46" s="189">
        <f t="shared" si="5"/>
        <v>0</v>
      </c>
      <c r="G46" s="189">
        <f t="shared" si="5"/>
        <v>0</v>
      </c>
      <c r="H46" s="189">
        <f t="shared" si="5"/>
        <v>0</v>
      </c>
      <c r="I46" s="189">
        <f t="shared" si="5"/>
        <v>0</v>
      </c>
      <c r="J46" s="189">
        <f t="shared" si="5"/>
        <v>0</v>
      </c>
      <c r="K46" s="189">
        <f t="shared" si="5"/>
        <v>0</v>
      </c>
      <c r="L46" s="189">
        <f t="shared" si="5"/>
        <v>0</v>
      </c>
      <c r="M46" s="189">
        <f t="shared" si="5"/>
        <v>0</v>
      </c>
      <c r="N46" s="189">
        <f t="shared" si="5"/>
        <v>0</v>
      </c>
      <c r="O46" s="189">
        <f t="shared" si="5"/>
        <v>0</v>
      </c>
      <c r="P46" s="189">
        <f t="shared" si="5"/>
        <v>0</v>
      </c>
      <c r="Q46" s="189">
        <f t="shared" si="5"/>
        <v>0</v>
      </c>
      <c r="R46" s="163"/>
    </row>
    <row r="47" spans="2:32" s="17" customFormat="1" ht="15.6">
      <c r="B47" s="171">
        <v>2014</v>
      </c>
      <c r="C47" s="533">
        <v>2014</v>
      </c>
      <c r="D47" s="189">
        <f t="shared" ref="D47:Q47" si="6">IF(ISBLANK($C$47),0,IF($C$47=$D$9,HLOOKUP(D43,D14:D18,5,FALSE),HLOOKUP(D43,D29:D33,5,FALSE)))</f>
        <v>9138000</v>
      </c>
      <c r="E47" s="189">
        <f t="shared" si="6"/>
        <v>918000</v>
      </c>
      <c r="F47" s="189">
        <f t="shared" si="6"/>
        <v>56525.715164811285</v>
      </c>
      <c r="G47" s="189">
        <f t="shared" si="6"/>
        <v>1203.4557846211967</v>
      </c>
      <c r="H47" s="189">
        <f t="shared" si="6"/>
        <v>15.731448164982963</v>
      </c>
      <c r="I47" s="189">
        <f t="shared" si="6"/>
        <v>0</v>
      </c>
      <c r="J47" s="189">
        <f t="shared" si="6"/>
        <v>0</v>
      </c>
      <c r="K47" s="189">
        <f t="shared" si="6"/>
        <v>0</v>
      </c>
      <c r="L47" s="189">
        <f t="shared" si="6"/>
        <v>0</v>
      </c>
      <c r="M47" s="189">
        <f t="shared" si="6"/>
        <v>0</v>
      </c>
      <c r="N47" s="189">
        <f t="shared" si="6"/>
        <v>0</v>
      </c>
      <c r="O47" s="189">
        <f t="shared" si="6"/>
        <v>0</v>
      </c>
      <c r="P47" s="189">
        <f t="shared" si="6"/>
        <v>0</v>
      </c>
      <c r="Q47" s="189">
        <f t="shared" si="6"/>
        <v>0</v>
      </c>
      <c r="R47" s="163"/>
    </row>
    <row r="48" spans="2:32" s="17" customFormat="1" ht="15.6">
      <c r="B48" s="171">
        <v>2015</v>
      </c>
      <c r="C48" s="533">
        <v>2014</v>
      </c>
      <c r="D48" s="189">
        <f t="shared" ref="D48:Q48" si="7">IF(ISBLANK($C$48),0,IF($C$48=$D$9,HLOOKUP(D43,D14:D18,5,FALSE),HLOOKUP(D43,D29:D33,5,FALSE)))</f>
        <v>9138000</v>
      </c>
      <c r="E48" s="189">
        <f t="shared" si="7"/>
        <v>918000</v>
      </c>
      <c r="F48" s="189">
        <f t="shared" si="7"/>
        <v>56525.715164811285</v>
      </c>
      <c r="G48" s="189">
        <f t="shared" si="7"/>
        <v>1203.4557846211967</v>
      </c>
      <c r="H48" s="189">
        <f t="shared" si="7"/>
        <v>15.731448164982963</v>
      </c>
      <c r="I48" s="189">
        <f t="shared" si="7"/>
        <v>0</v>
      </c>
      <c r="J48" s="189">
        <f t="shared" si="7"/>
        <v>0</v>
      </c>
      <c r="K48" s="189">
        <f t="shared" si="7"/>
        <v>0</v>
      </c>
      <c r="L48" s="189">
        <f t="shared" si="7"/>
        <v>0</v>
      </c>
      <c r="M48" s="189">
        <f t="shared" si="7"/>
        <v>0</v>
      </c>
      <c r="N48" s="189">
        <f t="shared" si="7"/>
        <v>0</v>
      </c>
      <c r="O48" s="189">
        <f t="shared" si="7"/>
        <v>0</v>
      </c>
      <c r="P48" s="189">
        <f t="shared" si="7"/>
        <v>0</v>
      </c>
      <c r="Q48" s="189">
        <f t="shared" si="7"/>
        <v>0</v>
      </c>
      <c r="R48" s="163"/>
      <c r="AF48" s="163"/>
    </row>
    <row r="49" spans="2:32" s="17" customFormat="1" ht="15.6">
      <c r="B49" s="171">
        <v>2016</v>
      </c>
      <c r="C49" s="533">
        <v>2014</v>
      </c>
      <c r="D49" s="189">
        <f t="shared" ref="D49:Q49" si="8">IF(ISBLANK($C$49),0,IF($C$49=$D$9,HLOOKUP(D43,D14:D18,5,FALSE),HLOOKUP(D43,D29:D33,5,FALSE)))</f>
        <v>9138000</v>
      </c>
      <c r="E49" s="189">
        <f t="shared" si="8"/>
        <v>918000</v>
      </c>
      <c r="F49" s="189">
        <f t="shared" si="8"/>
        <v>56525.715164811285</v>
      </c>
      <c r="G49" s="189">
        <f t="shared" si="8"/>
        <v>1203.4557846211967</v>
      </c>
      <c r="H49" s="189">
        <f t="shared" si="8"/>
        <v>15.731448164982963</v>
      </c>
      <c r="I49" s="189">
        <f t="shared" si="8"/>
        <v>0</v>
      </c>
      <c r="J49" s="189">
        <f t="shared" si="8"/>
        <v>0</v>
      </c>
      <c r="K49" s="189">
        <f t="shared" si="8"/>
        <v>0</v>
      </c>
      <c r="L49" s="189">
        <f t="shared" si="8"/>
        <v>0</v>
      </c>
      <c r="M49" s="189">
        <f t="shared" si="8"/>
        <v>0</v>
      </c>
      <c r="N49" s="189">
        <f t="shared" si="8"/>
        <v>0</v>
      </c>
      <c r="O49" s="189">
        <f t="shared" si="8"/>
        <v>0</v>
      </c>
      <c r="P49" s="189">
        <f t="shared" si="8"/>
        <v>0</v>
      </c>
      <c r="Q49" s="189">
        <f t="shared" si="8"/>
        <v>0</v>
      </c>
      <c r="R49" s="163"/>
      <c r="AF49" s="163"/>
    </row>
    <row r="50" spans="2:32" s="17" customFormat="1" ht="15.6">
      <c r="B50" s="171">
        <v>2017</v>
      </c>
      <c r="C50" s="533">
        <v>2014</v>
      </c>
      <c r="D50" s="189">
        <f t="shared" ref="D50:I50" si="9">IF(ISBLANK($C$50),0,IF($C$50=$D$9,HLOOKUP(D43,D14:D18,5,FALSE),HLOOKUP(D43,D29:D33,5,FALSE)))</f>
        <v>9138000</v>
      </c>
      <c r="E50" s="189">
        <f t="shared" si="9"/>
        <v>918000</v>
      </c>
      <c r="F50" s="189">
        <f t="shared" si="9"/>
        <v>56525.715164811285</v>
      </c>
      <c r="G50" s="189">
        <f t="shared" si="9"/>
        <v>1203.4557846211967</v>
      </c>
      <c r="H50" s="189">
        <f t="shared" si="9"/>
        <v>15.731448164982963</v>
      </c>
      <c r="I50" s="189">
        <f t="shared" si="9"/>
        <v>0</v>
      </c>
      <c r="J50" s="189">
        <f t="shared" ref="J50:Q50" si="10">IF(ISBLANK($C$50),0,IF($C$50=$D$9,HLOOKUP(J43,J14:J18,5,FALSE),HLOOKUP(J43,J29:J33,5,FALSE)))</f>
        <v>0</v>
      </c>
      <c r="K50" s="189">
        <f t="shared" si="10"/>
        <v>0</v>
      </c>
      <c r="L50" s="189">
        <f t="shared" si="10"/>
        <v>0</v>
      </c>
      <c r="M50" s="189">
        <f t="shared" si="10"/>
        <v>0</v>
      </c>
      <c r="N50" s="189">
        <f t="shared" si="10"/>
        <v>0</v>
      </c>
      <c r="O50" s="189">
        <f t="shared" si="10"/>
        <v>0</v>
      </c>
      <c r="P50" s="189">
        <f t="shared" si="10"/>
        <v>0</v>
      </c>
      <c r="Q50" s="189">
        <f t="shared" si="10"/>
        <v>0</v>
      </c>
      <c r="R50" s="163"/>
      <c r="AF50" s="163"/>
    </row>
    <row r="51" spans="2:32" s="17" customFormat="1" ht="15.6">
      <c r="B51" s="171">
        <v>2018</v>
      </c>
      <c r="C51" s="533">
        <v>2014</v>
      </c>
      <c r="D51" s="189">
        <f t="shared" ref="D51:Q51" si="11">IF(ISBLANK($C$51),0,IF($C$51=$D$9,HLOOKUP(D43,D14:D18,5,FALSE),HLOOKUP(D43,D29:D33,5,FALSE)))</f>
        <v>9138000</v>
      </c>
      <c r="E51" s="189">
        <f t="shared" si="11"/>
        <v>918000</v>
      </c>
      <c r="F51" s="189">
        <f t="shared" si="11"/>
        <v>56525.715164811285</v>
      </c>
      <c r="G51" s="189">
        <f t="shared" si="11"/>
        <v>1203.4557846211967</v>
      </c>
      <c r="H51" s="189">
        <f t="shared" si="11"/>
        <v>15.731448164982963</v>
      </c>
      <c r="I51" s="189">
        <f t="shared" si="11"/>
        <v>0</v>
      </c>
      <c r="J51" s="189">
        <f t="shared" si="11"/>
        <v>0</v>
      </c>
      <c r="K51" s="189">
        <f t="shared" si="11"/>
        <v>0</v>
      </c>
      <c r="L51" s="189">
        <f t="shared" si="11"/>
        <v>0</v>
      </c>
      <c r="M51" s="189">
        <f t="shared" si="11"/>
        <v>0</v>
      </c>
      <c r="N51" s="189">
        <f t="shared" si="11"/>
        <v>0</v>
      </c>
      <c r="O51" s="189">
        <f t="shared" si="11"/>
        <v>0</v>
      </c>
      <c r="P51" s="189">
        <f t="shared" si="11"/>
        <v>0</v>
      </c>
      <c r="Q51" s="189">
        <f t="shared" si="11"/>
        <v>0</v>
      </c>
      <c r="R51" s="163"/>
      <c r="AF51" s="163"/>
    </row>
    <row r="52" spans="2:32" s="17" customFormat="1" ht="15.6" hidden="1">
      <c r="B52" s="171">
        <v>2019</v>
      </c>
      <c r="C52" s="533"/>
      <c r="D52" s="189">
        <f t="shared" ref="D52:Q52" si="12">IF(ISBLANK($C$52),0,IF($C$52=$D$9,HLOOKUP(D43,D14:D18,5,FALSE),HLOOKUP(D43,D29:D33,5,FALSE)))</f>
        <v>0</v>
      </c>
      <c r="E52" s="189">
        <f t="shared" si="12"/>
        <v>0</v>
      </c>
      <c r="F52" s="189">
        <f t="shared" si="12"/>
        <v>0</v>
      </c>
      <c r="G52" s="189">
        <f t="shared" si="12"/>
        <v>0</v>
      </c>
      <c r="H52" s="189">
        <f t="shared" si="12"/>
        <v>0</v>
      </c>
      <c r="I52" s="189">
        <f t="shared" si="12"/>
        <v>0</v>
      </c>
      <c r="J52" s="189">
        <f t="shared" si="12"/>
        <v>0</v>
      </c>
      <c r="K52" s="189">
        <f t="shared" si="12"/>
        <v>0</v>
      </c>
      <c r="L52" s="189">
        <f t="shared" si="12"/>
        <v>0</v>
      </c>
      <c r="M52" s="189">
        <f t="shared" si="12"/>
        <v>0</v>
      </c>
      <c r="N52" s="189">
        <f t="shared" si="12"/>
        <v>0</v>
      </c>
      <c r="O52" s="189">
        <f t="shared" si="12"/>
        <v>0</v>
      </c>
      <c r="P52" s="189">
        <f t="shared" si="12"/>
        <v>0</v>
      </c>
      <c r="Q52" s="189">
        <f t="shared" si="12"/>
        <v>0</v>
      </c>
      <c r="R52" s="163"/>
      <c r="AF52" s="163"/>
    </row>
    <row r="53" spans="2:32" s="17" customFormat="1" ht="15.6" hidden="1">
      <c r="B53" s="171">
        <v>2020</v>
      </c>
      <c r="C53" s="533"/>
      <c r="D53" s="189">
        <f t="shared" ref="D53:Q53" si="13">IF(ISBLANK($C$53),0,IF($C$53=$D$9,HLOOKUP(D43,D14:D18,5,FALSE),HLOOKUP(D43,D29:D33,5,FALSE)))</f>
        <v>0</v>
      </c>
      <c r="E53" s="189">
        <f t="shared" si="13"/>
        <v>0</v>
      </c>
      <c r="F53" s="189">
        <f t="shared" si="13"/>
        <v>0</v>
      </c>
      <c r="G53" s="189">
        <f t="shared" si="13"/>
        <v>0</v>
      </c>
      <c r="H53" s="189">
        <f t="shared" si="13"/>
        <v>0</v>
      </c>
      <c r="I53" s="189">
        <f t="shared" si="13"/>
        <v>0</v>
      </c>
      <c r="J53" s="189">
        <f t="shared" si="13"/>
        <v>0</v>
      </c>
      <c r="K53" s="189">
        <f t="shared" si="13"/>
        <v>0</v>
      </c>
      <c r="L53" s="189">
        <f t="shared" si="13"/>
        <v>0</v>
      </c>
      <c r="M53" s="189">
        <f t="shared" si="13"/>
        <v>0</v>
      </c>
      <c r="N53" s="189">
        <f t="shared" si="13"/>
        <v>0</v>
      </c>
      <c r="O53" s="189">
        <f t="shared" si="13"/>
        <v>0</v>
      </c>
      <c r="P53" s="189">
        <f t="shared" si="13"/>
        <v>0</v>
      </c>
      <c r="Q53" s="189">
        <f t="shared" si="13"/>
        <v>0</v>
      </c>
      <c r="R53" s="163"/>
      <c r="AF53" s="163"/>
    </row>
    <row r="54" spans="2:32" s="437" customFormat="1" ht="21" customHeight="1">
      <c r="B54" s="452" t="s">
        <v>535</v>
      </c>
      <c r="C54" s="463"/>
      <c r="D54" s="464"/>
      <c r="E54" s="465"/>
      <c r="F54" s="465"/>
      <c r="G54" s="465"/>
      <c r="H54" s="465"/>
      <c r="I54" s="465"/>
      <c r="J54" s="465"/>
      <c r="K54" s="465"/>
      <c r="L54" s="465"/>
      <c r="M54" s="465"/>
      <c r="N54" s="465"/>
      <c r="O54" s="465"/>
      <c r="P54" s="465"/>
      <c r="Q54" s="464"/>
      <c r="R54" s="456"/>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6"/>
  <sheetViews>
    <sheetView topLeftCell="A41" workbookViewId="0"/>
  </sheetViews>
  <sheetFormatPr defaultColWidth="9.109375" defaultRowHeight="14.4" outlineLevelRow="1"/>
  <cols>
    <col min="1" max="1" width="6.5546875" style="4" customWidth="1"/>
    <col min="2" max="2" width="36.5546875" style="5" customWidth="1"/>
    <col min="3" max="3" width="16.88671875" style="78" customWidth="1"/>
    <col min="4" max="5" width="17.88671875" style="5" customWidth="1"/>
    <col min="6" max="6" width="18.6640625" style="5" customWidth="1"/>
    <col min="7" max="8" width="15.44140625" style="5" customWidth="1"/>
    <col min="9" max="9" width="17.33203125" style="5" customWidth="1"/>
    <col min="10" max="13" width="15.88671875" style="5" customWidth="1"/>
    <col min="14" max="14" width="18.88671875" style="5" customWidth="1"/>
    <col min="15" max="15" width="16.5546875" style="5" customWidth="1"/>
    <col min="16" max="16" width="17.109375" style="5" customWidth="1"/>
    <col min="17" max="16384" width="9.109375"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47" t="s">
        <v>171</v>
      </c>
      <c r="C4" s="85" t="s">
        <v>175</v>
      </c>
      <c r="D4" s="85"/>
      <c r="E4" s="49"/>
    </row>
    <row r="5" spans="1:26" s="18" customFormat="1" ht="26.25" hidden="1" customHeight="1" outlineLevel="1" thickBot="1">
      <c r="A5" s="4"/>
      <c r="B5" s="847"/>
      <c r="C5" s="86" t="s">
        <v>172</v>
      </c>
      <c r="D5" s="86"/>
      <c r="E5" s="49"/>
    </row>
    <row r="6" spans="1:26" ht="26.25" hidden="1" customHeight="1" outlineLevel="1" thickBot="1">
      <c r="B6" s="847"/>
      <c r="C6" s="853" t="s">
        <v>550</v>
      </c>
      <c r="D6" s="854"/>
      <c r="F6" s="18"/>
      <c r="M6" s="6"/>
      <c r="N6" s="6"/>
      <c r="O6" s="6"/>
      <c r="P6" s="6"/>
      <c r="Q6" s="6"/>
      <c r="R6" s="6"/>
      <c r="S6" s="6"/>
      <c r="T6" s="6"/>
      <c r="U6" s="6"/>
      <c r="V6" s="6"/>
      <c r="W6" s="6"/>
      <c r="X6" s="6"/>
      <c r="Y6" s="6"/>
      <c r="Z6" s="6"/>
    </row>
    <row r="7" spans="1:26" s="18" customFormat="1" ht="26.25" hidden="1" customHeight="1" outlineLevel="1">
      <c r="A7" s="4"/>
      <c r="B7" s="539"/>
      <c r="M7" s="6"/>
      <c r="N7" s="6"/>
      <c r="O7" s="6"/>
      <c r="P7" s="6"/>
      <c r="Q7" s="6"/>
      <c r="R7" s="6"/>
      <c r="S7" s="6"/>
      <c r="T7" s="6"/>
      <c r="U7" s="6"/>
      <c r="V7" s="6"/>
      <c r="W7" s="6"/>
      <c r="X7" s="6"/>
      <c r="Y7" s="6"/>
      <c r="Z7" s="6"/>
    </row>
    <row r="8" spans="1:26" s="18" customFormat="1" ht="19.5" hidden="1" customHeight="1" outlineLevel="1">
      <c r="A8" s="4"/>
      <c r="B8" s="539" t="s">
        <v>526</v>
      </c>
      <c r="C8" s="593" t="s">
        <v>481</v>
      </c>
      <c r="D8" s="592"/>
      <c r="M8" s="6"/>
      <c r="N8" s="6"/>
      <c r="O8" s="6"/>
      <c r="P8" s="6"/>
      <c r="Q8" s="6"/>
      <c r="R8" s="6"/>
      <c r="S8" s="6"/>
      <c r="T8" s="6"/>
      <c r="U8" s="6"/>
      <c r="V8" s="6"/>
      <c r="W8" s="6"/>
      <c r="X8" s="6"/>
      <c r="Y8" s="6"/>
      <c r="Z8" s="6"/>
    </row>
    <row r="9" spans="1:26" s="18" customFormat="1" ht="19.5" hidden="1" customHeight="1" outlineLevel="1">
      <c r="A9" s="4"/>
      <c r="B9" s="539"/>
      <c r="C9" s="593" t="s">
        <v>527</v>
      </c>
      <c r="D9" s="592"/>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482</v>
      </c>
      <c r="O11" s="551"/>
    </row>
    <row r="12" spans="1:26" ht="58.5" customHeight="1">
      <c r="B12" s="855" t="s">
        <v>615</v>
      </c>
      <c r="C12" s="855"/>
      <c r="D12" s="855"/>
      <c r="E12" s="855"/>
      <c r="F12" s="855"/>
      <c r="G12" s="855"/>
      <c r="H12" s="855"/>
      <c r="I12" s="855"/>
      <c r="J12" s="855"/>
      <c r="K12" s="855"/>
      <c r="L12" s="855"/>
      <c r="M12" s="855"/>
      <c r="N12" s="855"/>
      <c r="O12" s="855"/>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2"/>
      <c r="C14" s="470" t="s">
        <v>41</v>
      </c>
      <c r="D14" s="471" t="s">
        <v>707</v>
      </c>
      <c r="E14" s="471" t="s">
        <v>706</v>
      </c>
      <c r="F14" s="471" t="s">
        <v>705</v>
      </c>
      <c r="G14" s="471" t="s">
        <v>703</v>
      </c>
      <c r="H14" s="471" t="s">
        <v>704</v>
      </c>
      <c r="I14" s="471" t="s">
        <v>702</v>
      </c>
      <c r="J14" s="471" t="s">
        <v>708</v>
      </c>
      <c r="K14" s="471" t="s">
        <v>709</v>
      </c>
      <c r="L14" s="471" t="s">
        <v>710</v>
      </c>
      <c r="M14" s="471" t="s">
        <v>694</v>
      </c>
      <c r="N14" s="471" t="s">
        <v>564</v>
      </c>
      <c r="O14" s="471" t="s">
        <v>565</v>
      </c>
      <c r="P14" s="7"/>
    </row>
    <row r="15" spans="1:26" s="7" customFormat="1" ht="18.75" customHeight="1">
      <c r="B15" s="472" t="s">
        <v>188</v>
      </c>
      <c r="C15" s="848"/>
      <c r="D15" s="473">
        <v>2010</v>
      </c>
      <c r="E15" s="473">
        <v>2011</v>
      </c>
      <c r="F15" s="473">
        <v>2012</v>
      </c>
      <c r="G15" s="473">
        <v>2013</v>
      </c>
      <c r="H15" s="473">
        <v>2014</v>
      </c>
      <c r="I15" s="473">
        <v>2015</v>
      </c>
      <c r="J15" s="473">
        <v>2016</v>
      </c>
      <c r="K15" s="473">
        <v>2017</v>
      </c>
      <c r="L15" s="473">
        <v>2018</v>
      </c>
      <c r="M15" s="473">
        <v>2019</v>
      </c>
      <c r="N15" s="473">
        <v>2020</v>
      </c>
      <c r="O15" s="474">
        <v>2021</v>
      </c>
    </row>
    <row r="16" spans="1:26" s="111" customFormat="1" ht="18" customHeight="1">
      <c r="B16" s="475" t="s">
        <v>558</v>
      </c>
      <c r="C16" s="849"/>
      <c r="D16" s="476">
        <v>0</v>
      </c>
      <c r="E16" s="476">
        <v>4</v>
      </c>
      <c r="F16" s="476">
        <v>4</v>
      </c>
      <c r="G16" s="476">
        <v>4</v>
      </c>
      <c r="H16" s="476">
        <v>4</v>
      </c>
      <c r="I16" s="476">
        <v>0</v>
      </c>
      <c r="J16" s="476">
        <v>0</v>
      </c>
      <c r="K16" s="476">
        <v>0</v>
      </c>
      <c r="L16" s="476">
        <v>0</v>
      </c>
      <c r="M16" s="476">
        <v>0</v>
      </c>
      <c r="N16" s="476"/>
      <c r="O16" s="477"/>
    </row>
    <row r="17" spans="1:15" s="111" customFormat="1" ht="17.25" customHeight="1">
      <c r="B17" s="478" t="s">
        <v>559</v>
      </c>
      <c r="C17" s="850"/>
      <c r="D17" s="112">
        <f>12-D16</f>
        <v>12</v>
      </c>
      <c r="E17" s="112">
        <f>12-E16</f>
        <v>8</v>
      </c>
      <c r="F17" s="112">
        <f t="shared" ref="F17:K17" si="0">12-F16</f>
        <v>8</v>
      </c>
      <c r="G17" s="112">
        <f t="shared" si="0"/>
        <v>8</v>
      </c>
      <c r="H17" s="112">
        <f t="shared" si="0"/>
        <v>8</v>
      </c>
      <c r="I17" s="112">
        <f t="shared" si="0"/>
        <v>12</v>
      </c>
      <c r="J17" s="112">
        <f t="shared" si="0"/>
        <v>12</v>
      </c>
      <c r="K17" s="112">
        <f t="shared" si="0"/>
        <v>12</v>
      </c>
      <c r="L17" s="112">
        <f t="shared" ref="L17:O17" si="1">12-L16</f>
        <v>12</v>
      </c>
      <c r="M17" s="112">
        <f t="shared" si="1"/>
        <v>12</v>
      </c>
      <c r="N17" s="112">
        <f t="shared" si="1"/>
        <v>12</v>
      </c>
      <c r="O17" s="113">
        <f t="shared" si="1"/>
        <v>12</v>
      </c>
    </row>
    <row r="18" spans="1:15" s="7" customFormat="1" ht="17.25" customHeight="1">
      <c r="B18" s="479" t="str">
        <f>'1.  LRAMVA Summary'!B29</f>
        <v>Residential</v>
      </c>
      <c r="C18" s="851" t="str">
        <f>'2. LRAMVA Threshold'!D43</f>
        <v>kWh</v>
      </c>
      <c r="D18" s="46"/>
      <c r="E18" s="46"/>
      <c r="F18" s="46"/>
      <c r="G18" s="46">
        <v>1.43E-2</v>
      </c>
      <c r="H18" s="46">
        <v>1.5699999999999999E-2</v>
      </c>
      <c r="I18" s="46">
        <v>1.5900000000000001E-2</v>
      </c>
      <c r="J18" s="46">
        <v>1.21E-2</v>
      </c>
      <c r="K18" s="46">
        <v>8.2000000000000007E-3</v>
      </c>
      <c r="L18" s="46">
        <v>4.1000000000000003E-3</v>
      </c>
      <c r="M18" s="46"/>
      <c r="N18" s="46"/>
      <c r="O18" s="69"/>
    </row>
    <row r="19" spans="1:15" s="7" customFormat="1" ht="15" customHeight="1" outlineLevel="1">
      <c r="B19" s="535" t="s">
        <v>510</v>
      </c>
      <c r="C19" s="849"/>
      <c r="D19" s="46"/>
      <c r="E19" s="46"/>
      <c r="F19" s="46"/>
      <c r="G19" s="46"/>
      <c r="H19" s="46"/>
      <c r="I19" s="46"/>
      <c r="J19" s="46"/>
      <c r="K19" s="46"/>
      <c r="L19" s="46"/>
      <c r="M19" s="46"/>
      <c r="N19" s="46"/>
      <c r="O19" s="69"/>
    </row>
    <row r="20" spans="1:15" s="7" customFormat="1" ht="15" customHeight="1" outlineLevel="1">
      <c r="B20" s="535" t="s">
        <v>511</v>
      </c>
      <c r="C20" s="849"/>
      <c r="D20" s="46"/>
      <c r="E20" s="46"/>
      <c r="F20" s="46"/>
      <c r="G20" s="46"/>
      <c r="H20" s="46"/>
      <c r="I20" s="46"/>
      <c r="J20" s="46"/>
      <c r="K20" s="46"/>
      <c r="L20" s="46"/>
      <c r="M20" s="46"/>
      <c r="N20" s="46"/>
      <c r="O20" s="69"/>
    </row>
    <row r="21" spans="1:15" s="7" customFormat="1" ht="15" customHeight="1" outlineLevel="1">
      <c r="B21" s="535" t="s">
        <v>489</v>
      </c>
      <c r="C21" s="849"/>
      <c r="D21" s="46"/>
      <c r="E21" s="46"/>
      <c r="F21" s="46"/>
      <c r="G21" s="46"/>
      <c r="H21" s="46"/>
      <c r="I21" s="46"/>
      <c r="J21" s="46"/>
      <c r="K21" s="46"/>
      <c r="L21" s="46"/>
      <c r="M21" s="46"/>
      <c r="N21" s="46"/>
      <c r="O21" s="69"/>
    </row>
    <row r="22" spans="1:15" s="7" customFormat="1" ht="14.25" customHeight="1">
      <c r="B22" s="535" t="s">
        <v>512</v>
      </c>
      <c r="C22" s="852"/>
      <c r="D22" s="65">
        <f>SUM(D18:D21)</f>
        <v>0</v>
      </c>
      <c r="E22" s="65">
        <f>SUM(E18:E21)</f>
        <v>0</v>
      </c>
      <c r="F22" s="65">
        <f>SUM(F18:F21)</f>
        <v>0</v>
      </c>
      <c r="G22" s="65">
        <f t="shared" ref="G22:N22" si="2">SUM(G18:G21)</f>
        <v>1.43E-2</v>
      </c>
      <c r="H22" s="65">
        <f t="shared" si="2"/>
        <v>1.5699999999999999E-2</v>
      </c>
      <c r="I22" s="65">
        <f t="shared" si="2"/>
        <v>1.5900000000000001E-2</v>
      </c>
      <c r="J22" s="65">
        <f t="shared" si="2"/>
        <v>1.21E-2</v>
      </c>
      <c r="K22" s="65">
        <f t="shared" si="2"/>
        <v>8.2000000000000007E-3</v>
      </c>
      <c r="L22" s="65">
        <f t="shared" si="2"/>
        <v>4.1000000000000003E-3</v>
      </c>
      <c r="M22" s="65">
        <f t="shared" si="2"/>
        <v>0</v>
      </c>
      <c r="N22" s="65">
        <f t="shared" si="2"/>
        <v>0</v>
      </c>
      <c r="O22" s="76"/>
    </row>
    <row r="23" spans="1:15" s="63" customFormat="1">
      <c r="A23" s="62"/>
      <c r="B23" s="491" t="s">
        <v>513</v>
      </c>
      <c r="C23" s="481"/>
      <c r="D23" s="482"/>
      <c r="E23" s="483">
        <f>ROUND(SUM(D22*E16+E22*E17)/12,4)</f>
        <v>0</v>
      </c>
      <c r="F23" s="483">
        <f>ROUND(SUM(E22*F16+F22*F17)/12,4)</f>
        <v>0</v>
      </c>
      <c r="G23" s="483">
        <f>ROUND(SUM(F22*G16+G22*G17)/12,4)</f>
        <v>9.4999999999999998E-3</v>
      </c>
      <c r="H23" s="483">
        <f>ROUND(SUM(G22*H16+H22*H17)/12,4)</f>
        <v>1.52E-2</v>
      </c>
      <c r="I23" s="483">
        <f>ROUND(SUM(H22*I16+I22*I17)/12,4)</f>
        <v>1.5900000000000001E-2</v>
      </c>
      <c r="J23" s="483">
        <f t="shared" ref="J23:N23" si="3">ROUND(SUM(I22*J16+J22*J17)/12,4)</f>
        <v>1.21E-2</v>
      </c>
      <c r="K23" s="483">
        <f t="shared" si="3"/>
        <v>8.2000000000000007E-3</v>
      </c>
      <c r="L23" s="483">
        <f t="shared" si="3"/>
        <v>4.1000000000000003E-3</v>
      </c>
      <c r="M23" s="483">
        <f t="shared" si="3"/>
        <v>0</v>
      </c>
      <c r="N23" s="483">
        <f t="shared" si="3"/>
        <v>0</v>
      </c>
      <c r="O23" s="484"/>
    </row>
    <row r="24" spans="1:15" s="63" customFormat="1">
      <c r="A24" s="62"/>
      <c r="B24" s="480"/>
      <c r="C24" s="485"/>
      <c r="D24" s="482"/>
      <c r="E24" s="483"/>
      <c r="F24" s="483"/>
      <c r="G24" s="483"/>
      <c r="H24" s="483"/>
      <c r="I24" s="483"/>
      <c r="J24" s="483"/>
      <c r="K24" s="483"/>
      <c r="L24" s="486"/>
      <c r="M24" s="486"/>
      <c r="N24" s="486"/>
      <c r="O24" s="484"/>
    </row>
    <row r="25" spans="1:15" s="63" customFormat="1" ht="15.75" customHeight="1">
      <c r="A25" s="62"/>
      <c r="B25" s="603" t="str">
        <f>'1.  LRAMVA Summary'!B30</f>
        <v>GS&lt;50 kW</v>
      </c>
      <c r="C25" s="851" t="str">
        <f>'2. LRAMVA Threshold'!E43</f>
        <v>kWh</v>
      </c>
      <c r="D25" s="46"/>
      <c r="E25" s="46"/>
      <c r="F25" s="46"/>
      <c r="G25" s="46">
        <v>1.4200000000000001E-2</v>
      </c>
      <c r="H25" s="46">
        <v>1.5299999999999999E-2</v>
      </c>
      <c r="I25" s="46">
        <v>1.55E-2</v>
      </c>
      <c r="J25" s="46">
        <v>1.5800000000000002E-2</v>
      </c>
      <c r="K25" s="46">
        <v>1.61E-2</v>
      </c>
      <c r="L25" s="46">
        <v>1.6199999999999999E-2</v>
      </c>
      <c r="M25" s="46"/>
      <c r="N25" s="46"/>
      <c r="O25" s="69"/>
    </row>
    <row r="26" spans="1:15" s="18" customFormat="1" outlineLevel="1">
      <c r="A26" s="4"/>
      <c r="B26" s="535" t="s">
        <v>510</v>
      </c>
      <c r="C26" s="849"/>
      <c r="D26" s="46"/>
      <c r="E26" s="46"/>
      <c r="F26" s="46"/>
      <c r="G26" s="46"/>
      <c r="H26" s="46"/>
      <c r="I26" s="46"/>
      <c r="J26" s="46"/>
      <c r="K26" s="46"/>
      <c r="L26" s="46"/>
      <c r="M26" s="46"/>
      <c r="N26" s="46"/>
      <c r="O26" s="69"/>
    </row>
    <row r="27" spans="1:15" s="18" customFormat="1" outlineLevel="1">
      <c r="A27" s="4"/>
      <c r="B27" s="535" t="s">
        <v>511</v>
      </c>
      <c r="C27" s="849"/>
      <c r="D27" s="46"/>
      <c r="E27" s="46"/>
      <c r="F27" s="46"/>
      <c r="G27" s="46"/>
      <c r="H27" s="46"/>
      <c r="I27" s="46"/>
      <c r="J27" s="46"/>
      <c r="K27" s="46"/>
      <c r="L27" s="46"/>
      <c r="M27" s="46"/>
      <c r="N27" s="46"/>
      <c r="O27" s="69"/>
    </row>
    <row r="28" spans="1:15" s="18" customFormat="1" outlineLevel="1">
      <c r="A28" s="4"/>
      <c r="B28" s="535" t="s">
        <v>489</v>
      </c>
      <c r="C28" s="849"/>
      <c r="D28" s="46"/>
      <c r="E28" s="46"/>
      <c r="F28" s="46"/>
      <c r="G28" s="46"/>
      <c r="H28" s="46"/>
      <c r="I28" s="46"/>
      <c r="J28" s="46"/>
      <c r="K28" s="46"/>
      <c r="L28" s="46"/>
      <c r="M28" s="46"/>
      <c r="N28" s="46"/>
      <c r="O28" s="69"/>
    </row>
    <row r="29" spans="1:15" s="18" customFormat="1">
      <c r="A29" s="4"/>
      <c r="B29" s="535" t="s">
        <v>512</v>
      </c>
      <c r="C29" s="852"/>
      <c r="D29" s="65">
        <f>SUM(D25:D28)</f>
        <v>0</v>
      </c>
      <c r="E29" s="65">
        <f t="shared" ref="E29:N29" si="4">SUM(E25:E28)</f>
        <v>0</v>
      </c>
      <c r="F29" s="65">
        <f t="shared" si="4"/>
        <v>0</v>
      </c>
      <c r="G29" s="65">
        <f t="shared" si="4"/>
        <v>1.4200000000000001E-2</v>
      </c>
      <c r="H29" s="65">
        <f t="shared" si="4"/>
        <v>1.5299999999999999E-2</v>
      </c>
      <c r="I29" s="65">
        <f t="shared" si="4"/>
        <v>1.55E-2</v>
      </c>
      <c r="J29" s="65">
        <f t="shared" si="4"/>
        <v>1.5800000000000002E-2</v>
      </c>
      <c r="K29" s="65">
        <f t="shared" si="4"/>
        <v>1.61E-2</v>
      </c>
      <c r="L29" s="65">
        <f t="shared" si="4"/>
        <v>1.6199999999999999E-2</v>
      </c>
      <c r="M29" s="65">
        <f t="shared" si="4"/>
        <v>0</v>
      </c>
      <c r="N29" s="65">
        <f t="shared" si="4"/>
        <v>0</v>
      </c>
      <c r="O29" s="76"/>
    </row>
    <row r="30" spans="1:15" s="18" customFormat="1">
      <c r="A30" s="4"/>
      <c r="B30" s="491" t="s">
        <v>513</v>
      </c>
      <c r="C30" s="487"/>
      <c r="D30" s="71"/>
      <c r="E30" s="483">
        <f>ROUND(SUM(D29*E16+E29*E17)/12,4)</f>
        <v>0</v>
      </c>
      <c r="F30" s="483">
        <f t="shared" ref="F30:N30" si="5">ROUND(SUM(E29*F16+F29*F17)/12,4)</f>
        <v>0</v>
      </c>
      <c r="G30" s="483">
        <f t="shared" si="5"/>
        <v>9.4999999999999998E-3</v>
      </c>
      <c r="H30" s="483">
        <f t="shared" si="5"/>
        <v>1.49E-2</v>
      </c>
      <c r="I30" s="483">
        <f t="shared" si="5"/>
        <v>1.55E-2</v>
      </c>
      <c r="J30" s="483">
        <f>ROUND(SUM(I29*J16+J29*J17)/12,4)</f>
        <v>1.5800000000000002E-2</v>
      </c>
      <c r="K30" s="483">
        <f t="shared" si="5"/>
        <v>1.61E-2</v>
      </c>
      <c r="L30" s="483">
        <f t="shared" si="5"/>
        <v>1.6199999999999999E-2</v>
      </c>
      <c r="M30" s="483">
        <f t="shared" si="5"/>
        <v>0</v>
      </c>
      <c r="N30" s="483">
        <f t="shared" si="5"/>
        <v>0</v>
      </c>
      <c r="O30" s="488"/>
    </row>
    <row r="31" spans="1:15" s="18" customFormat="1">
      <c r="A31" s="4"/>
      <c r="B31" s="480"/>
      <c r="C31" s="489"/>
      <c r="D31" s="490"/>
      <c r="E31" s="490"/>
      <c r="F31" s="490"/>
      <c r="G31" s="490"/>
      <c r="H31" s="490"/>
      <c r="I31" s="490"/>
      <c r="J31" s="490"/>
      <c r="K31" s="490"/>
      <c r="L31" s="490"/>
      <c r="M31" s="490"/>
      <c r="N31" s="486"/>
      <c r="O31" s="488"/>
    </row>
    <row r="32" spans="1:15" s="64" customFormat="1">
      <c r="B32" s="603" t="str">
        <f>'1.  LRAMVA Summary'!B31</f>
        <v>GS&gt;50 kW</v>
      </c>
      <c r="C32" s="851" t="str">
        <f>'2. LRAMVA Threshold'!F43</f>
        <v>KW</v>
      </c>
      <c r="D32" s="46"/>
      <c r="E32" s="46"/>
      <c r="F32" s="46"/>
      <c r="G32" s="46">
        <v>3.6776</v>
      </c>
      <c r="H32" s="46">
        <v>4.6319999999999997</v>
      </c>
      <c r="I32" s="46">
        <v>4.6852999999999998</v>
      </c>
      <c r="J32" s="46">
        <v>4.7625999999999999</v>
      </c>
      <c r="K32" s="46">
        <v>4.8388</v>
      </c>
      <c r="L32" s="46">
        <v>4.8822999999999999</v>
      </c>
      <c r="M32" s="46"/>
      <c r="N32" s="46"/>
      <c r="O32" s="69"/>
    </row>
    <row r="33" spans="1:15" s="18" customFormat="1" outlineLevel="1">
      <c r="A33" s="4"/>
      <c r="B33" s="535" t="s">
        <v>510</v>
      </c>
      <c r="C33" s="849"/>
      <c r="D33" s="46"/>
      <c r="E33" s="46"/>
      <c r="F33" s="46"/>
      <c r="G33" s="46"/>
      <c r="H33" s="46"/>
      <c r="I33" s="46"/>
      <c r="J33" s="46"/>
      <c r="K33" s="46"/>
      <c r="L33" s="46"/>
      <c r="M33" s="46"/>
      <c r="N33" s="46"/>
      <c r="O33" s="69"/>
    </row>
    <row r="34" spans="1:15" s="18" customFormat="1" outlineLevel="1">
      <c r="A34" s="4"/>
      <c r="B34" s="535" t="s">
        <v>511</v>
      </c>
      <c r="C34" s="849"/>
      <c r="D34" s="46"/>
      <c r="E34" s="46"/>
      <c r="F34" s="46"/>
      <c r="G34" s="46"/>
      <c r="H34" s="46"/>
      <c r="I34" s="46"/>
      <c r="J34" s="46"/>
      <c r="K34" s="46"/>
      <c r="L34" s="46"/>
      <c r="M34" s="46"/>
      <c r="N34" s="46"/>
      <c r="O34" s="69"/>
    </row>
    <row r="35" spans="1:15" s="18" customFormat="1" outlineLevel="1">
      <c r="A35" s="4"/>
      <c r="B35" s="535" t="s">
        <v>489</v>
      </c>
      <c r="C35" s="849"/>
      <c r="D35" s="46"/>
      <c r="E35" s="46"/>
      <c r="F35" s="46"/>
      <c r="G35" s="46"/>
      <c r="H35" s="46"/>
      <c r="I35" s="46"/>
      <c r="J35" s="46"/>
      <c r="K35" s="46"/>
      <c r="L35" s="46"/>
      <c r="M35" s="46"/>
      <c r="N35" s="46"/>
      <c r="O35" s="69"/>
    </row>
    <row r="36" spans="1:15" s="18" customFormat="1">
      <c r="A36" s="4"/>
      <c r="B36" s="535" t="s">
        <v>512</v>
      </c>
      <c r="C36" s="852"/>
      <c r="D36" s="65">
        <f>SUM(D32:D35)</f>
        <v>0</v>
      </c>
      <c r="E36" s="65">
        <f>SUM(E32:E35)</f>
        <v>0</v>
      </c>
      <c r="F36" s="65">
        <f t="shared" ref="F36:M36" si="6">SUM(F32:F35)</f>
        <v>0</v>
      </c>
      <c r="G36" s="65">
        <f t="shared" si="6"/>
        <v>3.6776</v>
      </c>
      <c r="H36" s="65">
        <f t="shared" si="6"/>
        <v>4.6319999999999997</v>
      </c>
      <c r="I36" s="65">
        <f t="shared" si="6"/>
        <v>4.6852999999999998</v>
      </c>
      <c r="J36" s="65">
        <f t="shared" si="6"/>
        <v>4.7625999999999999</v>
      </c>
      <c r="K36" s="65">
        <f t="shared" si="6"/>
        <v>4.8388</v>
      </c>
      <c r="L36" s="65">
        <f t="shared" si="6"/>
        <v>4.8822999999999999</v>
      </c>
      <c r="M36" s="65">
        <f t="shared" si="6"/>
        <v>0</v>
      </c>
      <c r="N36" s="65">
        <f>SUM(N32:N35)</f>
        <v>0</v>
      </c>
      <c r="O36" s="76"/>
    </row>
    <row r="37" spans="1:15" s="18" customFormat="1">
      <c r="A37" s="4"/>
      <c r="B37" s="491" t="s">
        <v>513</v>
      </c>
      <c r="C37" s="487"/>
      <c r="D37" s="71"/>
      <c r="E37" s="483">
        <f t="shared" ref="E37:N37" si="7">ROUND(SUM(D36*E16+E36*E17)/12,4)</f>
        <v>0</v>
      </c>
      <c r="F37" s="483">
        <f t="shared" si="7"/>
        <v>0</v>
      </c>
      <c r="G37" s="483">
        <f t="shared" si="7"/>
        <v>2.4517000000000002</v>
      </c>
      <c r="H37" s="483">
        <f t="shared" si="7"/>
        <v>4.3139000000000003</v>
      </c>
      <c r="I37" s="483">
        <f t="shared" si="7"/>
        <v>4.6852999999999998</v>
      </c>
      <c r="J37" s="483">
        <f t="shared" si="7"/>
        <v>4.7625999999999999</v>
      </c>
      <c r="K37" s="483">
        <f t="shared" si="7"/>
        <v>4.8388</v>
      </c>
      <c r="L37" s="483">
        <f t="shared" si="7"/>
        <v>4.8822999999999999</v>
      </c>
      <c r="M37" s="483">
        <f t="shared" si="7"/>
        <v>0</v>
      </c>
      <c r="N37" s="483">
        <f t="shared" si="7"/>
        <v>0</v>
      </c>
      <c r="O37" s="488"/>
    </row>
    <row r="38" spans="1:15" s="70" customFormat="1" ht="15.75" customHeight="1">
      <c r="B38" s="491"/>
      <c r="C38" s="487"/>
      <c r="D38" s="71"/>
      <c r="E38" s="71"/>
      <c r="F38" s="71"/>
      <c r="G38" s="71"/>
      <c r="H38" s="71"/>
      <c r="I38" s="71"/>
      <c r="J38" s="71"/>
      <c r="K38" s="71"/>
      <c r="L38" s="486"/>
      <c r="M38" s="486"/>
      <c r="N38" s="486"/>
      <c r="O38" s="492"/>
    </row>
    <row r="39" spans="1:15" s="64" customFormat="1">
      <c r="A39" s="62"/>
      <c r="B39" s="603" t="str">
        <f>'1.  LRAMVA Summary'!B32</f>
        <v>GS&gt;1000 kW</v>
      </c>
      <c r="C39" s="851" t="str">
        <f>'2. LRAMVA Threshold'!G43</f>
        <v>KW</v>
      </c>
      <c r="D39" s="46"/>
      <c r="E39" s="46"/>
      <c r="F39" s="46"/>
      <c r="G39" s="46">
        <v>1.8569</v>
      </c>
      <c r="H39" s="46">
        <v>2.6884000000000001</v>
      </c>
      <c r="I39" s="46">
        <v>2.7193000000000001</v>
      </c>
      <c r="J39" s="46">
        <v>2.7642000000000002</v>
      </c>
      <c r="K39" s="46">
        <v>2.8083999999999998</v>
      </c>
      <c r="L39" s="46">
        <v>2.8336999999999999</v>
      </c>
      <c r="M39" s="46"/>
      <c r="N39" s="46"/>
      <c r="O39" s="69"/>
    </row>
    <row r="40" spans="1:15" s="18" customFormat="1" outlineLevel="1">
      <c r="A40" s="4"/>
      <c r="B40" s="535" t="s">
        <v>510</v>
      </c>
      <c r="C40" s="849"/>
      <c r="D40" s="46"/>
      <c r="E40" s="46"/>
      <c r="F40" s="46"/>
      <c r="G40" s="46"/>
      <c r="H40" s="46"/>
      <c r="I40" s="46"/>
      <c r="J40" s="46"/>
      <c r="K40" s="46"/>
      <c r="L40" s="46"/>
      <c r="M40" s="46"/>
      <c r="N40" s="46"/>
      <c r="O40" s="69"/>
    </row>
    <row r="41" spans="1:15" s="18" customFormat="1" outlineLevel="1">
      <c r="A41" s="4"/>
      <c r="B41" s="535" t="s">
        <v>511</v>
      </c>
      <c r="C41" s="849"/>
      <c r="D41" s="46"/>
      <c r="E41" s="46"/>
      <c r="F41" s="46"/>
      <c r="G41" s="46"/>
      <c r="H41" s="46"/>
      <c r="I41" s="46"/>
      <c r="J41" s="46"/>
      <c r="K41" s="46"/>
      <c r="L41" s="46"/>
      <c r="M41" s="46"/>
      <c r="N41" s="46"/>
      <c r="O41" s="69"/>
    </row>
    <row r="42" spans="1:15" s="18" customFormat="1" outlineLevel="1">
      <c r="A42" s="4"/>
      <c r="B42" s="535" t="s">
        <v>489</v>
      </c>
      <c r="C42" s="849"/>
      <c r="D42" s="46"/>
      <c r="E42" s="46"/>
      <c r="F42" s="46"/>
      <c r="G42" s="46"/>
      <c r="H42" s="46"/>
      <c r="I42" s="46"/>
      <c r="J42" s="46"/>
      <c r="K42" s="46"/>
      <c r="L42" s="46"/>
      <c r="M42" s="46"/>
      <c r="N42" s="46"/>
      <c r="O42" s="69"/>
    </row>
    <row r="43" spans="1:15" s="18" customFormat="1">
      <c r="A43" s="4"/>
      <c r="B43" s="535" t="s">
        <v>512</v>
      </c>
      <c r="C43" s="852"/>
      <c r="D43" s="65">
        <f>SUM(D39:D42)</f>
        <v>0</v>
      </c>
      <c r="E43" s="65">
        <f t="shared" ref="E43:N43" si="8">SUM(E39:E42)</f>
        <v>0</v>
      </c>
      <c r="F43" s="65">
        <f t="shared" si="8"/>
        <v>0</v>
      </c>
      <c r="G43" s="65">
        <f t="shared" si="8"/>
        <v>1.8569</v>
      </c>
      <c r="H43" s="65">
        <f t="shared" si="8"/>
        <v>2.6884000000000001</v>
      </c>
      <c r="I43" s="65">
        <f t="shared" si="8"/>
        <v>2.7193000000000001</v>
      </c>
      <c r="J43" s="65">
        <f t="shared" si="8"/>
        <v>2.7642000000000002</v>
      </c>
      <c r="K43" s="65">
        <f t="shared" si="8"/>
        <v>2.8083999999999998</v>
      </c>
      <c r="L43" s="65">
        <f t="shared" si="8"/>
        <v>2.8336999999999999</v>
      </c>
      <c r="M43" s="65">
        <f t="shared" si="8"/>
        <v>0</v>
      </c>
      <c r="N43" s="65">
        <f t="shared" si="8"/>
        <v>0</v>
      </c>
      <c r="O43" s="76"/>
    </row>
    <row r="44" spans="1:15" s="14" customFormat="1">
      <c r="A44" s="72"/>
      <c r="B44" s="491" t="s">
        <v>513</v>
      </c>
      <c r="C44" s="487"/>
      <c r="D44" s="71"/>
      <c r="E44" s="483">
        <f t="shared" ref="E44:N44" si="9">ROUND(SUM(D43*E16+E43*E17)/12,4)</f>
        <v>0</v>
      </c>
      <c r="F44" s="483">
        <f t="shared" si="9"/>
        <v>0</v>
      </c>
      <c r="G44" s="483">
        <f t="shared" si="9"/>
        <v>1.2379</v>
      </c>
      <c r="H44" s="483">
        <f t="shared" si="9"/>
        <v>2.4112</v>
      </c>
      <c r="I44" s="483">
        <f t="shared" si="9"/>
        <v>2.7193000000000001</v>
      </c>
      <c r="J44" s="483">
        <f t="shared" si="9"/>
        <v>2.7642000000000002</v>
      </c>
      <c r="K44" s="483">
        <f t="shared" si="9"/>
        <v>2.8083999999999998</v>
      </c>
      <c r="L44" s="483">
        <f t="shared" si="9"/>
        <v>2.8336999999999999</v>
      </c>
      <c r="M44" s="483">
        <f t="shared" si="9"/>
        <v>0</v>
      </c>
      <c r="N44" s="483">
        <f t="shared" si="9"/>
        <v>0</v>
      </c>
      <c r="O44" s="488"/>
    </row>
    <row r="45" spans="1:15" s="70" customFormat="1">
      <c r="A45" s="72"/>
      <c r="B45" s="491"/>
      <c r="C45" s="487"/>
      <c r="D45" s="71"/>
      <c r="E45" s="71"/>
      <c r="F45" s="71"/>
      <c r="G45" s="71"/>
      <c r="H45" s="71"/>
      <c r="I45" s="71"/>
      <c r="J45" s="71"/>
      <c r="K45" s="71"/>
      <c r="L45" s="486"/>
      <c r="M45" s="486"/>
      <c r="N45" s="486"/>
      <c r="O45" s="492"/>
    </row>
    <row r="46" spans="1:15" s="64" customFormat="1">
      <c r="A46" s="62"/>
      <c r="B46" s="603" t="str">
        <f>'1.  LRAMVA Summary'!B33</f>
        <v>Street Lighting</v>
      </c>
      <c r="C46" s="851" t="str">
        <f>'2. LRAMVA Threshold'!H43</f>
        <v>KW</v>
      </c>
      <c r="D46" s="46"/>
      <c r="E46" s="46"/>
      <c r="F46" s="46"/>
      <c r="G46" s="46">
        <v>19.033799999999999</v>
      </c>
      <c r="H46" s="46">
        <v>22.639199999999999</v>
      </c>
      <c r="I46" s="46">
        <v>22.8996</v>
      </c>
      <c r="J46" s="46">
        <v>23.2774</v>
      </c>
      <c r="K46" s="46">
        <v>23.649799999999999</v>
      </c>
      <c r="L46" s="46">
        <v>23.8626</v>
      </c>
      <c r="M46" s="46"/>
      <c r="N46" s="46"/>
      <c r="O46" s="69"/>
    </row>
    <row r="47" spans="1:15" s="18" customFormat="1" outlineLevel="1">
      <c r="A47" s="4"/>
      <c r="B47" s="535" t="s">
        <v>510</v>
      </c>
      <c r="C47" s="849"/>
      <c r="D47" s="46"/>
      <c r="E47" s="46"/>
      <c r="F47" s="46"/>
      <c r="G47" s="46"/>
      <c r="H47" s="46"/>
      <c r="I47" s="46"/>
      <c r="J47" s="46"/>
      <c r="K47" s="46"/>
      <c r="L47" s="46"/>
      <c r="M47" s="46"/>
      <c r="N47" s="46"/>
      <c r="O47" s="69"/>
    </row>
    <row r="48" spans="1:15" s="18" customFormat="1" outlineLevel="1">
      <c r="A48" s="4"/>
      <c r="B48" s="535" t="s">
        <v>511</v>
      </c>
      <c r="C48" s="849"/>
      <c r="D48" s="46"/>
      <c r="E48" s="46"/>
      <c r="F48" s="46"/>
      <c r="G48" s="46"/>
      <c r="H48" s="46"/>
      <c r="I48" s="46"/>
      <c r="J48" s="46"/>
      <c r="K48" s="46"/>
      <c r="L48" s="46"/>
      <c r="M48" s="46"/>
      <c r="N48" s="46"/>
      <c r="O48" s="69"/>
    </row>
    <row r="49" spans="1:15" s="18" customFormat="1" outlineLevel="1">
      <c r="A49" s="4"/>
      <c r="B49" s="535" t="s">
        <v>489</v>
      </c>
      <c r="C49" s="849"/>
      <c r="D49" s="46"/>
      <c r="E49" s="46"/>
      <c r="F49" s="46"/>
      <c r="G49" s="46"/>
      <c r="H49" s="46"/>
      <c r="I49" s="46"/>
      <c r="J49" s="46"/>
      <c r="K49" s="46"/>
      <c r="L49" s="46"/>
      <c r="M49" s="46"/>
      <c r="N49" s="46"/>
      <c r="O49" s="69"/>
    </row>
    <row r="50" spans="1:15" s="18" customFormat="1">
      <c r="A50" s="4"/>
      <c r="B50" s="535" t="s">
        <v>512</v>
      </c>
      <c r="C50" s="852"/>
      <c r="D50" s="65">
        <f>SUM(D46:D49)</f>
        <v>0</v>
      </c>
      <c r="E50" s="65">
        <f t="shared" ref="E50:N50" si="10">SUM(E46:E49)</f>
        <v>0</v>
      </c>
      <c r="F50" s="65">
        <f t="shared" si="10"/>
        <v>0</v>
      </c>
      <c r="G50" s="65">
        <f t="shared" si="10"/>
        <v>19.033799999999999</v>
      </c>
      <c r="H50" s="65">
        <f t="shared" si="10"/>
        <v>22.639199999999999</v>
      </c>
      <c r="I50" s="65">
        <f t="shared" si="10"/>
        <v>22.8996</v>
      </c>
      <c r="J50" s="65">
        <f t="shared" si="10"/>
        <v>23.2774</v>
      </c>
      <c r="K50" s="65">
        <f t="shared" si="10"/>
        <v>23.649799999999999</v>
      </c>
      <c r="L50" s="65">
        <f t="shared" si="10"/>
        <v>23.8626</v>
      </c>
      <c r="M50" s="65">
        <f t="shared" si="10"/>
        <v>0</v>
      </c>
      <c r="N50" s="65">
        <f t="shared" si="10"/>
        <v>0</v>
      </c>
      <c r="O50" s="76"/>
    </row>
    <row r="51" spans="1:15" s="14" customFormat="1">
      <c r="A51" s="72"/>
      <c r="B51" s="491" t="s">
        <v>513</v>
      </c>
      <c r="C51" s="487"/>
      <c r="D51" s="71"/>
      <c r="E51" s="483">
        <f t="shared" ref="E51:N51" si="11">ROUND(SUM(D50*E16+E50*E17)/12,4)</f>
        <v>0</v>
      </c>
      <c r="F51" s="483">
        <f t="shared" si="11"/>
        <v>0</v>
      </c>
      <c r="G51" s="483">
        <f t="shared" si="11"/>
        <v>12.6892</v>
      </c>
      <c r="H51" s="483">
        <f t="shared" si="11"/>
        <v>21.4374</v>
      </c>
      <c r="I51" s="483">
        <f t="shared" si="11"/>
        <v>22.8996</v>
      </c>
      <c r="J51" s="483">
        <f t="shared" si="11"/>
        <v>23.2774</v>
      </c>
      <c r="K51" s="483">
        <f t="shared" si="11"/>
        <v>23.649799999999999</v>
      </c>
      <c r="L51" s="483">
        <f t="shared" si="11"/>
        <v>23.8626</v>
      </c>
      <c r="M51" s="483">
        <f t="shared" si="11"/>
        <v>0</v>
      </c>
      <c r="N51" s="483">
        <f t="shared" si="11"/>
        <v>0</v>
      </c>
      <c r="O51" s="488"/>
    </row>
    <row r="52" spans="1:15" s="70" customFormat="1">
      <c r="A52" s="72"/>
      <c r="B52" s="491"/>
      <c r="C52" s="487"/>
      <c r="D52" s="71"/>
      <c r="E52" s="71"/>
      <c r="F52" s="71"/>
      <c r="G52" s="71"/>
      <c r="H52" s="71"/>
      <c r="I52" s="71"/>
      <c r="J52" s="71"/>
      <c r="K52" s="71"/>
      <c r="L52" s="493"/>
      <c r="M52" s="493"/>
      <c r="N52" s="493"/>
      <c r="O52" s="492"/>
    </row>
    <row r="53" spans="1:15" s="64" customFormat="1">
      <c r="A53" s="62"/>
      <c r="B53" s="603">
        <f>'1.  LRAMVA Summary'!B34</f>
        <v>0</v>
      </c>
      <c r="C53" s="851">
        <f>'2. LRAMVA Threshold'!I43</f>
        <v>0</v>
      </c>
      <c r="D53" s="46"/>
      <c r="E53" s="46"/>
      <c r="F53" s="46"/>
      <c r="G53" s="46"/>
      <c r="H53" s="46"/>
      <c r="I53" s="46"/>
      <c r="J53" s="46"/>
      <c r="K53" s="46"/>
      <c r="L53" s="46"/>
      <c r="M53" s="46"/>
      <c r="N53" s="46"/>
      <c r="O53" s="69"/>
    </row>
    <row r="54" spans="1:15" s="18" customFormat="1" outlineLevel="1">
      <c r="A54" s="4"/>
      <c r="B54" s="535" t="s">
        <v>510</v>
      </c>
      <c r="C54" s="849"/>
      <c r="D54" s="46"/>
      <c r="E54" s="46"/>
      <c r="F54" s="46"/>
      <c r="G54" s="46"/>
      <c r="H54" s="46"/>
      <c r="I54" s="46"/>
      <c r="J54" s="46"/>
      <c r="K54" s="46"/>
      <c r="L54" s="46"/>
      <c r="M54" s="46"/>
      <c r="N54" s="46"/>
      <c r="O54" s="69"/>
    </row>
    <row r="55" spans="1:15" s="18" customFormat="1" outlineLevel="1">
      <c r="A55" s="4"/>
      <c r="B55" s="535" t="s">
        <v>511</v>
      </c>
      <c r="C55" s="849"/>
      <c r="D55" s="46"/>
      <c r="E55" s="46"/>
      <c r="F55" s="46"/>
      <c r="G55" s="46"/>
      <c r="H55" s="46"/>
      <c r="I55" s="46"/>
      <c r="J55" s="46"/>
      <c r="K55" s="46"/>
      <c r="L55" s="46"/>
      <c r="M55" s="46"/>
      <c r="N55" s="46"/>
      <c r="O55" s="69"/>
    </row>
    <row r="56" spans="1:15" s="18" customFormat="1" outlineLevel="1">
      <c r="A56" s="4"/>
      <c r="B56" s="535" t="s">
        <v>489</v>
      </c>
      <c r="C56" s="849"/>
      <c r="D56" s="46"/>
      <c r="E56" s="46"/>
      <c r="F56" s="46"/>
      <c r="G56" s="46"/>
      <c r="H56" s="46"/>
      <c r="I56" s="46"/>
      <c r="J56" s="46"/>
      <c r="K56" s="46"/>
      <c r="L56" s="46"/>
      <c r="M56" s="46"/>
      <c r="N56" s="46"/>
      <c r="O56" s="69"/>
    </row>
    <row r="57" spans="1:15" s="18" customFormat="1">
      <c r="A57" s="4"/>
      <c r="B57" s="535" t="s">
        <v>512</v>
      </c>
      <c r="C57" s="852"/>
      <c r="D57" s="65">
        <f>SUM(D53:D56)</f>
        <v>0</v>
      </c>
      <c r="E57" s="65">
        <f t="shared" ref="E57:N57" si="12">SUM(E53:E56)</f>
        <v>0</v>
      </c>
      <c r="F57" s="65">
        <f t="shared" si="12"/>
        <v>0</v>
      </c>
      <c r="G57" s="65">
        <f t="shared" si="12"/>
        <v>0</v>
      </c>
      <c r="H57" s="65">
        <f t="shared" si="12"/>
        <v>0</v>
      </c>
      <c r="I57" s="65">
        <f t="shared" si="12"/>
        <v>0</v>
      </c>
      <c r="J57" s="65">
        <f t="shared" si="12"/>
        <v>0</v>
      </c>
      <c r="K57" s="65">
        <f t="shared" si="12"/>
        <v>0</v>
      </c>
      <c r="L57" s="65">
        <f t="shared" si="12"/>
        <v>0</v>
      </c>
      <c r="M57" s="65">
        <f t="shared" si="12"/>
        <v>0</v>
      </c>
      <c r="N57" s="65">
        <f t="shared" si="12"/>
        <v>0</v>
      </c>
      <c r="O57" s="77"/>
    </row>
    <row r="58" spans="1:15" s="14" customFormat="1">
      <c r="A58" s="72"/>
      <c r="B58" s="491" t="s">
        <v>513</v>
      </c>
      <c r="C58" s="487"/>
      <c r="D58" s="71"/>
      <c r="E58" s="483">
        <f t="shared" ref="E58:N58" si="13">ROUND(SUM(D57*E16+E57*E17)/12,4)</f>
        <v>0</v>
      </c>
      <c r="F58" s="483">
        <f t="shared" si="13"/>
        <v>0</v>
      </c>
      <c r="G58" s="483">
        <f t="shared" si="13"/>
        <v>0</v>
      </c>
      <c r="H58" s="483">
        <f t="shared" si="13"/>
        <v>0</v>
      </c>
      <c r="I58" s="483">
        <f t="shared" si="13"/>
        <v>0</v>
      </c>
      <c r="J58" s="483">
        <f t="shared" si="13"/>
        <v>0</v>
      </c>
      <c r="K58" s="483">
        <f t="shared" si="13"/>
        <v>0</v>
      </c>
      <c r="L58" s="483">
        <f t="shared" si="13"/>
        <v>0</v>
      </c>
      <c r="M58" s="483">
        <f t="shared" si="13"/>
        <v>0</v>
      </c>
      <c r="N58" s="483">
        <f t="shared" si="13"/>
        <v>0</v>
      </c>
      <c r="O58" s="488"/>
    </row>
    <row r="59" spans="1:15" s="70" customFormat="1">
      <c r="A59" s="72"/>
      <c r="B59" s="491"/>
      <c r="C59" s="487"/>
      <c r="D59" s="71"/>
      <c r="E59" s="71"/>
      <c r="F59" s="71"/>
      <c r="G59" s="71"/>
      <c r="H59" s="71"/>
      <c r="I59" s="71"/>
      <c r="J59" s="71"/>
      <c r="K59" s="71"/>
      <c r="L59" s="493"/>
      <c r="M59" s="493"/>
      <c r="N59" s="493"/>
      <c r="O59" s="492"/>
    </row>
    <row r="60" spans="1:15" s="64" customFormat="1">
      <c r="A60" s="62"/>
      <c r="B60" s="603">
        <f>'1.  LRAMVA Summary'!B35</f>
        <v>0</v>
      </c>
      <c r="C60" s="851">
        <f>'2. LRAMVA Threshold'!J43</f>
        <v>0</v>
      </c>
      <c r="D60" s="46"/>
      <c r="E60" s="46"/>
      <c r="F60" s="46"/>
      <c r="G60" s="46"/>
      <c r="H60" s="46"/>
      <c r="I60" s="46"/>
      <c r="J60" s="46"/>
      <c r="K60" s="46"/>
      <c r="L60" s="46"/>
      <c r="M60" s="46"/>
      <c r="N60" s="46"/>
      <c r="O60" s="69"/>
    </row>
    <row r="61" spans="1:15" s="18" customFormat="1" outlineLevel="1">
      <c r="A61" s="4"/>
      <c r="B61" s="535" t="s">
        <v>510</v>
      </c>
      <c r="C61" s="849"/>
      <c r="D61" s="46"/>
      <c r="E61" s="46"/>
      <c r="F61" s="46"/>
      <c r="G61" s="46"/>
      <c r="H61" s="46"/>
      <c r="I61" s="46"/>
      <c r="J61" s="46"/>
      <c r="K61" s="46"/>
      <c r="L61" s="46"/>
      <c r="M61" s="46"/>
      <c r="N61" s="46"/>
      <c r="O61" s="69"/>
    </row>
    <row r="62" spans="1:15" s="18" customFormat="1" outlineLevel="1">
      <c r="A62" s="4"/>
      <c r="B62" s="535" t="s">
        <v>511</v>
      </c>
      <c r="C62" s="849"/>
      <c r="D62" s="46"/>
      <c r="E62" s="46"/>
      <c r="F62" s="46"/>
      <c r="G62" s="46"/>
      <c r="H62" s="46"/>
      <c r="I62" s="46"/>
      <c r="J62" s="46"/>
      <c r="K62" s="46"/>
      <c r="L62" s="46"/>
      <c r="M62" s="46"/>
      <c r="N62" s="46"/>
      <c r="O62" s="69"/>
    </row>
    <row r="63" spans="1:15" s="18" customFormat="1" outlineLevel="1">
      <c r="A63" s="4"/>
      <c r="B63" s="535" t="s">
        <v>489</v>
      </c>
      <c r="C63" s="849"/>
      <c r="D63" s="46"/>
      <c r="E63" s="46"/>
      <c r="F63" s="46"/>
      <c r="G63" s="46"/>
      <c r="H63" s="46"/>
      <c r="I63" s="46"/>
      <c r="J63" s="46"/>
      <c r="K63" s="46"/>
      <c r="L63" s="46"/>
      <c r="M63" s="46"/>
      <c r="N63" s="46"/>
      <c r="O63" s="69"/>
    </row>
    <row r="64" spans="1:15" s="18" customFormat="1">
      <c r="A64" s="4"/>
      <c r="B64" s="535" t="s">
        <v>512</v>
      </c>
      <c r="C64" s="852"/>
      <c r="D64" s="65">
        <f>SUM(D60:D63)</f>
        <v>0</v>
      </c>
      <c r="E64" s="65">
        <f t="shared" ref="E64:N64" si="14">SUM(E60:E63)</f>
        <v>0</v>
      </c>
      <c r="F64" s="65">
        <f t="shared" si="14"/>
        <v>0</v>
      </c>
      <c r="G64" s="65">
        <f t="shared" si="14"/>
        <v>0</v>
      </c>
      <c r="H64" s="65">
        <f t="shared" si="14"/>
        <v>0</v>
      </c>
      <c r="I64" s="65">
        <f t="shared" si="14"/>
        <v>0</v>
      </c>
      <c r="J64" s="65">
        <f t="shared" si="14"/>
        <v>0</v>
      </c>
      <c r="K64" s="65">
        <f t="shared" si="14"/>
        <v>0</v>
      </c>
      <c r="L64" s="65">
        <f t="shared" si="14"/>
        <v>0</v>
      </c>
      <c r="M64" s="65">
        <f t="shared" si="14"/>
        <v>0</v>
      </c>
      <c r="N64" s="65">
        <f t="shared" si="14"/>
        <v>0</v>
      </c>
      <c r="O64" s="77"/>
    </row>
    <row r="65" spans="1:15" s="14" customFormat="1">
      <c r="A65" s="72"/>
      <c r="B65" s="491" t="s">
        <v>513</v>
      </c>
      <c r="C65" s="487"/>
      <c r="D65" s="71"/>
      <c r="E65" s="483">
        <f t="shared" ref="E65:N65" si="15">ROUND(SUM(D64*E16+E64*E17)/12,4)</f>
        <v>0</v>
      </c>
      <c r="F65" s="483">
        <f t="shared" si="15"/>
        <v>0</v>
      </c>
      <c r="G65" s="483">
        <f t="shared" si="15"/>
        <v>0</v>
      </c>
      <c r="H65" s="483">
        <f t="shared" si="15"/>
        <v>0</v>
      </c>
      <c r="I65" s="483">
        <f>ROUND(SUM(H64*I16+I64*I17)/12,4)</f>
        <v>0</v>
      </c>
      <c r="J65" s="483">
        <f t="shared" si="15"/>
        <v>0</v>
      </c>
      <c r="K65" s="483">
        <f t="shared" si="15"/>
        <v>0</v>
      </c>
      <c r="L65" s="483">
        <f t="shared" si="15"/>
        <v>0</v>
      </c>
      <c r="M65" s="483">
        <f t="shared" si="15"/>
        <v>0</v>
      </c>
      <c r="N65" s="483">
        <f t="shared" si="15"/>
        <v>0</v>
      </c>
      <c r="O65" s="488"/>
    </row>
    <row r="66" spans="1:15" s="14" customFormat="1">
      <c r="A66" s="72"/>
      <c r="B66" s="73"/>
      <c r="C66" s="80"/>
      <c r="D66" s="71"/>
      <c r="E66" s="71"/>
      <c r="F66" s="71"/>
      <c r="G66" s="71"/>
      <c r="H66" s="71"/>
      <c r="I66" s="71"/>
      <c r="J66" s="71"/>
      <c r="K66" s="71"/>
      <c r="L66" s="486"/>
      <c r="M66" s="486"/>
      <c r="N66" s="486"/>
      <c r="O66" s="488"/>
    </row>
    <row r="67" spans="1:15" s="64" customFormat="1">
      <c r="A67" s="62"/>
      <c r="B67" s="603">
        <f>'1.  LRAMVA Summary'!B36</f>
        <v>0</v>
      </c>
      <c r="C67" s="851">
        <f>'2. LRAMVA Threshold'!K43</f>
        <v>0</v>
      </c>
      <c r="D67" s="46"/>
      <c r="E67" s="46"/>
      <c r="F67" s="46"/>
      <c r="G67" s="46"/>
      <c r="H67" s="46"/>
      <c r="I67" s="46"/>
      <c r="J67" s="46"/>
      <c r="K67" s="46"/>
      <c r="L67" s="46"/>
      <c r="M67" s="46"/>
      <c r="N67" s="46"/>
      <c r="O67" s="69"/>
    </row>
    <row r="68" spans="1:15" s="18" customFormat="1" outlineLevel="1">
      <c r="A68" s="4"/>
      <c r="B68" s="535" t="s">
        <v>510</v>
      </c>
      <c r="C68" s="849"/>
      <c r="D68" s="46"/>
      <c r="E68" s="46"/>
      <c r="F68" s="46"/>
      <c r="G68" s="46"/>
      <c r="H68" s="46"/>
      <c r="I68" s="46"/>
      <c r="J68" s="46"/>
      <c r="K68" s="46"/>
      <c r="L68" s="46"/>
      <c r="M68" s="46"/>
      <c r="N68" s="46"/>
      <c r="O68" s="69"/>
    </row>
    <row r="69" spans="1:15" s="18" customFormat="1" outlineLevel="1">
      <c r="A69" s="4"/>
      <c r="B69" s="535" t="s">
        <v>511</v>
      </c>
      <c r="C69" s="849"/>
      <c r="D69" s="46"/>
      <c r="E69" s="46"/>
      <c r="F69" s="46"/>
      <c r="G69" s="46"/>
      <c r="H69" s="46"/>
      <c r="I69" s="46"/>
      <c r="J69" s="46"/>
      <c r="K69" s="46"/>
      <c r="L69" s="46"/>
      <c r="M69" s="46"/>
      <c r="N69" s="46"/>
      <c r="O69" s="69"/>
    </row>
    <row r="70" spans="1:15" s="18" customFormat="1" outlineLevel="1">
      <c r="A70" s="4"/>
      <c r="B70" s="535" t="s">
        <v>489</v>
      </c>
      <c r="C70" s="849"/>
      <c r="D70" s="46"/>
      <c r="E70" s="46"/>
      <c r="F70" s="46"/>
      <c r="G70" s="46"/>
      <c r="H70" s="46"/>
      <c r="I70" s="46"/>
      <c r="J70" s="46"/>
      <c r="K70" s="46"/>
      <c r="L70" s="46"/>
      <c r="M70" s="46"/>
      <c r="N70" s="46"/>
      <c r="O70" s="69"/>
    </row>
    <row r="71" spans="1:15" s="18" customFormat="1">
      <c r="A71" s="4"/>
      <c r="B71" s="535" t="s">
        <v>512</v>
      </c>
      <c r="C71" s="852"/>
      <c r="D71" s="65">
        <f>SUM(D67:D70)</f>
        <v>0</v>
      </c>
      <c r="E71" s="65">
        <f t="shared" ref="E71:N71" si="16">SUM(E67:E70)</f>
        <v>0</v>
      </c>
      <c r="F71" s="65">
        <f>SUM(F67:F70)</f>
        <v>0</v>
      </c>
      <c r="G71" s="65">
        <f t="shared" si="16"/>
        <v>0</v>
      </c>
      <c r="H71" s="65">
        <f t="shared" si="16"/>
        <v>0</v>
      </c>
      <c r="I71" s="65">
        <f t="shared" si="16"/>
        <v>0</v>
      </c>
      <c r="J71" s="65">
        <f t="shared" si="16"/>
        <v>0</v>
      </c>
      <c r="K71" s="65">
        <f t="shared" si="16"/>
        <v>0</v>
      </c>
      <c r="L71" s="65">
        <f t="shared" si="16"/>
        <v>0</v>
      </c>
      <c r="M71" s="65">
        <f t="shared" si="16"/>
        <v>0</v>
      </c>
      <c r="N71" s="65">
        <f t="shared" si="16"/>
        <v>0</v>
      </c>
      <c r="O71" s="77"/>
    </row>
    <row r="72" spans="1:15" s="14" customFormat="1">
      <c r="A72" s="72"/>
      <c r="B72" s="491" t="s">
        <v>513</v>
      </c>
      <c r="C72" s="487"/>
      <c r="D72" s="71"/>
      <c r="E72" s="483">
        <f t="shared" ref="E72:N72" si="17">ROUND(SUM(D71*E16+E71*E17)/12,4)</f>
        <v>0</v>
      </c>
      <c r="F72" s="483">
        <f t="shared" si="17"/>
        <v>0</v>
      </c>
      <c r="G72" s="483">
        <f t="shared" si="17"/>
        <v>0</v>
      </c>
      <c r="H72" s="483">
        <f t="shared" si="17"/>
        <v>0</v>
      </c>
      <c r="I72" s="483">
        <f t="shared" si="17"/>
        <v>0</v>
      </c>
      <c r="J72" s="483">
        <f t="shared" si="17"/>
        <v>0</v>
      </c>
      <c r="K72" s="483">
        <f t="shared" si="17"/>
        <v>0</v>
      </c>
      <c r="L72" s="483">
        <f t="shared" si="17"/>
        <v>0</v>
      </c>
      <c r="M72" s="483">
        <f t="shared" si="17"/>
        <v>0</v>
      </c>
      <c r="N72" s="483">
        <f t="shared" si="17"/>
        <v>0</v>
      </c>
      <c r="O72" s="488"/>
    </row>
    <row r="73" spans="1:15" s="14" customFormat="1">
      <c r="A73" s="72"/>
      <c r="B73" s="480"/>
      <c r="C73" s="487"/>
      <c r="D73" s="71"/>
      <c r="E73" s="483"/>
      <c r="F73" s="483"/>
      <c r="G73" s="483"/>
      <c r="H73" s="483"/>
      <c r="I73" s="483"/>
      <c r="J73" s="483"/>
      <c r="K73" s="483"/>
      <c r="L73" s="483"/>
      <c r="M73" s="483"/>
      <c r="N73" s="483"/>
      <c r="O73" s="488"/>
    </row>
    <row r="74" spans="1:15" s="64" customFormat="1">
      <c r="A74" s="62"/>
      <c r="B74" s="603">
        <f>'1.  LRAMVA Summary'!B37</f>
        <v>0</v>
      </c>
      <c r="C74" s="851">
        <f>'2. LRAMVA Threshold'!L43</f>
        <v>0</v>
      </c>
      <c r="D74" s="46"/>
      <c r="E74" s="46"/>
      <c r="F74" s="46"/>
      <c r="G74" s="46"/>
      <c r="H74" s="46"/>
      <c r="I74" s="46"/>
      <c r="J74" s="46"/>
      <c r="K74" s="46"/>
      <c r="L74" s="46"/>
      <c r="M74" s="46"/>
      <c r="N74" s="46"/>
      <c r="O74" s="69"/>
    </row>
    <row r="75" spans="1:15" s="18" customFormat="1" outlineLevel="1">
      <c r="A75" s="4"/>
      <c r="B75" s="535" t="s">
        <v>510</v>
      </c>
      <c r="C75" s="849"/>
      <c r="D75" s="46"/>
      <c r="E75" s="46"/>
      <c r="F75" s="46"/>
      <c r="G75" s="46"/>
      <c r="H75" s="46"/>
      <c r="I75" s="46"/>
      <c r="J75" s="46"/>
      <c r="K75" s="46"/>
      <c r="L75" s="46"/>
      <c r="M75" s="46"/>
      <c r="N75" s="46"/>
      <c r="O75" s="69"/>
    </row>
    <row r="76" spans="1:15" s="18" customFormat="1" outlineLevel="1">
      <c r="A76" s="4"/>
      <c r="B76" s="535" t="s">
        <v>511</v>
      </c>
      <c r="C76" s="849"/>
      <c r="D76" s="46"/>
      <c r="E76" s="46"/>
      <c r="F76" s="46"/>
      <c r="G76" s="46"/>
      <c r="H76" s="46"/>
      <c r="I76" s="46"/>
      <c r="J76" s="46"/>
      <c r="K76" s="46"/>
      <c r="L76" s="46"/>
      <c r="M76" s="46"/>
      <c r="N76" s="46"/>
      <c r="O76" s="69"/>
    </row>
    <row r="77" spans="1:15" s="18" customFormat="1" outlineLevel="1">
      <c r="A77" s="4"/>
      <c r="B77" s="535" t="s">
        <v>489</v>
      </c>
      <c r="C77" s="849"/>
      <c r="D77" s="46"/>
      <c r="E77" s="46"/>
      <c r="F77" s="46"/>
      <c r="G77" s="46"/>
      <c r="H77" s="46"/>
      <c r="I77" s="46"/>
      <c r="J77" s="46"/>
      <c r="K77" s="46"/>
      <c r="L77" s="46"/>
      <c r="M77" s="46"/>
      <c r="N77" s="46"/>
      <c r="O77" s="69"/>
    </row>
    <row r="78" spans="1:15" s="18" customFormat="1">
      <c r="A78" s="4"/>
      <c r="B78" s="535" t="s">
        <v>512</v>
      </c>
      <c r="C78" s="852"/>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c r="A79" s="72"/>
      <c r="B79" s="491" t="s">
        <v>513</v>
      </c>
      <c r="C79" s="487"/>
      <c r="D79" s="71"/>
      <c r="E79" s="483">
        <f t="shared" ref="E79:N79" si="19">ROUND(SUM(D78*E16+E78*E17)/12,4)</f>
        <v>0</v>
      </c>
      <c r="F79" s="483">
        <f t="shared" si="19"/>
        <v>0</v>
      </c>
      <c r="G79" s="483">
        <f t="shared" si="19"/>
        <v>0</v>
      </c>
      <c r="H79" s="483">
        <f t="shared" si="19"/>
        <v>0</v>
      </c>
      <c r="I79" s="483">
        <f t="shared" si="19"/>
        <v>0</v>
      </c>
      <c r="J79" s="483">
        <f t="shared" si="19"/>
        <v>0</v>
      </c>
      <c r="K79" s="483">
        <f t="shared" si="19"/>
        <v>0</v>
      </c>
      <c r="L79" s="483">
        <f t="shared" si="19"/>
        <v>0</v>
      </c>
      <c r="M79" s="483">
        <f t="shared" si="19"/>
        <v>0</v>
      </c>
      <c r="N79" s="483">
        <f t="shared" si="19"/>
        <v>0</v>
      </c>
      <c r="O79" s="488"/>
    </row>
    <row r="80" spans="1:15" s="14" customFormat="1">
      <c r="A80" s="72"/>
      <c r="B80" s="480"/>
      <c r="C80" s="487"/>
      <c r="D80" s="71"/>
      <c r="E80" s="483"/>
      <c r="F80" s="483"/>
      <c r="G80" s="483"/>
      <c r="H80" s="483"/>
      <c r="I80" s="483"/>
      <c r="J80" s="483"/>
      <c r="K80" s="483"/>
      <c r="L80" s="483"/>
      <c r="M80" s="483"/>
      <c r="N80" s="483"/>
      <c r="O80" s="488"/>
    </row>
    <row r="81" spans="1:15" s="64" customFormat="1">
      <c r="A81" s="62"/>
      <c r="B81" s="603">
        <f>'1.  LRAMVA Summary'!B38</f>
        <v>0</v>
      </c>
      <c r="C81" s="851">
        <f>'2. LRAMVA Threshold'!M43</f>
        <v>0</v>
      </c>
      <c r="D81" s="46"/>
      <c r="E81" s="46"/>
      <c r="F81" s="46"/>
      <c r="G81" s="46"/>
      <c r="H81" s="46"/>
      <c r="I81" s="46"/>
      <c r="J81" s="46"/>
      <c r="K81" s="46"/>
      <c r="L81" s="46"/>
      <c r="M81" s="46"/>
      <c r="N81" s="46"/>
      <c r="O81" s="69"/>
    </row>
    <row r="82" spans="1:15" s="18" customFormat="1" outlineLevel="1">
      <c r="A82" s="4"/>
      <c r="B82" s="535" t="s">
        <v>510</v>
      </c>
      <c r="C82" s="849"/>
      <c r="D82" s="46"/>
      <c r="E82" s="46"/>
      <c r="F82" s="46"/>
      <c r="G82" s="46"/>
      <c r="H82" s="46"/>
      <c r="I82" s="46"/>
      <c r="J82" s="46"/>
      <c r="K82" s="46"/>
      <c r="L82" s="46"/>
      <c r="M82" s="46"/>
      <c r="N82" s="46"/>
      <c r="O82" s="69"/>
    </row>
    <row r="83" spans="1:15" s="18" customFormat="1" outlineLevel="1">
      <c r="A83" s="4"/>
      <c r="B83" s="535" t="s">
        <v>511</v>
      </c>
      <c r="C83" s="849"/>
      <c r="D83" s="46"/>
      <c r="E83" s="46"/>
      <c r="F83" s="46"/>
      <c r="G83" s="46"/>
      <c r="H83" s="46"/>
      <c r="I83" s="46"/>
      <c r="J83" s="46"/>
      <c r="K83" s="46"/>
      <c r="L83" s="46"/>
      <c r="M83" s="46"/>
      <c r="N83" s="46"/>
      <c r="O83" s="69"/>
    </row>
    <row r="84" spans="1:15" s="18" customFormat="1" outlineLevel="1">
      <c r="A84" s="4"/>
      <c r="B84" s="535" t="s">
        <v>489</v>
      </c>
      <c r="C84" s="849"/>
      <c r="D84" s="46"/>
      <c r="E84" s="46"/>
      <c r="F84" s="46"/>
      <c r="G84" s="46"/>
      <c r="H84" s="46"/>
      <c r="I84" s="46"/>
      <c r="J84" s="46"/>
      <c r="K84" s="46"/>
      <c r="L84" s="46"/>
      <c r="M84" s="46"/>
      <c r="N84" s="46"/>
      <c r="O84" s="69"/>
    </row>
    <row r="85" spans="1:15" s="18" customFormat="1">
      <c r="A85" s="4"/>
      <c r="B85" s="535" t="s">
        <v>512</v>
      </c>
      <c r="C85" s="852"/>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91" t="s">
        <v>513</v>
      </c>
      <c r="C86" s="487"/>
      <c r="D86" s="71"/>
      <c r="E86" s="483">
        <f t="shared" ref="E86:N86" si="21">ROUND(SUM(D85*E16+E85*E17)/12,4)</f>
        <v>0</v>
      </c>
      <c r="F86" s="483">
        <f t="shared" si="21"/>
        <v>0</v>
      </c>
      <c r="G86" s="483">
        <f t="shared" si="21"/>
        <v>0</v>
      </c>
      <c r="H86" s="483">
        <f t="shared" si="21"/>
        <v>0</v>
      </c>
      <c r="I86" s="483">
        <f t="shared" si="21"/>
        <v>0</v>
      </c>
      <c r="J86" s="483">
        <f t="shared" si="21"/>
        <v>0</v>
      </c>
      <c r="K86" s="483">
        <f t="shared" si="21"/>
        <v>0</v>
      </c>
      <c r="L86" s="483">
        <f t="shared" si="21"/>
        <v>0</v>
      </c>
      <c r="M86" s="483">
        <f t="shared" si="21"/>
        <v>0</v>
      </c>
      <c r="N86" s="483">
        <f t="shared" si="21"/>
        <v>0</v>
      </c>
      <c r="O86" s="488"/>
    </row>
    <row r="87" spans="1:15" s="14" customFormat="1">
      <c r="A87" s="72"/>
      <c r="B87" s="480"/>
      <c r="C87" s="487"/>
      <c r="D87" s="71"/>
      <c r="E87" s="483"/>
      <c r="F87" s="483"/>
      <c r="G87" s="483"/>
      <c r="H87" s="483"/>
      <c r="I87" s="483"/>
      <c r="J87" s="483"/>
      <c r="K87" s="483"/>
      <c r="L87" s="483"/>
      <c r="M87" s="483"/>
      <c r="N87" s="483"/>
      <c r="O87" s="488"/>
    </row>
    <row r="88" spans="1:15" s="64" customFormat="1">
      <c r="A88" s="62"/>
      <c r="B88" s="603">
        <f>'1.  LRAMVA Summary'!B39</f>
        <v>0</v>
      </c>
      <c r="C88" s="851">
        <f>'2. LRAMVA Threshold'!N43</f>
        <v>0</v>
      </c>
      <c r="D88" s="46"/>
      <c r="E88" s="46"/>
      <c r="F88" s="46"/>
      <c r="G88" s="46"/>
      <c r="H88" s="46"/>
      <c r="I88" s="46"/>
      <c r="J88" s="46"/>
      <c r="K88" s="46"/>
      <c r="L88" s="46"/>
      <c r="M88" s="46"/>
      <c r="N88" s="46"/>
      <c r="O88" s="69"/>
    </row>
    <row r="89" spans="1:15" s="18" customFormat="1" outlineLevel="1">
      <c r="A89" s="4"/>
      <c r="B89" s="535" t="s">
        <v>510</v>
      </c>
      <c r="C89" s="849"/>
      <c r="D89" s="46"/>
      <c r="E89" s="46"/>
      <c r="F89" s="46"/>
      <c r="G89" s="46"/>
      <c r="H89" s="46"/>
      <c r="I89" s="46"/>
      <c r="J89" s="46"/>
      <c r="K89" s="46"/>
      <c r="L89" s="46"/>
      <c r="M89" s="46"/>
      <c r="N89" s="46"/>
      <c r="O89" s="69"/>
    </row>
    <row r="90" spans="1:15" s="18" customFormat="1" outlineLevel="1">
      <c r="A90" s="4"/>
      <c r="B90" s="535" t="s">
        <v>511</v>
      </c>
      <c r="C90" s="849"/>
      <c r="D90" s="46"/>
      <c r="E90" s="46"/>
      <c r="F90" s="46"/>
      <c r="G90" s="46"/>
      <c r="H90" s="46"/>
      <c r="I90" s="46"/>
      <c r="J90" s="46"/>
      <c r="K90" s="46"/>
      <c r="L90" s="46"/>
      <c r="M90" s="46"/>
      <c r="N90" s="46"/>
      <c r="O90" s="69"/>
    </row>
    <row r="91" spans="1:15" s="18" customFormat="1" outlineLevel="1">
      <c r="A91" s="4"/>
      <c r="B91" s="535" t="s">
        <v>489</v>
      </c>
      <c r="C91" s="849"/>
      <c r="D91" s="46"/>
      <c r="E91" s="46"/>
      <c r="F91" s="46"/>
      <c r="G91" s="46"/>
      <c r="H91" s="46"/>
      <c r="I91" s="46"/>
      <c r="J91" s="46"/>
      <c r="K91" s="46"/>
      <c r="L91" s="46"/>
      <c r="M91" s="46"/>
      <c r="N91" s="46"/>
      <c r="O91" s="69"/>
    </row>
    <row r="92" spans="1:15" s="18" customFormat="1">
      <c r="A92" s="4"/>
      <c r="B92" s="535" t="s">
        <v>512</v>
      </c>
      <c r="C92" s="852"/>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91" t="s">
        <v>513</v>
      </c>
      <c r="C93" s="487"/>
      <c r="D93" s="71"/>
      <c r="E93" s="483">
        <f t="shared" ref="E93:N93" si="23">ROUND(SUM(D92*E16+E92*E17)/12,4)</f>
        <v>0</v>
      </c>
      <c r="F93" s="483">
        <f t="shared" si="23"/>
        <v>0</v>
      </c>
      <c r="G93" s="483">
        <f t="shared" si="23"/>
        <v>0</v>
      </c>
      <c r="H93" s="483">
        <f t="shared" si="23"/>
        <v>0</v>
      </c>
      <c r="I93" s="483">
        <f t="shared" si="23"/>
        <v>0</v>
      </c>
      <c r="J93" s="483">
        <f t="shared" si="23"/>
        <v>0</v>
      </c>
      <c r="K93" s="483">
        <f t="shared" si="23"/>
        <v>0</v>
      </c>
      <c r="L93" s="483">
        <f t="shared" si="23"/>
        <v>0</v>
      </c>
      <c r="M93" s="483">
        <f t="shared" si="23"/>
        <v>0</v>
      </c>
      <c r="N93" s="483">
        <f t="shared" si="23"/>
        <v>0</v>
      </c>
      <c r="O93" s="488"/>
    </row>
    <row r="94" spans="1:15" s="14" customFormat="1">
      <c r="A94" s="72"/>
      <c r="B94" s="480"/>
      <c r="C94" s="487"/>
      <c r="D94" s="71"/>
      <c r="E94" s="483"/>
      <c r="F94" s="483"/>
      <c r="G94" s="483"/>
      <c r="H94" s="483"/>
      <c r="I94" s="483"/>
      <c r="J94" s="483"/>
      <c r="K94" s="483"/>
      <c r="L94" s="483"/>
      <c r="M94" s="483"/>
      <c r="N94" s="483"/>
      <c r="O94" s="488"/>
    </row>
    <row r="95" spans="1:15" s="64" customFormat="1">
      <c r="A95" s="62"/>
      <c r="B95" s="603">
        <f>'1.  LRAMVA Summary'!B40</f>
        <v>0</v>
      </c>
      <c r="C95" s="851">
        <f>'2. LRAMVA Threshold'!O43</f>
        <v>0</v>
      </c>
      <c r="D95" s="46"/>
      <c r="E95" s="46"/>
      <c r="F95" s="46"/>
      <c r="G95" s="46"/>
      <c r="H95" s="46"/>
      <c r="I95" s="46"/>
      <c r="J95" s="46"/>
      <c r="K95" s="46"/>
      <c r="L95" s="46"/>
      <c r="M95" s="46"/>
      <c r="N95" s="46"/>
      <c r="O95" s="69"/>
    </row>
    <row r="96" spans="1:15" s="18" customFormat="1" outlineLevel="1">
      <c r="A96" s="4"/>
      <c r="B96" s="535" t="s">
        <v>510</v>
      </c>
      <c r="C96" s="849"/>
      <c r="D96" s="46"/>
      <c r="E96" s="46"/>
      <c r="F96" s="46"/>
      <c r="G96" s="46"/>
      <c r="H96" s="46"/>
      <c r="I96" s="46"/>
      <c r="J96" s="46"/>
      <c r="K96" s="46"/>
      <c r="L96" s="46"/>
      <c r="M96" s="46"/>
      <c r="N96" s="46"/>
      <c r="O96" s="69"/>
    </row>
    <row r="97" spans="1:15" s="18" customFormat="1" outlineLevel="1">
      <c r="A97" s="4"/>
      <c r="B97" s="535" t="s">
        <v>511</v>
      </c>
      <c r="C97" s="849"/>
      <c r="D97" s="46"/>
      <c r="E97" s="46"/>
      <c r="F97" s="46"/>
      <c r="G97" s="46"/>
      <c r="H97" s="46"/>
      <c r="I97" s="46"/>
      <c r="J97" s="46"/>
      <c r="K97" s="46"/>
      <c r="L97" s="46"/>
      <c r="M97" s="46"/>
      <c r="N97" s="46"/>
      <c r="O97" s="69"/>
    </row>
    <row r="98" spans="1:15" s="18" customFormat="1" outlineLevel="1">
      <c r="A98" s="4"/>
      <c r="B98" s="535" t="s">
        <v>489</v>
      </c>
      <c r="C98" s="849"/>
      <c r="D98" s="46"/>
      <c r="E98" s="46"/>
      <c r="F98" s="46"/>
      <c r="G98" s="46"/>
      <c r="H98" s="46"/>
      <c r="I98" s="46"/>
      <c r="J98" s="46"/>
      <c r="K98" s="46"/>
      <c r="L98" s="46"/>
      <c r="M98" s="46"/>
      <c r="N98" s="46"/>
      <c r="O98" s="69"/>
    </row>
    <row r="99" spans="1:15" s="18" customFormat="1">
      <c r="A99" s="4"/>
      <c r="B99" s="535" t="s">
        <v>512</v>
      </c>
      <c r="C99" s="852"/>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91" t="s">
        <v>513</v>
      </c>
      <c r="C100" s="487"/>
      <c r="D100" s="71"/>
      <c r="E100" s="483">
        <f t="shared" ref="E100:N100" si="25">ROUND(SUM(D99*E16+E99*E17)/12,4)</f>
        <v>0</v>
      </c>
      <c r="F100" s="483">
        <f t="shared" si="25"/>
        <v>0</v>
      </c>
      <c r="G100" s="483">
        <f t="shared" si="25"/>
        <v>0</v>
      </c>
      <c r="H100" s="483">
        <f t="shared" si="25"/>
        <v>0</v>
      </c>
      <c r="I100" s="483">
        <f t="shared" si="25"/>
        <v>0</v>
      </c>
      <c r="J100" s="483">
        <f t="shared" si="25"/>
        <v>0</v>
      </c>
      <c r="K100" s="483">
        <f t="shared" si="25"/>
        <v>0</v>
      </c>
      <c r="L100" s="483">
        <f t="shared" si="25"/>
        <v>0</v>
      </c>
      <c r="M100" s="483">
        <f t="shared" si="25"/>
        <v>0</v>
      </c>
      <c r="N100" s="483">
        <f t="shared" si="25"/>
        <v>0</v>
      </c>
      <c r="O100" s="488"/>
    </row>
    <row r="101" spans="1:15" s="14" customFormat="1">
      <c r="A101" s="72"/>
      <c r="B101" s="480"/>
      <c r="C101" s="487"/>
      <c r="D101" s="71"/>
      <c r="E101" s="483"/>
      <c r="F101" s="483"/>
      <c r="G101" s="483"/>
      <c r="H101" s="483"/>
      <c r="I101" s="483"/>
      <c r="J101" s="483"/>
      <c r="K101" s="483"/>
      <c r="L101" s="483"/>
      <c r="M101" s="483"/>
      <c r="N101" s="483"/>
      <c r="O101" s="488"/>
    </row>
    <row r="102" spans="1:15" s="64" customFormat="1">
      <c r="A102" s="62"/>
      <c r="B102" s="603">
        <f>'1.  LRAMVA Summary'!B41</f>
        <v>0</v>
      </c>
      <c r="C102" s="851">
        <f>'2. LRAMVA Threshold'!P43</f>
        <v>0</v>
      </c>
      <c r="D102" s="46"/>
      <c r="E102" s="46"/>
      <c r="F102" s="46"/>
      <c r="G102" s="46"/>
      <c r="H102" s="46"/>
      <c r="I102" s="46"/>
      <c r="J102" s="46"/>
      <c r="K102" s="46"/>
      <c r="L102" s="46"/>
      <c r="M102" s="46"/>
      <c r="N102" s="46"/>
      <c r="O102" s="69"/>
    </row>
    <row r="103" spans="1:15" s="18" customFormat="1" outlineLevel="1">
      <c r="A103" s="4"/>
      <c r="B103" s="535" t="s">
        <v>510</v>
      </c>
      <c r="C103" s="849"/>
      <c r="D103" s="46"/>
      <c r="E103" s="46"/>
      <c r="F103" s="46"/>
      <c r="G103" s="46"/>
      <c r="H103" s="46"/>
      <c r="I103" s="46"/>
      <c r="J103" s="46"/>
      <c r="K103" s="46"/>
      <c r="L103" s="46"/>
      <c r="M103" s="46"/>
      <c r="N103" s="46"/>
      <c r="O103" s="69"/>
    </row>
    <row r="104" spans="1:15" s="18" customFormat="1" outlineLevel="1">
      <c r="A104" s="4"/>
      <c r="B104" s="535" t="s">
        <v>511</v>
      </c>
      <c r="C104" s="849"/>
      <c r="D104" s="46"/>
      <c r="E104" s="46"/>
      <c r="F104" s="46"/>
      <c r="G104" s="46"/>
      <c r="H104" s="46"/>
      <c r="I104" s="46"/>
      <c r="J104" s="46"/>
      <c r="K104" s="46"/>
      <c r="L104" s="46"/>
      <c r="M104" s="46"/>
      <c r="N104" s="46"/>
      <c r="O104" s="69"/>
    </row>
    <row r="105" spans="1:15" s="18" customFormat="1" outlineLevel="1">
      <c r="A105" s="4"/>
      <c r="B105" s="535" t="s">
        <v>489</v>
      </c>
      <c r="C105" s="849"/>
      <c r="D105" s="46"/>
      <c r="E105" s="46"/>
      <c r="F105" s="46"/>
      <c r="G105" s="46"/>
      <c r="H105" s="46"/>
      <c r="I105" s="46"/>
      <c r="J105" s="46"/>
      <c r="K105" s="46"/>
      <c r="L105" s="46"/>
      <c r="M105" s="46"/>
      <c r="N105" s="46"/>
      <c r="O105" s="69"/>
    </row>
    <row r="106" spans="1:15" s="18" customFormat="1">
      <c r="A106" s="4"/>
      <c r="B106" s="535" t="s">
        <v>512</v>
      </c>
      <c r="C106" s="852"/>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91" t="s">
        <v>513</v>
      </c>
      <c r="C107" s="487"/>
      <c r="D107" s="71"/>
      <c r="E107" s="483">
        <f t="shared" ref="E107:N107" si="27">ROUND(SUM(D106*E16+E106*E17)/12,4)</f>
        <v>0</v>
      </c>
      <c r="F107" s="483">
        <f t="shared" si="27"/>
        <v>0</v>
      </c>
      <c r="G107" s="483">
        <f t="shared" si="27"/>
        <v>0</v>
      </c>
      <c r="H107" s="483">
        <f t="shared" si="27"/>
        <v>0</v>
      </c>
      <c r="I107" s="483">
        <f t="shared" si="27"/>
        <v>0</v>
      </c>
      <c r="J107" s="483">
        <f t="shared" si="27"/>
        <v>0</v>
      </c>
      <c r="K107" s="483">
        <f t="shared" si="27"/>
        <v>0</v>
      </c>
      <c r="L107" s="483">
        <f t="shared" si="27"/>
        <v>0</v>
      </c>
      <c r="M107" s="483">
        <f t="shared" si="27"/>
        <v>0</v>
      </c>
      <c r="N107" s="483">
        <f t="shared" si="27"/>
        <v>0</v>
      </c>
      <c r="O107" s="488"/>
    </row>
    <row r="108" spans="1:15" s="14" customFormat="1">
      <c r="A108" s="72"/>
      <c r="B108" s="480"/>
      <c r="C108" s="487"/>
      <c r="D108" s="71"/>
      <c r="E108" s="483"/>
      <c r="F108" s="483"/>
      <c r="G108" s="483"/>
      <c r="H108" s="483"/>
      <c r="I108" s="483"/>
      <c r="J108" s="483"/>
      <c r="K108" s="483"/>
      <c r="L108" s="483"/>
      <c r="M108" s="483"/>
      <c r="N108" s="483"/>
      <c r="O108" s="488"/>
    </row>
    <row r="109" spans="1:15" s="64" customFormat="1">
      <c r="A109" s="62"/>
      <c r="B109" s="603">
        <f>'1.  LRAMVA Summary'!B42</f>
        <v>0</v>
      </c>
      <c r="C109" s="851">
        <f>'2. LRAMVA Threshold'!Q43</f>
        <v>0</v>
      </c>
      <c r="D109" s="46"/>
      <c r="E109" s="46"/>
      <c r="F109" s="46"/>
      <c r="G109" s="46"/>
      <c r="H109" s="46"/>
      <c r="I109" s="46"/>
      <c r="J109" s="46"/>
      <c r="K109" s="46"/>
      <c r="L109" s="46"/>
      <c r="M109" s="46"/>
      <c r="N109" s="46"/>
      <c r="O109" s="69"/>
    </row>
    <row r="110" spans="1:15" s="18" customFormat="1" outlineLevel="1">
      <c r="A110" s="4"/>
      <c r="B110" s="535" t="s">
        <v>510</v>
      </c>
      <c r="C110" s="849"/>
      <c r="D110" s="46"/>
      <c r="E110" s="46"/>
      <c r="F110" s="46"/>
      <c r="G110" s="46"/>
      <c r="H110" s="46"/>
      <c r="I110" s="46"/>
      <c r="J110" s="46"/>
      <c r="K110" s="46"/>
      <c r="L110" s="46"/>
      <c r="M110" s="46"/>
      <c r="N110" s="46"/>
      <c r="O110" s="69"/>
    </row>
    <row r="111" spans="1:15" s="18" customFormat="1" outlineLevel="1">
      <c r="A111" s="4"/>
      <c r="B111" s="535" t="s">
        <v>511</v>
      </c>
      <c r="C111" s="849"/>
      <c r="D111" s="46"/>
      <c r="E111" s="46"/>
      <c r="F111" s="46"/>
      <c r="G111" s="46"/>
      <c r="H111" s="46"/>
      <c r="I111" s="46"/>
      <c r="J111" s="46"/>
      <c r="K111" s="46"/>
      <c r="L111" s="46"/>
      <c r="M111" s="46"/>
      <c r="N111" s="46"/>
      <c r="O111" s="69"/>
    </row>
    <row r="112" spans="1:15" s="18" customFormat="1" outlineLevel="1">
      <c r="A112" s="4"/>
      <c r="B112" s="535" t="s">
        <v>489</v>
      </c>
      <c r="C112" s="849"/>
      <c r="D112" s="46"/>
      <c r="E112" s="46"/>
      <c r="F112" s="46"/>
      <c r="G112" s="46"/>
      <c r="H112" s="46"/>
      <c r="I112" s="46"/>
      <c r="J112" s="46"/>
      <c r="K112" s="46"/>
      <c r="L112" s="46"/>
      <c r="M112" s="46"/>
      <c r="N112" s="46"/>
      <c r="O112" s="69"/>
    </row>
    <row r="113" spans="1:17" s="18" customFormat="1">
      <c r="A113" s="4"/>
      <c r="B113" s="535" t="s">
        <v>512</v>
      </c>
      <c r="C113" s="852"/>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91" t="s">
        <v>513</v>
      </c>
      <c r="C114" s="487"/>
      <c r="D114" s="71"/>
      <c r="E114" s="483">
        <f t="shared" ref="E114:N114" si="29">ROUND(SUM(D113*E16+E113*E17)/12,4)</f>
        <v>0</v>
      </c>
      <c r="F114" s="483">
        <f t="shared" si="29"/>
        <v>0</v>
      </c>
      <c r="G114" s="483">
        <f t="shared" si="29"/>
        <v>0</v>
      </c>
      <c r="H114" s="483">
        <f t="shared" si="29"/>
        <v>0</v>
      </c>
      <c r="I114" s="483">
        <f t="shared" si="29"/>
        <v>0</v>
      </c>
      <c r="J114" s="483">
        <f t="shared" si="29"/>
        <v>0</v>
      </c>
      <c r="K114" s="483">
        <f t="shared" si="29"/>
        <v>0</v>
      </c>
      <c r="L114" s="483">
        <f t="shared" si="29"/>
        <v>0</v>
      </c>
      <c r="M114" s="483">
        <f t="shared" si="29"/>
        <v>0</v>
      </c>
      <c r="N114" s="483">
        <f t="shared" si="29"/>
        <v>0</v>
      </c>
      <c r="O114" s="488"/>
    </row>
    <row r="115" spans="1:17" s="70" customFormat="1">
      <c r="A115" s="72"/>
      <c r="B115" s="74"/>
      <c r="C115" s="81"/>
      <c r="D115" s="75"/>
      <c r="E115" s="75"/>
      <c r="F115" s="75"/>
      <c r="G115" s="75"/>
      <c r="H115" s="75"/>
      <c r="I115" s="75"/>
      <c r="J115" s="75"/>
      <c r="K115" s="494"/>
      <c r="L115" s="495"/>
      <c r="M115" s="495"/>
      <c r="N115" s="495"/>
      <c r="O115" s="496"/>
    </row>
    <row r="116" spans="1:17" s="3" customFormat="1" ht="21" customHeight="1">
      <c r="A116" s="4"/>
      <c r="B116" s="497" t="s">
        <v>611</v>
      </c>
      <c r="C116" s="98"/>
      <c r="D116" s="498"/>
      <c r="E116" s="498"/>
      <c r="F116" s="498"/>
      <c r="G116" s="498"/>
      <c r="H116" s="498"/>
      <c r="I116" s="498"/>
      <c r="J116" s="498"/>
      <c r="K116" s="498"/>
      <c r="L116" s="498"/>
      <c r="M116" s="498"/>
      <c r="N116" s="498"/>
      <c r="O116" s="498"/>
    </row>
    <row r="119" spans="1:17" ht="15.6">
      <c r="B119" s="118" t="s">
        <v>483</v>
      </c>
      <c r="J119" s="18"/>
    </row>
    <row r="120" spans="1:17" s="14" customFormat="1" ht="75.599999999999994" customHeight="1">
      <c r="A120" s="72"/>
      <c r="B120" s="856" t="s">
        <v>672</v>
      </c>
      <c r="C120" s="856"/>
      <c r="D120" s="856"/>
      <c r="E120" s="856"/>
      <c r="F120" s="856"/>
      <c r="G120" s="856"/>
      <c r="H120" s="856"/>
      <c r="I120" s="856"/>
      <c r="J120" s="856"/>
      <c r="K120" s="856"/>
      <c r="L120" s="856"/>
      <c r="M120" s="856"/>
      <c r="N120" s="856"/>
      <c r="O120" s="856"/>
      <c r="P120" s="856"/>
    </row>
    <row r="121" spans="1:17" s="18" customFormat="1" ht="9" customHeight="1">
      <c r="A121" s="4"/>
      <c r="B121" s="118"/>
      <c r="C121" s="78"/>
    </row>
    <row r="122" spans="1:17" ht="63.75" customHeight="1">
      <c r="B122" s="243" t="s">
        <v>234</v>
      </c>
      <c r="C122" s="243" t="str">
        <f>'1.  LRAMVA Summary'!D52</f>
        <v>Residential</v>
      </c>
      <c r="D122" s="243" t="str">
        <f>'1.  LRAMVA Summary'!E52</f>
        <v>GS&lt;50 kW</v>
      </c>
      <c r="E122" s="243" t="str">
        <f>'1.  LRAMVA Summary'!F52</f>
        <v>GS&gt;50 kW</v>
      </c>
      <c r="F122" s="243" t="str">
        <f>'1.  LRAMVA Summary'!G52</f>
        <v>GS&gt;1000 kW</v>
      </c>
      <c r="G122" s="243" t="str">
        <f>'1.  LRAMVA Summary'!H52</f>
        <v>Street Lighting</v>
      </c>
      <c r="H122" s="243" t="str">
        <f>'1.  LRAMVA Summary'!I52</f>
        <v/>
      </c>
      <c r="I122" s="243" t="str">
        <f>'1.  LRAMVA Summary'!J52</f>
        <v/>
      </c>
      <c r="J122" s="243" t="str">
        <f>'1.  LRAMVA Summary'!K52</f>
        <v/>
      </c>
      <c r="K122" s="243" t="str">
        <f>'1.  LRAMVA Summary'!L52</f>
        <v/>
      </c>
      <c r="L122" s="243" t="str">
        <f>'1.  LRAMVA Summary'!M52</f>
        <v/>
      </c>
      <c r="M122" s="243" t="str">
        <f>'1.  LRAMVA Summary'!N52</f>
        <v/>
      </c>
      <c r="N122" s="243" t="str">
        <f>'1.  LRAMVA Summary'!O52</f>
        <v/>
      </c>
      <c r="O122" s="243" t="str">
        <f>'1.  LRAMVA Summary'!P52</f>
        <v/>
      </c>
      <c r="P122" s="243" t="str">
        <f>'1.  LRAMVA Summary'!Q52</f>
        <v/>
      </c>
      <c r="Q122" s="18"/>
    </row>
    <row r="123" spans="1:17" s="18" customFormat="1">
      <c r="A123" s="91"/>
      <c r="B123" s="584"/>
      <c r="C123" s="585" t="str">
        <f>'1.  LRAMVA Summary'!D53</f>
        <v>kWh</v>
      </c>
      <c r="D123" s="585" t="str">
        <f>'1.  LRAMVA Summary'!E53</f>
        <v>kWh</v>
      </c>
      <c r="E123" s="585" t="str">
        <f>'1.  LRAMVA Summary'!F53</f>
        <v>KW</v>
      </c>
      <c r="F123" s="585" t="str">
        <f>'1.  LRAMVA Summary'!G53</f>
        <v>KW</v>
      </c>
      <c r="G123" s="585" t="str">
        <f>'1.  LRAMVA Summary'!H53</f>
        <v>KW</v>
      </c>
      <c r="H123" s="585">
        <f>'1.  LRAMVA Summary'!I53</f>
        <v>0</v>
      </c>
      <c r="I123" s="585">
        <f>'1.  LRAMVA Summary'!J53</f>
        <v>0</v>
      </c>
      <c r="J123" s="585">
        <f>'1.  LRAMVA Summary'!K53</f>
        <v>0</v>
      </c>
      <c r="K123" s="585">
        <f>'1.  LRAMVA Summary'!L53</f>
        <v>0</v>
      </c>
      <c r="L123" s="585">
        <f>'1.  LRAMVA Summary'!M53</f>
        <v>0</v>
      </c>
      <c r="M123" s="585">
        <f>'1.  LRAMVA Summary'!N53</f>
        <v>0</v>
      </c>
      <c r="N123" s="585">
        <f>'1.  LRAMVA Summary'!O53</f>
        <v>0</v>
      </c>
      <c r="O123" s="585">
        <f>'1.  LRAMVA Summary'!P53</f>
        <v>0</v>
      </c>
      <c r="P123" s="586">
        <f>'1.  LRAMVA Summary'!Q53</f>
        <v>0</v>
      </c>
    </row>
    <row r="124" spans="1:17">
      <c r="B124" s="499">
        <v>2011</v>
      </c>
      <c r="C124" s="680">
        <f t="shared" ref="C124:C129" si="30">HLOOKUP(B124,$E$15:$O$114,9,FALSE)</f>
        <v>0</v>
      </c>
      <c r="D124" s="681">
        <f>HLOOKUP(B124,$E$15:$O$114,16,FALSE)</f>
        <v>0</v>
      </c>
      <c r="E124" s="682">
        <f>HLOOKUP(B124,$E$15:$O$114,23,FALSE)</f>
        <v>0</v>
      </c>
      <c r="F124" s="681">
        <f>HLOOKUP(B124,$E$15:$O$114,30,FALSE)</f>
        <v>0</v>
      </c>
      <c r="G124" s="682">
        <f>HLOOKUP(B124,$E$15:$O$114,37,FALSE)</f>
        <v>0</v>
      </c>
      <c r="H124" s="681">
        <f>HLOOKUP(B124,$E$15:$O$114,44,FALSE)</f>
        <v>0</v>
      </c>
      <c r="I124" s="682">
        <f>HLOOKUP(B124,$E$15:$O$114,51,FALSE)</f>
        <v>0</v>
      </c>
      <c r="J124" s="682">
        <f>HLOOKUP(B124,$E$15:$O$114,58,FALSE)</f>
        <v>0</v>
      </c>
      <c r="K124" s="682">
        <f>HLOOKUP(B124,$E$15:$O$114,65,FALSE)</f>
        <v>0</v>
      </c>
      <c r="L124" s="682">
        <f>HLOOKUP(B124,$E$15:$O$114,72,FALSE)</f>
        <v>0</v>
      </c>
      <c r="M124" s="682">
        <f>HLOOKUP(B124,$E$15:$O$114,79,FALSE)</f>
        <v>0</v>
      </c>
      <c r="N124" s="682">
        <f>HLOOKUP(B124,$E$15:$O$114,86,FALSE)</f>
        <v>0</v>
      </c>
      <c r="O124" s="682">
        <f>HLOOKUP(B124,$E$15:$O$114,93,FALSE)</f>
        <v>0</v>
      </c>
      <c r="P124" s="682">
        <f>HLOOKUP(B124,$E$15:$O$114,100,FALSE)</f>
        <v>0</v>
      </c>
    </row>
    <row r="125" spans="1:17">
      <c r="B125" s="500">
        <v>2012</v>
      </c>
      <c r="C125" s="683">
        <f t="shared" si="30"/>
        <v>0</v>
      </c>
      <c r="D125" s="684">
        <f>HLOOKUP(B125,$E$15:$O$114,16,FALSE)</f>
        <v>0</v>
      </c>
      <c r="E125" s="685">
        <f>HLOOKUP(B125,$E$15:$O$114,23,FALSE)</f>
        <v>0</v>
      </c>
      <c r="F125" s="684">
        <f>HLOOKUP(B125,$E$15:$O$114,30,FALSE)</f>
        <v>0</v>
      </c>
      <c r="G125" s="685">
        <f>HLOOKUP(B125,$E$15:$O$114,37,FALSE)</f>
        <v>0</v>
      </c>
      <c r="H125" s="684">
        <f>HLOOKUP(B125,$E$15:$O$114,44,FALSE)</f>
        <v>0</v>
      </c>
      <c r="I125" s="685">
        <f>HLOOKUP(B125,$E$15:$O$114,51,FALSE)</f>
        <v>0</v>
      </c>
      <c r="J125" s="685">
        <f>HLOOKUP(B125,$E$15:$O$114,58,FALSE)</f>
        <v>0</v>
      </c>
      <c r="K125" s="685">
        <f>HLOOKUP(B125,$E$15:$O$114,65,FALSE)</f>
        <v>0</v>
      </c>
      <c r="L125" s="685">
        <f>HLOOKUP(B125,$E$15:$O$114,72,FALSE)</f>
        <v>0</v>
      </c>
      <c r="M125" s="685">
        <f>HLOOKUP(B125,$E$15:$O$114,79,FALSE)</f>
        <v>0</v>
      </c>
      <c r="N125" s="685">
        <f>HLOOKUP(B125,$E$15:$O$114,86,FALSE)</f>
        <v>0</v>
      </c>
      <c r="O125" s="685">
        <f>HLOOKUP(B125,$E$15:$O$114,93,FALSE)</f>
        <v>0</v>
      </c>
      <c r="P125" s="685">
        <f t="shared" ref="P125:P133" si="31">HLOOKUP(B125,$E$15:$O$114,100,FALSE)</f>
        <v>0</v>
      </c>
    </row>
    <row r="126" spans="1:17">
      <c r="B126" s="500">
        <v>2013</v>
      </c>
      <c r="C126" s="683">
        <f t="shared" si="30"/>
        <v>9.4999999999999998E-3</v>
      </c>
      <c r="D126" s="684">
        <f t="shared" ref="D126:D133" si="32">HLOOKUP(B126,$E$15:$O$114,16,FALSE)</f>
        <v>9.4999999999999998E-3</v>
      </c>
      <c r="E126" s="685">
        <f t="shared" ref="E126:E133" si="33">HLOOKUP(B126,$E$15:$O$114,23,FALSE)</f>
        <v>2.4517000000000002</v>
      </c>
      <c r="F126" s="684">
        <f t="shared" ref="F126:F133" si="34">HLOOKUP(B126,$E$15:$O$114,30,FALSE)</f>
        <v>1.2379</v>
      </c>
      <c r="G126" s="685">
        <f t="shared" ref="G126:G132" si="35">HLOOKUP(B126,$E$15:$O$114,37,FALSE)</f>
        <v>12.6892</v>
      </c>
      <c r="H126" s="684">
        <f t="shared" ref="H126:H133" si="36">HLOOKUP(B126,$E$15:$O$114,44,FALSE)</f>
        <v>0</v>
      </c>
      <c r="I126" s="685">
        <f t="shared" ref="I126:I133" si="37">HLOOKUP(B126,$E$15:$O$114,51,FALSE)</f>
        <v>0</v>
      </c>
      <c r="J126" s="685">
        <f t="shared" ref="J126:J133" si="38">HLOOKUP(B126,$E$15:$O$114,58,FALSE)</f>
        <v>0</v>
      </c>
      <c r="K126" s="685">
        <f t="shared" ref="K126:K133" si="39">HLOOKUP(B126,$E$15:$O$114,65,FALSE)</f>
        <v>0</v>
      </c>
      <c r="L126" s="685">
        <f>HLOOKUP(B126,$E$15:$O$114,72,FALSE)</f>
        <v>0</v>
      </c>
      <c r="M126" s="685">
        <f t="shared" ref="M126:M133" si="40">HLOOKUP(B126,$E$15:$O$114,79,FALSE)</f>
        <v>0</v>
      </c>
      <c r="N126" s="685">
        <f t="shared" ref="N126:N133" si="41">HLOOKUP(B126,$E$15:$O$114,86,FALSE)</f>
        <v>0</v>
      </c>
      <c r="O126" s="685">
        <f t="shared" ref="O126:O133" si="42">HLOOKUP(B126,$E$15:$O$114,93,FALSE)</f>
        <v>0</v>
      </c>
      <c r="P126" s="685">
        <f t="shared" si="31"/>
        <v>0</v>
      </c>
    </row>
    <row r="127" spans="1:17">
      <c r="B127" s="500">
        <v>2014</v>
      </c>
      <c r="C127" s="683">
        <f t="shared" si="30"/>
        <v>1.52E-2</v>
      </c>
      <c r="D127" s="684">
        <f>HLOOKUP(B127,$E$15:$O$114,16,FALSE)</f>
        <v>1.49E-2</v>
      </c>
      <c r="E127" s="685">
        <f>HLOOKUP(B127,$E$15:$O$114,23,FALSE)</f>
        <v>4.3139000000000003</v>
      </c>
      <c r="F127" s="684">
        <f>HLOOKUP(B127,$E$15:$O$114,30,FALSE)</f>
        <v>2.4112</v>
      </c>
      <c r="G127" s="685">
        <f>HLOOKUP(B127,$E$15:$O$114,37,FALSE)</f>
        <v>21.4374</v>
      </c>
      <c r="H127" s="684">
        <f>HLOOKUP(B127,$E$15:$O$114,44,FALSE)</f>
        <v>0</v>
      </c>
      <c r="I127" s="685">
        <f>HLOOKUP(B127,$E$15:$O$114,51,FALSE)</f>
        <v>0</v>
      </c>
      <c r="J127" s="685">
        <f>HLOOKUP(B127,$E$15:$O$114,58,FALSE)</f>
        <v>0</v>
      </c>
      <c r="K127" s="685">
        <f>HLOOKUP(B127,$E$15:$O$114,65,FALSE)</f>
        <v>0</v>
      </c>
      <c r="L127" s="685">
        <f>HLOOKUP(B127,$E$15:$O$114,72,FALSE)</f>
        <v>0</v>
      </c>
      <c r="M127" s="685">
        <f>HLOOKUP(B127,$E$15:$O$114,79,FALSE)</f>
        <v>0</v>
      </c>
      <c r="N127" s="685">
        <f>HLOOKUP(B127,$E$15:$O$114,86,FALSE)</f>
        <v>0</v>
      </c>
      <c r="O127" s="685">
        <f>HLOOKUP(B127,$E$15:$O$114,93,FALSE)</f>
        <v>0</v>
      </c>
      <c r="P127" s="685">
        <f>HLOOKUP(B127,$E$15:$O$114,100,FALSE)</f>
        <v>0</v>
      </c>
    </row>
    <row r="128" spans="1:17">
      <c r="B128" s="500">
        <v>2015</v>
      </c>
      <c r="C128" s="683">
        <f t="shared" si="30"/>
        <v>1.5900000000000001E-2</v>
      </c>
      <c r="D128" s="684">
        <f t="shared" si="32"/>
        <v>1.55E-2</v>
      </c>
      <c r="E128" s="685">
        <f t="shared" si="33"/>
        <v>4.6852999999999998</v>
      </c>
      <c r="F128" s="684">
        <f t="shared" si="34"/>
        <v>2.7193000000000001</v>
      </c>
      <c r="G128" s="685">
        <f t="shared" si="35"/>
        <v>22.8996</v>
      </c>
      <c r="H128" s="684">
        <f t="shared" si="36"/>
        <v>0</v>
      </c>
      <c r="I128" s="685">
        <f t="shared" si="37"/>
        <v>0</v>
      </c>
      <c r="J128" s="685">
        <f t="shared" si="38"/>
        <v>0</v>
      </c>
      <c r="K128" s="685">
        <f t="shared" si="39"/>
        <v>0</v>
      </c>
      <c r="L128" s="685">
        <f t="shared" ref="L128:L133" si="43">HLOOKUP(B128,$E$15:$O$114,72,FALSE)</f>
        <v>0</v>
      </c>
      <c r="M128" s="685">
        <f t="shared" si="40"/>
        <v>0</v>
      </c>
      <c r="N128" s="685">
        <f t="shared" si="41"/>
        <v>0</v>
      </c>
      <c r="O128" s="685">
        <f t="shared" si="42"/>
        <v>0</v>
      </c>
      <c r="P128" s="685">
        <f t="shared" si="31"/>
        <v>0</v>
      </c>
    </row>
    <row r="129" spans="2:16">
      <c r="B129" s="500">
        <v>2016</v>
      </c>
      <c r="C129" s="683">
        <f t="shared" si="30"/>
        <v>1.21E-2</v>
      </c>
      <c r="D129" s="684">
        <f t="shared" si="32"/>
        <v>1.5800000000000002E-2</v>
      </c>
      <c r="E129" s="685">
        <f t="shared" si="33"/>
        <v>4.7625999999999999</v>
      </c>
      <c r="F129" s="684">
        <f t="shared" si="34"/>
        <v>2.7642000000000002</v>
      </c>
      <c r="G129" s="685">
        <f t="shared" si="35"/>
        <v>23.2774</v>
      </c>
      <c r="H129" s="684">
        <f t="shared" si="36"/>
        <v>0</v>
      </c>
      <c r="I129" s="685">
        <f t="shared" si="37"/>
        <v>0</v>
      </c>
      <c r="J129" s="685">
        <f t="shared" si="38"/>
        <v>0</v>
      </c>
      <c r="K129" s="685">
        <f t="shared" si="39"/>
        <v>0</v>
      </c>
      <c r="L129" s="685">
        <f t="shared" si="43"/>
        <v>0</v>
      </c>
      <c r="M129" s="685">
        <f t="shared" si="40"/>
        <v>0</v>
      </c>
      <c r="N129" s="685">
        <f t="shared" si="41"/>
        <v>0</v>
      </c>
      <c r="O129" s="685">
        <f t="shared" si="42"/>
        <v>0</v>
      </c>
      <c r="P129" s="685">
        <f t="shared" si="31"/>
        <v>0</v>
      </c>
    </row>
    <row r="130" spans="2:16">
      <c r="B130" s="500">
        <v>2017</v>
      </c>
      <c r="C130" s="683">
        <f>HLOOKUP(B130,$E$15:$O$114,9,FALSE)</f>
        <v>8.2000000000000007E-3</v>
      </c>
      <c r="D130" s="684">
        <f t="shared" si="32"/>
        <v>1.61E-2</v>
      </c>
      <c r="E130" s="685">
        <f t="shared" si="33"/>
        <v>4.8388</v>
      </c>
      <c r="F130" s="684">
        <f t="shared" si="34"/>
        <v>2.8083999999999998</v>
      </c>
      <c r="G130" s="685">
        <f t="shared" si="35"/>
        <v>23.649799999999999</v>
      </c>
      <c r="H130" s="684">
        <f t="shared" si="36"/>
        <v>0</v>
      </c>
      <c r="I130" s="685">
        <f t="shared" si="37"/>
        <v>0</v>
      </c>
      <c r="J130" s="685">
        <f t="shared" si="38"/>
        <v>0</v>
      </c>
      <c r="K130" s="685">
        <f t="shared" si="39"/>
        <v>0</v>
      </c>
      <c r="L130" s="685">
        <f t="shared" si="43"/>
        <v>0</v>
      </c>
      <c r="M130" s="685">
        <f t="shared" si="40"/>
        <v>0</v>
      </c>
      <c r="N130" s="685">
        <f t="shared" si="41"/>
        <v>0</v>
      </c>
      <c r="O130" s="685">
        <f t="shared" si="42"/>
        <v>0</v>
      </c>
      <c r="P130" s="685">
        <f t="shared" si="31"/>
        <v>0</v>
      </c>
    </row>
    <row r="131" spans="2:16">
      <c r="B131" s="500">
        <v>2018</v>
      </c>
      <c r="C131" s="683">
        <f t="shared" ref="C131:C133" si="44">HLOOKUP(B131,$E$15:$O$114,9,FALSE)</f>
        <v>4.1000000000000003E-3</v>
      </c>
      <c r="D131" s="684">
        <f t="shared" si="32"/>
        <v>1.6199999999999999E-2</v>
      </c>
      <c r="E131" s="685">
        <f t="shared" si="33"/>
        <v>4.8822999999999999</v>
      </c>
      <c r="F131" s="684">
        <f t="shared" si="34"/>
        <v>2.8336999999999999</v>
      </c>
      <c r="G131" s="685">
        <f t="shared" si="35"/>
        <v>23.8626</v>
      </c>
      <c r="H131" s="684">
        <f t="shared" si="36"/>
        <v>0</v>
      </c>
      <c r="I131" s="685">
        <f t="shared" si="37"/>
        <v>0</v>
      </c>
      <c r="J131" s="685">
        <f t="shared" si="38"/>
        <v>0</v>
      </c>
      <c r="K131" s="685">
        <f t="shared" si="39"/>
        <v>0</v>
      </c>
      <c r="L131" s="685">
        <f t="shared" si="43"/>
        <v>0</v>
      </c>
      <c r="M131" s="685">
        <f t="shared" si="40"/>
        <v>0</v>
      </c>
      <c r="N131" s="685">
        <f t="shared" si="41"/>
        <v>0</v>
      </c>
      <c r="O131" s="685">
        <f t="shared" si="42"/>
        <v>0</v>
      </c>
      <c r="P131" s="685">
        <f t="shared" si="31"/>
        <v>0</v>
      </c>
    </row>
    <row r="132" spans="2:16" hidden="1">
      <c r="B132" s="500">
        <v>2019</v>
      </c>
      <c r="C132" s="683">
        <f t="shared" si="44"/>
        <v>0</v>
      </c>
      <c r="D132" s="684">
        <f t="shared" si="32"/>
        <v>0</v>
      </c>
      <c r="E132" s="685">
        <f t="shared" si="33"/>
        <v>0</v>
      </c>
      <c r="F132" s="684">
        <f t="shared" si="34"/>
        <v>0</v>
      </c>
      <c r="G132" s="685">
        <f t="shared" si="35"/>
        <v>0</v>
      </c>
      <c r="H132" s="684">
        <f t="shared" si="36"/>
        <v>0</v>
      </c>
      <c r="I132" s="685">
        <f t="shared" si="37"/>
        <v>0</v>
      </c>
      <c r="J132" s="685">
        <f t="shared" si="38"/>
        <v>0</v>
      </c>
      <c r="K132" s="685">
        <f t="shared" si="39"/>
        <v>0</v>
      </c>
      <c r="L132" s="685">
        <f t="shared" si="43"/>
        <v>0</v>
      </c>
      <c r="M132" s="685">
        <f t="shared" si="40"/>
        <v>0</v>
      </c>
      <c r="N132" s="685">
        <f t="shared" si="41"/>
        <v>0</v>
      </c>
      <c r="O132" s="685">
        <f t="shared" si="42"/>
        <v>0</v>
      </c>
      <c r="P132" s="685">
        <f t="shared" si="31"/>
        <v>0</v>
      </c>
    </row>
    <row r="133" spans="2:16" hidden="1">
      <c r="B133" s="501">
        <v>2020</v>
      </c>
      <c r="C133" s="686">
        <f t="shared" si="44"/>
        <v>0</v>
      </c>
      <c r="D133" s="687">
        <f t="shared" si="32"/>
        <v>0</v>
      </c>
      <c r="E133" s="688">
        <f t="shared" si="33"/>
        <v>0</v>
      </c>
      <c r="F133" s="687">
        <f t="shared" si="34"/>
        <v>0</v>
      </c>
      <c r="G133" s="688">
        <f>HLOOKUP(B133,$E$15:$O$114,37,FALSE)</f>
        <v>0</v>
      </c>
      <c r="H133" s="687">
        <f t="shared" si="36"/>
        <v>0</v>
      </c>
      <c r="I133" s="688">
        <f t="shared" si="37"/>
        <v>0</v>
      </c>
      <c r="J133" s="688">
        <f t="shared" si="38"/>
        <v>0</v>
      </c>
      <c r="K133" s="688">
        <f t="shared" si="39"/>
        <v>0</v>
      </c>
      <c r="L133" s="688">
        <f t="shared" si="43"/>
        <v>0</v>
      </c>
      <c r="M133" s="688">
        <f t="shared" si="40"/>
        <v>0</v>
      </c>
      <c r="N133" s="688">
        <f t="shared" si="41"/>
        <v>0</v>
      </c>
      <c r="O133" s="688">
        <f t="shared" si="42"/>
        <v>0</v>
      </c>
      <c r="P133" s="688">
        <f t="shared" si="31"/>
        <v>0</v>
      </c>
    </row>
    <row r="134" spans="2:16" ht="18.75" customHeight="1">
      <c r="B134" s="497" t="s">
        <v>628</v>
      </c>
      <c r="C134" s="597"/>
      <c r="D134" s="598"/>
      <c r="E134" s="599"/>
      <c r="F134" s="598"/>
      <c r="G134" s="598"/>
      <c r="H134" s="598"/>
      <c r="I134" s="598"/>
      <c r="J134" s="598"/>
      <c r="K134" s="598"/>
      <c r="L134" s="598"/>
      <c r="M134" s="598"/>
      <c r="N134" s="598"/>
      <c r="O134" s="598"/>
      <c r="P134" s="598"/>
    </row>
    <row r="136" spans="2:16">
      <c r="B136" s="591" t="s">
        <v>525</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X53"/>
  <sheetViews>
    <sheetView topLeftCell="A23" workbookViewId="0">
      <selection activeCell="I43" sqref="I43"/>
    </sheetView>
  </sheetViews>
  <sheetFormatPr defaultColWidth="9.109375" defaultRowHeight="14.4"/>
  <cols>
    <col min="1" max="2" width="9.109375" style="12"/>
    <col min="3" max="3" width="41.5546875" style="12" bestFit="1" customWidth="1"/>
    <col min="4" max="4" width="30.6640625" style="12" customWidth="1"/>
    <col min="5" max="16384" width="9.109375" style="12"/>
  </cols>
  <sheetData>
    <row r="14" spans="2:24" ht="15.6">
      <c r="B14" s="587" t="s">
        <v>504</v>
      </c>
    </row>
    <row r="15" spans="2:24" ht="15.6">
      <c r="B15" s="587"/>
    </row>
    <row r="16" spans="2:24" s="667" customFormat="1" ht="28.5" customHeight="1">
      <c r="B16" s="857" t="s">
        <v>631</v>
      </c>
      <c r="C16" s="857"/>
      <c r="D16" s="857"/>
      <c r="E16" s="857"/>
      <c r="F16" s="857"/>
      <c r="G16" s="857"/>
      <c r="H16" s="857"/>
      <c r="I16" s="857"/>
      <c r="J16" s="857"/>
      <c r="K16" s="857"/>
      <c r="L16" s="857"/>
      <c r="M16" s="857"/>
      <c r="N16" s="857"/>
      <c r="O16" s="857"/>
      <c r="P16" s="857"/>
      <c r="Q16" s="857"/>
      <c r="R16" s="857"/>
      <c r="S16" s="857"/>
      <c r="T16" s="857"/>
      <c r="U16" s="857"/>
      <c r="V16" s="857"/>
      <c r="W16" s="857"/>
      <c r="X16" s="857"/>
    </row>
    <row r="18" spans="2:11">
      <c r="B18" s="12" t="s">
        <v>872</v>
      </c>
    </row>
    <row r="19" spans="2:11">
      <c r="B19" s="745" t="s">
        <v>873</v>
      </c>
    </row>
    <row r="20" spans="2:11">
      <c r="B20" s="12" t="s">
        <v>874</v>
      </c>
    </row>
    <row r="21" spans="2:11">
      <c r="B21" s="12" t="s">
        <v>875</v>
      </c>
    </row>
    <row r="22" spans="2:11">
      <c r="B22" s="12" t="s">
        <v>884</v>
      </c>
    </row>
    <row r="23" spans="2:11">
      <c r="K23" s="12" t="s">
        <v>885</v>
      </c>
    </row>
    <row r="24" spans="2:11">
      <c r="B24" s="12" t="s">
        <v>876</v>
      </c>
    </row>
    <row r="25" spans="2:11">
      <c r="B25" s="12" t="s">
        <v>877</v>
      </c>
      <c r="C25" s="12" t="s">
        <v>878</v>
      </c>
      <c r="D25" s="12" t="s">
        <v>879</v>
      </c>
    </row>
    <row r="26" spans="2:11">
      <c r="B26" s="12">
        <v>1</v>
      </c>
      <c r="C26" s="12" t="s">
        <v>880</v>
      </c>
      <c r="D26" s="12" t="s">
        <v>881</v>
      </c>
    </row>
    <row r="27" spans="2:11">
      <c r="B27" s="12">
        <v>2</v>
      </c>
      <c r="C27" s="12" t="s">
        <v>882</v>
      </c>
      <c r="D27" s="12" t="s">
        <v>883</v>
      </c>
    </row>
    <row r="31" spans="2:11" ht="15" thickBot="1">
      <c r="B31" s="8" t="s">
        <v>893</v>
      </c>
    </row>
    <row r="32" spans="2:11">
      <c r="B32" s="776" t="s">
        <v>894</v>
      </c>
      <c r="C32" s="777" t="s">
        <v>895</v>
      </c>
      <c r="D32" s="778" t="s">
        <v>896</v>
      </c>
    </row>
    <row r="33" spans="2:4">
      <c r="B33" s="779" t="s">
        <v>22</v>
      </c>
      <c r="C33" s="780"/>
      <c r="D33" s="781"/>
    </row>
    <row r="34" spans="2:4">
      <c r="B34" s="782" t="s">
        <v>897</v>
      </c>
      <c r="C34" s="780">
        <v>641844.45470023621</v>
      </c>
      <c r="D34" s="783">
        <f>+C34/$C$37</f>
        <v>5.9974330966021096E-2</v>
      </c>
    </row>
    <row r="35" spans="2:4">
      <c r="B35" s="782" t="s">
        <v>898</v>
      </c>
      <c r="C35" s="780">
        <v>3635.4887815046027</v>
      </c>
      <c r="D35" s="783">
        <f t="shared" ref="D35:D36" si="0">+C35/$C$37</f>
        <v>3.3970225310592456E-4</v>
      </c>
    </row>
    <row r="36" spans="2:4">
      <c r="B36" s="784" t="s">
        <v>899</v>
      </c>
      <c r="C36" s="785">
        <v>10056506.128924435</v>
      </c>
      <c r="D36" s="786">
        <f t="shared" si="0"/>
        <v>0.93968596678087291</v>
      </c>
    </row>
    <row r="37" spans="2:4" ht="15" thickBot="1">
      <c r="B37" s="787" t="s">
        <v>26</v>
      </c>
      <c r="C37" s="788">
        <f>SUM(C34:C36)</f>
        <v>10701986.072406176</v>
      </c>
      <c r="D37" s="804">
        <f>SUM(D34:D36)</f>
        <v>0.99999999999999989</v>
      </c>
    </row>
    <row r="41" spans="2:4" ht="15" thickBot="1">
      <c r="B41" s="8" t="s">
        <v>900</v>
      </c>
    </row>
    <row r="42" spans="2:4">
      <c r="B42" s="776" t="s">
        <v>894</v>
      </c>
      <c r="C42" s="777" t="s">
        <v>895</v>
      </c>
      <c r="D42" s="778" t="s">
        <v>896</v>
      </c>
    </row>
    <row r="43" spans="2:4">
      <c r="B43" s="789" t="s">
        <v>22</v>
      </c>
      <c r="C43" s="790"/>
      <c r="D43" s="791"/>
    </row>
    <row r="44" spans="2:4">
      <c r="B44" s="792" t="s">
        <v>897</v>
      </c>
      <c r="C44" s="790">
        <v>2966030.4367791363</v>
      </c>
      <c r="D44" s="793">
        <f>+C44/$C$48</f>
        <v>0.26068060498581536</v>
      </c>
    </row>
    <row r="45" spans="2:4">
      <c r="B45" s="792" t="s">
        <v>898</v>
      </c>
      <c r="C45" s="790">
        <v>205380.49670848993</v>
      </c>
      <c r="D45" s="793">
        <f t="shared" ref="D45:D47" si="1">+C45/$C$48</f>
        <v>1.8050628028077494E-2</v>
      </c>
    </row>
    <row r="46" spans="2:4">
      <c r="B46" s="792" t="s">
        <v>899</v>
      </c>
      <c r="C46" s="790">
        <v>6605095.8426020741</v>
      </c>
      <c r="D46" s="793">
        <f t="shared" si="1"/>
        <v>0.58051338883378323</v>
      </c>
    </row>
    <row r="47" spans="2:4">
      <c r="B47" s="794" t="s">
        <v>901</v>
      </c>
      <c r="C47" s="795">
        <v>1601518.2094688893</v>
      </c>
      <c r="D47" s="796">
        <f t="shared" si="1"/>
        <v>0.14075537815232392</v>
      </c>
    </row>
    <row r="48" spans="2:4">
      <c r="B48" s="797" t="s">
        <v>812</v>
      </c>
      <c r="C48" s="798">
        <f>SUM(C44:C47)</f>
        <v>11378024.98555859</v>
      </c>
      <c r="D48" s="799">
        <f>SUM(D44:D47)</f>
        <v>1</v>
      </c>
    </row>
    <row r="49" spans="2:4">
      <c r="B49" s="789" t="s">
        <v>789</v>
      </c>
      <c r="C49" s="790"/>
      <c r="D49" s="800"/>
    </row>
    <row r="50" spans="2:4">
      <c r="B50" s="792" t="s">
        <v>897</v>
      </c>
      <c r="C50" s="790">
        <v>161149.50004440694</v>
      </c>
      <c r="D50" s="793">
        <f>+C50/$C$53</f>
        <v>0.85690586270596858</v>
      </c>
    </row>
    <row r="51" spans="2:4">
      <c r="B51" s="792" t="s">
        <v>899</v>
      </c>
      <c r="C51" s="790">
        <v>18736.62030698025</v>
      </c>
      <c r="D51" s="793">
        <f t="shared" ref="D51:D52" si="2">+C51/$C$53</f>
        <v>9.9631210670357434E-2</v>
      </c>
    </row>
    <row r="52" spans="2:4">
      <c r="B52" s="794" t="s">
        <v>29</v>
      </c>
      <c r="C52" s="795">
        <v>8173.6269999999995</v>
      </c>
      <c r="D52" s="796">
        <f t="shared" si="2"/>
        <v>4.3462926623673931E-2</v>
      </c>
    </row>
    <row r="53" spans="2:4" ht="15" thickBot="1">
      <c r="B53" s="801" t="s">
        <v>812</v>
      </c>
      <c r="C53" s="802">
        <f>SUM(C50:C52)</f>
        <v>188059.7473513872</v>
      </c>
      <c r="D53" s="803">
        <f>SUM(D49:D52)</f>
        <v>0.99999999999999989</v>
      </c>
    </row>
  </sheetData>
  <mergeCells count="1">
    <mergeCell ref="B16:X1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534"/>
  <sheetViews>
    <sheetView topLeftCell="A61" workbookViewId="0"/>
  </sheetViews>
  <sheetFormatPr defaultColWidth="9.109375" defaultRowHeight="13.8" outlineLevelRow="1" outlineLevelCol="1"/>
  <cols>
    <col min="1" max="1" width="4.6640625" style="508" customWidth="1"/>
    <col min="2" max="2" width="43.6640625" style="253" customWidth="1"/>
    <col min="3" max="3" width="14" style="253" customWidth="1"/>
    <col min="4" max="4" width="18.109375" style="252" customWidth="1"/>
    <col min="5" max="5" width="11.5546875" style="252" bestFit="1" customWidth="1" outlineLevel="1"/>
    <col min="6" max="8" width="10.44140625" style="252" customWidth="1" outlineLevel="1"/>
    <col min="9" max="13" width="10.109375" style="252" bestFit="1" customWidth="1" outlineLevel="1"/>
    <col min="14" max="14" width="12.44140625" style="252" customWidth="1" outlineLevel="1"/>
    <col min="15" max="15" width="17.5546875" style="252" customWidth="1"/>
    <col min="16" max="24" width="9.44140625" style="252" customWidth="1" outlineLevel="1"/>
    <col min="25" max="25" width="14.109375" style="254" customWidth="1"/>
    <col min="26" max="26" width="14.5546875" style="254" customWidth="1"/>
    <col min="27" max="27" width="16.88671875" style="254" customWidth="1"/>
    <col min="28" max="28" width="17.5546875" style="254" customWidth="1"/>
    <col min="29" max="35" width="14.5546875" style="254" customWidth="1"/>
    <col min="36" max="38" width="15" style="254" customWidth="1"/>
    <col min="39" max="39" width="14.33203125" style="255" customWidth="1"/>
    <col min="40" max="40" width="14.5546875" style="252" customWidth="1"/>
    <col min="41" max="41" width="14.88671875" style="252" customWidth="1"/>
    <col min="42" max="42" width="14" style="252" customWidth="1"/>
    <col min="43" max="43" width="9.6640625" style="252" customWidth="1"/>
    <col min="44" max="44" width="11.109375" style="252" customWidth="1"/>
    <col min="45" max="45" width="12.109375" style="252" customWidth="1"/>
    <col min="46" max="46" width="6.44140625" style="252" bestFit="1" customWidth="1"/>
    <col min="47" max="51" width="9.109375" style="252"/>
    <col min="52" max="52" width="6.44140625" style="252" bestFit="1" customWidth="1"/>
    <col min="53" max="16384" width="9.109375" style="252"/>
  </cols>
  <sheetData>
    <row r="1" spans="1:39" ht="164.25" customHeight="1"/>
    <row r="2" spans="1:39" ht="23.25" customHeight="1" thickBot="1"/>
    <row r="3" spans="1:39" ht="25.5" customHeight="1" thickBot="1">
      <c r="B3" s="871" t="s">
        <v>171</v>
      </c>
      <c r="C3" s="256" t="s">
        <v>175</v>
      </c>
      <c r="D3" s="506"/>
      <c r="E3" s="257"/>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9"/>
    </row>
    <row r="4" spans="1:39" ht="24" customHeight="1" thickBot="1">
      <c r="B4" s="871"/>
      <c r="C4" s="260" t="s">
        <v>172</v>
      </c>
      <c r="D4" s="261"/>
      <c r="E4" s="262"/>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8"/>
      <c r="AI4" s="258"/>
      <c r="AJ4" s="258"/>
      <c r="AK4" s="258"/>
      <c r="AL4" s="258"/>
      <c r="AM4" s="259"/>
    </row>
    <row r="5" spans="1:39" ht="29.25" customHeight="1" thickBot="1">
      <c r="B5" s="564"/>
      <c r="C5" s="853" t="s">
        <v>550</v>
      </c>
      <c r="D5" s="854"/>
      <c r="E5" s="262"/>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c r="AL5" s="258"/>
      <c r="AM5" s="259"/>
    </row>
    <row r="6" spans="1:39" ht="20.25" customHeight="1">
      <c r="B6" s="263"/>
      <c r="C6" s="264"/>
      <c r="D6" s="265"/>
      <c r="E6" s="265"/>
      <c r="F6" s="265"/>
      <c r="G6" s="265"/>
      <c r="H6" s="265"/>
      <c r="I6" s="265"/>
      <c r="J6" s="265"/>
      <c r="K6" s="265"/>
      <c r="L6" s="265"/>
      <c r="M6" s="265"/>
      <c r="N6" s="265"/>
      <c r="O6" s="265"/>
      <c r="P6" s="265"/>
      <c r="Q6" s="265"/>
      <c r="R6" s="265"/>
      <c r="S6" s="265"/>
      <c r="T6" s="265"/>
      <c r="U6" s="265"/>
      <c r="V6" s="265"/>
      <c r="W6" s="265"/>
      <c r="X6" s="265"/>
      <c r="Y6" s="266"/>
      <c r="Z6" s="266"/>
      <c r="AA6" s="266"/>
      <c r="AB6" s="266"/>
      <c r="AC6" s="266"/>
      <c r="AD6" s="266"/>
      <c r="AE6" s="266"/>
      <c r="AF6" s="267"/>
      <c r="AG6" s="267"/>
      <c r="AH6" s="267"/>
      <c r="AI6" s="267"/>
      <c r="AJ6" s="267"/>
      <c r="AK6" s="267"/>
      <c r="AL6" s="267"/>
      <c r="AM6" s="268"/>
    </row>
    <row r="7" spans="1:39" ht="70.5" customHeight="1">
      <c r="B7" s="871" t="s">
        <v>504</v>
      </c>
      <c r="C7" s="870" t="s">
        <v>629</v>
      </c>
      <c r="D7" s="870"/>
      <c r="E7" s="870"/>
      <c r="F7" s="870"/>
      <c r="G7" s="870"/>
      <c r="H7" s="870"/>
      <c r="I7" s="870"/>
      <c r="J7" s="870"/>
      <c r="K7" s="870"/>
      <c r="L7" s="870"/>
      <c r="M7" s="870"/>
      <c r="N7" s="870"/>
      <c r="O7" s="870"/>
      <c r="P7" s="870"/>
      <c r="Q7" s="870"/>
      <c r="R7" s="870"/>
      <c r="S7" s="870"/>
      <c r="T7" s="870"/>
      <c r="U7" s="870"/>
      <c r="V7" s="870"/>
      <c r="W7" s="870"/>
      <c r="X7" s="870"/>
      <c r="Y7" s="605"/>
      <c r="Z7" s="605"/>
      <c r="AA7" s="605"/>
      <c r="AB7" s="605"/>
      <c r="AC7" s="605"/>
      <c r="AD7" s="605"/>
      <c r="AE7" s="269"/>
      <c r="AF7" s="269"/>
      <c r="AG7" s="269"/>
      <c r="AH7" s="269"/>
      <c r="AI7" s="269"/>
      <c r="AJ7" s="269"/>
      <c r="AK7" s="269"/>
      <c r="AL7" s="269"/>
    </row>
    <row r="8" spans="1:39" s="270" customFormat="1" ht="58.5" customHeight="1">
      <c r="A8" s="508"/>
      <c r="B8" s="871"/>
      <c r="C8" s="870" t="s">
        <v>567</v>
      </c>
      <c r="D8" s="870"/>
      <c r="E8" s="870"/>
      <c r="F8" s="870"/>
      <c r="G8" s="870"/>
      <c r="H8" s="870"/>
      <c r="I8" s="870"/>
      <c r="J8" s="870"/>
      <c r="K8" s="870"/>
      <c r="L8" s="870"/>
      <c r="M8" s="870"/>
      <c r="N8" s="870"/>
      <c r="O8" s="870"/>
      <c r="P8" s="870"/>
      <c r="Q8" s="870"/>
      <c r="R8" s="870"/>
      <c r="S8" s="870"/>
      <c r="T8" s="870"/>
      <c r="U8" s="870"/>
      <c r="V8" s="870"/>
      <c r="W8" s="870"/>
      <c r="X8" s="870"/>
      <c r="Y8" s="605"/>
      <c r="Z8" s="605"/>
      <c r="AA8" s="605"/>
      <c r="AB8" s="605"/>
      <c r="AC8" s="605"/>
      <c r="AD8" s="605"/>
      <c r="AE8" s="271"/>
      <c r="AF8" s="254"/>
      <c r="AG8" s="254"/>
      <c r="AH8" s="254"/>
      <c r="AI8" s="254"/>
      <c r="AJ8" s="254"/>
      <c r="AK8" s="254"/>
      <c r="AL8" s="254"/>
      <c r="AM8" s="255"/>
    </row>
    <row r="9" spans="1:39" s="270" customFormat="1" ht="57.75" customHeight="1">
      <c r="A9" s="508"/>
      <c r="B9" s="272"/>
      <c r="C9" s="870" t="s">
        <v>566</v>
      </c>
      <c r="D9" s="870"/>
      <c r="E9" s="870"/>
      <c r="F9" s="870"/>
      <c r="G9" s="870"/>
      <c r="H9" s="870"/>
      <c r="I9" s="870"/>
      <c r="J9" s="870"/>
      <c r="K9" s="870"/>
      <c r="L9" s="870"/>
      <c r="M9" s="870"/>
      <c r="N9" s="870"/>
      <c r="O9" s="870"/>
      <c r="P9" s="870"/>
      <c r="Q9" s="870"/>
      <c r="R9" s="870"/>
      <c r="S9" s="870"/>
      <c r="T9" s="870"/>
      <c r="U9" s="870"/>
      <c r="V9" s="870"/>
      <c r="W9" s="870"/>
      <c r="X9" s="870"/>
      <c r="Y9" s="605"/>
      <c r="Z9" s="605"/>
      <c r="AA9" s="605"/>
      <c r="AB9" s="605"/>
      <c r="AC9" s="605"/>
      <c r="AD9" s="605"/>
      <c r="AE9" s="271"/>
      <c r="AF9" s="254"/>
      <c r="AG9" s="254"/>
      <c r="AH9" s="254"/>
      <c r="AI9" s="254"/>
      <c r="AJ9" s="254"/>
      <c r="AK9" s="254"/>
      <c r="AL9" s="254"/>
      <c r="AM9" s="255"/>
    </row>
    <row r="10" spans="1:39" ht="41.25" customHeight="1">
      <c r="B10" s="274"/>
      <c r="C10" s="870" t="s">
        <v>632</v>
      </c>
      <c r="D10" s="870"/>
      <c r="E10" s="870"/>
      <c r="F10" s="870"/>
      <c r="G10" s="870"/>
      <c r="H10" s="870"/>
      <c r="I10" s="870"/>
      <c r="J10" s="870"/>
      <c r="K10" s="870"/>
      <c r="L10" s="870"/>
      <c r="M10" s="870"/>
      <c r="N10" s="870"/>
      <c r="O10" s="870"/>
      <c r="P10" s="870"/>
      <c r="Q10" s="870"/>
      <c r="R10" s="870"/>
      <c r="S10" s="870"/>
      <c r="T10" s="870"/>
      <c r="U10" s="870"/>
      <c r="V10" s="870"/>
      <c r="W10" s="870"/>
      <c r="X10" s="870"/>
      <c r="Y10" s="605"/>
      <c r="Z10" s="605"/>
      <c r="AA10" s="605"/>
      <c r="AB10" s="605"/>
      <c r="AC10" s="605"/>
      <c r="AD10" s="605"/>
      <c r="AE10" s="271"/>
      <c r="AF10" s="275"/>
      <c r="AG10" s="275"/>
      <c r="AH10" s="275"/>
      <c r="AI10" s="275"/>
      <c r="AJ10" s="275"/>
      <c r="AK10" s="275"/>
      <c r="AL10" s="275"/>
    </row>
    <row r="11" spans="1:39" ht="53.25" customHeight="1">
      <c r="C11" s="870" t="s">
        <v>617</v>
      </c>
      <c r="D11" s="870"/>
      <c r="E11" s="870"/>
      <c r="F11" s="870"/>
      <c r="G11" s="870"/>
      <c r="H11" s="870"/>
      <c r="I11" s="870"/>
      <c r="J11" s="870"/>
      <c r="K11" s="870"/>
      <c r="L11" s="870"/>
      <c r="M11" s="870"/>
      <c r="N11" s="870"/>
      <c r="O11" s="870"/>
      <c r="P11" s="870"/>
      <c r="Q11" s="870"/>
      <c r="R11" s="870"/>
      <c r="S11" s="870"/>
      <c r="T11" s="870"/>
      <c r="U11" s="870"/>
      <c r="V11" s="870"/>
      <c r="W11" s="870"/>
      <c r="X11" s="870"/>
      <c r="Y11" s="605"/>
      <c r="Z11" s="605"/>
      <c r="AA11" s="605"/>
      <c r="AB11" s="605"/>
      <c r="AC11" s="605"/>
      <c r="AD11" s="605"/>
      <c r="AE11" s="271"/>
      <c r="AF11" s="275"/>
      <c r="AG11" s="275"/>
      <c r="AH11" s="275"/>
      <c r="AI11" s="275"/>
      <c r="AJ11" s="275"/>
      <c r="AK11" s="275"/>
      <c r="AL11" s="275"/>
      <c r="AM11" s="252"/>
    </row>
    <row r="12" spans="1:39" ht="20.25" customHeight="1">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1"/>
      <c r="AF12" s="275"/>
      <c r="AG12" s="275"/>
      <c r="AH12" s="275"/>
      <c r="AI12" s="275"/>
      <c r="AJ12" s="275"/>
      <c r="AK12" s="275"/>
      <c r="AL12" s="275"/>
      <c r="AM12" s="252"/>
    </row>
    <row r="13" spans="1:39" ht="20.25" customHeight="1">
      <c r="B13" s="871" t="s">
        <v>526</v>
      </c>
      <c r="C13" s="590" t="s">
        <v>521</v>
      </c>
      <c r="D13" s="540"/>
      <c r="E13" s="540"/>
      <c r="F13" s="540"/>
      <c r="G13" s="540"/>
      <c r="H13" s="540"/>
      <c r="I13" s="540"/>
      <c r="J13" s="540"/>
      <c r="K13" s="540"/>
      <c r="L13" s="540"/>
      <c r="M13" s="540"/>
      <c r="N13" s="540"/>
      <c r="O13" s="540"/>
      <c r="P13" s="540"/>
      <c r="Q13" s="540"/>
      <c r="R13" s="540"/>
      <c r="S13" s="540"/>
      <c r="T13" s="540"/>
      <c r="U13" s="540"/>
      <c r="V13" s="540"/>
      <c r="W13" s="540"/>
      <c r="X13" s="540"/>
      <c r="Y13" s="540"/>
      <c r="Z13" s="540"/>
      <c r="AA13" s="540"/>
      <c r="AB13" s="540"/>
      <c r="AC13" s="540"/>
      <c r="AD13" s="540"/>
      <c r="AE13" s="271"/>
      <c r="AF13" s="275"/>
      <c r="AG13" s="275"/>
      <c r="AH13" s="275"/>
      <c r="AI13" s="275"/>
      <c r="AJ13" s="275"/>
      <c r="AK13" s="275"/>
      <c r="AL13" s="275"/>
      <c r="AM13" s="252"/>
    </row>
    <row r="14" spans="1:39" ht="20.25" customHeight="1">
      <c r="B14" s="871"/>
      <c r="C14" s="590" t="s">
        <v>522</v>
      </c>
      <c r="D14" s="540"/>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271"/>
      <c r="AF14" s="275"/>
      <c r="AG14" s="275"/>
      <c r="AH14" s="275"/>
      <c r="AI14" s="275"/>
      <c r="AJ14" s="275"/>
      <c r="AK14" s="275"/>
      <c r="AL14" s="275"/>
      <c r="AM14" s="252"/>
    </row>
    <row r="15" spans="1:39" ht="20.25" customHeight="1">
      <c r="C15" s="590" t="s">
        <v>523</v>
      </c>
      <c r="D15" s="54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271"/>
      <c r="AF15" s="275"/>
      <c r="AG15" s="275"/>
      <c r="AH15" s="275"/>
      <c r="AI15" s="275"/>
      <c r="AJ15" s="275"/>
      <c r="AK15" s="275"/>
      <c r="AL15" s="275"/>
      <c r="AM15" s="252"/>
    </row>
    <row r="16" spans="1:39" ht="20.25" customHeight="1">
      <c r="C16" s="590" t="s">
        <v>524</v>
      </c>
      <c r="D16" s="540"/>
      <c r="E16" s="540"/>
      <c r="F16" s="540"/>
      <c r="G16" s="540"/>
      <c r="H16" s="540"/>
      <c r="I16" s="540"/>
      <c r="J16" s="540"/>
      <c r="K16" s="540"/>
      <c r="L16" s="540"/>
      <c r="M16" s="540"/>
      <c r="N16" s="540"/>
      <c r="O16" s="540"/>
      <c r="P16" s="540"/>
      <c r="Q16" s="540"/>
      <c r="R16" s="540"/>
      <c r="S16" s="540"/>
      <c r="T16" s="540"/>
      <c r="U16" s="540"/>
      <c r="V16" s="540"/>
      <c r="W16" s="540"/>
      <c r="X16" s="540"/>
      <c r="Y16" s="540"/>
      <c r="Z16" s="540"/>
      <c r="AA16" s="540"/>
      <c r="AB16" s="540"/>
      <c r="AC16" s="540"/>
      <c r="AD16" s="540"/>
      <c r="AE16" s="271"/>
      <c r="AF16" s="275"/>
      <c r="AG16" s="275"/>
      <c r="AH16" s="275"/>
      <c r="AI16" s="275"/>
      <c r="AJ16" s="275"/>
      <c r="AK16" s="275"/>
      <c r="AL16" s="275"/>
      <c r="AM16" s="252"/>
    </row>
    <row r="17" spans="1:39" ht="23.25" customHeight="1">
      <c r="B17" s="276"/>
      <c r="C17" s="277"/>
      <c r="D17" s="278"/>
      <c r="E17" s="278"/>
      <c r="F17" s="278"/>
      <c r="G17" s="278"/>
      <c r="H17" s="278"/>
      <c r="I17" s="278"/>
      <c r="J17" s="278"/>
      <c r="K17" s="278"/>
      <c r="L17" s="278"/>
      <c r="M17" s="278"/>
      <c r="N17" s="278"/>
      <c r="P17" s="278"/>
      <c r="Q17" s="278"/>
      <c r="R17" s="278"/>
      <c r="S17" s="278"/>
      <c r="T17" s="278"/>
      <c r="U17" s="278"/>
      <c r="V17" s="278"/>
      <c r="W17" s="278"/>
      <c r="X17" s="278"/>
      <c r="Y17" s="269"/>
    </row>
    <row r="18" spans="1:39" ht="15.6">
      <c r="B18" s="279" t="s">
        <v>241</v>
      </c>
      <c r="C18" s="280"/>
      <c r="E18" s="589"/>
      <c r="O18" s="280"/>
      <c r="Y18" s="269"/>
      <c r="Z18" s="266"/>
      <c r="AA18" s="266"/>
      <c r="AB18" s="266"/>
      <c r="AC18" s="266"/>
      <c r="AD18" s="266"/>
      <c r="AE18" s="266"/>
      <c r="AF18" s="266"/>
      <c r="AG18" s="266"/>
      <c r="AH18" s="266"/>
      <c r="AI18" s="266"/>
      <c r="AJ18" s="266"/>
      <c r="AK18" s="266"/>
      <c r="AL18" s="266"/>
      <c r="AM18" s="281"/>
    </row>
    <row r="19" spans="1:39" s="282" customFormat="1" ht="36" customHeight="1">
      <c r="A19" s="508"/>
      <c r="B19" s="861" t="s">
        <v>211</v>
      </c>
      <c r="C19" s="863" t="s">
        <v>33</v>
      </c>
      <c r="D19" s="283" t="s">
        <v>421</v>
      </c>
      <c r="E19" s="865" t="s">
        <v>209</v>
      </c>
      <c r="F19" s="866"/>
      <c r="G19" s="866"/>
      <c r="H19" s="866"/>
      <c r="I19" s="866"/>
      <c r="J19" s="866"/>
      <c r="K19" s="866"/>
      <c r="L19" s="866"/>
      <c r="M19" s="867"/>
      <c r="N19" s="868" t="s">
        <v>213</v>
      </c>
      <c r="O19" s="283" t="s">
        <v>422</v>
      </c>
      <c r="P19" s="865" t="s">
        <v>212</v>
      </c>
      <c r="Q19" s="866"/>
      <c r="R19" s="866"/>
      <c r="S19" s="866"/>
      <c r="T19" s="866"/>
      <c r="U19" s="866"/>
      <c r="V19" s="866"/>
      <c r="W19" s="866"/>
      <c r="X19" s="867"/>
      <c r="Y19" s="858" t="s">
        <v>243</v>
      </c>
      <c r="Z19" s="859"/>
      <c r="AA19" s="859"/>
      <c r="AB19" s="859"/>
      <c r="AC19" s="859"/>
      <c r="AD19" s="859"/>
      <c r="AE19" s="859"/>
      <c r="AF19" s="859"/>
      <c r="AG19" s="859"/>
      <c r="AH19" s="859"/>
      <c r="AI19" s="859"/>
      <c r="AJ19" s="859"/>
      <c r="AK19" s="859"/>
      <c r="AL19" s="859"/>
      <c r="AM19" s="860"/>
    </row>
    <row r="20" spans="1:39" s="282" customFormat="1" ht="59.25" customHeight="1">
      <c r="A20" s="508"/>
      <c r="B20" s="862"/>
      <c r="C20" s="864"/>
      <c r="D20" s="284">
        <v>2011</v>
      </c>
      <c r="E20" s="284">
        <v>2012</v>
      </c>
      <c r="F20" s="284">
        <v>2013</v>
      </c>
      <c r="G20" s="284">
        <v>2014</v>
      </c>
      <c r="H20" s="284">
        <v>2015</v>
      </c>
      <c r="I20" s="284">
        <v>2016</v>
      </c>
      <c r="J20" s="284">
        <v>2017</v>
      </c>
      <c r="K20" s="284">
        <v>2018</v>
      </c>
      <c r="L20" s="284">
        <v>2019</v>
      </c>
      <c r="M20" s="284">
        <v>2020</v>
      </c>
      <c r="N20" s="869"/>
      <c r="O20" s="284">
        <v>2011</v>
      </c>
      <c r="P20" s="284">
        <v>2012</v>
      </c>
      <c r="Q20" s="284">
        <v>2013</v>
      </c>
      <c r="R20" s="284">
        <v>2014</v>
      </c>
      <c r="S20" s="284">
        <v>2015</v>
      </c>
      <c r="T20" s="284">
        <v>2016</v>
      </c>
      <c r="U20" s="284">
        <v>2017</v>
      </c>
      <c r="V20" s="284">
        <v>2018</v>
      </c>
      <c r="W20" s="284">
        <v>2019</v>
      </c>
      <c r="X20" s="284">
        <v>2020</v>
      </c>
      <c r="Y20" s="284" t="str">
        <f>'1.  LRAMVA Summary'!D52</f>
        <v>Residential</v>
      </c>
      <c r="Z20" s="285" t="str">
        <f>'1.  LRAMVA Summary'!E52</f>
        <v>GS&lt;50 kW</v>
      </c>
      <c r="AA20" s="285" t="str">
        <f>'1.  LRAMVA Summary'!F52</f>
        <v>GS&gt;50 kW</v>
      </c>
      <c r="AB20" s="285" t="str">
        <f>'1.  LRAMVA Summary'!G52</f>
        <v>GS&gt;1000 kW</v>
      </c>
      <c r="AC20" s="285" t="str">
        <f>'1.  LRAMVA Summary'!H52</f>
        <v>Street Lighting</v>
      </c>
      <c r="AD20" s="285" t="str">
        <f>'1.  LRAMVA Summary'!I52</f>
        <v/>
      </c>
      <c r="AE20" s="285" t="str">
        <f>'1.  LRAMVA Summary'!J52</f>
        <v/>
      </c>
      <c r="AF20" s="285" t="str">
        <f>'1.  LRAMVA Summary'!K52</f>
        <v/>
      </c>
      <c r="AG20" s="285" t="str">
        <f>'1.  LRAMVA Summary'!L52</f>
        <v/>
      </c>
      <c r="AH20" s="285" t="str">
        <f>'1.  LRAMVA Summary'!M52</f>
        <v/>
      </c>
      <c r="AI20" s="285" t="str">
        <f>'1.  LRAMVA Summary'!N52</f>
        <v/>
      </c>
      <c r="AJ20" s="285" t="str">
        <f>'1.  LRAMVA Summary'!O52</f>
        <v/>
      </c>
      <c r="AK20" s="285" t="str">
        <f>'1.  LRAMVA Summary'!P52</f>
        <v/>
      </c>
      <c r="AL20" s="285" t="str">
        <f>'1.  LRAMVA Summary'!Q52</f>
        <v/>
      </c>
      <c r="AM20" s="286" t="str">
        <f>'1.  LRAMVA Summary'!R52</f>
        <v>Total</v>
      </c>
    </row>
    <row r="21" spans="1:39" s="292" customFormat="1" ht="15.75" customHeight="1">
      <c r="A21" s="509"/>
      <c r="B21" s="287" t="s">
        <v>0</v>
      </c>
      <c r="C21" s="288"/>
      <c r="D21" s="288"/>
      <c r="E21" s="288"/>
      <c r="F21" s="288"/>
      <c r="G21" s="288"/>
      <c r="H21" s="288"/>
      <c r="I21" s="288"/>
      <c r="J21" s="288"/>
      <c r="K21" s="288"/>
      <c r="L21" s="288"/>
      <c r="M21" s="288"/>
      <c r="N21" s="289"/>
      <c r="O21" s="288"/>
      <c r="P21" s="288"/>
      <c r="Q21" s="288"/>
      <c r="R21" s="288"/>
      <c r="S21" s="288"/>
      <c r="T21" s="288"/>
      <c r="U21" s="288"/>
      <c r="V21" s="288"/>
      <c r="W21" s="288"/>
      <c r="X21" s="288"/>
      <c r="Y21" s="290" t="str">
        <f>'1.  LRAMVA Summary'!D53</f>
        <v>kWh</v>
      </c>
      <c r="Z21" s="290" t="str">
        <f>'1.  LRAMVA Summary'!E53</f>
        <v>kWh</v>
      </c>
      <c r="AA21" s="290" t="str">
        <f>'1.  LRAMVA Summary'!F53</f>
        <v>KW</v>
      </c>
      <c r="AB21" s="290" t="str">
        <f>'1.  LRAMVA Summary'!G53</f>
        <v>KW</v>
      </c>
      <c r="AC21" s="290" t="str">
        <f>'1.  LRAMVA Summary'!H53</f>
        <v>KW</v>
      </c>
      <c r="AD21" s="290">
        <f>'1.  LRAMVA Summary'!I53</f>
        <v>0</v>
      </c>
      <c r="AE21" s="290">
        <f>'1.  LRAMVA Summary'!J53</f>
        <v>0</v>
      </c>
      <c r="AF21" s="290">
        <f>'1.  LRAMVA Summary'!K53</f>
        <v>0</v>
      </c>
      <c r="AG21" s="290">
        <f>'1.  LRAMVA Summary'!L53</f>
        <v>0</v>
      </c>
      <c r="AH21" s="290">
        <f>'1.  LRAMVA Summary'!M53</f>
        <v>0</v>
      </c>
      <c r="AI21" s="290">
        <f>'1.  LRAMVA Summary'!N53</f>
        <v>0</v>
      </c>
      <c r="AJ21" s="290">
        <f>'1.  LRAMVA Summary'!O53</f>
        <v>0</v>
      </c>
      <c r="AK21" s="290">
        <f>'1.  LRAMVA Summary'!P53</f>
        <v>0</v>
      </c>
      <c r="AL21" s="290">
        <f>'1.  LRAMVA Summary'!Q53</f>
        <v>0</v>
      </c>
      <c r="AM21" s="291"/>
    </row>
    <row r="22" spans="1:39" s="282" customFormat="1" ht="15" customHeight="1" outlineLevel="1">
      <c r="A22" s="508">
        <v>1</v>
      </c>
      <c r="B22" s="293" t="s">
        <v>1</v>
      </c>
      <c r="C22" s="290" t="s">
        <v>25</v>
      </c>
      <c r="D22" s="294">
        <f>+'7.  Persistence Report'!AQ28</f>
        <v>352333.26398137177</v>
      </c>
      <c r="E22" s="294">
        <f>+'7.  Persistence Report'!AR28</f>
        <v>352333.26398137177</v>
      </c>
      <c r="F22" s="294">
        <f>+'7.  Persistence Report'!AS28</f>
        <v>352333.26398137177</v>
      </c>
      <c r="G22" s="294">
        <f>+'7.  Persistence Report'!AT28</f>
        <v>352330.31193680776</v>
      </c>
      <c r="H22" s="294">
        <f>+'7.  Persistence Report'!AU28</f>
        <v>256115.77421025062</v>
      </c>
      <c r="I22" s="294">
        <f>+'7.  Persistence Report'!AV28</f>
        <v>0</v>
      </c>
      <c r="J22" s="294">
        <f>+'7.  Persistence Report'!AW28</f>
        <v>0</v>
      </c>
      <c r="K22" s="294">
        <f>+'7.  Persistence Report'!AX28</f>
        <v>0</v>
      </c>
      <c r="L22" s="294">
        <f>+'7.  Persistence Report'!AY28</f>
        <v>0</v>
      </c>
      <c r="M22" s="294">
        <f>+'7.  Persistence Report'!AZ28</f>
        <v>0</v>
      </c>
      <c r="N22" s="290"/>
      <c r="O22" s="294">
        <f>+'7.  Persistence Report'!L28</f>
        <v>47.304464954161247</v>
      </c>
      <c r="P22" s="294">
        <f>+'7.  Persistence Report'!M28</f>
        <v>47.304464954161247</v>
      </c>
      <c r="Q22" s="294">
        <f>+'7.  Persistence Report'!N28</f>
        <v>47.304464954161247</v>
      </c>
      <c r="R22" s="294">
        <f>+'7.  Persistence Report'!O28</f>
        <v>47.301163830345835</v>
      </c>
      <c r="S22" s="294">
        <f>+'7.  Persistence Report'!P28</f>
        <v>33.674031138195268</v>
      </c>
      <c r="T22" s="294">
        <f>+'7.  Persistence Report'!Q28</f>
        <v>0</v>
      </c>
      <c r="U22" s="294">
        <f>+'7.  Persistence Report'!R28</f>
        <v>0</v>
      </c>
      <c r="V22" s="294">
        <f>+'7.  Persistence Report'!S28</f>
        <v>0</v>
      </c>
      <c r="W22" s="294">
        <f>+'7.  Persistence Report'!T28</f>
        <v>0</v>
      </c>
      <c r="X22" s="294">
        <f>+'7.  Persistence Report'!U28</f>
        <v>0</v>
      </c>
      <c r="Y22" s="409">
        <v>1</v>
      </c>
      <c r="Z22" s="409"/>
      <c r="AA22" s="409"/>
      <c r="AB22" s="409"/>
      <c r="AC22" s="409"/>
      <c r="AD22" s="409"/>
      <c r="AE22" s="409"/>
      <c r="AF22" s="409"/>
      <c r="AG22" s="409"/>
      <c r="AH22" s="409"/>
      <c r="AI22" s="409"/>
      <c r="AJ22" s="409"/>
      <c r="AK22" s="409"/>
      <c r="AL22" s="409"/>
      <c r="AM22" s="295">
        <f>SUM(Y22:AL22)</f>
        <v>1</v>
      </c>
    </row>
    <row r="23" spans="1:39" s="282" customFormat="1" ht="15" outlineLevel="1">
      <c r="A23" s="508"/>
      <c r="B23" s="293" t="s">
        <v>214</v>
      </c>
      <c r="C23" s="290" t="s">
        <v>163</v>
      </c>
      <c r="D23" s="294"/>
      <c r="E23" s="294"/>
      <c r="F23" s="294"/>
      <c r="G23" s="294"/>
      <c r="H23" s="294"/>
      <c r="I23" s="294"/>
      <c r="J23" s="294"/>
      <c r="K23" s="294"/>
      <c r="L23" s="294"/>
      <c r="M23" s="294"/>
      <c r="N23" s="467"/>
      <c r="O23" s="294"/>
      <c r="P23" s="294"/>
      <c r="Q23" s="294"/>
      <c r="R23" s="294"/>
      <c r="S23" s="294"/>
      <c r="T23" s="294"/>
      <c r="U23" s="294"/>
      <c r="V23" s="294"/>
      <c r="W23" s="294"/>
      <c r="X23" s="294"/>
      <c r="Y23" s="410">
        <f>Y22</f>
        <v>1</v>
      </c>
      <c r="Z23" s="410">
        <f>Z22</f>
        <v>0</v>
      </c>
      <c r="AA23" s="410">
        <f t="shared" ref="AA23:AC23" si="0">AA22</f>
        <v>0</v>
      </c>
      <c r="AB23" s="410">
        <f t="shared" si="0"/>
        <v>0</v>
      </c>
      <c r="AC23" s="410">
        <f t="shared" si="0"/>
        <v>0</v>
      </c>
      <c r="AD23" s="410">
        <f t="shared" ref="AD23:AL23" si="1">AD22</f>
        <v>0</v>
      </c>
      <c r="AE23" s="410">
        <f t="shared" si="1"/>
        <v>0</v>
      </c>
      <c r="AF23" s="410">
        <f t="shared" si="1"/>
        <v>0</v>
      </c>
      <c r="AG23" s="410">
        <f t="shared" si="1"/>
        <v>0</v>
      </c>
      <c r="AH23" s="410">
        <f t="shared" si="1"/>
        <v>0</v>
      </c>
      <c r="AI23" s="410">
        <f t="shared" si="1"/>
        <v>0</v>
      </c>
      <c r="AJ23" s="410">
        <f t="shared" si="1"/>
        <v>0</v>
      </c>
      <c r="AK23" s="410">
        <f t="shared" si="1"/>
        <v>0</v>
      </c>
      <c r="AL23" s="410">
        <f t="shared" si="1"/>
        <v>0</v>
      </c>
      <c r="AM23" s="296"/>
    </row>
    <row r="24" spans="1:39" s="302" customFormat="1" ht="15.6" outlineLevel="1">
      <c r="A24" s="510"/>
      <c r="B24" s="297"/>
      <c r="C24" s="298"/>
      <c r="D24" s="298"/>
      <c r="E24" s="298"/>
      <c r="F24" s="298"/>
      <c r="G24" s="298"/>
      <c r="H24" s="298"/>
      <c r="I24" s="298"/>
      <c r="J24" s="298"/>
      <c r="K24" s="298"/>
      <c r="L24" s="298"/>
      <c r="M24" s="298"/>
      <c r="O24" s="298"/>
      <c r="P24" s="298"/>
      <c r="Q24" s="298"/>
      <c r="R24" s="298"/>
      <c r="S24" s="298"/>
      <c r="T24" s="298"/>
      <c r="U24" s="298"/>
      <c r="V24" s="298"/>
      <c r="W24" s="298"/>
      <c r="X24" s="298"/>
      <c r="Y24" s="411"/>
      <c r="Z24" s="412"/>
      <c r="AA24" s="412"/>
      <c r="AB24" s="412"/>
      <c r="AC24" s="412"/>
      <c r="AD24" s="412"/>
      <c r="AE24" s="412"/>
      <c r="AF24" s="412"/>
      <c r="AG24" s="412"/>
      <c r="AH24" s="412"/>
      <c r="AI24" s="412"/>
      <c r="AJ24" s="412"/>
      <c r="AK24" s="412"/>
      <c r="AL24" s="412"/>
      <c r="AM24" s="301"/>
    </row>
    <row r="25" spans="1:39" s="282" customFormat="1" ht="15" outlineLevel="1">
      <c r="A25" s="508">
        <v>2</v>
      </c>
      <c r="B25" s="293" t="s">
        <v>2</v>
      </c>
      <c r="C25" s="290" t="s">
        <v>25</v>
      </c>
      <c r="D25" s="294">
        <f>+'7.  Persistence Report'!AQ27</f>
        <v>4163.2854911417835</v>
      </c>
      <c r="E25" s="294">
        <f>+'7.  Persistence Report'!AR27</f>
        <v>4163.2854911417835</v>
      </c>
      <c r="F25" s="294">
        <f>+'7.  Persistence Report'!AS27</f>
        <v>4163.2854911417835</v>
      </c>
      <c r="G25" s="294">
        <f>+'7.  Persistence Report'!AT27</f>
        <v>2422.271335401686</v>
      </c>
      <c r="H25" s="294">
        <f>+'7.  Persistence Report'!AU27</f>
        <v>0</v>
      </c>
      <c r="I25" s="294">
        <f>+'7.  Persistence Report'!AV27</f>
        <v>0</v>
      </c>
      <c r="J25" s="294">
        <f>+'7.  Persistence Report'!AW27</f>
        <v>0</v>
      </c>
      <c r="K25" s="294">
        <f>+'7.  Persistence Report'!AX27</f>
        <v>0</v>
      </c>
      <c r="L25" s="294">
        <f>+'7.  Persistence Report'!AY27</f>
        <v>0</v>
      </c>
      <c r="M25" s="294">
        <f>+'7.  Persistence Report'!AZ27</f>
        <v>0</v>
      </c>
      <c r="N25" s="290"/>
      <c r="O25" s="294">
        <f>+'7.  Persistence Report'!L27</f>
        <v>3.305378925880631</v>
      </c>
      <c r="P25" s="294">
        <f>+'7.  Persistence Report'!M27</f>
        <v>3.305378925880631</v>
      </c>
      <c r="Q25" s="294">
        <f>+'7.  Persistence Report'!N27</f>
        <v>3.305378925880631</v>
      </c>
      <c r="R25" s="294">
        <f>+'7.  Persistence Report'!O27</f>
        <v>1.3584898569769968</v>
      </c>
      <c r="S25" s="294">
        <f>+'7.  Persistence Report'!P27</f>
        <v>0</v>
      </c>
      <c r="T25" s="294">
        <f>+'7.  Persistence Report'!Q27</f>
        <v>0</v>
      </c>
      <c r="U25" s="294">
        <f>+'7.  Persistence Report'!R27</f>
        <v>0</v>
      </c>
      <c r="V25" s="294">
        <f>+'7.  Persistence Report'!S27</f>
        <v>0</v>
      </c>
      <c r="W25" s="294">
        <f>+'7.  Persistence Report'!T27</f>
        <v>0</v>
      </c>
      <c r="X25" s="294">
        <f>+'7.  Persistence Report'!U27</f>
        <v>0</v>
      </c>
      <c r="Y25" s="409">
        <v>1</v>
      </c>
      <c r="Z25" s="409"/>
      <c r="AA25" s="409"/>
      <c r="AB25" s="409"/>
      <c r="AC25" s="409"/>
      <c r="AD25" s="409"/>
      <c r="AE25" s="409"/>
      <c r="AF25" s="409"/>
      <c r="AG25" s="409"/>
      <c r="AH25" s="409"/>
      <c r="AI25" s="409"/>
      <c r="AJ25" s="409"/>
      <c r="AK25" s="409"/>
      <c r="AL25" s="409"/>
      <c r="AM25" s="295">
        <f>SUM(Y25:AL25)</f>
        <v>1</v>
      </c>
    </row>
    <row r="26" spans="1:39" s="282" customFormat="1" ht="15" outlineLevel="1">
      <c r="A26" s="508"/>
      <c r="B26" s="293" t="s">
        <v>214</v>
      </c>
      <c r="C26" s="290" t="s">
        <v>163</v>
      </c>
      <c r="D26" s="294"/>
      <c r="E26" s="294"/>
      <c r="F26" s="294"/>
      <c r="G26" s="294"/>
      <c r="H26" s="294"/>
      <c r="I26" s="294"/>
      <c r="J26" s="294"/>
      <c r="K26" s="294"/>
      <c r="L26" s="294"/>
      <c r="M26" s="294"/>
      <c r="N26" s="467"/>
      <c r="O26" s="294"/>
      <c r="P26" s="294"/>
      <c r="Q26" s="294"/>
      <c r="R26" s="294"/>
      <c r="S26" s="294"/>
      <c r="T26" s="294"/>
      <c r="U26" s="294"/>
      <c r="V26" s="294"/>
      <c r="W26" s="294"/>
      <c r="X26" s="294"/>
      <c r="Y26" s="410">
        <f>Y25</f>
        <v>1</v>
      </c>
      <c r="Z26" s="410">
        <f>Z25</f>
        <v>0</v>
      </c>
      <c r="AA26" s="410">
        <f t="shared" ref="AA26:AC26" si="2">AA25</f>
        <v>0</v>
      </c>
      <c r="AB26" s="410">
        <f t="shared" si="2"/>
        <v>0</v>
      </c>
      <c r="AC26" s="410">
        <f t="shared" si="2"/>
        <v>0</v>
      </c>
      <c r="AD26" s="410">
        <f t="shared" ref="AD26:AL26" si="3">AD25</f>
        <v>0</v>
      </c>
      <c r="AE26" s="410">
        <f t="shared" si="3"/>
        <v>0</v>
      </c>
      <c r="AF26" s="410">
        <f t="shared" si="3"/>
        <v>0</v>
      </c>
      <c r="AG26" s="410">
        <f t="shared" si="3"/>
        <v>0</v>
      </c>
      <c r="AH26" s="410">
        <f t="shared" si="3"/>
        <v>0</v>
      </c>
      <c r="AI26" s="410">
        <f t="shared" si="3"/>
        <v>0</v>
      </c>
      <c r="AJ26" s="410">
        <f t="shared" si="3"/>
        <v>0</v>
      </c>
      <c r="AK26" s="410">
        <f t="shared" si="3"/>
        <v>0</v>
      </c>
      <c r="AL26" s="410">
        <f t="shared" si="3"/>
        <v>0</v>
      </c>
      <c r="AM26" s="296"/>
    </row>
    <row r="27" spans="1:39" s="302" customFormat="1" ht="15.6" outlineLevel="1">
      <c r="A27" s="510"/>
      <c r="B27" s="297"/>
      <c r="C27" s="298"/>
      <c r="D27" s="303"/>
      <c r="E27" s="303"/>
      <c r="F27" s="303"/>
      <c r="G27" s="303"/>
      <c r="H27" s="303"/>
      <c r="I27" s="303"/>
      <c r="J27" s="303"/>
      <c r="K27" s="303"/>
      <c r="L27" s="303"/>
      <c r="M27" s="303"/>
      <c r="O27" s="303"/>
      <c r="P27" s="303"/>
      <c r="Q27" s="303"/>
      <c r="R27" s="303"/>
      <c r="S27" s="303"/>
      <c r="T27" s="303"/>
      <c r="U27" s="303"/>
      <c r="V27" s="303"/>
      <c r="W27" s="303"/>
      <c r="X27" s="303"/>
      <c r="Y27" s="411"/>
      <c r="Z27" s="412"/>
      <c r="AA27" s="412"/>
      <c r="AB27" s="412"/>
      <c r="AC27" s="412"/>
      <c r="AD27" s="412"/>
      <c r="AE27" s="412"/>
      <c r="AF27" s="412"/>
      <c r="AG27" s="412"/>
      <c r="AH27" s="412"/>
      <c r="AI27" s="412"/>
      <c r="AJ27" s="412"/>
      <c r="AK27" s="412"/>
      <c r="AL27" s="412"/>
      <c r="AM27" s="301"/>
    </row>
    <row r="28" spans="1:39" s="282" customFormat="1" ht="15" outlineLevel="1">
      <c r="A28" s="508">
        <v>3</v>
      </c>
      <c r="B28" s="293" t="s">
        <v>3</v>
      </c>
      <c r="C28" s="290" t="s">
        <v>25</v>
      </c>
      <c r="D28" s="294">
        <f>+'7.  Persistence Report'!AQ31</f>
        <v>1241225.876340382</v>
      </c>
      <c r="E28" s="294">
        <f>+'7.  Persistence Report'!AR31</f>
        <v>1241225.876340382</v>
      </c>
      <c r="F28" s="294">
        <f>+'7.  Persistence Report'!AS31</f>
        <v>1241225.876340382</v>
      </c>
      <c r="G28" s="294">
        <f>+'7.  Persistence Report'!AT31</f>
        <v>1241225.876340382</v>
      </c>
      <c r="H28" s="294">
        <f>+'7.  Persistence Report'!AU31</f>
        <v>1241225.876340382</v>
      </c>
      <c r="I28" s="294">
        <f>+'7.  Persistence Report'!AV31</f>
        <v>1241225.876340382</v>
      </c>
      <c r="J28" s="294">
        <f>+'7.  Persistence Report'!AW31</f>
        <v>1241225.876340382</v>
      </c>
      <c r="K28" s="294">
        <f>+'7.  Persistence Report'!AX31</f>
        <v>1241225.876340382</v>
      </c>
      <c r="L28" s="294">
        <f>+'7.  Persistence Report'!AY31</f>
        <v>1241225.876340382</v>
      </c>
      <c r="M28" s="294">
        <f>+'7.  Persistence Report'!AZ31</f>
        <v>1241225.876340382</v>
      </c>
      <c r="N28" s="290"/>
      <c r="O28" s="294">
        <f>+'7.  Persistence Report'!L31</f>
        <v>696.66023420549345</v>
      </c>
      <c r="P28" s="294">
        <f>+'7.  Persistence Report'!M31</f>
        <v>696.66023420549345</v>
      </c>
      <c r="Q28" s="294">
        <f>+'7.  Persistence Report'!N31</f>
        <v>696.66023420549345</v>
      </c>
      <c r="R28" s="294">
        <f>+'7.  Persistence Report'!O31</f>
        <v>696.66023420549345</v>
      </c>
      <c r="S28" s="294">
        <f>+'7.  Persistence Report'!P31</f>
        <v>696.66023420549345</v>
      </c>
      <c r="T28" s="294">
        <f>+'7.  Persistence Report'!Q31</f>
        <v>696.66023420549345</v>
      </c>
      <c r="U28" s="294">
        <f>+'7.  Persistence Report'!R31</f>
        <v>696.66023420549345</v>
      </c>
      <c r="V28" s="294">
        <f>+'7.  Persistence Report'!S31</f>
        <v>696.66023420549345</v>
      </c>
      <c r="W28" s="294">
        <f>+'7.  Persistence Report'!T31</f>
        <v>696.66023420549345</v>
      </c>
      <c r="X28" s="294">
        <f>+'7.  Persistence Report'!U31</f>
        <v>696.66023420549345</v>
      </c>
      <c r="Y28" s="409">
        <v>1</v>
      </c>
      <c r="Z28" s="409"/>
      <c r="AA28" s="409"/>
      <c r="AB28" s="409"/>
      <c r="AC28" s="409"/>
      <c r="AD28" s="409"/>
      <c r="AE28" s="409"/>
      <c r="AF28" s="409"/>
      <c r="AG28" s="409"/>
      <c r="AH28" s="409"/>
      <c r="AI28" s="409"/>
      <c r="AJ28" s="409"/>
      <c r="AK28" s="409"/>
      <c r="AL28" s="409"/>
      <c r="AM28" s="295">
        <f>SUM(Y28:AL28)</f>
        <v>1</v>
      </c>
    </row>
    <row r="29" spans="1:39" s="282" customFormat="1" ht="15" outlineLevel="1">
      <c r="A29" s="508"/>
      <c r="B29" s="293" t="s">
        <v>214</v>
      </c>
      <c r="C29" s="290" t="s">
        <v>163</v>
      </c>
      <c r="D29" s="294">
        <f>+'7.  Persistence Report'!AQ57</f>
        <v>-203097.99541921238</v>
      </c>
      <c r="E29" s="294">
        <f>+'7.  Persistence Report'!AR57</f>
        <v>-203097.99541921238</v>
      </c>
      <c r="F29" s="294">
        <f>+'7.  Persistence Report'!AS57</f>
        <v>-203097.99541921238</v>
      </c>
      <c r="G29" s="294">
        <f>+'7.  Persistence Report'!AT57</f>
        <v>-203097.99541921238</v>
      </c>
      <c r="H29" s="294">
        <f>+'7.  Persistence Report'!AU57</f>
        <v>-203097.99541921238</v>
      </c>
      <c r="I29" s="294">
        <f>+'7.  Persistence Report'!AV57</f>
        <v>-203097.99541921238</v>
      </c>
      <c r="J29" s="294">
        <f>+'7.  Persistence Report'!AW57</f>
        <v>-203097.99541921238</v>
      </c>
      <c r="K29" s="294">
        <f>+'7.  Persistence Report'!AX57</f>
        <v>-203097.99541921238</v>
      </c>
      <c r="L29" s="294">
        <f>+'7.  Persistence Report'!AY57</f>
        <v>-203097.99541921238</v>
      </c>
      <c r="M29" s="294">
        <f>+'7.  Persistence Report'!AZ57</f>
        <v>-203097.99541921238</v>
      </c>
      <c r="N29" s="467"/>
      <c r="O29" s="294">
        <f>+'7.  Persistence Report'!L57</f>
        <v>-114.7926356122112</v>
      </c>
      <c r="P29" s="294">
        <f>+'7.  Persistence Report'!M57</f>
        <v>-114.7926356122112</v>
      </c>
      <c r="Q29" s="294">
        <f>+'7.  Persistence Report'!N57</f>
        <v>-114.7926356122112</v>
      </c>
      <c r="R29" s="294">
        <f>+'7.  Persistence Report'!O57</f>
        <v>-114.7926356122112</v>
      </c>
      <c r="S29" s="294">
        <f>+'7.  Persistence Report'!P57</f>
        <v>-114.7926356122112</v>
      </c>
      <c r="T29" s="294">
        <f>+'7.  Persistence Report'!Q57</f>
        <v>-114.7926356122112</v>
      </c>
      <c r="U29" s="294">
        <f>+'7.  Persistence Report'!R57</f>
        <v>-114.7926356122112</v>
      </c>
      <c r="V29" s="294">
        <f>+'7.  Persistence Report'!S57</f>
        <v>-114.7926356122112</v>
      </c>
      <c r="W29" s="294">
        <f>+'7.  Persistence Report'!T57</f>
        <v>-114.7926356122112</v>
      </c>
      <c r="X29" s="294">
        <f>+'7.  Persistence Report'!U57</f>
        <v>-114.7926356122112</v>
      </c>
      <c r="Y29" s="410">
        <f>Y28</f>
        <v>1</v>
      </c>
      <c r="Z29" s="410">
        <f>Z28</f>
        <v>0</v>
      </c>
      <c r="AA29" s="410">
        <f t="shared" ref="AA29:AC29" si="4">AA28</f>
        <v>0</v>
      </c>
      <c r="AB29" s="410">
        <f t="shared" si="4"/>
        <v>0</v>
      </c>
      <c r="AC29" s="410">
        <f t="shared" si="4"/>
        <v>0</v>
      </c>
      <c r="AD29" s="410">
        <f t="shared" ref="AD29:AL29" si="5">AD28</f>
        <v>0</v>
      </c>
      <c r="AE29" s="410">
        <f t="shared" si="5"/>
        <v>0</v>
      </c>
      <c r="AF29" s="410">
        <f t="shared" si="5"/>
        <v>0</v>
      </c>
      <c r="AG29" s="410">
        <f t="shared" si="5"/>
        <v>0</v>
      </c>
      <c r="AH29" s="410">
        <f t="shared" si="5"/>
        <v>0</v>
      </c>
      <c r="AI29" s="410">
        <f t="shared" si="5"/>
        <v>0</v>
      </c>
      <c r="AJ29" s="410">
        <f t="shared" si="5"/>
        <v>0</v>
      </c>
      <c r="AK29" s="410">
        <f t="shared" si="5"/>
        <v>0</v>
      </c>
      <c r="AL29" s="410">
        <f t="shared" si="5"/>
        <v>0</v>
      </c>
      <c r="AM29" s="296"/>
    </row>
    <row r="30" spans="1:39" s="282" customFormat="1" ht="15" outlineLevel="1">
      <c r="A30" s="508"/>
      <c r="B30" s="293"/>
      <c r="C30" s="304"/>
      <c r="D30" s="290"/>
      <c r="E30" s="290"/>
      <c r="F30" s="290"/>
      <c r="G30" s="290"/>
      <c r="H30" s="290"/>
      <c r="I30" s="290"/>
      <c r="J30" s="290"/>
      <c r="K30" s="290"/>
      <c r="L30" s="290"/>
      <c r="M30" s="290"/>
      <c r="O30" s="290"/>
      <c r="P30" s="290"/>
      <c r="Q30" s="290"/>
      <c r="R30" s="290"/>
      <c r="S30" s="290"/>
      <c r="T30" s="290"/>
      <c r="U30" s="290"/>
      <c r="V30" s="290"/>
      <c r="W30" s="290"/>
      <c r="X30" s="290"/>
      <c r="Y30" s="411"/>
      <c r="Z30" s="411"/>
      <c r="AA30" s="411"/>
      <c r="AB30" s="411"/>
      <c r="AC30" s="411"/>
      <c r="AD30" s="411"/>
      <c r="AE30" s="411"/>
      <c r="AF30" s="411"/>
      <c r="AG30" s="411"/>
      <c r="AH30" s="411"/>
      <c r="AI30" s="411"/>
      <c r="AJ30" s="411"/>
      <c r="AK30" s="411"/>
      <c r="AL30" s="411"/>
      <c r="AM30" s="305"/>
    </row>
    <row r="31" spans="1:39" s="282" customFormat="1" ht="15" outlineLevel="1">
      <c r="A31" s="508">
        <v>4</v>
      </c>
      <c r="B31" s="293" t="s">
        <v>4</v>
      </c>
      <c r="C31" s="290" t="s">
        <v>25</v>
      </c>
      <c r="D31" s="294">
        <f>+'7.  Persistence Report'!AQ30</f>
        <v>276221.26475453418</v>
      </c>
      <c r="E31" s="294">
        <f>+'7.  Persistence Report'!AR30</f>
        <v>276221.26475453418</v>
      </c>
      <c r="F31" s="294">
        <f>+'7.  Persistence Report'!AS30</f>
        <v>276221.26475453418</v>
      </c>
      <c r="G31" s="294">
        <f>+'7.  Persistence Report'!AT30</f>
        <v>276221.26475453418</v>
      </c>
      <c r="H31" s="294">
        <f>+'7.  Persistence Report'!AU30</f>
        <v>254130.21893904789</v>
      </c>
      <c r="I31" s="294">
        <f>+'7.  Persistence Report'!AV30</f>
        <v>229996.68192557571</v>
      </c>
      <c r="J31" s="294">
        <f>+'7.  Persistence Report'!AW30</f>
        <v>179885.59221733548</v>
      </c>
      <c r="K31" s="294">
        <f>+'7.  Persistence Report'!AX30</f>
        <v>178737.4573087765</v>
      </c>
      <c r="L31" s="294">
        <f>+'7.  Persistence Report'!AY30</f>
        <v>224962.04013773502</v>
      </c>
      <c r="M31" s="294">
        <f>+'7.  Persistence Report'!AZ30</f>
        <v>86223.300388358795</v>
      </c>
      <c r="N31" s="290"/>
      <c r="O31" s="294">
        <f>+'7.  Persistence Report'!L30</f>
        <v>17.062238648573111</v>
      </c>
      <c r="P31" s="294">
        <f>+'7.  Persistence Report'!M30</f>
        <v>17.062238648573111</v>
      </c>
      <c r="Q31" s="294">
        <f>+'7.  Persistence Report'!N30</f>
        <v>17.062238648573111</v>
      </c>
      <c r="R31" s="294">
        <f>+'7.  Persistence Report'!O30</f>
        <v>17.062238648573111</v>
      </c>
      <c r="S31" s="294">
        <f>+'7.  Persistence Report'!P30</f>
        <v>16.0393580564559</v>
      </c>
      <c r="T31" s="294">
        <f>+'7.  Persistence Report'!Q30</f>
        <v>14.921904096312565</v>
      </c>
      <c r="U31" s="294">
        <f>+'7.  Persistence Report'!R30</f>
        <v>12.601612809945728</v>
      </c>
      <c r="V31" s="294">
        <f>+'7.  Persistence Report'!S30</f>
        <v>12.470547181114796</v>
      </c>
      <c r="W31" s="294">
        <f>+'7.  Persistence Report'!T30</f>
        <v>14.610881733375345</v>
      </c>
      <c r="X31" s="294">
        <f>+'7.  Persistence Report'!U30</f>
        <v>8.1868687894089973</v>
      </c>
      <c r="Y31" s="409">
        <v>1</v>
      </c>
      <c r="Z31" s="409"/>
      <c r="AA31" s="409"/>
      <c r="AB31" s="409"/>
      <c r="AC31" s="409"/>
      <c r="AD31" s="409"/>
      <c r="AE31" s="409"/>
      <c r="AF31" s="409"/>
      <c r="AG31" s="409"/>
      <c r="AH31" s="409"/>
      <c r="AI31" s="409"/>
      <c r="AJ31" s="409"/>
      <c r="AK31" s="409"/>
      <c r="AL31" s="409"/>
      <c r="AM31" s="295">
        <f>SUM(Y31:AL31)</f>
        <v>1</v>
      </c>
    </row>
    <row r="32" spans="1:39" s="282" customFormat="1" ht="15" outlineLevel="1">
      <c r="A32" s="508"/>
      <c r="B32" s="293" t="s">
        <v>214</v>
      </c>
      <c r="C32" s="290" t="s">
        <v>163</v>
      </c>
      <c r="D32" s="294">
        <f>+'7.  Persistence Report'!AQ59</f>
        <v>4033.2569229252549</v>
      </c>
      <c r="E32" s="294">
        <f>+'7.  Persistence Report'!AR59</f>
        <v>4033.2569229252549</v>
      </c>
      <c r="F32" s="294">
        <f>+'7.  Persistence Report'!AS59</f>
        <v>4033.2569229252549</v>
      </c>
      <c r="G32" s="294">
        <f>+'7.  Persistence Report'!AT59</f>
        <v>4033.2569229252549</v>
      </c>
      <c r="H32" s="294">
        <f>+'7.  Persistence Report'!AU59</f>
        <v>4033.2569229252549</v>
      </c>
      <c r="I32" s="294">
        <f>+'7.  Persistence Report'!AV59</f>
        <v>3685.1093270228921</v>
      </c>
      <c r="J32" s="294">
        <f>+'7.  Persistence Report'!AW59</f>
        <v>2260.7827152519503</v>
      </c>
      <c r="K32" s="294">
        <f>+'7.  Persistence Report'!AX59</f>
        <v>2257.7046055775295</v>
      </c>
      <c r="L32" s="294">
        <f>+'7.  Persistence Report'!AY59</f>
        <v>2257.7046055775295</v>
      </c>
      <c r="M32" s="294">
        <f>+'7.  Persistence Report'!AZ59</f>
        <v>799.71200587007263</v>
      </c>
      <c r="N32" s="467"/>
      <c r="O32" s="294">
        <f>+'7.  Persistence Report'!L59</f>
        <v>0.23555291128938541</v>
      </c>
      <c r="P32" s="294">
        <f>+'7.  Persistence Report'!M59</f>
        <v>0.23555291128938541</v>
      </c>
      <c r="Q32" s="294">
        <f>+'7.  Persistence Report'!N59</f>
        <v>0.23555291128938541</v>
      </c>
      <c r="R32" s="294">
        <f>+'7.  Persistence Report'!O59</f>
        <v>0.23555291128938541</v>
      </c>
      <c r="S32" s="294">
        <f>+'7.  Persistence Report'!P59</f>
        <v>0.23555291128938541</v>
      </c>
      <c r="T32" s="294">
        <f>+'7.  Persistence Report'!Q59</f>
        <v>0.21943265052784419</v>
      </c>
      <c r="U32" s="294">
        <f>+'7.  Persistence Report'!R59</f>
        <v>0.15348212649266102</v>
      </c>
      <c r="V32" s="294">
        <f>+'7.  Persistence Report'!S59</f>
        <v>0.15313074410973629</v>
      </c>
      <c r="W32" s="294">
        <f>+'7.  Persistence Report'!T59</f>
        <v>0.15313074410973629</v>
      </c>
      <c r="X32" s="294">
        <f>+'7.  Persistence Report'!U59</f>
        <v>8.5621385514960943E-2</v>
      </c>
      <c r="Y32" s="410">
        <f>Y31</f>
        <v>1</v>
      </c>
      <c r="Z32" s="410">
        <f>Z31</f>
        <v>0</v>
      </c>
      <c r="AA32" s="410">
        <f t="shared" ref="AA32:AC32" si="6">AA31</f>
        <v>0</v>
      </c>
      <c r="AB32" s="410">
        <f t="shared" si="6"/>
        <v>0</v>
      </c>
      <c r="AC32" s="410">
        <f t="shared" si="6"/>
        <v>0</v>
      </c>
      <c r="AD32" s="410">
        <f t="shared" ref="AD32:AL32" si="7">AD31</f>
        <v>0</v>
      </c>
      <c r="AE32" s="410">
        <f t="shared" si="7"/>
        <v>0</v>
      </c>
      <c r="AF32" s="410">
        <f t="shared" si="7"/>
        <v>0</v>
      </c>
      <c r="AG32" s="410">
        <f t="shared" si="7"/>
        <v>0</v>
      </c>
      <c r="AH32" s="410">
        <f t="shared" si="7"/>
        <v>0</v>
      </c>
      <c r="AI32" s="410">
        <f t="shared" si="7"/>
        <v>0</v>
      </c>
      <c r="AJ32" s="410">
        <f t="shared" si="7"/>
        <v>0</v>
      </c>
      <c r="AK32" s="410">
        <f t="shared" si="7"/>
        <v>0</v>
      </c>
      <c r="AL32" s="410">
        <f t="shared" si="7"/>
        <v>0</v>
      </c>
      <c r="AM32" s="296"/>
    </row>
    <row r="33" spans="1:39" s="282" customFormat="1" ht="15" outlineLevel="1">
      <c r="A33" s="508"/>
      <c r="B33" s="293"/>
      <c r="C33" s="304"/>
      <c r="D33" s="303"/>
      <c r="E33" s="303"/>
      <c r="F33" s="303"/>
      <c r="G33" s="303"/>
      <c r="H33" s="303"/>
      <c r="I33" s="303"/>
      <c r="J33" s="303"/>
      <c r="K33" s="303"/>
      <c r="L33" s="303"/>
      <c r="M33" s="303"/>
      <c r="N33" s="290"/>
      <c r="O33" s="303"/>
      <c r="P33" s="303"/>
      <c r="Q33" s="303"/>
      <c r="R33" s="303"/>
      <c r="S33" s="303"/>
      <c r="T33" s="303"/>
      <c r="U33" s="303"/>
      <c r="V33" s="303"/>
      <c r="W33" s="303"/>
      <c r="X33" s="303"/>
      <c r="Y33" s="411"/>
      <c r="Z33" s="411"/>
      <c r="AA33" s="411"/>
      <c r="AB33" s="411"/>
      <c r="AC33" s="411"/>
      <c r="AD33" s="411"/>
      <c r="AE33" s="411"/>
      <c r="AF33" s="411"/>
      <c r="AG33" s="411"/>
      <c r="AH33" s="411"/>
      <c r="AI33" s="411"/>
      <c r="AJ33" s="411"/>
      <c r="AK33" s="411"/>
      <c r="AL33" s="411"/>
      <c r="AM33" s="305"/>
    </row>
    <row r="34" spans="1:39" s="282" customFormat="1" ht="15" outlineLevel="1">
      <c r="A34" s="508">
        <v>5</v>
      </c>
      <c r="B34" s="293" t="s">
        <v>5</v>
      </c>
      <c r="C34" s="290" t="s">
        <v>25</v>
      </c>
      <c r="D34" s="294">
        <f>+'7.  Persistence Report'!AQ29</f>
        <v>429983.68297316734</v>
      </c>
      <c r="E34" s="294">
        <f>+'7.  Persistence Report'!AR29</f>
        <v>429983.68297316734</v>
      </c>
      <c r="F34" s="294">
        <f>+'7.  Persistence Report'!AS29</f>
        <v>429983.68297316734</v>
      </c>
      <c r="G34" s="294">
        <f>+'7.  Persistence Report'!AT29</f>
        <v>429983.68297316734</v>
      </c>
      <c r="H34" s="294">
        <f>+'7.  Persistence Report'!AU29</f>
        <v>392973.42016919586</v>
      </c>
      <c r="I34" s="294">
        <f>+'7.  Persistence Report'!AV29</f>
        <v>352541.2670371866</v>
      </c>
      <c r="J34" s="294">
        <f>+'7.  Persistence Report'!AW29</f>
        <v>265793.64140124206</v>
      </c>
      <c r="K34" s="294">
        <f>+'7.  Persistence Report'!AX29</f>
        <v>264824.03685379948</v>
      </c>
      <c r="L34" s="294">
        <f>+'7.  Persistence Report'!AY29</f>
        <v>342266.45278978022</v>
      </c>
      <c r="M34" s="294">
        <f>+'7.  Persistence Report'!AZ29</f>
        <v>109830.32178431083</v>
      </c>
      <c r="N34" s="290"/>
      <c r="O34" s="294">
        <f>+'7.  Persistence Report'!L29</f>
        <v>24.602600438036621</v>
      </c>
      <c r="P34" s="294">
        <f>+'7.  Persistence Report'!M29</f>
        <v>24.602600438036621</v>
      </c>
      <c r="Q34" s="294">
        <f>+'7.  Persistence Report'!N29</f>
        <v>24.602600438036621</v>
      </c>
      <c r="R34" s="294">
        <f>+'7.  Persistence Report'!O29</f>
        <v>24.602600438036621</v>
      </c>
      <c r="S34" s="294">
        <f>+'7.  Persistence Report'!P29</f>
        <v>22.888916086125981</v>
      </c>
      <c r="T34" s="294">
        <f>+'7.  Persistence Report'!Q29</f>
        <v>21.016788117098322</v>
      </c>
      <c r="U34" s="294">
        <f>+'7.  Persistence Report'!R29</f>
        <v>17.000117135724793</v>
      </c>
      <c r="V34" s="294">
        <f>+'7.  Persistence Report'!S29</f>
        <v>16.889431685103496</v>
      </c>
      <c r="W34" s="294">
        <f>+'7.  Persistence Report'!T29</f>
        <v>20.475244006041795</v>
      </c>
      <c r="X34" s="294">
        <f>+'7.  Persistence Report'!U29</f>
        <v>9.7127654299647315</v>
      </c>
      <c r="Y34" s="409">
        <v>1</v>
      </c>
      <c r="Z34" s="409"/>
      <c r="AA34" s="409"/>
      <c r="AB34" s="409"/>
      <c r="AC34" s="409"/>
      <c r="AD34" s="409"/>
      <c r="AE34" s="409"/>
      <c r="AF34" s="409"/>
      <c r="AG34" s="409"/>
      <c r="AH34" s="409"/>
      <c r="AI34" s="409"/>
      <c r="AJ34" s="409"/>
      <c r="AK34" s="409"/>
      <c r="AL34" s="409"/>
      <c r="AM34" s="295">
        <f>SUM(Y34:AL34)</f>
        <v>1</v>
      </c>
    </row>
    <row r="35" spans="1:39" s="282" customFormat="1" ht="15" outlineLevel="1">
      <c r="A35" s="508"/>
      <c r="B35" s="293" t="s">
        <v>214</v>
      </c>
      <c r="C35" s="290" t="s">
        <v>163</v>
      </c>
      <c r="D35" s="294">
        <f>+'7.  Persistence Report'!AQ58</f>
        <v>31946.351790627101</v>
      </c>
      <c r="E35" s="294">
        <f>+'7.  Persistence Report'!AR58</f>
        <v>31946.351790627101</v>
      </c>
      <c r="F35" s="294">
        <f>+'7.  Persistence Report'!AS58</f>
        <v>31946.351790627101</v>
      </c>
      <c r="G35" s="294">
        <f>+'7.  Persistence Report'!AT58</f>
        <v>31946.351790627101</v>
      </c>
      <c r="H35" s="294">
        <f>+'7.  Persistence Report'!AU58</f>
        <v>31946.351790627101</v>
      </c>
      <c r="I35" s="294">
        <f>+'7.  Persistence Report'!AV58</f>
        <v>29030.076803004671</v>
      </c>
      <c r="J35" s="294">
        <f>+'7.  Persistence Report'!AW58</f>
        <v>15673.023646776857</v>
      </c>
      <c r="K35" s="294">
        <f>+'7.  Persistence Report'!AX58</f>
        <v>15669.830664346488</v>
      </c>
      <c r="L35" s="294">
        <f>+'7.  Persistence Report'!AY58</f>
        <v>15669.830664346488</v>
      </c>
      <c r="M35" s="294">
        <f>+'7.  Persistence Report'!AZ58</f>
        <v>3456.8859227780895</v>
      </c>
      <c r="N35" s="467"/>
      <c r="O35" s="294">
        <f>+'7.  Persistence Report'!L58</f>
        <v>1.5782166023777664</v>
      </c>
      <c r="P35" s="294">
        <f>+'7.  Persistence Report'!M58</f>
        <v>1.5782166023777664</v>
      </c>
      <c r="Q35" s="294">
        <f>+'7.  Persistence Report'!N58</f>
        <v>1.5782166023777664</v>
      </c>
      <c r="R35" s="294">
        <f>+'7.  Persistence Report'!O58</f>
        <v>1.5782166023777664</v>
      </c>
      <c r="S35" s="294">
        <f>+'7.  Persistence Report'!P58</f>
        <v>1.5782166023777664</v>
      </c>
      <c r="T35" s="294">
        <f>+'7.  Persistence Report'!Q58</f>
        <v>1.4431844671393026</v>
      </c>
      <c r="U35" s="294">
        <f>+'7.  Persistence Report'!R58</f>
        <v>0.82471350132357213</v>
      </c>
      <c r="V35" s="294">
        <f>+'7.  Persistence Report'!S58</f>
        <v>0.82434900561234292</v>
      </c>
      <c r="W35" s="294">
        <f>+'7.  Persistence Report'!T58</f>
        <v>0.82434900561234292</v>
      </c>
      <c r="X35" s="294">
        <f>+'7.  Persistence Report'!U58</f>
        <v>0.25885363463299205</v>
      </c>
      <c r="Y35" s="410">
        <f>Y34</f>
        <v>1</v>
      </c>
      <c r="Z35" s="410">
        <f>Z34</f>
        <v>0</v>
      </c>
      <c r="AA35" s="410">
        <f t="shared" ref="AA35:AC35" si="8">AA34</f>
        <v>0</v>
      </c>
      <c r="AB35" s="410">
        <f t="shared" si="8"/>
        <v>0</v>
      </c>
      <c r="AC35" s="410">
        <f t="shared" si="8"/>
        <v>0</v>
      </c>
      <c r="AD35" s="410">
        <f t="shared" ref="AD35:AL35" si="9">AD34</f>
        <v>0</v>
      </c>
      <c r="AE35" s="410">
        <f t="shared" si="9"/>
        <v>0</v>
      </c>
      <c r="AF35" s="410">
        <f t="shared" si="9"/>
        <v>0</v>
      </c>
      <c r="AG35" s="410">
        <f t="shared" si="9"/>
        <v>0</v>
      </c>
      <c r="AH35" s="410">
        <f t="shared" si="9"/>
        <v>0</v>
      </c>
      <c r="AI35" s="410">
        <f t="shared" si="9"/>
        <v>0</v>
      </c>
      <c r="AJ35" s="410">
        <f t="shared" si="9"/>
        <v>0</v>
      </c>
      <c r="AK35" s="410">
        <f t="shared" si="9"/>
        <v>0</v>
      </c>
      <c r="AL35" s="410">
        <f t="shared" si="9"/>
        <v>0</v>
      </c>
      <c r="AM35" s="296"/>
    </row>
    <row r="36" spans="1:39" s="282" customFormat="1" ht="15" outlineLevel="1">
      <c r="A36" s="508"/>
      <c r="B36" s="293"/>
      <c r="C36" s="304"/>
      <c r="D36" s="303"/>
      <c r="E36" s="303"/>
      <c r="F36" s="303"/>
      <c r="G36" s="303"/>
      <c r="H36" s="303"/>
      <c r="I36" s="303"/>
      <c r="J36" s="303"/>
      <c r="K36" s="303"/>
      <c r="L36" s="303"/>
      <c r="M36" s="303"/>
      <c r="N36" s="290"/>
      <c r="O36" s="303"/>
      <c r="P36" s="303"/>
      <c r="Q36" s="303"/>
      <c r="R36" s="303"/>
      <c r="S36" s="303"/>
      <c r="T36" s="303"/>
      <c r="U36" s="303"/>
      <c r="V36" s="303"/>
      <c r="W36" s="303"/>
      <c r="X36" s="303"/>
      <c r="Y36" s="411"/>
      <c r="Z36" s="411"/>
      <c r="AA36" s="411"/>
      <c r="AB36" s="411"/>
      <c r="AC36" s="411"/>
      <c r="AD36" s="411"/>
      <c r="AE36" s="411"/>
      <c r="AF36" s="411"/>
      <c r="AG36" s="411"/>
      <c r="AH36" s="411"/>
      <c r="AI36" s="411"/>
      <c r="AJ36" s="411"/>
      <c r="AK36" s="411"/>
      <c r="AL36" s="411"/>
      <c r="AM36" s="305"/>
    </row>
    <row r="37" spans="1:39" s="282" customFormat="1" ht="15" outlineLevel="1">
      <c r="A37" s="508">
        <v>6</v>
      </c>
      <c r="B37" s="293" t="s">
        <v>6</v>
      </c>
      <c r="C37" s="290" t="s">
        <v>25</v>
      </c>
      <c r="D37" s="294"/>
      <c r="E37" s="294"/>
      <c r="F37" s="294"/>
      <c r="G37" s="294"/>
      <c r="H37" s="294"/>
      <c r="I37" s="294"/>
      <c r="J37" s="294"/>
      <c r="K37" s="294"/>
      <c r="L37" s="294"/>
      <c r="M37" s="294"/>
      <c r="N37" s="290"/>
      <c r="O37" s="294"/>
      <c r="P37" s="294"/>
      <c r="Q37" s="294"/>
      <c r="R37" s="294"/>
      <c r="S37" s="294"/>
      <c r="T37" s="294"/>
      <c r="U37" s="294"/>
      <c r="V37" s="294"/>
      <c r="W37" s="294"/>
      <c r="X37" s="294"/>
      <c r="Y37" s="409"/>
      <c r="Z37" s="409"/>
      <c r="AA37" s="409"/>
      <c r="AB37" s="409"/>
      <c r="AC37" s="409"/>
      <c r="AD37" s="409"/>
      <c r="AE37" s="409"/>
      <c r="AF37" s="409"/>
      <c r="AG37" s="409"/>
      <c r="AH37" s="409"/>
      <c r="AI37" s="409"/>
      <c r="AJ37" s="409"/>
      <c r="AK37" s="409"/>
      <c r="AL37" s="409"/>
      <c r="AM37" s="295">
        <f>SUM(Y37:AL37)</f>
        <v>0</v>
      </c>
    </row>
    <row r="38" spans="1:39" s="282" customFormat="1" ht="15" outlineLevel="1">
      <c r="A38" s="508"/>
      <c r="B38" s="293" t="s">
        <v>214</v>
      </c>
      <c r="C38" s="290" t="s">
        <v>163</v>
      </c>
      <c r="D38" s="294"/>
      <c r="E38" s="294"/>
      <c r="F38" s="294"/>
      <c r="G38" s="294"/>
      <c r="H38" s="294"/>
      <c r="I38" s="294"/>
      <c r="J38" s="294"/>
      <c r="K38" s="294"/>
      <c r="L38" s="294"/>
      <c r="M38" s="294"/>
      <c r="N38" s="467"/>
      <c r="O38" s="294"/>
      <c r="P38" s="294"/>
      <c r="Q38" s="294"/>
      <c r="R38" s="294"/>
      <c r="S38" s="294"/>
      <c r="T38" s="294"/>
      <c r="U38" s="294"/>
      <c r="V38" s="294"/>
      <c r="W38" s="294"/>
      <c r="X38" s="294"/>
      <c r="Y38" s="410">
        <f>Y37</f>
        <v>0</v>
      </c>
      <c r="Z38" s="410">
        <f>Z37</f>
        <v>0</v>
      </c>
      <c r="AA38" s="410">
        <f t="shared" ref="AA38:AC38" si="10">AA37</f>
        <v>0</v>
      </c>
      <c r="AB38" s="410">
        <f t="shared" si="10"/>
        <v>0</v>
      </c>
      <c r="AC38" s="410">
        <f t="shared" si="10"/>
        <v>0</v>
      </c>
      <c r="AD38" s="410">
        <f t="shared" ref="AD38:AL38" si="11">AD37</f>
        <v>0</v>
      </c>
      <c r="AE38" s="410">
        <f t="shared" si="11"/>
        <v>0</v>
      </c>
      <c r="AF38" s="410">
        <f t="shared" si="11"/>
        <v>0</v>
      </c>
      <c r="AG38" s="410">
        <f t="shared" si="11"/>
        <v>0</v>
      </c>
      <c r="AH38" s="410">
        <f t="shared" si="11"/>
        <v>0</v>
      </c>
      <c r="AI38" s="410">
        <f t="shared" si="11"/>
        <v>0</v>
      </c>
      <c r="AJ38" s="410">
        <f t="shared" si="11"/>
        <v>0</v>
      </c>
      <c r="AK38" s="410">
        <f t="shared" si="11"/>
        <v>0</v>
      </c>
      <c r="AL38" s="410">
        <f t="shared" si="11"/>
        <v>0</v>
      </c>
      <c r="AM38" s="296"/>
    </row>
    <row r="39" spans="1:39" s="282" customFormat="1" ht="15" outlineLevel="1">
      <c r="A39" s="508"/>
      <c r="B39" s="293"/>
      <c r="C39" s="304"/>
      <c r="D39" s="303"/>
      <c r="E39" s="303"/>
      <c r="F39" s="303"/>
      <c r="G39" s="303"/>
      <c r="H39" s="303"/>
      <c r="I39" s="303"/>
      <c r="J39" s="303"/>
      <c r="K39" s="303"/>
      <c r="L39" s="303"/>
      <c r="M39" s="303"/>
      <c r="N39" s="290"/>
      <c r="O39" s="303"/>
      <c r="P39" s="303"/>
      <c r="Q39" s="303"/>
      <c r="R39" s="303"/>
      <c r="S39" s="303"/>
      <c r="T39" s="303"/>
      <c r="U39" s="303"/>
      <c r="V39" s="303"/>
      <c r="W39" s="303"/>
      <c r="X39" s="303"/>
      <c r="Y39" s="411"/>
      <c r="Z39" s="411"/>
      <c r="AA39" s="411"/>
      <c r="AB39" s="411"/>
      <c r="AC39" s="411"/>
      <c r="AD39" s="411"/>
      <c r="AE39" s="411"/>
      <c r="AF39" s="411"/>
      <c r="AG39" s="411"/>
      <c r="AH39" s="411"/>
      <c r="AI39" s="411"/>
      <c r="AJ39" s="411"/>
      <c r="AK39" s="411"/>
      <c r="AL39" s="411"/>
      <c r="AM39" s="305"/>
    </row>
    <row r="40" spans="1:39" s="282" customFormat="1" ht="15" outlineLevel="1">
      <c r="A40" s="508">
        <v>7</v>
      </c>
      <c r="B40" s="293" t="s">
        <v>42</v>
      </c>
      <c r="C40" s="290" t="s">
        <v>25</v>
      </c>
      <c r="D40" s="294"/>
      <c r="E40" s="294"/>
      <c r="F40" s="294"/>
      <c r="G40" s="294"/>
      <c r="H40" s="294"/>
      <c r="I40" s="294"/>
      <c r="J40" s="294"/>
      <c r="K40" s="294"/>
      <c r="L40" s="294"/>
      <c r="M40" s="294"/>
      <c r="N40" s="290"/>
      <c r="O40" s="294"/>
      <c r="P40" s="294"/>
      <c r="Q40" s="294"/>
      <c r="R40" s="294"/>
      <c r="S40" s="294"/>
      <c r="T40" s="294"/>
      <c r="U40" s="294"/>
      <c r="V40" s="294"/>
      <c r="W40" s="294"/>
      <c r="X40" s="294"/>
      <c r="Y40" s="409"/>
      <c r="Z40" s="409"/>
      <c r="AA40" s="409"/>
      <c r="AB40" s="409"/>
      <c r="AC40" s="409"/>
      <c r="AD40" s="409"/>
      <c r="AE40" s="409"/>
      <c r="AF40" s="409"/>
      <c r="AG40" s="409"/>
      <c r="AH40" s="409"/>
      <c r="AI40" s="409"/>
      <c r="AJ40" s="409"/>
      <c r="AK40" s="409"/>
      <c r="AL40" s="409"/>
      <c r="AM40" s="295">
        <f>SUM(Y40:AL40)</f>
        <v>0</v>
      </c>
    </row>
    <row r="41" spans="1:39" s="282" customFormat="1" ht="15" outlineLevel="1">
      <c r="A41" s="508"/>
      <c r="B41" s="293" t="s">
        <v>214</v>
      </c>
      <c r="C41" s="290" t="s">
        <v>163</v>
      </c>
      <c r="D41" s="294"/>
      <c r="E41" s="294"/>
      <c r="F41" s="294"/>
      <c r="G41" s="294"/>
      <c r="H41" s="294"/>
      <c r="I41" s="294"/>
      <c r="J41" s="294"/>
      <c r="K41" s="294"/>
      <c r="L41" s="294"/>
      <c r="M41" s="294"/>
      <c r="N41" s="290"/>
      <c r="O41" s="294"/>
      <c r="P41" s="294"/>
      <c r="Q41" s="294"/>
      <c r="R41" s="294"/>
      <c r="S41" s="294"/>
      <c r="T41" s="294"/>
      <c r="U41" s="294"/>
      <c r="V41" s="294"/>
      <c r="W41" s="294"/>
      <c r="X41" s="294"/>
      <c r="Y41" s="410">
        <f>Y40</f>
        <v>0</v>
      </c>
      <c r="Z41" s="410">
        <f>Z40</f>
        <v>0</v>
      </c>
      <c r="AA41" s="410">
        <f t="shared" ref="AA41:AC41" si="12">AA40</f>
        <v>0</v>
      </c>
      <c r="AB41" s="410">
        <f t="shared" si="12"/>
        <v>0</v>
      </c>
      <c r="AC41" s="410">
        <f t="shared" si="12"/>
        <v>0</v>
      </c>
      <c r="AD41" s="410">
        <f t="shared" ref="AD41:AL41" si="13">AD40</f>
        <v>0</v>
      </c>
      <c r="AE41" s="410">
        <f t="shared" si="13"/>
        <v>0</v>
      </c>
      <c r="AF41" s="410">
        <f t="shared" si="13"/>
        <v>0</v>
      </c>
      <c r="AG41" s="410">
        <f t="shared" si="13"/>
        <v>0</v>
      </c>
      <c r="AH41" s="410">
        <f t="shared" si="13"/>
        <v>0</v>
      </c>
      <c r="AI41" s="410">
        <f t="shared" si="13"/>
        <v>0</v>
      </c>
      <c r="AJ41" s="410">
        <f t="shared" si="13"/>
        <v>0</v>
      </c>
      <c r="AK41" s="410">
        <f t="shared" si="13"/>
        <v>0</v>
      </c>
      <c r="AL41" s="410">
        <f t="shared" si="13"/>
        <v>0</v>
      </c>
      <c r="AM41" s="296"/>
    </row>
    <row r="42" spans="1:39" s="282" customFormat="1" ht="15" outlineLevel="1">
      <c r="A42" s="508"/>
      <c r="B42" s="293"/>
      <c r="C42" s="304"/>
      <c r="D42" s="303"/>
      <c r="E42" s="303"/>
      <c r="F42" s="303"/>
      <c r="G42" s="303"/>
      <c r="H42" s="303"/>
      <c r="I42" s="303"/>
      <c r="J42" s="303"/>
      <c r="K42" s="303"/>
      <c r="L42" s="303"/>
      <c r="M42" s="303"/>
      <c r="N42" s="290"/>
      <c r="O42" s="303"/>
      <c r="P42" s="303"/>
      <c r="Q42" s="303"/>
      <c r="R42" s="303"/>
      <c r="S42" s="303"/>
      <c r="T42" s="303"/>
      <c r="U42" s="303"/>
      <c r="V42" s="303"/>
      <c r="W42" s="303"/>
      <c r="X42" s="303"/>
      <c r="Y42" s="411"/>
      <c r="Z42" s="411"/>
      <c r="AA42" s="411"/>
      <c r="AB42" s="411"/>
      <c r="AC42" s="411"/>
      <c r="AD42" s="411"/>
      <c r="AE42" s="411"/>
      <c r="AF42" s="411"/>
      <c r="AG42" s="411"/>
      <c r="AH42" s="411"/>
      <c r="AI42" s="411"/>
      <c r="AJ42" s="411"/>
      <c r="AK42" s="411"/>
      <c r="AL42" s="411"/>
      <c r="AM42" s="305"/>
    </row>
    <row r="43" spans="1:39" s="282" customFormat="1" ht="15" outlineLevel="1">
      <c r="A43" s="508">
        <v>8</v>
      </c>
      <c r="B43" s="293" t="s">
        <v>484</v>
      </c>
      <c r="C43" s="290" t="s">
        <v>25</v>
      </c>
      <c r="D43" s="294"/>
      <c r="E43" s="294"/>
      <c r="F43" s="294"/>
      <c r="G43" s="294"/>
      <c r="H43" s="294"/>
      <c r="I43" s="294"/>
      <c r="J43" s="294"/>
      <c r="K43" s="294"/>
      <c r="L43" s="294"/>
      <c r="M43" s="294"/>
      <c r="N43" s="290"/>
      <c r="O43" s="294"/>
      <c r="P43" s="294"/>
      <c r="Q43" s="294"/>
      <c r="R43" s="294"/>
      <c r="S43" s="294"/>
      <c r="T43" s="294"/>
      <c r="U43" s="294"/>
      <c r="V43" s="294"/>
      <c r="W43" s="294"/>
      <c r="X43" s="294"/>
      <c r="Y43" s="409"/>
      <c r="Z43" s="409"/>
      <c r="AA43" s="409"/>
      <c r="AB43" s="409"/>
      <c r="AC43" s="409"/>
      <c r="AD43" s="409"/>
      <c r="AE43" s="409"/>
      <c r="AF43" s="409"/>
      <c r="AG43" s="409"/>
      <c r="AH43" s="409"/>
      <c r="AI43" s="409"/>
      <c r="AJ43" s="409"/>
      <c r="AK43" s="409"/>
      <c r="AL43" s="409"/>
      <c r="AM43" s="295">
        <f>SUM(Y43:AL43)</f>
        <v>0</v>
      </c>
    </row>
    <row r="44" spans="1:39" s="282" customFormat="1" ht="15" outlineLevel="1">
      <c r="A44" s="508"/>
      <c r="B44" s="293" t="s">
        <v>214</v>
      </c>
      <c r="C44" s="290" t="s">
        <v>163</v>
      </c>
      <c r="D44" s="294"/>
      <c r="E44" s="294"/>
      <c r="F44" s="294"/>
      <c r="G44" s="294"/>
      <c r="H44" s="294"/>
      <c r="I44" s="294"/>
      <c r="J44" s="294"/>
      <c r="K44" s="294"/>
      <c r="L44" s="294"/>
      <c r="M44" s="294"/>
      <c r="N44" s="290"/>
      <c r="O44" s="294"/>
      <c r="P44" s="294"/>
      <c r="Q44" s="294"/>
      <c r="R44" s="294"/>
      <c r="S44" s="294"/>
      <c r="T44" s="294"/>
      <c r="U44" s="294"/>
      <c r="V44" s="294"/>
      <c r="W44" s="294"/>
      <c r="X44" s="294"/>
      <c r="Y44" s="410">
        <f>Y43</f>
        <v>0</v>
      </c>
      <c r="Z44" s="410">
        <f>Z43</f>
        <v>0</v>
      </c>
      <c r="AA44" s="410">
        <f t="shared" ref="AA44:AC44" si="14">AA43</f>
        <v>0</v>
      </c>
      <c r="AB44" s="410">
        <f t="shared" si="14"/>
        <v>0</v>
      </c>
      <c r="AC44" s="410">
        <f t="shared" si="14"/>
        <v>0</v>
      </c>
      <c r="AD44" s="410">
        <f t="shared" ref="AD44:AL44" si="15">AD43</f>
        <v>0</v>
      </c>
      <c r="AE44" s="410">
        <f t="shared" si="15"/>
        <v>0</v>
      </c>
      <c r="AF44" s="410">
        <f t="shared" si="15"/>
        <v>0</v>
      </c>
      <c r="AG44" s="410">
        <f t="shared" si="15"/>
        <v>0</v>
      </c>
      <c r="AH44" s="410">
        <f t="shared" si="15"/>
        <v>0</v>
      </c>
      <c r="AI44" s="410">
        <f t="shared" si="15"/>
        <v>0</v>
      </c>
      <c r="AJ44" s="410">
        <f t="shared" si="15"/>
        <v>0</v>
      </c>
      <c r="AK44" s="410">
        <f t="shared" si="15"/>
        <v>0</v>
      </c>
      <c r="AL44" s="410">
        <f t="shared" si="15"/>
        <v>0</v>
      </c>
      <c r="AM44" s="296"/>
    </row>
    <row r="45" spans="1:39" s="282" customFormat="1" ht="15" outlineLevel="1">
      <c r="A45" s="508"/>
      <c r="B45" s="293"/>
      <c r="C45" s="304"/>
      <c r="D45" s="303"/>
      <c r="E45" s="303"/>
      <c r="F45" s="303"/>
      <c r="G45" s="303"/>
      <c r="H45" s="303"/>
      <c r="I45" s="303"/>
      <c r="J45" s="303"/>
      <c r="K45" s="303"/>
      <c r="L45" s="303"/>
      <c r="M45" s="303"/>
      <c r="N45" s="290"/>
      <c r="O45" s="303"/>
      <c r="P45" s="303"/>
      <c r="Q45" s="303"/>
      <c r="R45" s="303"/>
      <c r="S45" s="303"/>
      <c r="T45" s="303"/>
      <c r="U45" s="303"/>
      <c r="V45" s="303"/>
      <c r="W45" s="303"/>
      <c r="X45" s="303"/>
      <c r="Y45" s="411"/>
      <c r="Z45" s="411"/>
      <c r="AA45" s="411"/>
      <c r="AB45" s="411"/>
      <c r="AC45" s="411"/>
      <c r="AD45" s="411"/>
      <c r="AE45" s="411"/>
      <c r="AF45" s="411"/>
      <c r="AG45" s="411"/>
      <c r="AH45" s="411"/>
      <c r="AI45" s="411"/>
      <c r="AJ45" s="411"/>
      <c r="AK45" s="411"/>
      <c r="AL45" s="411"/>
      <c r="AM45" s="305"/>
    </row>
    <row r="46" spans="1:39" s="282" customFormat="1" ht="15" outlineLevel="1">
      <c r="A46" s="508">
        <v>9</v>
      </c>
      <c r="B46" s="293" t="s">
        <v>7</v>
      </c>
      <c r="C46" s="290" t="s">
        <v>25</v>
      </c>
      <c r="D46" s="294"/>
      <c r="E46" s="294"/>
      <c r="F46" s="294"/>
      <c r="G46" s="294"/>
      <c r="H46" s="294"/>
      <c r="I46" s="294"/>
      <c r="J46" s="294"/>
      <c r="K46" s="294"/>
      <c r="L46" s="294"/>
      <c r="M46" s="294"/>
      <c r="N46" s="290"/>
      <c r="O46" s="294"/>
      <c r="P46" s="294"/>
      <c r="Q46" s="294"/>
      <c r="R46" s="294"/>
      <c r="S46" s="294"/>
      <c r="T46" s="294"/>
      <c r="U46" s="294"/>
      <c r="V46" s="294"/>
      <c r="W46" s="294"/>
      <c r="X46" s="294"/>
      <c r="Y46" s="409"/>
      <c r="Z46" s="409"/>
      <c r="AA46" s="409"/>
      <c r="AB46" s="409"/>
      <c r="AC46" s="409"/>
      <c r="AD46" s="409"/>
      <c r="AE46" s="409"/>
      <c r="AF46" s="409"/>
      <c r="AG46" s="409"/>
      <c r="AH46" s="409"/>
      <c r="AI46" s="409"/>
      <c r="AJ46" s="409"/>
      <c r="AK46" s="409"/>
      <c r="AL46" s="409"/>
      <c r="AM46" s="295">
        <f>SUM(Y46:AL46)</f>
        <v>0</v>
      </c>
    </row>
    <row r="47" spans="1:39" s="282" customFormat="1" ht="15" outlineLevel="1">
      <c r="A47" s="508"/>
      <c r="B47" s="293" t="s">
        <v>214</v>
      </c>
      <c r="C47" s="290" t="s">
        <v>163</v>
      </c>
      <c r="D47" s="294"/>
      <c r="E47" s="294"/>
      <c r="F47" s="294"/>
      <c r="G47" s="294"/>
      <c r="H47" s="294"/>
      <c r="I47" s="294"/>
      <c r="J47" s="294"/>
      <c r="K47" s="294"/>
      <c r="L47" s="294"/>
      <c r="M47" s="294"/>
      <c r="N47" s="290"/>
      <c r="O47" s="294"/>
      <c r="P47" s="294"/>
      <c r="Q47" s="294"/>
      <c r="R47" s="294"/>
      <c r="S47" s="294"/>
      <c r="T47" s="294"/>
      <c r="U47" s="294"/>
      <c r="V47" s="294"/>
      <c r="W47" s="294"/>
      <c r="X47" s="294"/>
      <c r="Y47" s="410">
        <f>Y46</f>
        <v>0</v>
      </c>
      <c r="Z47" s="410">
        <f>Z46</f>
        <v>0</v>
      </c>
      <c r="AA47" s="410">
        <f t="shared" ref="AA47:AC47" si="16">AA46</f>
        <v>0</v>
      </c>
      <c r="AB47" s="410">
        <f t="shared" si="16"/>
        <v>0</v>
      </c>
      <c r="AC47" s="410">
        <f t="shared" si="16"/>
        <v>0</v>
      </c>
      <c r="AD47" s="410">
        <f t="shared" ref="AD47:AL47" si="17">AD46</f>
        <v>0</v>
      </c>
      <c r="AE47" s="410">
        <f t="shared" si="17"/>
        <v>0</v>
      </c>
      <c r="AF47" s="410">
        <f t="shared" si="17"/>
        <v>0</v>
      </c>
      <c r="AG47" s="410">
        <f t="shared" si="17"/>
        <v>0</v>
      </c>
      <c r="AH47" s="410">
        <f t="shared" si="17"/>
        <v>0</v>
      </c>
      <c r="AI47" s="410">
        <f t="shared" si="17"/>
        <v>0</v>
      </c>
      <c r="AJ47" s="410">
        <f t="shared" si="17"/>
        <v>0</v>
      </c>
      <c r="AK47" s="410">
        <f t="shared" si="17"/>
        <v>0</v>
      </c>
      <c r="AL47" s="410">
        <f t="shared" si="17"/>
        <v>0</v>
      </c>
      <c r="AM47" s="296"/>
    </row>
    <row r="48" spans="1:39" s="282" customFormat="1" ht="15" outlineLevel="1">
      <c r="A48" s="508"/>
      <c r="B48" s="306"/>
      <c r="C48" s="307"/>
      <c r="D48" s="290"/>
      <c r="E48" s="290"/>
      <c r="F48" s="290"/>
      <c r="G48" s="290"/>
      <c r="H48" s="290"/>
      <c r="I48" s="290"/>
      <c r="J48" s="290"/>
      <c r="K48" s="290"/>
      <c r="L48" s="290"/>
      <c r="M48" s="290"/>
      <c r="N48" s="290"/>
      <c r="O48" s="290"/>
      <c r="P48" s="290"/>
      <c r="Q48" s="290"/>
      <c r="R48" s="290"/>
      <c r="S48" s="290"/>
      <c r="T48" s="290"/>
      <c r="U48" s="290"/>
      <c r="V48" s="290"/>
      <c r="W48" s="290"/>
      <c r="X48" s="290"/>
      <c r="Y48" s="411"/>
      <c r="Z48" s="411"/>
      <c r="AA48" s="411"/>
      <c r="AB48" s="411"/>
      <c r="AC48" s="411"/>
      <c r="AD48" s="411"/>
      <c r="AE48" s="411"/>
      <c r="AF48" s="411"/>
      <c r="AG48" s="411"/>
      <c r="AH48" s="411"/>
      <c r="AI48" s="411"/>
      <c r="AJ48" s="411"/>
      <c r="AK48" s="411"/>
      <c r="AL48" s="411"/>
      <c r="AM48" s="305"/>
    </row>
    <row r="49" spans="1:42" s="292" customFormat="1" ht="15.6" outlineLevel="1">
      <c r="A49" s="509"/>
      <c r="B49" s="287" t="s">
        <v>8</v>
      </c>
      <c r="C49" s="288"/>
      <c r="D49" s="288"/>
      <c r="E49" s="288"/>
      <c r="F49" s="288"/>
      <c r="G49" s="288"/>
      <c r="H49" s="288"/>
      <c r="I49" s="288"/>
      <c r="J49" s="288"/>
      <c r="K49" s="288"/>
      <c r="L49" s="288"/>
      <c r="M49" s="288"/>
      <c r="N49" s="290"/>
      <c r="O49" s="288"/>
      <c r="P49" s="288"/>
      <c r="Q49" s="288"/>
      <c r="R49" s="288"/>
      <c r="S49" s="288"/>
      <c r="T49" s="288"/>
      <c r="U49" s="288"/>
      <c r="V49" s="288"/>
      <c r="W49" s="288"/>
      <c r="X49" s="288"/>
      <c r="Y49" s="413"/>
      <c r="Z49" s="413"/>
      <c r="AA49" s="413"/>
      <c r="AB49" s="413"/>
      <c r="AC49" s="413"/>
      <c r="AD49" s="413"/>
      <c r="AE49" s="413"/>
      <c r="AF49" s="413"/>
      <c r="AG49" s="413"/>
      <c r="AH49" s="413"/>
      <c r="AI49" s="413"/>
      <c r="AJ49" s="413"/>
      <c r="AK49" s="413"/>
      <c r="AL49" s="413"/>
      <c r="AM49" s="291"/>
      <c r="AO49" s="308"/>
      <c r="AP49" s="308"/>
    </row>
    <row r="50" spans="1:42" s="282" customFormat="1" ht="15" outlineLevel="1">
      <c r="A50" s="508">
        <v>10</v>
      </c>
      <c r="B50" s="309" t="s">
        <v>22</v>
      </c>
      <c r="C50" s="290" t="s">
        <v>25</v>
      </c>
      <c r="D50" s="294">
        <f>+'7.  Persistence Report'!AQ36</f>
        <v>2093672.9729437842</v>
      </c>
      <c r="E50" s="294">
        <f>+'7.  Persistence Report'!AR36</f>
        <v>2093672.9729437842</v>
      </c>
      <c r="F50" s="294">
        <f>+'7.  Persistence Report'!AS36</f>
        <v>2093672.9729437842</v>
      </c>
      <c r="G50" s="294">
        <f>+'7.  Persistence Report'!AT36</f>
        <v>2093672.9729437842</v>
      </c>
      <c r="H50" s="294">
        <f>+'7.  Persistence Report'!AU36</f>
        <v>2093672.9729437842</v>
      </c>
      <c r="I50" s="294">
        <f>+'7.  Persistence Report'!AV36</f>
        <v>2093672.9729437842</v>
      </c>
      <c r="J50" s="294">
        <f>+'7.  Persistence Report'!AW36</f>
        <v>2093672.9729437842</v>
      </c>
      <c r="K50" s="294">
        <f>+'7.  Persistence Report'!AX36</f>
        <v>2093672.9729437842</v>
      </c>
      <c r="L50" s="294">
        <f>+'7.  Persistence Report'!AY36</f>
        <v>2003659.196267423</v>
      </c>
      <c r="M50" s="294">
        <f>+'7.  Persistence Report'!AZ36</f>
        <v>2003659.196267423</v>
      </c>
      <c r="N50" s="294">
        <v>12</v>
      </c>
      <c r="O50" s="294">
        <f>+'7.  Persistence Report'!L36</f>
        <v>414.69293072073339</v>
      </c>
      <c r="P50" s="294">
        <f>+'7.  Persistence Report'!M36</f>
        <v>414.69293072073339</v>
      </c>
      <c r="Q50" s="294">
        <f>+'7.  Persistence Report'!N36</f>
        <v>414.69293072073339</v>
      </c>
      <c r="R50" s="294">
        <f>+'7.  Persistence Report'!O36</f>
        <v>414.69293072073339</v>
      </c>
      <c r="S50" s="294">
        <f>+'7.  Persistence Report'!P36</f>
        <v>414.69293072073339</v>
      </c>
      <c r="T50" s="294">
        <f>+'7.  Persistence Report'!Q36</f>
        <v>414.69293072073339</v>
      </c>
      <c r="U50" s="294">
        <f>+'7.  Persistence Report'!R36</f>
        <v>414.69293072073339</v>
      </c>
      <c r="V50" s="294">
        <f>+'7.  Persistence Report'!S36</f>
        <v>414.69293072073339</v>
      </c>
      <c r="W50" s="294">
        <f>+'7.  Persistence Report'!T36</f>
        <v>390.58175974442787</v>
      </c>
      <c r="X50" s="294">
        <f>+'7.  Persistence Report'!U36</f>
        <v>390.58175974442787</v>
      </c>
      <c r="Y50" s="414"/>
      <c r="Z50" s="414">
        <v>1</v>
      </c>
      <c r="AA50" s="414"/>
      <c r="AB50" s="414"/>
      <c r="AC50" s="414"/>
      <c r="AD50" s="414"/>
      <c r="AE50" s="414"/>
      <c r="AF50" s="414"/>
      <c r="AG50" s="414"/>
      <c r="AH50" s="414"/>
      <c r="AI50" s="414"/>
      <c r="AJ50" s="414"/>
      <c r="AK50" s="414"/>
      <c r="AL50" s="414"/>
      <c r="AM50" s="295">
        <f>SUM(Y50:AL50)</f>
        <v>1</v>
      </c>
    </row>
    <row r="51" spans="1:42" s="282" customFormat="1" ht="15" outlineLevel="1">
      <c r="A51" s="508"/>
      <c r="B51" s="293" t="s">
        <v>214</v>
      </c>
      <c r="C51" s="290" t="s">
        <v>163</v>
      </c>
      <c r="D51" s="294">
        <f>+'7.  Persistence Report'!AQ54</f>
        <v>278114.3927076257</v>
      </c>
      <c r="E51" s="294">
        <f>+'7.  Persistence Report'!AR54</f>
        <v>278114.3927076257</v>
      </c>
      <c r="F51" s="294">
        <f>+'7.  Persistence Report'!AS54</f>
        <v>278114.3927076257</v>
      </c>
      <c r="G51" s="294">
        <f>+'7.  Persistence Report'!AT54</f>
        <v>278114.3927076257</v>
      </c>
      <c r="H51" s="294">
        <f>+'7.  Persistence Report'!AU54</f>
        <v>278114.3927076257</v>
      </c>
      <c r="I51" s="294">
        <f>+'7.  Persistence Report'!AV54</f>
        <v>272074.8285987805</v>
      </c>
      <c r="J51" s="294">
        <f>+'7.  Persistence Report'!AW54</f>
        <v>260865.96539934364</v>
      </c>
      <c r="K51" s="294">
        <f>+'7.  Persistence Report'!AX54</f>
        <v>109715.81553518993</v>
      </c>
      <c r="L51" s="294">
        <f>+'7.  Persistence Report'!AY54</f>
        <v>105140.66632322787</v>
      </c>
      <c r="M51" s="294">
        <f>+'7.  Persistence Report'!AZ54</f>
        <v>105140.66632322787</v>
      </c>
      <c r="N51" s="294">
        <f>N50</f>
        <v>12</v>
      </c>
      <c r="O51" s="294">
        <f>+'7.  Persistence Report'!L54</f>
        <v>46.312544058827648</v>
      </c>
      <c r="P51" s="294">
        <f>+'7.  Persistence Report'!M54</f>
        <v>46.312544058827648</v>
      </c>
      <c r="Q51" s="294">
        <f>+'7.  Persistence Report'!N54</f>
        <v>46.312544058827648</v>
      </c>
      <c r="R51" s="294">
        <f>+'7.  Persistence Report'!O54</f>
        <v>46.312544058827648</v>
      </c>
      <c r="S51" s="294">
        <f>+'7.  Persistence Report'!P54</f>
        <v>46.312544058827648</v>
      </c>
      <c r="T51" s="294">
        <f>+'7.  Persistence Report'!Q54</f>
        <v>44.735243940972843</v>
      </c>
      <c r="U51" s="294">
        <f>+'7.  Persistence Report'!R54</f>
        <v>42.750048244326045</v>
      </c>
      <c r="V51" s="294">
        <f>+'7.  Persistence Report'!S54</f>
        <v>15.979926982348989</v>
      </c>
      <c r="W51" s="294">
        <f>+'7.  Persistence Report'!T54</f>
        <v>14.797883845419323</v>
      </c>
      <c r="X51" s="294">
        <f>+'7.  Persistence Report'!U54</f>
        <v>14.797883845419323</v>
      </c>
      <c r="Y51" s="410">
        <f>Y50</f>
        <v>0</v>
      </c>
      <c r="Z51" s="410">
        <f>Z50</f>
        <v>1</v>
      </c>
      <c r="AA51" s="410">
        <f t="shared" ref="AA51:AC51" si="18">AA50</f>
        <v>0</v>
      </c>
      <c r="AB51" s="410">
        <f t="shared" si="18"/>
        <v>0</v>
      </c>
      <c r="AC51" s="410">
        <f t="shared" si="18"/>
        <v>0</v>
      </c>
      <c r="AD51" s="410">
        <f t="shared" ref="AD51:AL51" si="19">AD50</f>
        <v>0</v>
      </c>
      <c r="AE51" s="410">
        <f t="shared" si="19"/>
        <v>0</v>
      </c>
      <c r="AF51" s="410">
        <f t="shared" si="19"/>
        <v>0</v>
      </c>
      <c r="AG51" s="410">
        <f t="shared" si="19"/>
        <v>0</v>
      </c>
      <c r="AH51" s="410">
        <f t="shared" si="19"/>
        <v>0</v>
      </c>
      <c r="AI51" s="410">
        <f t="shared" si="19"/>
        <v>0</v>
      </c>
      <c r="AJ51" s="410">
        <f t="shared" si="19"/>
        <v>0</v>
      </c>
      <c r="AK51" s="410">
        <f t="shared" si="19"/>
        <v>0</v>
      </c>
      <c r="AL51" s="410">
        <f t="shared" si="19"/>
        <v>0</v>
      </c>
      <c r="AM51" s="310"/>
    </row>
    <row r="52" spans="1:42" s="282" customFormat="1" ht="15" outlineLevel="1">
      <c r="A52" s="508"/>
      <c r="B52" s="309"/>
      <c r="C52" s="311"/>
      <c r="D52" s="290"/>
      <c r="E52" s="290"/>
      <c r="F52" s="290"/>
      <c r="G52" s="290"/>
      <c r="H52" s="290"/>
      <c r="I52" s="290"/>
      <c r="J52" s="290"/>
      <c r="K52" s="290"/>
      <c r="L52" s="290"/>
      <c r="M52" s="290"/>
      <c r="N52" s="290"/>
      <c r="O52" s="290"/>
      <c r="P52" s="290"/>
      <c r="Q52" s="290"/>
      <c r="R52" s="290"/>
      <c r="S52" s="290"/>
      <c r="T52" s="290"/>
      <c r="U52" s="290"/>
      <c r="V52" s="290"/>
      <c r="W52" s="290"/>
      <c r="X52" s="290"/>
      <c r="Y52" s="415"/>
      <c r="Z52" s="415"/>
      <c r="AA52" s="415"/>
      <c r="AB52" s="415"/>
      <c r="AC52" s="415"/>
      <c r="AD52" s="415"/>
      <c r="AE52" s="415"/>
      <c r="AF52" s="415"/>
      <c r="AG52" s="415"/>
      <c r="AH52" s="415"/>
      <c r="AI52" s="415"/>
      <c r="AJ52" s="415"/>
      <c r="AK52" s="415"/>
      <c r="AL52" s="415"/>
      <c r="AM52" s="312"/>
    </row>
    <row r="53" spans="1:42" s="282" customFormat="1" ht="15" outlineLevel="1">
      <c r="A53" s="508">
        <v>11</v>
      </c>
      <c r="B53" s="313" t="s">
        <v>21</v>
      </c>
      <c r="C53" s="290" t="s">
        <v>25</v>
      </c>
      <c r="D53" s="294">
        <f>+'7.  Persistence Report'!AQ35</f>
        <v>564845.82611143752</v>
      </c>
      <c r="E53" s="294">
        <f>+'7.  Persistence Report'!AR35</f>
        <v>564845.82611143752</v>
      </c>
      <c r="F53" s="294">
        <f>+'7.  Persistence Report'!AS35</f>
        <v>561523.13089645375</v>
      </c>
      <c r="G53" s="294">
        <f>+'7.  Persistence Report'!AT35</f>
        <v>481168.3126758844</v>
      </c>
      <c r="H53" s="294">
        <f>+'7.  Persistence Report'!AU35</f>
        <v>481168.3126758844</v>
      </c>
      <c r="I53" s="294">
        <f>+'7.  Persistence Report'!AV35</f>
        <v>480380.57272740384</v>
      </c>
      <c r="J53" s="294">
        <f>+'7.  Persistence Report'!AW35</f>
        <v>216072.17800647658</v>
      </c>
      <c r="K53" s="294">
        <f>+'7.  Persistence Report'!AX35</f>
        <v>216072.17800647658</v>
      </c>
      <c r="L53" s="294">
        <f>+'7.  Persistence Report'!AY35</f>
        <v>216072.17800647658</v>
      </c>
      <c r="M53" s="294">
        <f>+'7.  Persistence Report'!AZ35</f>
        <v>216072.17800647658</v>
      </c>
      <c r="N53" s="294">
        <v>12</v>
      </c>
      <c r="O53" s="294">
        <f>+'7.  Persistence Report'!L35</f>
        <v>220.34408216358349</v>
      </c>
      <c r="P53" s="294">
        <f>+'7.  Persistence Report'!M35</f>
        <v>220.34408216358349</v>
      </c>
      <c r="Q53" s="294">
        <f>+'7.  Persistence Report'!N35</f>
        <v>219.15448105069737</v>
      </c>
      <c r="R53" s="294">
        <f>+'7.  Persistence Report'!O35</f>
        <v>192.48955770340513</v>
      </c>
      <c r="S53" s="294">
        <f>+'7.  Persistence Report'!P35</f>
        <v>192.48955770340513</v>
      </c>
      <c r="T53" s="294">
        <f>+'7.  Persistence Report'!Q35</f>
        <v>192.16695401177492</v>
      </c>
      <c r="U53" s="294">
        <f>+'7.  Persistence Report'!R35</f>
        <v>85.584455077389151</v>
      </c>
      <c r="V53" s="294">
        <f>+'7.  Persistence Report'!S35</f>
        <v>85.584455077389151</v>
      </c>
      <c r="W53" s="294">
        <f>+'7.  Persistence Report'!T35</f>
        <v>85.584455077389151</v>
      </c>
      <c r="X53" s="294">
        <f>+'7.  Persistence Report'!U35</f>
        <v>85.584455077389151</v>
      </c>
      <c r="Y53" s="414"/>
      <c r="Z53" s="414">
        <v>1</v>
      </c>
      <c r="AA53" s="414"/>
      <c r="AB53" s="414"/>
      <c r="AC53" s="414"/>
      <c r="AD53" s="414"/>
      <c r="AE53" s="414"/>
      <c r="AF53" s="414"/>
      <c r="AG53" s="414"/>
      <c r="AH53" s="414"/>
      <c r="AI53" s="414"/>
      <c r="AJ53" s="414"/>
      <c r="AK53" s="414"/>
      <c r="AL53" s="414"/>
      <c r="AM53" s="295">
        <f>SUM(Y53:AL53)</f>
        <v>1</v>
      </c>
    </row>
    <row r="54" spans="1:42" s="282" customFormat="1" ht="15" outlineLevel="1">
      <c r="A54" s="508"/>
      <c r="B54" s="314" t="s">
        <v>214</v>
      </c>
      <c r="C54" s="290" t="s">
        <v>163</v>
      </c>
      <c r="D54" s="294">
        <f>+'7.  Persistence Report'!AQ55</f>
        <v>97670.433123441646</v>
      </c>
      <c r="E54" s="294">
        <f>+'7.  Persistence Report'!AR55</f>
        <v>97670.433123441646</v>
      </c>
      <c r="F54" s="294">
        <f>+'7.  Persistence Report'!AS55</f>
        <v>97670.433123441646</v>
      </c>
      <c r="G54" s="294">
        <f>+'7.  Persistence Report'!AT55</f>
        <v>72539.513666476996</v>
      </c>
      <c r="H54" s="294">
        <f>+'7.  Persistence Report'!AU55</f>
        <v>72539.513666476996</v>
      </c>
      <c r="I54" s="294">
        <f>+'7.  Persistence Report'!AV55</f>
        <v>72539.513666476996</v>
      </c>
      <c r="J54" s="294">
        <f>+'7.  Persistence Report'!AW55</f>
        <v>51105.703301341666</v>
      </c>
      <c r="K54" s="294">
        <f>+'7.  Persistence Report'!AX55</f>
        <v>51105.703301341666</v>
      </c>
      <c r="L54" s="294">
        <f>+'7.  Persistence Report'!AY55</f>
        <v>51105.703301341666</v>
      </c>
      <c r="M54" s="294">
        <f>+'7.  Persistence Report'!AZ55</f>
        <v>51105.703301341666</v>
      </c>
      <c r="N54" s="294">
        <f>N53</f>
        <v>12</v>
      </c>
      <c r="O54" s="294">
        <f>+'7.  Persistence Report'!L55</f>
        <v>38.243515486709889</v>
      </c>
      <c r="P54" s="294">
        <f>+'7.  Persistence Report'!M55</f>
        <v>38.243515486709889</v>
      </c>
      <c r="Q54" s="294">
        <f>+'7.  Persistence Report'!N55</f>
        <v>38.243515486709889</v>
      </c>
      <c r="R54" s="294">
        <f>+'7.  Persistence Report'!O55</f>
        <v>29.470999386453538</v>
      </c>
      <c r="S54" s="294">
        <f>+'7.  Persistence Report'!P55</f>
        <v>29.470999386453538</v>
      </c>
      <c r="T54" s="294">
        <f>+'7.  Persistence Report'!Q55</f>
        <v>29.470999386453538</v>
      </c>
      <c r="U54" s="294">
        <f>+'7.  Persistence Report'!R55</f>
        <v>20.532572816215968</v>
      </c>
      <c r="V54" s="294">
        <f>+'7.  Persistence Report'!S55</f>
        <v>20.532572816215968</v>
      </c>
      <c r="W54" s="294">
        <f>+'7.  Persistence Report'!T55</f>
        <v>20.532572816215968</v>
      </c>
      <c r="X54" s="294">
        <f>+'7.  Persistence Report'!U55</f>
        <v>20.532572816215968</v>
      </c>
      <c r="Y54" s="410">
        <f>Y53</f>
        <v>0</v>
      </c>
      <c r="Z54" s="410">
        <f>Z53</f>
        <v>1</v>
      </c>
      <c r="AA54" s="410">
        <f t="shared" ref="AA54:AC54" si="20">AA53</f>
        <v>0</v>
      </c>
      <c r="AB54" s="410">
        <f t="shared" si="20"/>
        <v>0</v>
      </c>
      <c r="AC54" s="410">
        <f t="shared" si="20"/>
        <v>0</v>
      </c>
      <c r="AD54" s="410">
        <f t="shared" ref="AD54:AL54" si="21">AD53</f>
        <v>0</v>
      </c>
      <c r="AE54" s="410">
        <f t="shared" si="21"/>
        <v>0</v>
      </c>
      <c r="AF54" s="410">
        <f t="shared" si="21"/>
        <v>0</v>
      </c>
      <c r="AG54" s="410">
        <f t="shared" si="21"/>
        <v>0</v>
      </c>
      <c r="AH54" s="410">
        <f t="shared" si="21"/>
        <v>0</v>
      </c>
      <c r="AI54" s="410">
        <f t="shared" si="21"/>
        <v>0</v>
      </c>
      <c r="AJ54" s="410">
        <f t="shared" si="21"/>
        <v>0</v>
      </c>
      <c r="AK54" s="410">
        <f t="shared" si="21"/>
        <v>0</v>
      </c>
      <c r="AL54" s="410">
        <f t="shared" si="21"/>
        <v>0</v>
      </c>
      <c r="AM54" s="310"/>
    </row>
    <row r="55" spans="1:42" s="282" customFormat="1" ht="15" outlineLevel="1">
      <c r="A55" s="508"/>
      <c r="B55" s="313"/>
      <c r="C55" s="311"/>
      <c r="D55" s="290"/>
      <c r="E55" s="290"/>
      <c r="F55" s="290"/>
      <c r="G55" s="290"/>
      <c r="H55" s="290"/>
      <c r="I55" s="290"/>
      <c r="J55" s="290"/>
      <c r="K55" s="290"/>
      <c r="L55" s="290"/>
      <c r="M55" s="290"/>
      <c r="N55" s="290"/>
      <c r="O55" s="290"/>
      <c r="P55" s="290"/>
      <c r="Q55" s="290"/>
      <c r="R55" s="290"/>
      <c r="S55" s="290"/>
      <c r="T55" s="290"/>
      <c r="U55" s="290"/>
      <c r="V55" s="290"/>
      <c r="W55" s="290"/>
      <c r="X55" s="290"/>
      <c r="Y55" s="415"/>
      <c r="Z55" s="416"/>
      <c r="AA55" s="415"/>
      <c r="AB55" s="415"/>
      <c r="AC55" s="415"/>
      <c r="AD55" s="415"/>
      <c r="AE55" s="415"/>
      <c r="AF55" s="415"/>
      <c r="AG55" s="415"/>
      <c r="AH55" s="415"/>
      <c r="AI55" s="415"/>
      <c r="AJ55" s="415"/>
      <c r="AK55" s="415"/>
      <c r="AL55" s="415"/>
      <c r="AM55" s="312"/>
    </row>
    <row r="56" spans="1:42" s="282" customFormat="1" ht="15" outlineLevel="1">
      <c r="A56" s="508">
        <v>12</v>
      </c>
      <c r="B56" s="313" t="s">
        <v>23</v>
      </c>
      <c r="C56" s="290" t="s">
        <v>25</v>
      </c>
      <c r="D56" s="294"/>
      <c r="E56" s="294"/>
      <c r="F56" s="294"/>
      <c r="G56" s="294"/>
      <c r="H56" s="294"/>
      <c r="I56" s="294"/>
      <c r="J56" s="294"/>
      <c r="K56" s="294"/>
      <c r="L56" s="294"/>
      <c r="M56" s="294"/>
      <c r="N56" s="294">
        <v>3</v>
      </c>
      <c r="O56" s="294"/>
      <c r="P56" s="294"/>
      <c r="Q56" s="294"/>
      <c r="R56" s="294"/>
      <c r="S56" s="294"/>
      <c r="T56" s="294"/>
      <c r="U56" s="294"/>
      <c r="V56" s="294"/>
      <c r="W56" s="294"/>
      <c r="X56" s="294"/>
      <c r="Y56" s="414"/>
      <c r="Z56" s="414"/>
      <c r="AA56" s="414"/>
      <c r="AB56" s="414"/>
      <c r="AC56" s="414"/>
      <c r="AD56" s="414"/>
      <c r="AE56" s="414"/>
      <c r="AF56" s="414"/>
      <c r="AG56" s="414"/>
      <c r="AH56" s="414"/>
      <c r="AI56" s="414"/>
      <c r="AJ56" s="414"/>
      <c r="AK56" s="414"/>
      <c r="AL56" s="414"/>
      <c r="AM56" s="295">
        <f>SUM(Y56:AL56)</f>
        <v>0</v>
      </c>
    </row>
    <row r="57" spans="1:42" s="282" customFormat="1" ht="15" outlineLevel="1">
      <c r="A57" s="508"/>
      <c r="B57" s="314" t="s">
        <v>214</v>
      </c>
      <c r="C57" s="290" t="s">
        <v>163</v>
      </c>
      <c r="D57" s="294"/>
      <c r="E57" s="294"/>
      <c r="F57" s="294"/>
      <c r="G57" s="294"/>
      <c r="H57" s="294"/>
      <c r="I57" s="294"/>
      <c r="J57" s="294"/>
      <c r="K57" s="294"/>
      <c r="L57" s="294"/>
      <c r="M57" s="294"/>
      <c r="N57" s="294">
        <f>N56</f>
        <v>3</v>
      </c>
      <c r="O57" s="294"/>
      <c r="P57" s="294"/>
      <c r="Q57" s="294"/>
      <c r="R57" s="294"/>
      <c r="S57" s="294"/>
      <c r="T57" s="294"/>
      <c r="U57" s="294"/>
      <c r="V57" s="294"/>
      <c r="W57" s="294"/>
      <c r="X57" s="294"/>
      <c r="Y57" s="410">
        <f>Y56</f>
        <v>0</v>
      </c>
      <c r="Z57" s="410">
        <f>Z56</f>
        <v>0</v>
      </c>
      <c r="AA57" s="410">
        <f t="shared" ref="AA57:AC57" si="22">AA56</f>
        <v>0</v>
      </c>
      <c r="AB57" s="410">
        <f t="shared" si="22"/>
        <v>0</v>
      </c>
      <c r="AC57" s="410">
        <f t="shared" si="22"/>
        <v>0</v>
      </c>
      <c r="AD57" s="410">
        <f t="shared" ref="AD57:AL57" si="23">AD56</f>
        <v>0</v>
      </c>
      <c r="AE57" s="410">
        <f t="shared" si="23"/>
        <v>0</v>
      </c>
      <c r="AF57" s="410">
        <f t="shared" si="23"/>
        <v>0</v>
      </c>
      <c r="AG57" s="410">
        <f t="shared" si="23"/>
        <v>0</v>
      </c>
      <c r="AH57" s="410">
        <f t="shared" si="23"/>
        <v>0</v>
      </c>
      <c r="AI57" s="410">
        <f t="shared" si="23"/>
        <v>0</v>
      </c>
      <c r="AJ57" s="410">
        <f t="shared" si="23"/>
        <v>0</v>
      </c>
      <c r="AK57" s="410">
        <f t="shared" si="23"/>
        <v>0</v>
      </c>
      <c r="AL57" s="410">
        <f t="shared" si="23"/>
        <v>0</v>
      </c>
      <c r="AM57" s="310"/>
    </row>
    <row r="58" spans="1:42" s="282" customFormat="1" ht="15" outlineLevel="1">
      <c r="A58" s="508"/>
      <c r="B58" s="313"/>
      <c r="C58" s="311"/>
      <c r="D58" s="315"/>
      <c r="E58" s="315"/>
      <c r="F58" s="315"/>
      <c r="G58" s="315"/>
      <c r="H58" s="315"/>
      <c r="I58" s="315"/>
      <c r="J58" s="315"/>
      <c r="K58" s="315"/>
      <c r="L58" s="315"/>
      <c r="M58" s="315"/>
      <c r="N58" s="290"/>
      <c r="O58" s="315"/>
      <c r="P58" s="315"/>
      <c r="Q58" s="315"/>
      <c r="R58" s="315"/>
      <c r="S58" s="315"/>
      <c r="T58" s="315"/>
      <c r="U58" s="315"/>
      <c r="V58" s="315"/>
      <c r="W58" s="315"/>
      <c r="X58" s="315"/>
      <c r="Y58" s="415"/>
      <c r="Z58" s="416"/>
      <c r="AA58" s="415"/>
      <c r="AB58" s="415"/>
      <c r="AC58" s="415"/>
      <c r="AD58" s="415"/>
      <c r="AE58" s="415"/>
      <c r="AF58" s="415"/>
      <c r="AG58" s="415"/>
      <c r="AH58" s="415"/>
      <c r="AI58" s="415"/>
      <c r="AJ58" s="415"/>
      <c r="AK58" s="415"/>
      <c r="AL58" s="415"/>
      <c r="AM58" s="312"/>
    </row>
    <row r="59" spans="1:42" s="282" customFormat="1" ht="15" outlineLevel="1">
      <c r="A59" s="508">
        <v>13</v>
      </c>
      <c r="B59" s="313" t="s">
        <v>24</v>
      </c>
      <c r="C59" s="290" t="s">
        <v>25</v>
      </c>
      <c r="D59" s="294"/>
      <c r="E59" s="294"/>
      <c r="F59" s="294"/>
      <c r="G59" s="294"/>
      <c r="H59" s="294"/>
      <c r="I59" s="294"/>
      <c r="J59" s="294"/>
      <c r="K59" s="294"/>
      <c r="L59" s="294"/>
      <c r="M59" s="294"/>
      <c r="N59" s="294">
        <v>12</v>
      </c>
      <c r="O59" s="294"/>
      <c r="P59" s="294"/>
      <c r="Q59" s="294"/>
      <c r="R59" s="294"/>
      <c r="S59" s="294"/>
      <c r="T59" s="294"/>
      <c r="U59" s="294"/>
      <c r="V59" s="294"/>
      <c r="W59" s="294"/>
      <c r="X59" s="294"/>
      <c r="Y59" s="414"/>
      <c r="Z59" s="414"/>
      <c r="AA59" s="414"/>
      <c r="AB59" s="414"/>
      <c r="AC59" s="414"/>
      <c r="AD59" s="414"/>
      <c r="AE59" s="414"/>
      <c r="AF59" s="414"/>
      <c r="AG59" s="414"/>
      <c r="AH59" s="414"/>
      <c r="AI59" s="414"/>
      <c r="AJ59" s="414"/>
      <c r="AK59" s="414"/>
      <c r="AL59" s="414"/>
      <c r="AM59" s="295">
        <f>SUM(Y59:AL59)</f>
        <v>0</v>
      </c>
    </row>
    <row r="60" spans="1:42" s="282" customFormat="1" ht="15" outlineLevel="1">
      <c r="A60" s="508"/>
      <c r="B60" s="314" t="s">
        <v>214</v>
      </c>
      <c r="C60" s="290" t="s">
        <v>163</v>
      </c>
      <c r="D60" s="294"/>
      <c r="E60" s="294"/>
      <c r="F60" s="294"/>
      <c r="G60" s="294"/>
      <c r="H60" s="294"/>
      <c r="I60" s="294"/>
      <c r="J60" s="294"/>
      <c r="K60" s="294"/>
      <c r="L60" s="294"/>
      <c r="M60" s="294"/>
      <c r="N60" s="294">
        <f>N59</f>
        <v>12</v>
      </c>
      <c r="O60" s="294"/>
      <c r="P60" s="294"/>
      <c r="Q60" s="294"/>
      <c r="R60" s="294"/>
      <c r="S60" s="294"/>
      <c r="T60" s="294"/>
      <c r="U60" s="294"/>
      <c r="V60" s="294"/>
      <c r="W60" s="294"/>
      <c r="X60" s="294"/>
      <c r="Y60" s="410">
        <f>Y59</f>
        <v>0</v>
      </c>
      <c r="Z60" s="410">
        <f>Z59</f>
        <v>0</v>
      </c>
      <c r="AA60" s="410">
        <f t="shared" ref="AA60:AC60" si="24">AA59</f>
        <v>0</v>
      </c>
      <c r="AB60" s="410">
        <f t="shared" si="24"/>
        <v>0</v>
      </c>
      <c r="AC60" s="410">
        <f t="shared" si="24"/>
        <v>0</v>
      </c>
      <c r="AD60" s="410">
        <f t="shared" ref="AD60:AL60" si="25">AD59</f>
        <v>0</v>
      </c>
      <c r="AE60" s="410">
        <f t="shared" si="25"/>
        <v>0</v>
      </c>
      <c r="AF60" s="410">
        <f t="shared" si="25"/>
        <v>0</v>
      </c>
      <c r="AG60" s="410">
        <f t="shared" si="25"/>
        <v>0</v>
      </c>
      <c r="AH60" s="410">
        <f t="shared" si="25"/>
        <v>0</v>
      </c>
      <c r="AI60" s="410">
        <f t="shared" si="25"/>
        <v>0</v>
      </c>
      <c r="AJ60" s="410">
        <f t="shared" si="25"/>
        <v>0</v>
      </c>
      <c r="AK60" s="410">
        <f t="shared" si="25"/>
        <v>0</v>
      </c>
      <c r="AL60" s="410">
        <f t="shared" si="25"/>
        <v>0</v>
      </c>
      <c r="AM60" s="310"/>
    </row>
    <row r="61" spans="1:42" s="282" customFormat="1" ht="15" outlineLevel="1">
      <c r="A61" s="508"/>
      <c r="B61" s="313"/>
      <c r="C61" s="311"/>
      <c r="D61" s="315"/>
      <c r="E61" s="315"/>
      <c r="F61" s="315"/>
      <c r="G61" s="315"/>
      <c r="H61" s="315"/>
      <c r="I61" s="315"/>
      <c r="J61" s="315"/>
      <c r="K61" s="315"/>
      <c r="L61" s="315"/>
      <c r="M61" s="315"/>
      <c r="N61" s="290"/>
      <c r="O61" s="315"/>
      <c r="P61" s="315"/>
      <c r="Q61" s="315"/>
      <c r="R61" s="315"/>
      <c r="S61" s="315"/>
      <c r="T61" s="315"/>
      <c r="U61" s="315"/>
      <c r="V61" s="315"/>
      <c r="W61" s="315"/>
      <c r="X61" s="315"/>
      <c r="Y61" s="415"/>
      <c r="Z61" s="415"/>
      <c r="AA61" s="415"/>
      <c r="AB61" s="415"/>
      <c r="AC61" s="415"/>
      <c r="AD61" s="415"/>
      <c r="AE61" s="415"/>
      <c r="AF61" s="415"/>
      <c r="AG61" s="415"/>
      <c r="AH61" s="415"/>
      <c r="AI61" s="415"/>
      <c r="AJ61" s="415"/>
      <c r="AK61" s="415"/>
      <c r="AL61" s="415"/>
      <c r="AM61" s="312"/>
    </row>
    <row r="62" spans="1:42" s="282" customFormat="1" ht="15" outlineLevel="1">
      <c r="A62" s="508">
        <v>14</v>
      </c>
      <c r="B62" s="313" t="s">
        <v>20</v>
      </c>
      <c r="C62" s="290" t="s">
        <v>25</v>
      </c>
      <c r="D62" s="294"/>
      <c r="E62" s="294"/>
      <c r="F62" s="294"/>
      <c r="G62" s="294"/>
      <c r="H62" s="294"/>
      <c r="I62" s="294"/>
      <c r="J62" s="294"/>
      <c r="K62" s="294"/>
      <c r="L62" s="294"/>
      <c r="M62" s="294"/>
      <c r="N62" s="294">
        <v>12</v>
      </c>
      <c r="O62" s="294"/>
      <c r="P62" s="294"/>
      <c r="Q62" s="294"/>
      <c r="R62" s="294"/>
      <c r="S62" s="294"/>
      <c r="T62" s="294"/>
      <c r="U62" s="294"/>
      <c r="V62" s="294"/>
      <c r="W62" s="294"/>
      <c r="X62" s="294"/>
      <c r="Y62" s="414"/>
      <c r="Z62" s="414"/>
      <c r="AA62" s="414"/>
      <c r="AB62" s="414"/>
      <c r="AC62" s="414"/>
      <c r="AD62" s="414"/>
      <c r="AE62" s="414"/>
      <c r="AF62" s="414"/>
      <c r="AG62" s="414"/>
      <c r="AH62" s="414"/>
      <c r="AI62" s="414"/>
      <c r="AJ62" s="414"/>
      <c r="AK62" s="414"/>
      <c r="AL62" s="414"/>
      <c r="AM62" s="295">
        <f>SUM(Y62:AL62)</f>
        <v>0</v>
      </c>
    </row>
    <row r="63" spans="1:42" s="282" customFormat="1" ht="15" outlineLevel="1">
      <c r="A63" s="508"/>
      <c r="B63" s="314" t="s">
        <v>214</v>
      </c>
      <c r="C63" s="290" t="s">
        <v>163</v>
      </c>
      <c r="D63" s="294"/>
      <c r="E63" s="294"/>
      <c r="F63" s="294"/>
      <c r="G63" s="294"/>
      <c r="H63" s="294"/>
      <c r="I63" s="294"/>
      <c r="J63" s="294"/>
      <c r="K63" s="294"/>
      <c r="L63" s="294"/>
      <c r="M63" s="294"/>
      <c r="N63" s="294">
        <f>N62</f>
        <v>12</v>
      </c>
      <c r="O63" s="294"/>
      <c r="P63" s="294"/>
      <c r="Q63" s="294"/>
      <c r="R63" s="294"/>
      <c r="S63" s="294"/>
      <c r="T63" s="294"/>
      <c r="U63" s="294"/>
      <c r="V63" s="294"/>
      <c r="W63" s="294"/>
      <c r="X63" s="294"/>
      <c r="Y63" s="410">
        <f>Y62</f>
        <v>0</v>
      </c>
      <c r="Z63" s="410">
        <f>Z62</f>
        <v>0</v>
      </c>
      <c r="AA63" s="410">
        <f t="shared" ref="AA63:AC63" si="26">AA62</f>
        <v>0</v>
      </c>
      <c r="AB63" s="410">
        <f t="shared" si="26"/>
        <v>0</v>
      </c>
      <c r="AC63" s="410">
        <f t="shared" si="26"/>
        <v>0</v>
      </c>
      <c r="AD63" s="410">
        <f t="shared" ref="AD63:AL63" si="27">AD62</f>
        <v>0</v>
      </c>
      <c r="AE63" s="410">
        <f t="shared" si="27"/>
        <v>0</v>
      </c>
      <c r="AF63" s="410">
        <f t="shared" si="27"/>
        <v>0</v>
      </c>
      <c r="AG63" s="410">
        <f t="shared" si="27"/>
        <v>0</v>
      </c>
      <c r="AH63" s="410">
        <f t="shared" si="27"/>
        <v>0</v>
      </c>
      <c r="AI63" s="410">
        <f t="shared" si="27"/>
        <v>0</v>
      </c>
      <c r="AJ63" s="410">
        <f t="shared" si="27"/>
        <v>0</v>
      </c>
      <c r="AK63" s="410">
        <f t="shared" si="27"/>
        <v>0</v>
      </c>
      <c r="AL63" s="410">
        <f t="shared" si="27"/>
        <v>0</v>
      </c>
      <c r="AM63" s="310"/>
    </row>
    <row r="64" spans="1:42" s="282" customFormat="1" ht="15" outlineLevel="1">
      <c r="A64" s="508"/>
      <c r="B64" s="313"/>
      <c r="C64" s="311"/>
      <c r="D64" s="315"/>
      <c r="E64" s="315"/>
      <c r="F64" s="315"/>
      <c r="G64" s="315"/>
      <c r="H64" s="315"/>
      <c r="I64" s="315"/>
      <c r="J64" s="315"/>
      <c r="K64" s="315"/>
      <c r="L64" s="315"/>
      <c r="M64" s="315"/>
      <c r="N64" s="290"/>
      <c r="O64" s="315"/>
      <c r="P64" s="315"/>
      <c r="Q64" s="315"/>
      <c r="R64" s="315"/>
      <c r="S64" s="315"/>
      <c r="T64" s="315"/>
      <c r="U64" s="315"/>
      <c r="V64" s="315"/>
      <c r="W64" s="315"/>
      <c r="X64" s="315"/>
      <c r="Y64" s="415"/>
      <c r="Z64" s="416"/>
      <c r="AA64" s="415"/>
      <c r="AB64" s="415"/>
      <c r="AC64" s="415"/>
      <c r="AD64" s="415"/>
      <c r="AE64" s="415"/>
      <c r="AF64" s="415"/>
      <c r="AG64" s="415"/>
      <c r="AH64" s="415"/>
      <c r="AI64" s="415"/>
      <c r="AJ64" s="415"/>
      <c r="AK64" s="415"/>
      <c r="AL64" s="415"/>
      <c r="AM64" s="312"/>
    </row>
    <row r="65" spans="1:39" s="282" customFormat="1" ht="15" outlineLevel="1">
      <c r="A65" s="508">
        <v>15</v>
      </c>
      <c r="B65" s="313" t="s">
        <v>485</v>
      </c>
      <c r="C65" s="290" t="s">
        <v>25</v>
      </c>
      <c r="D65" s="294"/>
      <c r="E65" s="294"/>
      <c r="F65" s="294"/>
      <c r="G65" s="294"/>
      <c r="H65" s="294"/>
      <c r="I65" s="294"/>
      <c r="J65" s="294"/>
      <c r="K65" s="294"/>
      <c r="L65" s="294"/>
      <c r="M65" s="294"/>
      <c r="N65" s="290"/>
      <c r="O65" s="294"/>
      <c r="P65" s="294"/>
      <c r="Q65" s="294"/>
      <c r="R65" s="294"/>
      <c r="S65" s="294"/>
      <c r="T65" s="294"/>
      <c r="U65" s="294"/>
      <c r="V65" s="294"/>
      <c r="W65" s="294"/>
      <c r="X65" s="294"/>
      <c r="Y65" s="414"/>
      <c r="Z65" s="414"/>
      <c r="AA65" s="414"/>
      <c r="AB65" s="414"/>
      <c r="AC65" s="414"/>
      <c r="AD65" s="414"/>
      <c r="AE65" s="414"/>
      <c r="AF65" s="414"/>
      <c r="AG65" s="414"/>
      <c r="AH65" s="414"/>
      <c r="AI65" s="414"/>
      <c r="AJ65" s="414"/>
      <c r="AK65" s="414"/>
      <c r="AL65" s="414"/>
      <c r="AM65" s="295">
        <f>SUM(Y65:AL65)</f>
        <v>0</v>
      </c>
    </row>
    <row r="66" spans="1:39" s="282" customFormat="1" ht="15" outlineLevel="1">
      <c r="A66" s="508"/>
      <c r="B66" s="314" t="s">
        <v>214</v>
      </c>
      <c r="C66" s="290" t="s">
        <v>163</v>
      </c>
      <c r="D66" s="294"/>
      <c r="E66" s="294"/>
      <c r="F66" s="294"/>
      <c r="G66" s="294"/>
      <c r="H66" s="294"/>
      <c r="I66" s="294"/>
      <c r="J66" s="294"/>
      <c r="K66" s="294"/>
      <c r="L66" s="294"/>
      <c r="M66" s="294"/>
      <c r="N66" s="290"/>
      <c r="O66" s="294"/>
      <c r="P66" s="294"/>
      <c r="Q66" s="294"/>
      <c r="R66" s="294"/>
      <c r="S66" s="294"/>
      <c r="T66" s="294"/>
      <c r="U66" s="294"/>
      <c r="V66" s="294"/>
      <c r="W66" s="294"/>
      <c r="X66" s="294"/>
      <c r="Y66" s="410">
        <f>Y65</f>
        <v>0</v>
      </c>
      <c r="Z66" s="410">
        <f>Z65</f>
        <v>0</v>
      </c>
      <c r="AA66" s="410">
        <f t="shared" ref="AA66:AC66" si="28">AA65</f>
        <v>0</v>
      </c>
      <c r="AB66" s="410">
        <f t="shared" si="28"/>
        <v>0</v>
      </c>
      <c r="AC66" s="410">
        <f t="shared" si="28"/>
        <v>0</v>
      </c>
      <c r="AD66" s="410">
        <f t="shared" ref="AD66:AL66" si="29">AD65</f>
        <v>0</v>
      </c>
      <c r="AE66" s="410">
        <f t="shared" si="29"/>
        <v>0</v>
      </c>
      <c r="AF66" s="410">
        <f t="shared" si="29"/>
        <v>0</v>
      </c>
      <c r="AG66" s="410">
        <f t="shared" si="29"/>
        <v>0</v>
      </c>
      <c r="AH66" s="410">
        <f t="shared" si="29"/>
        <v>0</v>
      </c>
      <c r="AI66" s="410">
        <f t="shared" si="29"/>
        <v>0</v>
      </c>
      <c r="AJ66" s="410">
        <f t="shared" si="29"/>
        <v>0</v>
      </c>
      <c r="AK66" s="410">
        <f t="shared" si="29"/>
        <v>0</v>
      </c>
      <c r="AL66" s="410">
        <f t="shared" si="29"/>
        <v>0</v>
      </c>
      <c r="AM66" s="310"/>
    </row>
    <row r="67" spans="1:39" s="282" customFormat="1" ht="15" outlineLevel="1">
      <c r="A67" s="508"/>
      <c r="B67" s="313"/>
      <c r="C67" s="311"/>
      <c r="D67" s="315"/>
      <c r="E67" s="315"/>
      <c r="F67" s="315"/>
      <c r="G67" s="315"/>
      <c r="H67" s="315"/>
      <c r="I67" s="315"/>
      <c r="J67" s="315"/>
      <c r="K67" s="315"/>
      <c r="L67" s="315"/>
      <c r="M67" s="315"/>
      <c r="N67" s="290"/>
      <c r="O67" s="315"/>
      <c r="P67" s="315"/>
      <c r="Q67" s="315"/>
      <c r="R67" s="315"/>
      <c r="S67" s="315"/>
      <c r="T67" s="315"/>
      <c r="U67" s="315"/>
      <c r="V67" s="315"/>
      <c r="W67" s="315"/>
      <c r="X67" s="315"/>
      <c r="Y67" s="417"/>
      <c r="Z67" s="415"/>
      <c r="AA67" s="415"/>
      <c r="AB67" s="415"/>
      <c r="AC67" s="415"/>
      <c r="AD67" s="415"/>
      <c r="AE67" s="415"/>
      <c r="AF67" s="415"/>
      <c r="AG67" s="415"/>
      <c r="AH67" s="415"/>
      <c r="AI67" s="415"/>
      <c r="AJ67" s="415"/>
      <c r="AK67" s="415"/>
      <c r="AL67" s="415"/>
      <c r="AM67" s="312"/>
    </row>
    <row r="68" spans="1:39" s="282" customFormat="1" ht="30" outlineLevel="1">
      <c r="A68" s="508">
        <v>16</v>
      </c>
      <c r="B68" s="313" t="s">
        <v>486</v>
      </c>
      <c r="C68" s="290" t="s">
        <v>25</v>
      </c>
      <c r="D68" s="294"/>
      <c r="E68" s="294"/>
      <c r="F68" s="294"/>
      <c r="G68" s="294"/>
      <c r="H68" s="294"/>
      <c r="I68" s="294"/>
      <c r="J68" s="294"/>
      <c r="K68" s="294"/>
      <c r="L68" s="294"/>
      <c r="M68" s="294"/>
      <c r="N68" s="290"/>
      <c r="O68" s="294"/>
      <c r="P68" s="294"/>
      <c r="Q68" s="294"/>
      <c r="R68" s="294"/>
      <c r="S68" s="294"/>
      <c r="T68" s="294"/>
      <c r="U68" s="294"/>
      <c r="V68" s="294"/>
      <c r="W68" s="294"/>
      <c r="X68" s="294"/>
      <c r="Y68" s="414"/>
      <c r="Z68" s="414"/>
      <c r="AA68" s="414"/>
      <c r="AB68" s="414"/>
      <c r="AC68" s="414"/>
      <c r="AD68" s="414"/>
      <c r="AE68" s="414"/>
      <c r="AF68" s="414"/>
      <c r="AG68" s="414"/>
      <c r="AH68" s="414"/>
      <c r="AI68" s="414"/>
      <c r="AJ68" s="414"/>
      <c r="AK68" s="414"/>
      <c r="AL68" s="414"/>
      <c r="AM68" s="295">
        <f>SUM(Y68:AL68)</f>
        <v>0</v>
      </c>
    </row>
    <row r="69" spans="1:39" s="282" customFormat="1" ht="15" outlineLevel="1">
      <c r="A69" s="508"/>
      <c r="B69" s="314" t="s">
        <v>214</v>
      </c>
      <c r="C69" s="290" t="s">
        <v>163</v>
      </c>
      <c r="D69" s="294"/>
      <c r="E69" s="294"/>
      <c r="F69" s="294"/>
      <c r="G69" s="294"/>
      <c r="H69" s="294"/>
      <c r="I69" s="294"/>
      <c r="J69" s="294"/>
      <c r="K69" s="294"/>
      <c r="L69" s="294"/>
      <c r="M69" s="294"/>
      <c r="N69" s="290"/>
      <c r="O69" s="294"/>
      <c r="P69" s="294"/>
      <c r="Q69" s="294"/>
      <c r="R69" s="294"/>
      <c r="S69" s="294"/>
      <c r="T69" s="294"/>
      <c r="U69" s="294"/>
      <c r="V69" s="294"/>
      <c r="W69" s="294"/>
      <c r="X69" s="294"/>
      <c r="Y69" s="410">
        <f>Y68</f>
        <v>0</v>
      </c>
      <c r="Z69" s="410">
        <f>Z68</f>
        <v>0</v>
      </c>
      <c r="AA69" s="410">
        <f t="shared" ref="AA69:AC69" si="30">AA68</f>
        <v>0</v>
      </c>
      <c r="AB69" s="410">
        <f t="shared" si="30"/>
        <v>0</v>
      </c>
      <c r="AC69" s="410">
        <f t="shared" si="30"/>
        <v>0</v>
      </c>
      <c r="AD69" s="410">
        <f t="shared" ref="AD69:AL69" si="31">AD68</f>
        <v>0</v>
      </c>
      <c r="AE69" s="410">
        <f t="shared" si="31"/>
        <v>0</v>
      </c>
      <c r="AF69" s="410">
        <f t="shared" si="31"/>
        <v>0</v>
      </c>
      <c r="AG69" s="410">
        <f t="shared" si="31"/>
        <v>0</v>
      </c>
      <c r="AH69" s="410">
        <f t="shared" si="31"/>
        <v>0</v>
      </c>
      <c r="AI69" s="410">
        <f t="shared" si="31"/>
        <v>0</v>
      </c>
      <c r="AJ69" s="410">
        <f t="shared" si="31"/>
        <v>0</v>
      </c>
      <c r="AK69" s="410">
        <f t="shared" si="31"/>
        <v>0</v>
      </c>
      <c r="AL69" s="410">
        <f t="shared" si="31"/>
        <v>0</v>
      </c>
      <c r="AM69" s="310"/>
    </row>
    <row r="70" spans="1:39" s="282" customFormat="1" ht="15" outlineLevel="1">
      <c r="A70" s="508"/>
      <c r="B70" s="313"/>
      <c r="C70" s="311"/>
      <c r="D70" s="315"/>
      <c r="E70" s="315"/>
      <c r="F70" s="315"/>
      <c r="G70" s="315"/>
      <c r="H70" s="315"/>
      <c r="I70" s="315"/>
      <c r="J70" s="315"/>
      <c r="K70" s="315"/>
      <c r="L70" s="315"/>
      <c r="M70" s="315"/>
      <c r="N70" s="290"/>
      <c r="O70" s="315"/>
      <c r="P70" s="315"/>
      <c r="Q70" s="315"/>
      <c r="R70" s="315"/>
      <c r="S70" s="315"/>
      <c r="T70" s="315"/>
      <c r="U70" s="315"/>
      <c r="V70" s="315"/>
      <c r="W70" s="315"/>
      <c r="X70" s="315"/>
      <c r="Y70" s="417"/>
      <c r="Z70" s="415"/>
      <c r="AA70" s="415"/>
      <c r="AB70" s="415"/>
      <c r="AC70" s="415"/>
      <c r="AD70" s="415"/>
      <c r="AE70" s="415"/>
      <c r="AF70" s="415"/>
      <c r="AG70" s="415"/>
      <c r="AH70" s="415"/>
      <c r="AI70" s="415"/>
      <c r="AJ70" s="415"/>
      <c r="AK70" s="415"/>
      <c r="AL70" s="415"/>
      <c r="AM70" s="312"/>
    </row>
    <row r="71" spans="1:39" s="282" customFormat="1" ht="15" outlineLevel="1">
      <c r="A71" s="508">
        <v>17</v>
      </c>
      <c r="B71" s="313" t="s">
        <v>9</v>
      </c>
      <c r="C71" s="290" t="s">
        <v>25</v>
      </c>
      <c r="D71" s="294"/>
      <c r="E71" s="294"/>
      <c r="F71" s="294"/>
      <c r="G71" s="294"/>
      <c r="H71" s="294"/>
      <c r="I71" s="294"/>
      <c r="J71" s="294"/>
      <c r="K71" s="294"/>
      <c r="L71" s="294"/>
      <c r="M71" s="294"/>
      <c r="N71" s="290"/>
      <c r="O71" s="294"/>
      <c r="P71" s="294"/>
      <c r="Q71" s="294"/>
      <c r="R71" s="294"/>
      <c r="S71" s="294"/>
      <c r="T71" s="294"/>
      <c r="U71" s="294"/>
      <c r="V71" s="294"/>
      <c r="W71" s="294"/>
      <c r="X71" s="294"/>
      <c r="Y71" s="414"/>
      <c r="Z71" s="414"/>
      <c r="AA71" s="414"/>
      <c r="AB71" s="414"/>
      <c r="AC71" s="414"/>
      <c r="AD71" s="414"/>
      <c r="AE71" s="414"/>
      <c r="AF71" s="414"/>
      <c r="AG71" s="414"/>
      <c r="AH71" s="414"/>
      <c r="AI71" s="414"/>
      <c r="AJ71" s="414"/>
      <c r="AK71" s="414"/>
      <c r="AL71" s="414"/>
      <c r="AM71" s="295">
        <f>SUM(Y71:AL71)</f>
        <v>0</v>
      </c>
    </row>
    <row r="72" spans="1:39" s="282" customFormat="1" ht="15" outlineLevel="1">
      <c r="A72" s="508"/>
      <c r="B72" s="314" t="s">
        <v>214</v>
      </c>
      <c r="C72" s="290" t="s">
        <v>163</v>
      </c>
      <c r="D72" s="294"/>
      <c r="E72" s="294"/>
      <c r="F72" s="294"/>
      <c r="G72" s="294"/>
      <c r="H72" s="294"/>
      <c r="I72" s="294"/>
      <c r="J72" s="294"/>
      <c r="K72" s="294"/>
      <c r="L72" s="294"/>
      <c r="M72" s="294"/>
      <c r="N72" s="290"/>
      <c r="O72" s="294"/>
      <c r="P72" s="294"/>
      <c r="Q72" s="294"/>
      <c r="R72" s="294"/>
      <c r="S72" s="294"/>
      <c r="T72" s="294"/>
      <c r="U72" s="294"/>
      <c r="V72" s="294"/>
      <c r="W72" s="294"/>
      <c r="X72" s="294"/>
      <c r="Y72" s="410">
        <f>Y71</f>
        <v>0</v>
      </c>
      <c r="Z72" s="410">
        <f>Z71</f>
        <v>0</v>
      </c>
      <c r="AA72" s="410">
        <f t="shared" ref="AA72:AC72" si="32">AA71</f>
        <v>0</v>
      </c>
      <c r="AB72" s="410">
        <f t="shared" si="32"/>
        <v>0</v>
      </c>
      <c r="AC72" s="410">
        <f t="shared" si="32"/>
        <v>0</v>
      </c>
      <c r="AD72" s="410">
        <f t="shared" ref="AD72:AL72" si="33">AD71</f>
        <v>0</v>
      </c>
      <c r="AE72" s="410">
        <f t="shared" si="33"/>
        <v>0</v>
      </c>
      <c r="AF72" s="410">
        <f t="shared" si="33"/>
        <v>0</v>
      </c>
      <c r="AG72" s="410">
        <f t="shared" si="33"/>
        <v>0</v>
      </c>
      <c r="AH72" s="410">
        <f t="shared" si="33"/>
        <v>0</v>
      </c>
      <c r="AI72" s="410">
        <f t="shared" si="33"/>
        <v>0</v>
      </c>
      <c r="AJ72" s="410">
        <f t="shared" si="33"/>
        <v>0</v>
      </c>
      <c r="AK72" s="410">
        <f t="shared" si="33"/>
        <v>0</v>
      </c>
      <c r="AL72" s="410">
        <f t="shared" si="33"/>
        <v>0</v>
      </c>
      <c r="AM72" s="310"/>
    </row>
    <row r="73" spans="1:39" s="282" customFormat="1" ht="15" outlineLevel="1">
      <c r="A73" s="508"/>
      <c r="B73" s="314"/>
      <c r="C73" s="304"/>
      <c r="D73" s="290"/>
      <c r="E73" s="290"/>
      <c r="F73" s="290"/>
      <c r="G73" s="290"/>
      <c r="H73" s="290"/>
      <c r="I73" s="290"/>
      <c r="J73" s="290"/>
      <c r="K73" s="290"/>
      <c r="L73" s="290"/>
      <c r="M73" s="290"/>
      <c r="N73" s="290"/>
      <c r="O73" s="290"/>
      <c r="P73" s="290"/>
      <c r="Q73" s="290"/>
      <c r="R73" s="290"/>
      <c r="S73" s="290"/>
      <c r="T73" s="290"/>
      <c r="U73" s="290"/>
      <c r="V73" s="290"/>
      <c r="W73" s="290"/>
      <c r="X73" s="290"/>
      <c r="Y73" s="418"/>
      <c r="Z73" s="419"/>
      <c r="AA73" s="419"/>
      <c r="AB73" s="419"/>
      <c r="AC73" s="419"/>
      <c r="AD73" s="419"/>
      <c r="AE73" s="419"/>
      <c r="AF73" s="419"/>
      <c r="AG73" s="419"/>
      <c r="AH73" s="419"/>
      <c r="AI73" s="419"/>
      <c r="AJ73" s="419"/>
      <c r="AK73" s="419"/>
      <c r="AL73" s="419"/>
      <c r="AM73" s="316"/>
    </row>
    <row r="74" spans="1:39" s="292" customFormat="1" ht="15.6" outlineLevel="1">
      <c r="A74" s="509"/>
      <c r="B74" s="287" t="s">
        <v>10</v>
      </c>
      <c r="C74" s="288"/>
      <c r="D74" s="288"/>
      <c r="E74" s="288"/>
      <c r="F74" s="288"/>
      <c r="G74" s="288"/>
      <c r="H74" s="288"/>
      <c r="I74" s="288"/>
      <c r="J74" s="288"/>
      <c r="K74" s="288"/>
      <c r="L74" s="288"/>
      <c r="M74" s="288"/>
      <c r="N74" s="289"/>
      <c r="O74" s="288"/>
      <c r="P74" s="288"/>
      <c r="Q74" s="288"/>
      <c r="R74" s="288"/>
      <c r="S74" s="288"/>
      <c r="T74" s="288"/>
      <c r="U74" s="288"/>
      <c r="V74" s="288"/>
      <c r="W74" s="288"/>
      <c r="X74" s="288"/>
      <c r="Y74" s="413"/>
      <c r="Z74" s="413"/>
      <c r="AA74" s="413"/>
      <c r="AB74" s="413"/>
      <c r="AC74" s="413"/>
      <c r="AD74" s="413"/>
      <c r="AE74" s="413"/>
      <c r="AF74" s="413"/>
      <c r="AG74" s="413"/>
      <c r="AH74" s="413"/>
      <c r="AI74" s="413"/>
      <c r="AJ74" s="413"/>
      <c r="AK74" s="413"/>
      <c r="AL74" s="413"/>
      <c r="AM74" s="291"/>
    </row>
    <row r="75" spans="1:39" s="282" customFormat="1" ht="15" outlineLevel="1">
      <c r="A75" s="508">
        <v>18</v>
      </c>
      <c r="B75" s="314" t="s">
        <v>11</v>
      </c>
      <c r="C75" s="290" t="s">
        <v>25</v>
      </c>
      <c r="D75" s="294"/>
      <c r="E75" s="294"/>
      <c r="F75" s="294"/>
      <c r="G75" s="294"/>
      <c r="H75" s="294"/>
      <c r="I75" s="294"/>
      <c r="J75" s="294"/>
      <c r="K75" s="294"/>
      <c r="L75" s="294"/>
      <c r="M75" s="294"/>
      <c r="N75" s="294">
        <v>12</v>
      </c>
      <c r="O75" s="294"/>
      <c r="P75" s="294"/>
      <c r="Q75" s="294"/>
      <c r="R75" s="294"/>
      <c r="S75" s="294"/>
      <c r="T75" s="294"/>
      <c r="U75" s="294"/>
      <c r="V75" s="294"/>
      <c r="W75" s="294"/>
      <c r="X75" s="294"/>
      <c r="Y75" s="414"/>
      <c r="Z75" s="414"/>
      <c r="AA75" s="414"/>
      <c r="AB75" s="414"/>
      <c r="AC75" s="414"/>
      <c r="AD75" s="414"/>
      <c r="AE75" s="414"/>
      <c r="AF75" s="414"/>
      <c r="AG75" s="414"/>
      <c r="AH75" s="414"/>
      <c r="AI75" s="414"/>
      <c r="AJ75" s="414"/>
      <c r="AK75" s="414"/>
      <c r="AL75" s="414"/>
      <c r="AM75" s="295">
        <f>SUM(Y75:AL75)</f>
        <v>0</v>
      </c>
    </row>
    <row r="76" spans="1:39" s="282" customFormat="1" ht="15" outlineLevel="1">
      <c r="A76" s="508"/>
      <c r="B76" s="314" t="s">
        <v>214</v>
      </c>
      <c r="C76" s="290" t="s">
        <v>163</v>
      </c>
      <c r="D76" s="294"/>
      <c r="E76" s="294"/>
      <c r="F76" s="294"/>
      <c r="G76" s="294"/>
      <c r="H76" s="294"/>
      <c r="I76" s="294"/>
      <c r="J76" s="294"/>
      <c r="K76" s="294"/>
      <c r="L76" s="294"/>
      <c r="M76" s="294"/>
      <c r="N76" s="294">
        <f>N75</f>
        <v>12</v>
      </c>
      <c r="O76" s="294"/>
      <c r="P76" s="294"/>
      <c r="Q76" s="294"/>
      <c r="R76" s="294"/>
      <c r="S76" s="294"/>
      <c r="T76" s="294"/>
      <c r="U76" s="294"/>
      <c r="V76" s="294"/>
      <c r="W76" s="294"/>
      <c r="X76" s="294"/>
      <c r="Y76" s="410">
        <f>Y75</f>
        <v>0</v>
      </c>
      <c r="Z76" s="410">
        <f>Z75</f>
        <v>0</v>
      </c>
      <c r="AA76" s="410">
        <f t="shared" ref="AA76:AC76" si="34">AA75</f>
        <v>0</v>
      </c>
      <c r="AB76" s="410">
        <f t="shared" si="34"/>
        <v>0</v>
      </c>
      <c r="AC76" s="410">
        <f t="shared" si="34"/>
        <v>0</v>
      </c>
      <c r="AD76" s="410">
        <f t="shared" ref="AD76:AL76" si="35">AD75</f>
        <v>0</v>
      </c>
      <c r="AE76" s="410">
        <f t="shared" si="35"/>
        <v>0</v>
      </c>
      <c r="AF76" s="410">
        <f t="shared" si="35"/>
        <v>0</v>
      </c>
      <c r="AG76" s="410">
        <f t="shared" si="35"/>
        <v>0</v>
      </c>
      <c r="AH76" s="410">
        <f t="shared" si="35"/>
        <v>0</v>
      </c>
      <c r="AI76" s="410">
        <f t="shared" si="35"/>
        <v>0</v>
      </c>
      <c r="AJ76" s="410">
        <f t="shared" si="35"/>
        <v>0</v>
      </c>
      <c r="AK76" s="410">
        <f t="shared" si="35"/>
        <v>0</v>
      </c>
      <c r="AL76" s="410">
        <f t="shared" si="35"/>
        <v>0</v>
      </c>
      <c r="AM76" s="296"/>
    </row>
    <row r="77" spans="1:39" s="308" customFormat="1" ht="15" outlineLevel="1">
      <c r="A77" s="511"/>
      <c r="B77" s="314"/>
      <c r="C77" s="304"/>
      <c r="D77" s="290"/>
      <c r="E77" s="290"/>
      <c r="F77" s="290"/>
      <c r="G77" s="290"/>
      <c r="H77" s="290"/>
      <c r="I77" s="290"/>
      <c r="J77" s="290"/>
      <c r="K77" s="290"/>
      <c r="L77" s="290"/>
      <c r="M77" s="290"/>
      <c r="N77" s="290"/>
      <c r="O77" s="290"/>
      <c r="P77" s="290"/>
      <c r="Q77" s="290"/>
      <c r="R77" s="290"/>
      <c r="S77" s="290"/>
      <c r="T77" s="290"/>
      <c r="U77" s="290"/>
      <c r="V77" s="290"/>
      <c r="W77" s="290"/>
      <c r="X77" s="290"/>
      <c r="Y77" s="411"/>
      <c r="Z77" s="420"/>
      <c r="AA77" s="420"/>
      <c r="AB77" s="420"/>
      <c r="AC77" s="420"/>
      <c r="AD77" s="420"/>
      <c r="AE77" s="420"/>
      <c r="AF77" s="420"/>
      <c r="AG77" s="420"/>
      <c r="AH77" s="420"/>
      <c r="AI77" s="420"/>
      <c r="AJ77" s="420"/>
      <c r="AK77" s="420"/>
      <c r="AL77" s="420"/>
      <c r="AM77" s="305"/>
    </row>
    <row r="78" spans="1:39" s="282" customFormat="1" ht="15" outlineLevel="1">
      <c r="A78" s="508">
        <v>19</v>
      </c>
      <c r="B78" s="314" t="s">
        <v>12</v>
      </c>
      <c r="C78" s="290" t="s">
        <v>25</v>
      </c>
      <c r="D78" s="294"/>
      <c r="E78" s="294"/>
      <c r="F78" s="294"/>
      <c r="G78" s="294"/>
      <c r="H78" s="294"/>
      <c r="I78" s="294"/>
      <c r="J78" s="294"/>
      <c r="K78" s="294"/>
      <c r="L78" s="294"/>
      <c r="M78" s="294"/>
      <c r="N78" s="294">
        <v>12</v>
      </c>
      <c r="O78" s="294"/>
      <c r="P78" s="294"/>
      <c r="Q78" s="294"/>
      <c r="R78" s="294"/>
      <c r="S78" s="294"/>
      <c r="T78" s="294"/>
      <c r="U78" s="294"/>
      <c r="V78" s="294"/>
      <c r="W78" s="294"/>
      <c r="X78" s="294"/>
      <c r="Y78" s="409"/>
      <c r="Z78" s="414"/>
      <c r="AA78" s="414"/>
      <c r="AB78" s="414"/>
      <c r="AC78" s="414"/>
      <c r="AD78" s="414"/>
      <c r="AE78" s="414"/>
      <c r="AF78" s="414"/>
      <c r="AG78" s="414"/>
      <c r="AH78" s="414"/>
      <c r="AI78" s="414"/>
      <c r="AJ78" s="414"/>
      <c r="AK78" s="414"/>
      <c r="AL78" s="414"/>
      <c r="AM78" s="295">
        <f>SUM(Y78:AL78)</f>
        <v>0</v>
      </c>
    </row>
    <row r="79" spans="1:39" s="282" customFormat="1" ht="15" outlineLevel="1">
      <c r="A79" s="508"/>
      <c r="B79" s="314" t="s">
        <v>214</v>
      </c>
      <c r="C79" s="290" t="s">
        <v>163</v>
      </c>
      <c r="D79" s="294"/>
      <c r="E79" s="294"/>
      <c r="F79" s="294"/>
      <c r="G79" s="294"/>
      <c r="H79" s="294"/>
      <c r="I79" s="294"/>
      <c r="J79" s="294"/>
      <c r="K79" s="294"/>
      <c r="L79" s="294"/>
      <c r="M79" s="294"/>
      <c r="N79" s="294">
        <f>N78</f>
        <v>12</v>
      </c>
      <c r="O79" s="294"/>
      <c r="P79" s="294"/>
      <c r="Q79" s="294"/>
      <c r="R79" s="294"/>
      <c r="S79" s="294"/>
      <c r="T79" s="294"/>
      <c r="U79" s="294"/>
      <c r="V79" s="294"/>
      <c r="W79" s="294"/>
      <c r="X79" s="294"/>
      <c r="Y79" s="410">
        <f>Y78</f>
        <v>0</v>
      </c>
      <c r="Z79" s="410">
        <f>Z78</f>
        <v>0</v>
      </c>
      <c r="AA79" s="410">
        <f t="shared" ref="AA79:AC79" si="36">AA78</f>
        <v>0</v>
      </c>
      <c r="AB79" s="410">
        <f t="shared" si="36"/>
        <v>0</v>
      </c>
      <c r="AC79" s="410">
        <f t="shared" si="36"/>
        <v>0</v>
      </c>
      <c r="AD79" s="410">
        <f t="shared" ref="AD79:AL79" si="37">AD78</f>
        <v>0</v>
      </c>
      <c r="AE79" s="410">
        <f t="shared" si="37"/>
        <v>0</v>
      </c>
      <c r="AF79" s="410">
        <f t="shared" si="37"/>
        <v>0</v>
      </c>
      <c r="AG79" s="410">
        <f t="shared" si="37"/>
        <v>0</v>
      </c>
      <c r="AH79" s="410">
        <f t="shared" si="37"/>
        <v>0</v>
      </c>
      <c r="AI79" s="410">
        <f t="shared" si="37"/>
        <v>0</v>
      </c>
      <c r="AJ79" s="410">
        <f t="shared" si="37"/>
        <v>0</v>
      </c>
      <c r="AK79" s="410">
        <f t="shared" si="37"/>
        <v>0</v>
      </c>
      <c r="AL79" s="410">
        <f t="shared" si="37"/>
        <v>0</v>
      </c>
      <c r="AM79" s="296"/>
    </row>
    <row r="80" spans="1:39" s="282" customFormat="1" ht="15" outlineLevel="1">
      <c r="A80" s="508"/>
      <c r="B80" s="314"/>
      <c r="C80" s="304"/>
      <c r="D80" s="290"/>
      <c r="E80" s="290"/>
      <c r="F80" s="290"/>
      <c r="G80" s="290"/>
      <c r="H80" s="290"/>
      <c r="I80" s="290"/>
      <c r="J80" s="290"/>
      <c r="K80" s="290"/>
      <c r="L80" s="290"/>
      <c r="M80" s="290"/>
      <c r="N80" s="290"/>
      <c r="O80" s="290"/>
      <c r="P80" s="290"/>
      <c r="Q80" s="290"/>
      <c r="R80" s="290"/>
      <c r="S80" s="290"/>
      <c r="T80" s="290"/>
      <c r="U80" s="290"/>
      <c r="V80" s="290"/>
      <c r="W80" s="290"/>
      <c r="X80" s="290"/>
      <c r="Y80" s="421"/>
      <c r="Z80" s="421"/>
      <c r="AA80" s="411"/>
      <c r="AB80" s="411"/>
      <c r="AC80" s="411"/>
      <c r="AD80" s="411"/>
      <c r="AE80" s="411"/>
      <c r="AF80" s="411"/>
      <c r="AG80" s="411"/>
      <c r="AH80" s="411"/>
      <c r="AI80" s="411"/>
      <c r="AJ80" s="411"/>
      <c r="AK80" s="411"/>
      <c r="AL80" s="411"/>
      <c r="AM80" s="305"/>
    </row>
    <row r="81" spans="1:39" s="282" customFormat="1" ht="15" outlineLevel="1">
      <c r="A81" s="508">
        <v>20</v>
      </c>
      <c r="B81" s="314" t="s">
        <v>13</v>
      </c>
      <c r="C81" s="290" t="s">
        <v>25</v>
      </c>
      <c r="D81" s="294"/>
      <c r="E81" s="294"/>
      <c r="F81" s="294"/>
      <c r="G81" s="294"/>
      <c r="H81" s="294"/>
      <c r="I81" s="294"/>
      <c r="J81" s="294"/>
      <c r="K81" s="294"/>
      <c r="L81" s="294"/>
      <c r="M81" s="294"/>
      <c r="N81" s="294">
        <v>12</v>
      </c>
      <c r="O81" s="294"/>
      <c r="P81" s="294"/>
      <c r="Q81" s="294"/>
      <c r="R81" s="294"/>
      <c r="S81" s="294"/>
      <c r="T81" s="294"/>
      <c r="U81" s="294"/>
      <c r="V81" s="294"/>
      <c r="W81" s="294"/>
      <c r="X81" s="294"/>
      <c r="Y81" s="409"/>
      <c r="Z81" s="414"/>
      <c r="AA81" s="414"/>
      <c r="AB81" s="414"/>
      <c r="AC81" s="414"/>
      <c r="AD81" s="414"/>
      <c r="AE81" s="414"/>
      <c r="AF81" s="414"/>
      <c r="AG81" s="414"/>
      <c r="AH81" s="414"/>
      <c r="AI81" s="414"/>
      <c r="AJ81" s="414"/>
      <c r="AK81" s="414"/>
      <c r="AL81" s="414"/>
      <c r="AM81" s="295">
        <f>SUM(Y81:AL81)</f>
        <v>0</v>
      </c>
    </row>
    <row r="82" spans="1:39" s="282" customFormat="1" ht="15" outlineLevel="1">
      <c r="A82" s="508"/>
      <c r="B82" s="314" t="s">
        <v>214</v>
      </c>
      <c r="C82" s="290" t="s">
        <v>163</v>
      </c>
      <c r="D82" s="294"/>
      <c r="E82" s="294"/>
      <c r="F82" s="294"/>
      <c r="G82" s="294"/>
      <c r="H82" s="294"/>
      <c r="I82" s="294"/>
      <c r="J82" s="294"/>
      <c r="K82" s="294"/>
      <c r="L82" s="294"/>
      <c r="M82" s="294"/>
      <c r="N82" s="294">
        <f>N81</f>
        <v>12</v>
      </c>
      <c r="O82" s="294"/>
      <c r="P82" s="294"/>
      <c r="Q82" s="294"/>
      <c r="R82" s="294"/>
      <c r="S82" s="294"/>
      <c r="T82" s="294"/>
      <c r="U82" s="294"/>
      <c r="V82" s="294"/>
      <c r="W82" s="294"/>
      <c r="X82" s="294"/>
      <c r="Y82" s="410">
        <f>Y81</f>
        <v>0</v>
      </c>
      <c r="Z82" s="410">
        <f>Z81</f>
        <v>0</v>
      </c>
      <c r="AA82" s="410">
        <f t="shared" ref="AA82:AC82" si="38">AA81</f>
        <v>0</v>
      </c>
      <c r="AB82" s="410">
        <f t="shared" si="38"/>
        <v>0</v>
      </c>
      <c r="AC82" s="410">
        <f t="shared" si="38"/>
        <v>0</v>
      </c>
      <c r="AD82" s="410">
        <f t="shared" ref="AD82:AL82" si="39">AD81</f>
        <v>0</v>
      </c>
      <c r="AE82" s="410">
        <f t="shared" si="39"/>
        <v>0</v>
      </c>
      <c r="AF82" s="410">
        <f t="shared" si="39"/>
        <v>0</v>
      </c>
      <c r="AG82" s="410">
        <f t="shared" si="39"/>
        <v>0</v>
      </c>
      <c r="AH82" s="410">
        <f t="shared" si="39"/>
        <v>0</v>
      </c>
      <c r="AI82" s="410">
        <f t="shared" si="39"/>
        <v>0</v>
      </c>
      <c r="AJ82" s="410">
        <f t="shared" si="39"/>
        <v>0</v>
      </c>
      <c r="AK82" s="410">
        <f t="shared" si="39"/>
        <v>0</v>
      </c>
      <c r="AL82" s="410">
        <f t="shared" si="39"/>
        <v>0</v>
      </c>
      <c r="AM82" s="305"/>
    </row>
    <row r="83" spans="1:39" s="282" customFormat="1" ht="15" outlineLevel="1">
      <c r="A83" s="508"/>
      <c r="B83" s="314"/>
      <c r="C83" s="304"/>
      <c r="D83" s="290"/>
      <c r="E83" s="290"/>
      <c r="F83" s="290"/>
      <c r="G83" s="290"/>
      <c r="H83" s="290"/>
      <c r="I83" s="290"/>
      <c r="J83" s="290"/>
      <c r="K83" s="290"/>
      <c r="L83" s="290"/>
      <c r="M83" s="290"/>
      <c r="N83" s="317"/>
      <c r="O83" s="290"/>
      <c r="P83" s="290"/>
      <c r="Q83" s="290"/>
      <c r="R83" s="290"/>
      <c r="S83" s="290"/>
      <c r="T83" s="290"/>
      <c r="U83" s="290"/>
      <c r="V83" s="290"/>
      <c r="W83" s="290"/>
      <c r="X83" s="290"/>
      <c r="Y83" s="411"/>
      <c r="Z83" s="411"/>
      <c r="AA83" s="411"/>
      <c r="AB83" s="411"/>
      <c r="AC83" s="411"/>
      <c r="AD83" s="411"/>
      <c r="AE83" s="411"/>
      <c r="AF83" s="411"/>
      <c r="AG83" s="411"/>
      <c r="AH83" s="411"/>
      <c r="AI83" s="411"/>
      <c r="AJ83" s="411"/>
      <c r="AK83" s="411"/>
      <c r="AL83" s="411"/>
      <c r="AM83" s="305"/>
    </row>
    <row r="84" spans="1:39" s="282" customFormat="1" ht="15" outlineLevel="1">
      <c r="A84" s="508">
        <v>21</v>
      </c>
      <c r="B84" s="314" t="s">
        <v>22</v>
      </c>
      <c r="C84" s="290" t="s">
        <v>25</v>
      </c>
      <c r="D84" s="294">
        <f>+'7.  Persistence Report'!AQ38</f>
        <v>336825.01187417348</v>
      </c>
      <c r="E84" s="294">
        <f>+'7.  Persistence Report'!AR38</f>
        <v>336825.01187417348</v>
      </c>
      <c r="F84" s="294">
        <f>+'7.  Persistence Report'!AS38</f>
        <v>336825.01187417348</v>
      </c>
      <c r="G84" s="294">
        <f>+'7.  Persistence Report'!AT38</f>
        <v>336825.01187417348</v>
      </c>
      <c r="H84" s="294">
        <f>+'7.  Persistence Report'!AU38</f>
        <v>336825.01187417348</v>
      </c>
      <c r="I84" s="294">
        <f>+'7.  Persistence Report'!AV38</f>
        <v>336825.01187417348</v>
      </c>
      <c r="J84" s="294">
        <f>+'7.  Persistence Report'!AW38</f>
        <v>336825.01187417348</v>
      </c>
      <c r="K84" s="294">
        <f>+'7.  Persistence Report'!AX38</f>
        <v>336825.01187417348</v>
      </c>
      <c r="L84" s="294">
        <f>+'7.  Persistence Report'!AY38</f>
        <v>231911.59310113735</v>
      </c>
      <c r="M84" s="294">
        <f>+'7.  Persistence Report'!AZ38</f>
        <v>231911.59310113735</v>
      </c>
      <c r="N84" s="294">
        <v>12</v>
      </c>
      <c r="O84" s="294">
        <f>+'7.  Persistence Report'!L38</f>
        <v>59.81976678655586</v>
      </c>
      <c r="P84" s="294">
        <f>+'7.  Persistence Report'!M38</f>
        <v>59.81976678655586</v>
      </c>
      <c r="Q84" s="294">
        <f>+'7.  Persistence Report'!N38</f>
        <v>59.81976678655586</v>
      </c>
      <c r="R84" s="294">
        <f>+'7.  Persistence Report'!O38</f>
        <v>59.81976678655586</v>
      </c>
      <c r="S84" s="294">
        <f>+'7.  Persistence Report'!P38</f>
        <v>59.81976678655586</v>
      </c>
      <c r="T84" s="294">
        <f>+'7.  Persistence Report'!Q38</f>
        <v>59.81976678655586</v>
      </c>
      <c r="U84" s="294">
        <f>+'7.  Persistence Report'!R38</f>
        <v>59.81976678655586</v>
      </c>
      <c r="V84" s="294">
        <f>+'7.  Persistence Report'!S38</f>
        <v>59.81976678655586</v>
      </c>
      <c r="W84" s="294">
        <f>+'7.  Persistence Report'!T38</f>
        <v>38.907016449964352</v>
      </c>
      <c r="X84" s="294">
        <f>+'7.  Persistence Report'!U38</f>
        <v>38.907016449964352</v>
      </c>
      <c r="Y84" s="409"/>
      <c r="Z84" s="414">
        <v>0.5</v>
      </c>
      <c r="AA84" s="414">
        <v>0.5</v>
      </c>
      <c r="AB84" s="414"/>
      <c r="AC84" s="414"/>
      <c r="AD84" s="414"/>
      <c r="AE84" s="414"/>
      <c r="AF84" s="414"/>
      <c r="AG84" s="414"/>
      <c r="AH84" s="414"/>
      <c r="AI84" s="414"/>
      <c r="AJ84" s="414"/>
      <c r="AK84" s="414"/>
      <c r="AL84" s="414"/>
      <c r="AM84" s="295">
        <f>SUM(Y84:AL84)</f>
        <v>1</v>
      </c>
    </row>
    <row r="85" spans="1:39" s="282" customFormat="1" ht="15" outlineLevel="1">
      <c r="A85" s="508"/>
      <c r="B85" s="314" t="s">
        <v>214</v>
      </c>
      <c r="C85" s="290" t="s">
        <v>163</v>
      </c>
      <c r="D85" s="294"/>
      <c r="E85" s="294"/>
      <c r="F85" s="294"/>
      <c r="G85" s="294"/>
      <c r="H85" s="294"/>
      <c r="I85" s="294"/>
      <c r="J85" s="294"/>
      <c r="K85" s="294"/>
      <c r="L85" s="294"/>
      <c r="M85" s="294"/>
      <c r="N85" s="294">
        <f>N84</f>
        <v>12</v>
      </c>
      <c r="O85" s="294"/>
      <c r="P85" s="294"/>
      <c r="Q85" s="294"/>
      <c r="R85" s="294"/>
      <c r="S85" s="294"/>
      <c r="T85" s="294"/>
      <c r="U85" s="294"/>
      <c r="V85" s="294"/>
      <c r="W85" s="294"/>
      <c r="X85" s="294"/>
      <c r="Y85" s="410">
        <f>Y84</f>
        <v>0</v>
      </c>
      <c r="Z85" s="410">
        <f>Z84</f>
        <v>0.5</v>
      </c>
      <c r="AA85" s="410">
        <f t="shared" ref="AA85:AC85" si="40">AA84</f>
        <v>0.5</v>
      </c>
      <c r="AB85" s="410">
        <f t="shared" si="40"/>
        <v>0</v>
      </c>
      <c r="AC85" s="410">
        <f t="shared" si="40"/>
        <v>0</v>
      </c>
      <c r="AD85" s="410">
        <f t="shared" ref="AD85:AL85" si="41">AD84</f>
        <v>0</v>
      </c>
      <c r="AE85" s="410">
        <f t="shared" si="41"/>
        <v>0</v>
      </c>
      <c r="AF85" s="410">
        <f t="shared" si="41"/>
        <v>0</v>
      </c>
      <c r="AG85" s="410">
        <f t="shared" si="41"/>
        <v>0</v>
      </c>
      <c r="AH85" s="410">
        <f t="shared" si="41"/>
        <v>0</v>
      </c>
      <c r="AI85" s="410">
        <f t="shared" si="41"/>
        <v>0</v>
      </c>
      <c r="AJ85" s="410">
        <f t="shared" si="41"/>
        <v>0</v>
      </c>
      <c r="AK85" s="410">
        <f t="shared" si="41"/>
        <v>0</v>
      </c>
      <c r="AL85" s="410">
        <f t="shared" si="41"/>
        <v>0</v>
      </c>
      <c r="AM85" s="296"/>
    </row>
    <row r="86" spans="1:39" s="282" customFormat="1" ht="15" outlineLevel="1">
      <c r="A86" s="508"/>
      <c r="B86" s="314"/>
      <c r="C86" s="304"/>
      <c r="D86" s="290"/>
      <c r="E86" s="290"/>
      <c r="F86" s="290"/>
      <c r="G86" s="290"/>
      <c r="H86" s="290"/>
      <c r="I86" s="290"/>
      <c r="J86" s="290"/>
      <c r="K86" s="290"/>
      <c r="L86" s="290"/>
      <c r="M86" s="290"/>
      <c r="N86" s="290"/>
      <c r="O86" s="290"/>
      <c r="P86" s="290"/>
      <c r="Q86" s="290"/>
      <c r="R86" s="290"/>
      <c r="S86" s="290"/>
      <c r="T86" s="290"/>
      <c r="U86" s="290"/>
      <c r="V86" s="290"/>
      <c r="W86" s="290"/>
      <c r="X86" s="290"/>
      <c r="Y86" s="421"/>
      <c r="Z86" s="411"/>
      <c r="AA86" s="411"/>
      <c r="AB86" s="411"/>
      <c r="AC86" s="411"/>
      <c r="AD86" s="411"/>
      <c r="AE86" s="411"/>
      <c r="AF86" s="411"/>
      <c r="AG86" s="411"/>
      <c r="AH86" s="411"/>
      <c r="AI86" s="411"/>
      <c r="AJ86" s="411"/>
      <c r="AK86" s="411"/>
      <c r="AL86" s="411"/>
      <c r="AM86" s="305"/>
    </row>
    <row r="87" spans="1:39" s="282" customFormat="1" ht="15" outlineLevel="1">
      <c r="A87" s="508">
        <v>22</v>
      </c>
      <c r="B87" s="314" t="s">
        <v>9</v>
      </c>
      <c r="C87" s="290" t="s">
        <v>25</v>
      </c>
      <c r="D87" s="294"/>
      <c r="E87" s="294"/>
      <c r="F87" s="294"/>
      <c r="G87" s="294"/>
      <c r="H87" s="294"/>
      <c r="I87" s="294"/>
      <c r="J87" s="294"/>
      <c r="K87" s="294"/>
      <c r="L87" s="294"/>
      <c r="M87" s="294"/>
      <c r="N87" s="290"/>
      <c r="O87" s="294"/>
      <c r="P87" s="294"/>
      <c r="Q87" s="294"/>
      <c r="R87" s="294"/>
      <c r="S87" s="294"/>
      <c r="T87" s="294"/>
      <c r="U87" s="294"/>
      <c r="V87" s="294"/>
      <c r="W87" s="294"/>
      <c r="X87" s="294"/>
      <c r="Y87" s="409"/>
      <c r="Z87" s="414"/>
      <c r="AA87" s="414"/>
      <c r="AB87" s="414"/>
      <c r="AC87" s="414"/>
      <c r="AD87" s="414"/>
      <c r="AE87" s="414"/>
      <c r="AF87" s="414"/>
      <c r="AG87" s="414"/>
      <c r="AH87" s="414"/>
      <c r="AI87" s="414"/>
      <c r="AJ87" s="414"/>
      <c r="AK87" s="414"/>
      <c r="AL87" s="414"/>
      <c r="AM87" s="295">
        <f>SUM(Y87:AL87)</f>
        <v>0</v>
      </c>
    </row>
    <row r="88" spans="1:39" s="282" customFormat="1" ht="15" outlineLevel="1">
      <c r="A88" s="508"/>
      <c r="B88" s="314" t="s">
        <v>214</v>
      </c>
      <c r="C88" s="290" t="s">
        <v>163</v>
      </c>
      <c r="D88" s="294"/>
      <c r="E88" s="294"/>
      <c r="F88" s="294"/>
      <c r="G88" s="294"/>
      <c r="H88" s="294"/>
      <c r="I88" s="294"/>
      <c r="J88" s="294"/>
      <c r="K88" s="294"/>
      <c r="L88" s="294"/>
      <c r="M88" s="294"/>
      <c r="N88" s="290"/>
      <c r="O88" s="294"/>
      <c r="P88" s="294"/>
      <c r="Q88" s="294"/>
      <c r="R88" s="294"/>
      <c r="S88" s="294"/>
      <c r="T88" s="294"/>
      <c r="U88" s="294"/>
      <c r="V88" s="294"/>
      <c r="W88" s="294"/>
      <c r="X88" s="294"/>
      <c r="Y88" s="410">
        <f>Y87</f>
        <v>0</v>
      </c>
      <c r="Z88" s="410">
        <f>Z87</f>
        <v>0</v>
      </c>
      <c r="AA88" s="410">
        <f t="shared" ref="AA88:AC88" si="42">AA87</f>
        <v>0</v>
      </c>
      <c r="AB88" s="410">
        <f t="shared" si="42"/>
        <v>0</v>
      </c>
      <c r="AC88" s="410">
        <f t="shared" si="42"/>
        <v>0</v>
      </c>
      <c r="AD88" s="410">
        <f t="shared" ref="AD88:AL88" si="43">AD87</f>
        <v>0</v>
      </c>
      <c r="AE88" s="410">
        <f t="shared" si="43"/>
        <v>0</v>
      </c>
      <c r="AF88" s="410">
        <f t="shared" si="43"/>
        <v>0</v>
      </c>
      <c r="AG88" s="410">
        <f t="shared" si="43"/>
        <v>0</v>
      </c>
      <c r="AH88" s="410">
        <f t="shared" si="43"/>
        <v>0</v>
      </c>
      <c r="AI88" s="410">
        <f t="shared" si="43"/>
        <v>0</v>
      </c>
      <c r="AJ88" s="410">
        <f t="shared" si="43"/>
        <v>0</v>
      </c>
      <c r="AK88" s="410">
        <f t="shared" si="43"/>
        <v>0</v>
      </c>
      <c r="AL88" s="410">
        <f t="shared" si="43"/>
        <v>0</v>
      </c>
      <c r="AM88" s="305"/>
    </row>
    <row r="89" spans="1:39" s="282" customFormat="1" ht="15" outlineLevel="1">
      <c r="A89" s="508"/>
      <c r="B89" s="314"/>
      <c r="C89" s="304"/>
      <c r="D89" s="290"/>
      <c r="E89" s="290"/>
      <c r="F89" s="290"/>
      <c r="G89" s="290"/>
      <c r="H89" s="290"/>
      <c r="I89" s="290"/>
      <c r="J89" s="290"/>
      <c r="K89" s="290"/>
      <c r="L89" s="290"/>
      <c r="M89" s="290"/>
      <c r="N89" s="290"/>
      <c r="O89" s="290"/>
      <c r="P89" s="290"/>
      <c r="Q89" s="290"/>
      <c r="R89" s="290"/>
      <c r="S89" s="290"/>
      <c r="T89" s="290"/>
      <c r="U89" s="290"/>
      <c r="V89" s="290"/>
      <c r="W89" s="290"/>
      <c r="X89" s="290"/>
      <c r="Y89" s="411"/>
      <c r="Z89" s="411"/>
      <c r="AA89" s="411"/>
      <c r="AB89" s="411"/>
      <c r="AC89" s="411"/>
      <c r="AD89" s="411"/>
      <c r="AE89" s="411"/>
      <c r="AF89" s="411"/>
      <c r="AG89" s="411"/>
      <c r="AH89" s="411"/>
      <c r="AI89" s="411"/>
      <c r="AJ89" s="411"/>
      <c r="AK89" s="411"/>
      <c r="AL89" s="411"/>
      <c r="AM89" s="305"/>
    </row>
    <row r="90" spans="1:39" s="292" customFormat="1" ht="15.6" outlineLevel="1">
      <c r="A90" s="509"/>
      <c r="B90" s="287" t="s">
        <v>14</v>
      </c>
      <c r="C90" s="288"/>
      <c r="D90" s="289"/>
      <c r="E90" s="289"/>
      <c r="F90" s="289"/>
      <c r="G90" s="289"/>
      <c r="H90" s="289"/>
      <c r="I90" s="289"/>
      <c r="J90" s="289"/>
      <c r="K90" s="289"/>
      <c r="L90" s="289"/>
      <c r="M90" s="289"/>
      <c r="N90" s="289"/>
      <c r="O90" s="289"/>
      <c r="P90" s="288"/>
      <c r="Q90" s="288"/>
      <c r="R90" s="288"/>
      <c r="S90" s="288"/>
      <c r="T90" s="288"/>
      <c r="U90" s="288"/>
      <c r="V90" s="288"/>
      <c r="W90" s="288"/>
      <c r="X90" s="288"/>
      <c r="Y90" s="413"/>
      <c r="Z90" s="413"/>
      <c r="AA90" s="413"/>
      <c r="AB90" s="413"/>
      <c r="AC90" s="413"/>
      <c r="AD90" s="413"/>
      <c r="AE90" s="413"/>
      <c r="AF90" s="413"/>
      <c r="AG90" s="413"/>
      <c r="AH90" s="413"/>
      <c r="AI90" s="413"/>
      <c r="AJ90" s="413"/>
      <c r="AK90" s="413"/>
      <c r="AL90" s="413"/>
      <c r="AM90" s="291"/>
    </row>
    <row r="91" spans="1:39" s="282" customFormat="1" ht="15" outlineLevel="1">
      <c r="A91" s="508">
        <v>23</v>
      </c>
      <c r="B91" s="314" t="s">
        <v>14</v>
      </c>
      <c r="C91" s="290" t="s">
        <v>25</v>
      </c>
      <c r="D91" s="294"/>
      <c r="E91" s="294"/>
      <c r="F91" s="294"/>
      <c r="G91" s="294"/>
      <c r="H91" s="294"/>
      <c r="I91" s="294"/>
      <c r="J91" s="294"/>
      <c r="K91" s="294"/>
      <c r="L91" s="294"/>
      <c r="M91" s="294"/>
      <c r="N91" s="290"/>
      <c r="O91" s="294"/>
      <c r="P91" s="294"/>
      <c r="Q91" s="294"/>
      <c r="R91" s="294"/>
      <c r="S91" s="294"/>
      <c r="T91" s="294"/>
      <c r="U91" s="294"/>
      <c r="V91" s="294"/>
      <c r="W91" s="294"/>
      <c r="X91" s="294"/>
      <c r="Y91" s="409"/>
      <c r="Z91" s="409"/>
      <c r="AA91" s="409"/>
      <c r="AB91" s="409"/>
      <c r="AC91" s="409"/>
      <c r="AD91" s="409"/>
      <c r="AE91" s="409"/>
      <c r="AF91" s="409"/>
      <c r="AG91" s="409"/>
      <c r="AH91" s="409"/>
      <c r="AI91" s="409"/>
      <c r="AJ91" s="409"/>
      <c r="AK91" s="409"/>
      <c r="AL91" s="409"/>
      <c r="AM91" s="295">
        <f>SUM(Y91:AL91)</f>
        <v>0</v>
      </c>
    </row>
    <row r="92" spans="1:39" s="282" customFormat="1" ht="15" outlineLevel="1">
      <c r="A92" s="508"/>
      <c r="B92" s="314" t="s">
        <v>214</v>
      </c>
      <c r="C92" s="290" t="s">
        <v>163</v>
      </c>
      <c r="D92" s="294"/>
      <c r="E92" s="294"/>
      <c r="F92" s="294"/>
      <c r="G92" s="294"/>
      <c r="H92" s="294"/>
      <c r="I92" s="294"/>
      <c r="J92" s="294"/>
      <c r="K92" s="294"/>
      <c r="L92" s="294"/>
      <c r="M92" s="294"/>
      <c r="N92" s="467"/>
      <c r="O92" s="294"/>
      <c r="P92" s="294"/>
      <c r="Q92" s="294"/>
      <c r="R92" s="294"/>
      <c r="S92" s="294"/>
      <c r="T92" s="294"/>
      <c r="U92" s="294"/>
      <c r="V92" s="294"/>
      <c r="W92" s="294"/>
      <c r="X92" s="294"/>
      <c r="Y92" s="410">
        <f>Y91</f>
        <v>0</v>
      </c>
      <c r="Z92" s="410">
        <f>Z91</f>
        <v>0</v>
      </c>
      <c r="AA92" s="410">
        <f t="shared" ref="AA92:AC92" si="44">AA91</f>
        <v>0</v>
      </c>
      <c r="AB92" s="410">
        <f t="shared" si="44"/>
        <v>0</v>
      </c>
      <c r="AC92" s="410">
        <f t="shared" si="44"/>
        <v>0</v>
      </c>
      <c r="AD92" s="410">
        <f t="shared" ref="AD92:AL92" si="45">AD91</f>
        <v>0</v>
      </c>
      <c r="AE92" s="410">
        <f t="shared" si="45"/>
        <v>0</v>
      </c>
      <c r="AF92" s="410">
        <f t="shared" si="45"/>
        <v>0</v>
      </c>
      <c r="AG92" s="410">
        <f t="shared" si="45"/>
        <v>0</v>
      </c>
      <c r="AH92" s="410">
        <f t="shared" si="45"/>
        <v>0</v>
      </c>
      <c r="AI92" s="410">
        <f t="shared" si="45"/>
        <v>0</v>
      </c>
      <c r="AJ92" s="410">
        <f t="shared" si="45"/>
        <v>0</v>
      </c>
      <c r="AK92" s="410">
        <f t="shared" si="45"/>
        <v>0</v>
      </c>
      <c r="AL92" s="410">
        <f t="shared" si="45"/>
        <v>0</v>
      </c>
      <c r="AM92" s="296"/>
    </row>
    <row r="93" spans="1:39" s="282" customFormat="1" ht="15" outlineLevel="1">
      <c r="A93" s="508"/>
      <c r="B93" s="314"/>
      <c r="C93" s="304"/>
      <c r="D93" s="290"/>
      <c r="E93" s="290"/>
      <c r="F93" s="290"/>
      <c r="G93" s="290"/>
      <c r="H93" s="290"/>
      <c r="I93" s="290"/>
      <c r="J93" s="290"/>
      <c r="K93" s="290"/>
      <c r="L93" s="290"/>
      <c r="M93" s="290"/>
      <c r="N93" s="290"/>
      <c r="O93" s="290"/>
      <c r="P93" s="290"/>
      <c r="Q93" s="290"/>
      <c r="R93" s="290"/>
      <c r="S93" s="290"/>
      <c r="T93" s="290"/>
      <c r="U93" s="290"/>
      <c r="V93" s="290"/>
      <c r="W93" s="290"/>
      <c r="X93" s="290"/>
      <c r="Y93" s="411"/>
      <c r="Z93" s="411"/>
      <c r="AA93" s="411"/>
      <c r="AB93" s="411"/>
      <c r="AC93" s="411"/>
      <c r="AD93" s="411"/>
      <c r="AE93" s="411"/>
      <c r="AF93" s="411"/>
      <c r="AG93" s="411"/>
      <c r="AH93" s="411"/>
      <c r="AI93" s="411"/>
      <c r="AJ93" s="411"/>
      <c r="AK93" s="411"/>
      <c r="AL93" s="411"/>
      <c r="AM93" s="305"/>
    </row>
    <row r="94" spans="1:39" s="292" customFormat="1" ht="15.6" outlineLevel="1">
      <c r="A94" s="509"/>
      <c r="B94" s="287" t="s">
        <v>487</v>
      </c>
      <c r="C94" s="288"/>
      <c r="D94" s="289"/>
      <c r="E94" s="289"/>
      <c r="F94" s="289"/>
      <c r="G94" s="289"/>
      <c r="H94" s="289"/>
      <c r="I94" s="289"/>
      <c r="J94" s="289"/>
      <c r="K94" s="289"/>
      <c r="L94" s="289"/>
      <c r="M94" s="289"/>
      <c r="N94" s="289"/>
      <c r="O94" s="289"/>
      <c r="P94" s="288"/>
      <c r="Q94" s="288"/>
      <c r="R94" s="288"/>
      <c r="S94" s="288"/>
      <c r="T94" s="288"/>
      <c r="U94" s="288"/>
      <c r="V94" s="288"/>
      <c r="W94" s="288"/>
      <c r="X94" s="288"/>
      <c r="Y94" s="413"/>
      <c r="Z94" s="413"/>
      <c r="AA94" s="413"/>
      <c r="AB94" s="413"/>
      <c r="AC94" s="413"/>
      <c r="AD94" s="413"/>
      <c r="AE94" s="413"/>
      <c r="AF94" s="413"/>
      <c r="AG94" s="413"/>
      <c r="AH94" s="413"/>
      <c r="AI94" s="413"/>
      <c r="AJ94" s="413"/>
      <c r="AK94" s="413"/>
      <c r="AL94" s="413"/>
      <c r="AM94" s="291"/>
    </row>
    <row r="95" spans="1:39" s="282" customFormat="1" ht="15" outlineLevel="1">
      <c r="A95" s="508">
        <v>24</v>
      </c>
      <c r="B95" s="314" t="s">
        <v>14</v>
      </c>
      <c r="C95" s="290" t="s">
        <v>25</v>
      </c>
      <c r="D95" s="294"/>
      <c r="E95" s="294"/>
      <c r="F95" s="294"/>
      <c r="G95" s="294"/>
      <c r="H95" s="294"/>
      <c r="I95" s="294"/>
      <c r="J95" s="294"/>
      <c r="K95" s="294"/>
      <c r="L95" s="294"/>
      <c r="M95" s="294"/>
      <c r="N95" s="290"/>
      <c r="O95" s="294"/>
      <c r="P95" s="294"/>
      <c r="Q95" s="294"/>
      <c r="R95" s="294"/>
      <c r="S95" s="294"/>
      <c r="T95" s="294"/>
      <c r="U95" s="294"/>
      <c r="V95" s="294"/>
      <c r="W95" s="294"/>
      <c r="X95" s="294"/>
      <c r="Y95" s="409"/>
      <c r="Z95" s="409"/>
      <c r="AA95" s="409"/>
      <c r="AB95" s="409"/>
      <c r="AC95" s="409"/>
      <c r="AD95" s="409"/>
      <c r="AE95" s="409"/>
      <c r="AF95" s="409"/>
      <c r="AG95" s="409"/>
      <c r="AH95" s="409"/>
      <c r="AI95" s="409"/>
      <c r="AJ95" s="409"/>
      <c r="AK95" s="409"/>
      <c r="AL95" s="409"/>
      <c r="AM95" s="295">
        <f>SUM(Y95:AL95)</f>
        <v>0</v>
      </c>
    </row>
    <row r="96" spans="1:39" s="282" customFormat="1" ht="15" outlineLevel="1">
      <c r="A96" s="508"/>
      <c r="B96" s="314" t="s">
        <v>214</v>
      </c>
      <c r="C96" s="290" t="s">
        <v>163</v>
      </c>
      <c r="D96" s="294"/>
      <c r="E96" s="294"/>
      <c r="F96" s="294"/>
      <c r="G96" s="294"/>
      <c r="H96" s="294"/>
      <c r="I96" s="294"/>
      <c r="J96" s="294"/>
      <c r="K96" s="294"/>
      <c r="L96" s="294"/>
      <c r="M96" s="294"/>
      <c r="N96" s="467"/>
      <c r="O96" s="294"/>
      <c r="P96" s="294"/>
      <c r="Q96" s="294"/>
      <c r="R96" s="294"/>
      <c r="S96" s="294"/>
      <c r="T96" s="294"/>
      <c r="U96" s="294"/>
      <c r="V96" s="294"/>
      <c r="W96" s="294"/>
      <c r="X96" s="294"/>
      <c r="Y96" s="410">
        <f>Y95</f>
        <v>0</v>
      </c>
      <c r="Z96" s="410">
        <f>Z95</f>
        <v>0</v>
      </c>
      <c r="AA96" s="410">
        <f t="shared" ref="AA96:AC96" si="46">AA95</f>
        <v>0</v>
      </c>
      <c r="AB96" s="410">
        <f t="shared" si="46"/>
        <v>0</v>
      </c>
      <c r="AC96" s="410">
        <f t="shared" si="46"/>
        <v>0</v>
      </c>
      <c r="AD96" s="410">
        <f t="shared" ref="AD96:AL96" si="47">AD95</f>
        <v>0</v>
      </c>
      <c r="AE96" s="410">
        <f t="shared" si="47"/>
        <v>0</v>
      </c>
      <c r="AF96" s="410">
        <f t="shared" si="47"/>
        <v>0</v>
      </c>
      <c r="AG96" s="410">
        <f t="shared" si="47"/>
        <v>0</v>
      </c>
      <c r="AH96" s="410">
        <f t="shared" si="47"/>
        <v>0</v>
      </c>
      <c r="AI96" s="410">
        <f t="shared" si="47"/>
        <v>0</v>
      </c>
      <c r="AJ96" s="410">
        <f t="shared" si="47"/>
        <v>0</v>
      </c>
      <c r="AK96" s="410">
        <f t="shared" si="47"/>
        <v>0</v>
      </c>
      <c r="AL96" s="410">
        <f t="shared" si="47"/>
        <v>0</v>
      </c>
      <c r="AM96" s="296"/>
    </row>
    <row r="97" spans="1:39" s="282" customFormat="1" ht="15" outlineLevel="1">
      <c r="A97" s="508"/>
      <c r="B97" s="314"/>
      <c r="C97" s="304"/>
      <c r="D97" s="290"/>
      <c r="E97" s="290"/>
      <c r="F97" s="290"/>
      <c r="G97" s="290"/>
      <c r="H97" s="290"/>
      <c r="I97" s="290"/>
      <c r="J97" s="290"/>
      <c r="K97" s="290"/>
      <c r="L97" s="290"/>
      <c r="M97" s="290"/>
      <c r="N97" s="290"/>
      <c r="O97" s="290"/>
      <c r="P97" s="290"/>
      <c r="Q97" s="290"/>
      <c r="R97" s="290"/>
      <c r="S97" s="290"/>
      <c r="T97" s="290"/>
      <c r="U97" s="290"/>
      <c r="V97" s="290"/>
      <c r="W97" s="290"/>
      <c r="X97" s="290"/>
      <c r="Y97" s="411"/>
      <c r="Z97" s="411"/>
      <c r="AA97" s="411"/>
      <c r="AB97" s="411"/>
      <c r="AC97" s="411"/>
      <c r="AD97" s="411"/>
      <c r="AE97" s="411"/>
      <c r="AF97" s="411"/>
      <c r="AG97" s="411"/>
      <c r="AH97" s="411"/>
      <c r="AI97" s="411"/>
      <c r="AJ97" s="411"/>
      <c r="AK97" s="411"/>
      <c r="AL97" s="411"/>
      <c r="AM97" s="305"/>
    </row>
    <row r="98" spans="1:39" s="282" customFormat="1" ht="15" outlineLevel="1">
      <c r="A98" s="508">
        <v>25</v>
      </c>
      <c r="B98" s="313" t="s">
        <v>21</v>
      </c>
      <c r="C98" s="290" t="s">
        <v>25</v>
      </c>
      <c r="D98" s="294"/>
      <c r="E98" s="294"/>
      <c r="F98" s="294"/>
      <c r="G98" s="294"/>
      <c r="H98" s="294"/>
      <c r="I98" s="294"/>
      <c r="J98" s="294"/>
      <c r="K98" s="294"/>
      <c r="L98" s="294"/>
      <c r="M98" s="294"/>
      <c r="N98" s="294">
        <v>0</v>
      </c>
      <c r="O98" s="294"/>
      <c r="P98" s="294"/>
      <c r="Q98" s="294"/>
      <c r="R98" s="294"/>
      <c r="S98" s="294"/>
      <c r="T98" s="294"/>
      <c r="U98" s="294"/>
      <c r="V98" s="294"/>
      <c r="W98" s="294"/>
      <c r="X98" s="294"/>
      <c r="Y98" s="414"/>
      <c r="Z98" s="414"/>
      <c r="AA98" s="414"/>
      <c r="AB98" s="414"/>
      <c r="AC98" s="414"/>
      <c r="AD98" s="414"/>
      <c r="AE98" s="414"/>
      <c r="AF98" s="414"/>
      <c r="AG98" s="414"/>
      <c r="AH98" s="414"/>
      <c r="AI98" s="414"/>
      <c r="AJ98" s="414"/>
      <c r="AK98" s="414"/>
      <c r="AL98" s="414"/>
      <c r="AM98" s="295">
        <f>SUM(Y98:AL98)</f>
        <v>0</v>
      </c>
    </row>
    <row r="99" spans="1:39" s="282" customFormat="1" ht="15" outlineLevel="1">
      <c r="A99" s="508"/>
      <c r="B99" s="314" t="s">
        <v>214</v>
      </c>
      <c r="C99" s="290" t="s">
        <v>163</v>
      </c>
      <c r="D99" s="294"/>
      <c r="E99" s="294"/>
      <c r="F99" s="294"/>
      <c r="G99" s="294"/>
      <c r="H99" s="294"/>
      <c r="I99" s="294"/>
      <c r="J99" s="294"/>
      <c r="K99" s="294"/>
      <c r="L99" s="294"/>
      <c r="M99" s="294"/>
      <c r="N99" s="294">
        <f>N98</f>
        <v>0</v>
      </c>
      <c r="O99" s="294"/>
      <c r="P99" s="294"/>
      <c r="Q99" s="294"/>
      <c r="R99" s="294"/>
      <c r="S99" s="294"/>
      <c r="T99" s="294"/>
      <c r="U99" s="294"/>
      <c r="V99" s="294"/>
      <c r="W99" s="294"/>
      <c r="X99" s="294"/>
      <c r="Y99" s="410">
        <f>Y98</f>
        <v>0</v>
      </c>
      <c r="Z99" s="410">
        <f>Z98</f>
        <v>0</v>
      </c>
      <c r="AA99" s="410">
        <f t="shared" ref="AA99:AC99" si="48">AA98</f>
        <v>0</v>
      </c>
      <c r="AB99" s="410">
        <f t="shared" si="48"/>
        <v>0</v>
      </c>
      <c r="AC99" s="410">
        <f t="shared" si="48"/>
        <v>0</v>
      </c>
      <c r="AD99" s="410">
        <f t="shared" ref="AD99:AL99" si="49">AD98</f>
        <v>0</v>
      </c>
      <c r="AE99" s="410">
        <f t="shared" si="49"/>
        <v>0</v>
      </c>
      <c r="AF99" s="410">
        <f t="shared" si="49"/>
        <v>0</v>
      </c>
      <c r="AG99" s="410">
        <f t="shared" si="49"/>
        <v>0</v>
      </c>
      <c r="AH99" s="410">
        <f t="shared" si="49"/>
        <v>0</v>
      </c>
      <c r="AI99" s="410">
        <f t="shared" si="49"/>
        <v>0</v>
      </c>
      <c r="AJ99" s="410">
        <f t="shared" si="49"/>
        <v>0</v>
      </c>
      <c r="AK99" s="410">
        <f t="shared" si="49"/>
        <v>0</v>
      </c>
      <c r="AL99" s="410">
        <f t="shared" si="49"/>
        <v>0</v>
      </c>
      <c r="AM99" s="310"/>
    </row>
    <row r="100" spans="1:39" s="282" customFormat="1" ht="15" outlineLevel="1">
      <c r="A100" s="508"/>
      <c r="B100" s="313"/>
      <c r="C100" s="311"/>
      <c r="D100" s="290"/>
      <c r="E100" s="290"/>
      <c r="F100" s="290"/>
      <c r="G100" s="290"/>
      <c r="H100" s="290"/>
      <c r="I100" s="290"/>
      <c r="J100" s="290"/>
      <c r="K100" s="290"/>
      <c r="L100" s="290"/>
      <c r="M100" s="290"/>
      <c r="N100" s="290"/>
      <c r="O100" s="290"/>
      <c r="P100" s="290"/>
      <c r="Q100" s="290"/>
      <c r="R100" s="290"/>
      <c r="S100" s="290"/>
      <c r="T100" s="290"/>
      <c r="U100" s="290"/>
      <c r="V100" s="290"/>
      <c r="W100" s="290"/>
      <c r="X100" s="290"/>
      <c r="Y100" s="415"/>
      <c r="Z100" s="416"/>
      <c r="AA100" s="415"/>
      <c r="AB100" s="415"/>
      <c r="AC100" s="415"/>
      <c r="AD100" s="415"/>
      <c r="AE100" s="415"/>
      <c r="AF100" s="415"/>
      <c r="AG100" s="415"/>
      <c r="AH100" s="415"/>
      <c r="AI100" s="415"/>
      <c r="AJ100" s="415"/>
      <c r="AK100" s="415"/>
      <c r="AL100" s="415"/>
      <c r="AM100" s="312"/>
    </row>
    <row r="101" spans="1:39" s="292" customFormat="1" ht="15.6" outlineLevel="1">
      <c r="A101" s="509"/>
      <c r="B101" s="287" t="s">
        <v>15</v>
      </c>
      <c r="C101" s="319"/>
      <c r="D101" s="289"/>
      <c r="E101" s="288"/>
      <c r="F101" s="288"/>
      <c r="G101" s="288"/>
      <c r="H101" s="288"/>
      <c r="I101" s="288"/>
      <c r="J101" s="288"/>
      <c r="K101" s="288"/>
      <c r="L101" s="288"/>
      <c r="M101" s="288"/>
      <c r="N101" s="290"/>
      <c r="O101" s="288"/>
      <c r="P101" s="288"/>
      <c r="Q101" s="288"/>
      <c r="R101" s="288"/>
      <c r="S101" s="288"/>
      <c r="T101" s="288"/>
      <c r="U101" s="288"/>
      <c r="V101" s="288"/>
      <c r="W101" s="288"/>
      <c r="X101" s="288"/>
      <c r="Y101" s="413"/>
      <c r="Z101" s="413"/>
      <c r="AA101" s="413"/>
      <c r="AB101" s="413"/>
      <c r="AC101" s="413"/>
      <c r="AD101" s="413"/>
      <c r="AE101" s="413"/>
      <c r="AF101" s="413"/>
      <c r="AG101" s="413"/>
      <c r="AH101" s="413"/>
      <c r="AI101" s="413"/>
      <c r="AJ101" s="413"/>
      <c r="AK101" s="413"/>
      <c r="AL101" s="413"/>
      <c r="AM101" s="291"/>
    </row>
    <row r="102" spans="1:39" s="282" customFormat="1" ht="15" outlineLevel="1">
      <c r="A102" s="508">
        <v>26</v>
      </c>
      <c r="B102" s="320" t="s">
        <v>16</v>
      </c>
      <c r="C102" s="290" t="s">
        <v>25</v>
      </c>
      <c r="D102" s="294">
        <f>+'7.  Persistence Report'!AQ39</f>
        <v>1343088.4774537997</v>
      </c>
      <c r="E102" s="294">
        <f>+'7.  Persistence Report'!AR39</f>
        <v>1343088.4774537997</v>
      </c>
      <c r="F102" s="294">
        <f>+'7.  Persistence Report'!AS39</f>
        <v>1343088.4774537997</v>
      </c>
      <c r="G102" s="294">
        <f>+'7.  Persistence Report'!AT39</f>
        <v>1343088.4774537997</v>
      </c>
      <c r="H102" s="294">
        <f>+'7.  Persistence Report'!AU39</f>
        <v>1343088.4774537997</v>
      </c>
      <c r="I102" s="294">
        <f>+'7.  Persistence Report'!AV39</f>
        <v>1343088.4774537997</v>
      </c>
      <c r="J102" s="294">
        <f>+'7.  Persistence Report'!AW39</f>
        <v>1343088.4774537997</v>
      </c>
      <c r="K102" s="294">
        <f>+'7.  Persistence Report'!AX39</f>
        <v>1343088.4774537997</v>
      </c>
      <c r="L102" s="294">
        <f>+'7.  Persistence Report'!AY39</f>
        <v>1343088.4774537997</v>
      </c>
      <c r="M102" s="294">
        <f>+'7.  Persistence Report'!AZ39</f>
        <v>1343088.4774537997</v>
      </c>
      <c r="N102" s="294">
        <v>12</v>
      </c>
      <c r="O102" s="294">
        <f>+'7.  Persistence Report'!L39</f>
        <v>240.15801655999999</v>
      </c>
      <c r="P102" s="294">
        <f>+'7.  Persistence Report'!M39</f>
        <v>240.15801655999999</v>
      </c>
      <c r="Q102" s="294">
        <f>+'7.  Persistence Report'!N39</f>
        <v>240.15801655999999</v>
      </c>
      <c r="R102" s="294">
        <f>+'7.  Persistence Report'!O39</f>
        <v>240.15801655999999</v>
      </c>
      <c r="S102" s="294">
        <f>+'7.  Persistence Report'!P39</f>
        <v>240.15801655999999</v>
      </c>
      <c r="T102" s="294">
        <f>+'7.  Persistence Report'!Q39</f>
        <v>240.15801655999999</v>
      </c>
      <c r="U102" s="294">
        <f>+'7.  Persistence Report'!R39</f>
        <v>240.15801655999999</v>
      </c>
      <c r="V102" s="294">
        <f>+'7.  Persistence Report'!S39</f>
        <v>240.15801655999999</v>
      </c>
      <c r="W102" s="294">
        <f>+'7.  Persistence Report'!T39</f>
        <v>240.15801655999999</v>
      </c>
      <c r="X102" s="294">
        <f>+'7.  Persistence Report'!U39</f>
        <v>240.15801655999999</v>
      </c>
      <c r="Y102" s="409"/>
      <c r="Z102" s="409">
        <v>1</v>
      </c>
      <c r="AA102" s="409"/>
      <c r="AB102" s="409"/>
      <c r="AC102" s="409"/>
      <c r="AD102" s="409"/>
      <c r="AE102" s="414"/>
      <c r="AF102" s="414"/>
      <c r="AG102" s="414"/>
      <c r="AH102" s="414"/>
      <c r="AI102" s="414"/>
      <c r="AJ102" s="414"/>
      <c r="AK102" s="414"/>
      <c r="AL102" s="414"/>
      <c r="AM102" s="295">
        <f>SUM(Y102:AL102)</f>
        <v>1</v>
      </c>
    </row>
    <row r="103" spans="1:39" s="282" customFormat="1" ht="15" outlineLevel="1">
      <c r="A103" s="508"/>
      <c r="B103" s="314" t="s">
        <v>214</v>
      </c>
      <c r="C103" s="290" t="s">
        <v>163</v>
      </c>
      <c r="D103" s="294"/>
      <c r="E103" s="294"/>
      <c r="F103" s="294"/>
      <c r="G103" s="294"/>
      <c r="H103" s="294"/>
      <c r="I103" s="294"/>
      <c r="J103" s="294"/>
      <c r="K103" s="294"/>
      <c r="L103" s="294"/>
      <c r="M103" s="294"/>
      <c r="N103" s="294">
        <f>N102</f>
        <v>12</v>
      </c>
      <c r="O103" s="294"/>
      <c r="P103" s="294"/>
      <c r="Q103" s="294"/>
      <c r="R103" s="294"/>
      <c r="S103" s="294"/>
      <c r="T103" s="294"/>
      <c r="U103" s="294"/>
      <c r="V103" s="294"/>
      <c r="W103" s="294"/>
      <c r="X103" s="294"/>
      <c r="Y103" s="410">
        <f>Y102</f>
        <v>0</v>
      </c>
      <c r="Z103" s="410">
        <f>Z102</f>
        <v>1</v>
      </c>
      <c r="AA103" s="410">
        <f t="shared" ref="AA103:AC103" si="50">AA102</f>
        <v>0</v>
      </c>
      <c r="AB103" s="410">
        <f t="shared" si="50"/>
        <v>0</v>
      </c>
      <c r="AC103" s="410">
        <f t="shared" si="50"/>
        <v>0</v>
      </c>
      <c r="AD103" s="410">
        <f t="shared" ref="AD103:AL103" si="51">AD102</f>
        <v>0</v>
      </c>
      <c r="AE103" s="410">
        <f t="shared" si="51"/>
        <v>0</v>
      </c>
      <c r="AF103" s="410">
        <f t="shared" si="51"/>
        <v>0</v>
      </c>
      <c r="AG103" s="410">
        <f t="shared" si="51"/>
        <v>0</v>
      </c>
      <c r="AH103" s="410">
        <f t="shared" si="51"/>
        <v>0</v>
      </c>
      <c r="AI103" s="410">
        <f t="shared" si="51"/>
        <v>0</v>
      </c>
      <c r="AJ103" s="410">
        <f t="shared" si="51"/>
        <v>0</v>
      </c>
      <c r="AK103" s="410">
        <f t="shared" si="51"/>
        <v>0</v>
      </c>
      <c r="AL103" s="410">
        <f t="shared" si="51"/>
        <v>0</v>
      </c>
      <c r="AM103" s="305"/>
    </row>
    <row r="104" spans="1:39" s="308" customFormat="1" ht="15" outlineLevel="1">
      <c r="A104" s="511"/>
      <c r="B104" s="321"/>
      <c r="C104" s="290"/>
      <c r="D104" s="290"/>
      <c r="E104" s="290"/>
      <c r="F104" s="290"/>
      <c r="G104" s="290"/>
      <c r="H104" s="290"/>
      <c r="I104" s="290"/>
      <c r="J104" s="290"/>
      <c r="K104" s="290"/>
      <c r="L104" s="290"/>
      <c r="M104" s="290"/>
      <c r="N104" s="290"/>
      <c r="O104" s="290"/>
      <c r="P104" s="290"/>
      <c r="Q104" s="290"/>
      <c r="R104" s="290"/>
      <c r="S104" s="290"/>
      <c r="T104" s="290"/>
      <c r="U104" s="290"/>
      <c r="V104" s="290"/>
      <c r="W104" s="290"/>
      <c r="X104" s="290"/>
      <c r="Y104" s="422"/>
      <c r="Z104" s="423"/>
      <c r="AA104" s="423"/>
      <c r="AB104" s="423"/>
      <c r="AC104" s="423"/>
      <c r="AD104" s="423"/>
      <c r="AE104" s="423"/>
      <c r="AF104" s="423"/>
      <c r="AG104" s="423"/>
      <c r="AH104" s="423"/>
      <c r="AI104" s="423"/>
      <c r="AJ104" s="423"/>
      <c r="AK104" s="423"/>
      <c r="AL104" s="423"/>
      <c r="AM104" s="296"/>
    </row>
    <row r="105" spans="1:39" s="282" customFormat="1" ht="15" outlineLevel="1">
      <c r="A105" s="508">
        <v>27</v>
      </c>
      <c r="B105" s="320" t="s">
        <v>17</v>
      </c>
      <c r="C105" s="290" t="s">
        <v>25</v>
      </c>
      <c r="D105" s="294">
        <f>+'7.  Persistence Report'!AQ40</f>
        <v>114603.34042256291</v>
      </c>
      <c r="E105" s="294">
        <f>+'7.  Persistence Report'!AR40</f>
        <v>114603.34042256291</v>
      </c>
      <c r="F105" s="294">
        <f>+'7.  Persistence Report'!AS40</f>
        <v>114603.34042256291</v>
      </c>
      <c r="G105" s="294">
        <f>+'7.  Persistence Report'!AT40</f>
        <v>114603.34042256291</v>
      </c>
      <c r="H105" s="294">
        <f>+'7.  Persistence Report'!AU40</f>
        <v>114603.34042256291</v>
      </c>
      <c r="I105" s="294">
        <f>+'7.  Persistence Report'!AV40</f>
        <v>114603.34042256291</v>
      </c>
      <c r="J105" s="294">
        <f>+'7.  Persistence Report'!AW40</f>
        <v>114603.34042256291</v>
      </c>
      <c r="K105" s="294">
        <f>+'7.  Persistence Report'!AX40</f>
        <v>114603.34042256291</v>
      </c>
      <c r="L105" s="294">
        <f>+'7.  Persistence Report'!AY40</f>
        <v>114603.34042256291</v>
      </c>
      <c r="M105" s="294">
        <f>+'7.  Persistence Report'!AZ40</f>
        <v>114603.34042256291</v>
      </c>
      <c r="N105" s="294">
        <v>12</v>
      </c>
      <c r="O105" s="294">
        <f>+'7.  Persistence Report'!L40</f>
        <v>22.313734505950716</v>
      </c>
      <c r="P105" s="294">
        <f>+'7.  Persistence Report'!M40</f>
        <v>22.313734505950716</v>
      </c>
      <c r="Q105" s="294">
        <f>+'7.  Persistence Report'!N40</f>
        <v>22.313734505950716</v>
      </c>
      <c r="R105" s="294">
        <f>+'7.  Persistence Report'!O40</f>
        <v>22.313734505950716</v>
      </c>
      <c r="S105" s="294">
        <f>+'7.  Persistence Report'!P40</f>
        <v>22.313734505950716</v>
      </c>
      <c r="T105" s="294">
        <f>+'7.  Persistence Report'!Q40</f>
        <v>22.313734505950716</v>
      </c>
      <c r="U105" s="294">
        <f>+'7.  Persistence Report'!R40</f>
        <v>22.313734505950716</v>
      </c>
      <c r="V105" s="294">
        <f>+'7.  Persistence Report'!S40</f>
        <v>22.313734505950716</v>
      </c>
      <c r="W105" s="294">
        <f>+'7.  Persistence Report'!T40</f>
        <v>22.313734505950716</v>
      </c>
      <c r="X105" s="294">
        <f>+'7.  Persistence Report'!U40</f>
        <v>22.313734505950716</v>
      </c>
      <c r="Y105" s="409"/>
      <c r="Z105" s="414">
        <v>0.02</v>
      </c>
      <c r="AA105" s="414">
        <v>0.98</v>
      </c>
      <c r="AB105" s="409"/>
      <c r="AC105" s="409"/>
      <c r="AD105" s="409"/>
      <c r="AE105" s="414"/>
      <c r="AF105" s="414"/>
      <c r="AG105" s="414"/>
      <c r="AH105" s="414"/>
      <c r="AI105" s="414"/>
      <c r="AJ105" s="414"/>
      <c r="AK105" s="414"/>
      <c r="AL105" s="414"/>
      <c r="AM105" s="295">
        <f>SUM(Y105:AL105)</f>
        <v>1</v>
      </c>
    </row>
    <row r="106" spans="1:39" s="282" customFormat="1" ht="15" outlineLevel="1">
      <c r="A106" s="508"/>
      <c r="B106" s="314" t="s">
        <v>214</v>
      </c>
      <c r="C106" s="290" t="s">
        <v>163</v>
      </c>
      <c r="D106" s="294">
        <f>+'7.  Persistence Report'!AQ56</f>
        <v>87666.139577437105</v>
      </c>
      <c r="E106" s="294">
        <f>+'7.  Persistence Report'!AR56</f>
        <v>87666.139577437105</v>
      </c>
      <c r="F106" s="294">
        <f>+'7.  Persistence Report'!AS56</f>
        <v>87666.139577437105</v>
      </c>
      <c r="G106" s="294">
        <f>+'7.  Persistence Report'!AT56</f>
        <v>87666.139577437105</v>
      </c>
      <c r="H106" s="294">
        <f>+'7.  Persistence Report'!AU56</f>
        <v>87666.13957743709</v>
      </c>
      <c r="I106" s="294">
        <f>+'7.  Persistence Report'!AV56</f>
        <v>87666.13957743709</v>
      </c>
      <c r="J106" s="294">
        <f>+'7.  Persistence Report'!AW56</f>
        <v>87666.13957743709</v>
      </c>
      <c r="K106" s="294">
        <f>+'7.  Persistence Report'!AX56</f>
        <v>87666.13957743709</v>
      </c>
      <c r="L106" s="294">
        <f>+'7.  Persistence Report'!AY56</f>
        <v>87666.13957743709</v>
      </c>
      <c r="M106" s="294">
        <f>+'7.  Persistence Report'!AZ56</f>
        <v>87666.13957743709</v>
      </c>
      <c r="N106" s="294">
        <f>N105</f>
        <v>12</v>
      </c>
      <c r="O106" s="294">
        <f>+'7.  Persistence Report'!L56</f>
        <v>25.616265494049284</v>
      </c>
      <c r="P106" s="294">
        <f>+'7.  Persistence Report'!M56</f>
        <v>25.616265494049284</v>
      </c>
      <c r="Q106" s="294">
        <f>+'7.  Persistence Report'!N56</f>
        <v>25.616265494049284</v>
      </c>
      <c r="R106" s="294">
        <f>+'7.  Persistence Report'!O56</f>
        <v>25.616265494049284</v>
      </c>
      <c r="S106" s="294">
        <f>+'7.  Persistence Report'!P56</f>
        <v>25.616265494049301</v>
      </c>
      <c r="T106" s="294">
        <f>+'7.  Persistence Report'!Q56</f>
        <v>25.616265494049301</v>
      </c>
      <c r="U106" s="294">
        <f>+'7.  Persistence Report'!R56</f>
        <v>25.616265494049301</v>
      </c>
      <c r="V106" s="294">
        <f>+'7.  Persistence Report'!S56</f>
        <v>25.616265494049301</v>
      </c>
      <c r="W106" s="294">
        <f>+'7.  Persistence Report'!T56</f>
        <v>25.616265494049301</v>
      </c>
      <c r="X106" s="294">
        <f>+'7.  Persistence Report'!U56</f>
        <v>25.616265494049301</v>
      </c>
      <c r="Y106" s="410">
        <f>Y105</f>
        <v>0</v>
      </c>
      <c r="Z106" s="410">
        <f>Z105</f>
        <v>0.02</v>
      </c>
      <c r="AA106" s="410">
        <f>AA105</f>
        <v>0.98</v>
      </c>
      <c r="AB106" s="410">
        <f>AB105</f>
        <v>0</v>
      </c>
      <c r="AC106" s="410">
        <f t="shared" ref="AC106" si="52">AC105</f>
        <v>0</v>
      </c>
      <c r="AD106" s="410">
        <f t="shared" ref="AD106:AL106" si="53">AD105</f>
        <v>0</v>
      </c>
      <c r="AE106" s="410">
        <f t="shared" si="53"/>
        <v>0</v>
      </c>
      <c r="AF106" s="410">
        <f t="shared" si="53"/>
        <v>0</v>
      </c>
      <c r="AG106" s="410">
        <f t="shared" si="53"/>
        <v>0</v>
      </c>
      <c r="AH106" s="410">
        <f t="shared" si="53"/>
        <v>0</v>
      </c>
      <c r="AI106" s="410">
        <f t="shared" si="53"/>
        <v>0</v>
      </c>
      <c r="AJ106" s="410">
        <f t="shared" si="53"/>
        <v>0</v>
      </c>
      <c r="AK106" s="410">
        <f t="shared" si="53"/>
        <v>0</v>
      </c>
      <c r="AL106" s="410">
        <f t="shared" si="53"/>
        <v>0</v>
      </c>
      <c r="AM106" s="305"/>
    </row>
    <row r="107" spans="1:39" s="308" customFormat="1" ht="15.6" outlineLevel="1">
      <c r="A107" s="511"/>
      <c r="B107" s="322"/>
      <c r="C107" s="299"/>
      <c r="D107" s="290"/>
      <c r="E107" s="290"/>
      <c r="F107" s="290"/>
      <c r="G107" s="290"/>
      <c r="H107" s="290"/>
      <c r="I107" s="290"/>
      <c r="J107" s="290"/>
      <c r="K107" s="290"/>
      <c r="L107" s="290"/>
      <c r="M107" s="290"/>
      <c r="N107" s="299"/>
      <c r="O107" s="290"/>
      <c r="P107" s="290"/>
      <c r="Q107" s="290"/>
      <c r="R107" s="290"/>
      <c r="S107" s="290"/>
      <c r="T107" s="290"/>
      <c r="U107" s="290"/>
      <c r="V107" s="290"/>
      <c r="W107" s="290"/>
      <c r="X107" s="290"/>
      <c r="Y107" s="411"/>
      <c r="Z107" s="411"/>
      <c r="AA107" s="411"/>
      <c r="AB107" s="411"/>
      <c r="AC107" s="411"/>
      <c r="AD107" s="411"/>
      <c r="AE107" s="411"/>
      <c r="AF107" s="411"/>
      <c r="AG107" s="411"/>
      <c r="AH107" s="411"/>
      <c r="AI107" s="411"/>
      <c r="AJ107" s="411"/>
      <c r="AK107" s="411"/>
      <c r="AL107" s="411"/>
      <c r="AM107" s="305"/>
    </row>
    <row r="108" spans="1:39" s="282" customFormat="1" ht="15" outlineLevel="1">
      <c r="A108" s="508">
        <v>28</v>
      </c>
      <c r="B108" s="320" t="s">
        <v>18</v>
      </c>
      <c r="C108" s="290" t="s">
        <v>25</v>
      </c>
      <c r="D108" s="294"/>
      <c r="E108" s="294"/>
      <c r="F108" s="294"/>
      <c r="G108" s="294"/>
      <c r="H108" s="294"/>
      <c r="I108" s="294"/>
      <c r="J108" s="294"/>
      <c r="K108" s="294"/>
      <c r="L108" s="294"/>
      <c r="M108" s="294"/>
      <c r="N108" s="294">
        <v>0</v>
      </c>
      <c r="O108" s="294"/>
      <c r="P108" s="294"/>
      <c r="Q108" s="294"/>
      <c r="R108" s="294"/>
      <c r="S108" s="294"/>
      <c r="T108" s="294"/>
      <c r="U108" s="294"/>
      <c r="V108" s="294"/>
      <c r="W108" s="294"/>
      <c r="X108" s="294"/>
      <c r="Y108" s="409"/>
      <c r="Z108" s="409"/>
      <c r="AA108" s="409"/>
      <c r="AB108" s="409"/>
      <c r="AC108" s="409"/>
      <c r="AD108" s="409"/>
      <c r="AE108" s="414"/>
      <c r="AF108" s="414"/>
      <c r="AG108" s="414"/>
      <c r="AH108" s="414"/>
      <c r="AI108" s="414"/>
      <c r="AJ108" s="414"/>
      <c r="AK108" s="414"/>
      <c r="AL108" s="414"/>
      <c r="AM108" s="295">
        <f>SUM(Y108:AL108)</f>
        <v>0</v>
      </c>
    </row>
    <row r="109" spans="1:39" s="282" customFormat="1" ht="15" outlineLevel="1">
      <c r="A109" s="508"/>
      <c r="B109" s="314" t="s">
        <v>214</v>
      </c>
      <c r="C109" s="290" t="s">
        <v>163</v>
      </c>
      <c r="D109" s="294"/>
      <c r="E109" s="294"/>
      <c r="F109" s="294"/>
      <c r="G109" s="294"/>
      <c r="H109" s="294"/>
      <c r="I109" s="294"/>
      <c r="J109" s="294"/>
      <c r="K109" s="294"/>
      <c r="L109" s="294"/>
      <c r="M109" s="294"/>
      <c r="N109" s="294">
        <f>N108</f>
        <v>0</v>
      </c>
      <c r="O109" s="294"/>
      <c r="P109" s="294"/>
      <c r="Q109" s="294"/>
      <c r="R109" s="294"/>
      <c r="S109" s="294"/>
      <c r="T109" s="294"/>
      <c r="U109" s="294"/>
      <c r="V109" s="294"/>
      <c r="W109" s="294"/>
      <c r="X109" s="294"/>
      <c r="Y109" s="410">
        <f>Y108</f>
        <v>0</v>
      </c>
      <c r="Z109" s="410">
        <f>Z108</f>
        <v>0</v>
      </c>
      <c r="AA109" s="410">
        <f t="shared" ref="AA109:AC109" si="54">AA108</f>
        <v>0</v>
      </c>
      <c r="AB109" s="410">
        <f t="shared" si="54"/>
        <v>0</v>
      </c>
      <c r="AC109" s="410">
        <f t="shared" si="54"/>
        <v>0</v>
      </c>
      <c r="AD109" s="410">
        <f t="shared" ref="AD109:AK109" si="55">AD108</f>
        <v>0</v>
      </c>
      <c r="AE109" s="410">
        <f t="shared" si="55"/>
        <v>0</v>
      </c>
      <c r="AF109" s="410">
        <f t="shared" si="55"/>
        <v>0</v>
      </c>
      <c r="AG109" s="410">
        <f t="shared" si="55"/>
        <v>0</v>
      </c>
      <c r="AH109" s="410">
        <f t="shared" si="55"/>
        <v>0</v>
      </c>
      <c r="AI109" s="410">
        <f t="shared" si="55"/>
        <v>0</v>
      </c>
      <c r="AJ109" s="410">
        <f t="shared" si="55"/>
        <v>0</v>
      </c>
      <c r="AK109" s="410">
        <f t="shared" si="55"/>
        <v>0</v>
      </c>
      <c r="AL109" s="410">
        <f>AL108</f>
        <v>0</v>
      </c>
      <c r="AM109" s="296"/>
    </row>
    <row r="110" spans="1:39" s="308" customFormat="1" ht="15" outlineLevel="1">
      <c r="A110" s="511"/>
      <c r="B110" s="321"/>
      <c r="C110" s="290"/>
      <c r="D110" s="290"/>
      <c r="E110" s="290"/>
      <c r="F110" s="290"/>
      <c r="G110" s="290"/>
      <c r="H110" s="290"/>
      <c r="I110" s="290"/>
      <c r="J110" s="290"/>
      <c r="K110" s="290"/>
      <c r="L110" s="290"/>
      <c r="M110" s="290"/>
      <c r="N110" s="290"/>
      <c r="O110" s="290"/>
      <c r="P110" s="290"/>
      <c r="Q110" s="290"/>
      <c r="R110" s="290"/>
      <c r="S110" s="290"/>
      <c r="T110" s="290"/>
      <c r="U110" s="290"/>
      <c r="V110" s="290"/>
      <c r="W110" s="290"/>
      <c r="X110" s="290"/>
      <c r="Y110" s="411"/>
      <c r="Z110" s="411"/>
      <c r="AA110" s="411"/>
      <c r="AB110" s="411"/>
      <c r="AC110" s="411"/>
      <c r="AD110" s="411"/>
      <c r="AE110" s="411"/>
      <c r="AF110" s="411"/>
      <c r="AG110" s="411"/>
      <c r="AH110" s="411"/>
      <c r="AI110" s="411"/>
      <c r="AJ110" s="411"/>
      <c r="AK110" s="411"/>
      <c r="AL110" s="411"/>
      <c r="AM110" s="305"/>
    </row>
    <row r="111" spans="1:39" s="282" customFormat="1" ht="15" outlineLevel="1">
      <c r="A111" s="508">
        <v>29</v>
      </c>
      <c r="B111" s="323" t="s">
        <v>19</v>
      </c>
      <c r="C111" s="290" t="s">
        <v>25</v>
      </c>
      <c r="D111" s="294"/>
      <c r="E111" s="294"/>
      <c r="F111" s="294"/>
      <c r="G111" s="294"/>
      <c r="H111" s="294"/>
      <c r="I111" s="294"/>
      <c r="J111" s="294"/>
      <c r="K111" s="294"/>
      <c r="L111" s="294"/>
      <c r="M111" s="294"/>
      <c r="N111" s="294">
        <v>0</v>
      </c>
      <c r="O111" s="294"/>
      <c r="P111" s="294"/>
      <c r="Q111" s="294"/>
      <c r="R111" s="294"/>
      <c r="S111" s="294"/>
      <c r="T111" s="294"/>
      <c r="U111" s="294"/>
      <c r="V111" s="294"/>
      <c r="W111" s="294"/>
      <c r="X111" s="294"/>
      <c r="Y111" s="409"/>
      <c r="Z111" s="409"/>
      <c r="AA111" s="409"/>
      <c r="AB111" s="409"/>
      <c r="AC111" s="409"/>
      <c r="AD111" s="409"/>
      <c r="AE111" s="414"/>
      <c r="AF111" s="414"/>
      <c r="AG111" s="414"/>
      <c r="AH111" s="414"/>
      <c r="AI111" s="414"/>
      <c r="AJ111" s="414"/>
      <c r="AK111" s="414"/>
      <c r="AL111" s="414"/>
      <c r="AM111" s="295">
        <f>SUM(Y111:AL111)</f>
        <v>0</v>
      </c>
    </row>
    <row r="112" spans="1:39" s="282" customFormat="1" ht="15" outlineLevel="1">
      <c r="A112" s="508"/>
      <c r="B112" s="323" t="s">
        <v>214</v>
      </c>
      <c r="C112" s="290" t="s">
        <v>163</v>
      </c>
      <c r="D112" s="294"/>
      <c r="E112" s="294"/>
      <c r="F112" s="294"/>
      <c r="G112" s="294"/>
      <c r="H112" s="294"/>
      <c r="I112" s="294"/>
      <c r="J112" s="294"/>
      <c r="K112" s="294"/>
      <c r="L112" s="294"/>
      <c r="M112" s="294"/>
      <c r="N112" s="294">
        <f>N111</f>
        <v>0</v>
      </c>
      <c r="O112" s="294"/>
      <c r="P112" s="294"/>
      <c r="Q112" s="294"/>
      <c r="R112" s="294"/>
      <c r="S112" s="294"/>
      <c r="T112" s="294"/>
      <c r="U112" s="294"/>
      <c r="V112" s="294"/>
      <c r="W112" s="294"/>
      <c r="X112" s="294"/>
      <c r="Y112" s="410">
        <f>Y111</f>
        <v>0</v>
      </c>
      <c r="Z112" s="410">
        <f t="shared" ref="Z112:AC112" si="56">Z111</f>
        <v>0</v>
      </c>
      <c r="AA112" s="410">
        <f t="shared" si="56"/>
        <v>0</v>
      </c>
      <c r="AB112" s="410">
        <f t="shared" si="56"/>
        <v>0</v>
      </c>
      <c r="AC112" s="410">
        <f t="shared" si="56"/>
        <v>0</v>
      </c>
      <c r="AD112" s="410">
        <f t="shared" ref="AD112:AK112" si="57">AD111</f>
        <v>0</v>
      </c>
      <c r="AE112" s="410">
        <f t="shared" si="57"/>
        <v>0</v>
      </c>
      <c r="AF112" s="410">
        <f t="shared" si="57"/>
        <v>0</v>
      </c>
      <c r="AG112" s="410">
        <f t="shared" si="57"/>
        <v>0</v>
      </c>
      <c r="AH112" s="410">
        <f t="shared" si="57"/>
        <v>0</v>
      </c>
      <c r="AI112" s="410">
        <f t="shared" si="57"/>
        <v>0</v>
      </c>
      <c r="AJ112" s="410">
        <f t="shared" si="57"/>
        <v>0</v>
      </c>
      <c r="AK112" s="410">
        <f t="shared" si="57"/>
        <v>0</v>
      </c>
      <c r="AL112" s="410">
        <f>AL111</f>
        <v>0</v>
      </c>
      <c r="AM112" s="504"/>
    </row>
    <row r="113" spans="1:39" s="282" customFormat="1" ht="15" outlineLevel="1">
      <c r="A113" s="508"/>
      <c r="B113" s="323"/>
      <c r="C113" s="290"/>
      <c r="D113" s="290"/>
      <c r="E113" s="290"/>
      <c r="F113" s="290"/>
      <c r="G113" s="290"/>
      <c r="H113" s="290"/>
      <c r="I113" s="290"/>
      <c r="J113" s="290"/>
      <c r="K113" s="290"/>
      <c r="L113" s="290"/>
      <c r="M113" s="290"/>
      <c r="N113" s="290"/>
      <c r="O113" s="290"/>
      <c r="P113" s="290"/>
      <c r="Q113" s="290"/>
      <c r="R113" s="290"/>
      <c r="S113" s="290"/>
      <c r="T113" s="290"/>
      <c r="U113" s="290"/>
      <c r="V113" s="290"/>
      <c r="W113" s="290"/>
      <c r="X113" s="290"/>
      <c r="Y113" s="290"/>
      <c r="Z113" s="411"/>
      <c r="AA113" s="411"/>
      <c r="AB113" s="411"/>
      <c r="AC113" s="411"/>
      <c r="AD113" s="411"/>
      <c r="AE113" s="415"/>
      <c r="AF113" s="415"/>
      <c r="AG113" s="415"/>
      <c r="AH113" s="415"/>
      <c r="AI113" s="415"/>
      <c r="AJ113" s="415"/>
      <c r="AK113" s="415"/>
      <c r="AL113" s="415"/>
      <c r="AM113" s="312"/>
    </row>
    <row r="114" spans="1:39" s="282" customFormat="1" ht="15" outlineLevel="1">
      <c r="A114" s="508">
        <v>30</v>
      </c>
      <c r="B114" s="323" t="s">
        <v>488</v>
      </c>
      <c r="C114" s="290" t="s">
        <v>25</v>
      </c>
      <c r="D114" s="294"/>
      <c r="E114" s="294"/>
      <c r="F114" s="294"/>
      <c r="G114" s="294"/>
      <c r="H114" s="294"/>
      <c r="I114" s="294"/>
      <c r="J114" s="294"/>
      <c r="K114" s="294"/>
      <c r="L114" s="294"/>
      <c r="M114" s="294"/>
      <c r="N114" s="294">
        <v>0</v>
      </c>
      <c r="O114" s="294"/>
      <c r="P114" s="294"/>
      <c r="Q114" s="294"/>
      <c r="R114" s="294"/>
      <c r="S114" s="294"/>
      <c r="T114" s="294"/>
      <c r="U114" s="294"/>
      <c r="V114" s="294"/>
      <c r="W114" s="294"/>
      <c r="X114" s="294"/>
      <c r="Y114" s="409"/>
      <c r="Z114" s="409"/>
      <c r="AA114" s="409"/>
      <c r="AB114" s="409"/>
      <c r="AC114" s="409"/>
      <c r="AD114" s="409"/>
      <c r="AE114" s="414"/>
      <c r="AF114" s="414"/>
      <c r="AG114" s="414"/>
      <c r="AH114" s="414"/>
      <c r="AI114" s="414"/>
      <c r="AJ114" s="414"/>
      <c r="AK114" s="414"/>
      <c r="AL114" s="414"/>
      <c r="AM114" s="295">
        <f>SUM(Y114:AL114)</f>
        <v>0</v>
      </c>
    </row>
    <row r="115" spans="1:39" s="282" customFormat="1" ht="15" outlineLevel="1">
      <c r="A115" s="508"/>
      <c r="B115" s="323" t="s">
        <v>214</v>
      </c>
      <c r="C115" s="290" t="s">
        <v>163</v>
      </c>
      <c r="D115" s="294"/>
      <c r="E115" s="294"/>
      <c r="F115" s="294"/>
      <c r="G115" s="294"/>
      <c r="H115" s="294"/>
      <c r="I115" s="294"/>
      <c r="J115" s="294"/>
      <c r="K115" s="294"/>
      <c r="L115" s="294"/>
      <c r="M115" s="294"/>
      <c r="N115" s="294">
        <f>N114</f>
        <v>0</v>
      </c>
      <c r="O115" s="294"/>
      <c r="P115" s="294"/>
      <c r="Q115" s="294"/>
      <c r="R115" s="294"/>
      <c r="S115" s="294"/>
      <c r="T115" s="294"/>
      <c r="U115" s="294"/>
      <c r="V115" s="294"/>
      <c r="W115" s="294"/>
      <c r="X115" s="294"/>
      <c r="Y115" s="410">
        <f>Y114</f>
        <v>0</v>
      </c>
      <c r="Z115" s="410">
        <f t="shared" ref="Z115:AC115" si="58">Z114</f>
        <v>0</v>
      </c>
      <c r="AA115" s="410">
        <f t="shared" si="58"/>
        <v>0</v>
      </c>
      <c r="AB115" s="410">
        <f t="shared" si="58"/>
        <v>0</v>
      </c>
      <c r="AC115" s="410">
        <f t="shared" si="58"/>
        <v>0</v>
      </c>
      <c r="AD115" s="410">
        <f t="shared" ref="AD115:AL115" si="59">AD114</f>
        <v>0</v>
      </c>
      <c r="AE115" s="410">
        <f t="shared" si="59"/>
        <v>0</v>
      </c>
      <c r="AF115" s="410">
        <f t="shared" si="59"/>
        <v>0</v>
      </c>
      <c r="AG115" s="410">
        <f t="shared" si="59"/>
        <v>0</v>
      </c>
      <c r="AH115" s="410">
        <f t="shared" si="59"/>
        <v>0</v>
      </c>
      <c r="AI115" s="410">
        <f t="shared" si="59"/>
        <v>0</v>
      </c>
      <c r="AJ115" s="410">
        <f t="shared" si="59"/>
        <v>0</v>
      </c>
      <c r="AK115" s="410">
        <f t="shared" si="59"/>
        <v>0</v>
      </c>
      <c r="AL115" s="410">
        <f t="shared" si="59"/>
        <v>0</v>
      </c>
      <c r="AM115" s="504"/>
    </row>
    <row r="116" spans="1:39" s="282" customFormat="1" ht="15" outlineLevel="1">
      <c r="A116" s="508"/>
      <c r="B116" s="323"/>
      <c r="C116" s="290"/>
      <c r="D116" s="290"/>
      <c r="E116" s="290"/>
      <c r="F116" s="290"/>
      <c r="G116" s="290"/>
      <c r="H116" s="290"/>
      <c r="I116" s="290"/>
      <c r="J116" s="290"/>
      <c r="K116" s="290"/>
      <c r="L116" s="290"/>
      <c r="M116" s="290"/>
      <c r="N116" s="290"/>
      <c r="O116" s="290"/>
      <c r="P116" s="290"/>
      <c r="Q116" s="290"/>
      <c r="R116" s="290"/>
      <c r="S116" s="290"/>
      <c r="T116" s="290"/>
      <c r="U116" s="290"/>
      <c r="V116" s="290"/>
      <c r="W116" s="290"/>
      <c r="X116" s="290"/>
      <c r="Y116" s="290"/>
      <c r="Z116" s="411"/>
      <c r="AA116" s="411"/>
      <c r="AB116" s="411"/>
      <c r="AC116" s="411"/>
      <c r="AD116" s="411"/>
      <c r="AE116" s="415"/>
      <c r="AF116" s="415"/>
      <c r="AG116" s="415"/>
      <c r="AH116" s="415"/>
      <c r="AI116" s="415"/>
      <c r="AJ116" s="415"/>
      <c r="AK116" s="415"/>
      <c r="AL116" s="415"/>
      <c r="AM116" s="312"/>
    </row>
    <row r="117" spans="1:39" s="282" customFormat="1" ht="15.6" outlineLevel="1">
      <c r="A117" s="508"/>
      <c r="B117" s="287" t="s">
        <v>489</v>
      </c>
      <c r="C117" s="290"/>
      <c r="D117" s="290"/>
      <c r="E117" s="290"/>
      <c r="F117" s="290"/>
      <c r="G117" s="290"/>
      <c r="H117" s="290"/>
      <c r="I117" s="290"/>
      <c r="J117" s="290"/>
      <c r="K117" s="290"/>
      <c r="L117" s="290"/>
      <c r="M117" s="290"/>
      <c r="N117" s="290"/>
      <c r="O117" s="290"/>
      <c r="P117" s="290"/>
      <c r="Q117" s="290"/>
      <c r="R117" s="290"/>
      <c r="S117" s="290"/>
      <c r="T117" s="290"/>
      <c r="U117" s="290"/>
      <c r="V117" s="290"/>
      <c r="W117" s="290"/>
      <c r="X117" s="290"/>
      <c r="Y117" s="290"/>
      <c r="Z117" s="411"/>
      <c r="AA117" s="411"/>
      <c r="AB117" s="411"/>
      <c r="AC117" s="411"/>
      <c r="AD117" s="411"/>
      <c r="AE117" s="415"/>
      <c r="AF117" s="415"/>
      <c r="AG117" s="415"/>
      <c r="AH117" s="415"/>
      <c r="AI117" s="415"/>
      <c r="AJ117" s="415"/>
      <c r="AK117" s="415"/>
      <c r="AL117" s="415"/>
      <c r="AM117" s="312"/>
    </row>
    <row r="118" spans="1:39" s="282" customFormat="1" ht="15" outlineLevel="1">
      <c r="A118" s="508">
        <v>31</v>
      </c>
      <c r="B118" s="323" t="s">
        <v>490</v>
      </c>
      <c r="C118" s="290" t="s">
        <v>25</v>
      </c>
      <c r="D118" s="294"/>
      <c r="E118" s="294"/>
      <c r="F118" s="294"/>
      <c r="G118" s="294"/>
      <c r="H118" s="294"/>
      <c r="I118" s="294"/>
      <c r="J118" s="294"/>
      <c r="K118" s="294"/>
      <c r="L118" s="294"/>
      <c r="M118" s="294"/>
      <c r="N118" s="294">
        <v>0</v>
      </c>
      <c r="O118" s="294"/>
      <c r="P118" s="294"/>
      <c r="Q118" s="294"/>
      <c r="R118" s="294"/>
      <c r="S118" s="294"/>
      <c r="T118" s="294"/>
      <c r="U118" s="294"/>
      <c r="V118" s="294"/>
      <c r="W118" s="294"/>
      <c r="X118" s="294"/>
      <c r="Y118" s="409"/>
      <c r="Z118" s="409"/>
      <c r="AA118" s="409"/>
      <c r="AB118" s="409"/>
      <c r="AC118" s="409"/>
      <c r="AD118" s="409"/>
      <c r="AE118" s="414"/>
      <c r="AF118" s="414"/>
      <c r="AG118" s="414"/>
      <c r="AH118" s="414"/>
      <c r="AI118" s="414"/>
      <c r="AJ118" s="414"/>
      <c r="AK118" s="414"/>
      <c r="AL118" s="414"/>
      <c r="AM118" s="295">
        <f>SUM(Y118:AL118)</f>
        <v>0</v>
      </c>
    </row>
    <row r="119" spans="1:39" s="282" customFormat="1" ht="15" outlineLevel="1">
      <c r="A119" s="508"/>
      <c r="B119" s="323" t="s">
        <v>214</v>
      </c>
      <c r="C119" s="290" t="s">
        <v>163</v>
      </c>
      <c r="D119" s="294"/>
      <c r="E119" s="294"/>
      <c r="F119" s="294"/>
      <c r="G119" s="294"/>
      <c r="H119" s="294"/>
      <c r="I119" s="294"/>
      <c r="J119" s="294"/>
      <c r="K119" s="294"/>
      <c r="L119" s="294"/>
      <c r="M119" s="294"/>
      <c r="N119" s="294">
        <f>N118</f>
        <v>0</v>
      </c>
      <c r="O119" s="294"/>
      <c r="P119" s="294"/>
      <c r="Q119" s="294"/>
      <c r="R119" s="294"/>
      <c r="S119" s="294"/>
      <c r="T119" s="294"/>
      <c r="U119" s="294"/>
      <c r="V119" s="294"/>
      <c r="W119" s="294"/>
      <c r="X119" s="294"/>
      <c r="Y119" s="410">
        <f>Y118</f>
        <v>0</v>
      </c>
      <c r="Z119" s="410">
        <f t="shared" ref="Z119:AC119" si="60">Z118</f>
        <v>0</v>
      </c>
      <c r="AA119" s="410">
        <f t="shared" si="60"/>
        <v>0</v>
      </c>
      <c r="AB119" s="410">
        <f t="shared" si="60"/>
        <v>0</v>
      </c>
      <c r="AC119" s="410">
        <f t="shared" si="60"/>
        <v>0</v>
      </c>
      <c r="AD119" s="410">
        <f t="shared" ref="AD119:AL119" si="61">AD118</f>
        <v>0</v>
      </c>
      <c r="AE119" s="410">
        <f t="shared" si="61"/>
        <v>0</v>
      </c>
      <c r="AF119" s="410">
        <f t="shared" si="61"/>
        <v>0</v>
      </c>
      <c r="AG119" s="410">
        <f t="shared" si="61"/>
        <v>0</v>
      </c>
      <c r="AH119" s="410">
        <f t="shared" si="61"/>
        <v>0</v>
      </c>
      <c r="AI119" s="410">
        <f t="shared" si="61"/>
        <v>0</v>
      </c>
      <c r="AJ119" s="410">
        <f t="shared" si="61"/>
        <v>0</v>
      </c>
      <c r="AK119" s="410">
        <f t="shared" si="61"/>
        <v>0</v>
      </c>
      <c r="AL119" s="410">
        <f t="shared" si="61"/>
        <v>0</v>
      </c>
      <c r="AM119" s="504"/>
    </row>
    <row r="120" spans="1:39" s="282" customFormat="1" ht="15" outlineLevel="1">
      <c r="A120" s="508"/>
      <c r="B120" s="323"/>
      <c r="C120" s="290"/>
      <c r="D120" s="290"/>
      <c r="E120" s="290"/>
      <c r="F120" s="290"/>
      <c r="G120" s="290"/>
      <c r="H120" s="290"/>
      <c r="I120" s="290"/>
      <c r="J120" s="290"/>
      <c r="K120" s="290"/>
      <c r="L120" s="290"/>
      <c r="M120" s="290"/>
      <c r="N120" s="290"/>
      <c r="O120" s="290"/>
      <c r="P120" s="290"/>
      <c r="Q120" s="290"/>
      <c r="R120" s="290"/>
      <c r="S120" s="290"/>
      <c r="T120" s="290"/>
      <c r="U120" s="290"/>
      <c r="V120" s="290"/>
      <c r="W120" s="290"/>
      <c r="X120" s="290"/>
      <c r="Y120" s="411"/>
      <c r="Z120" s="411"/>
      <c r="AA120" s="411"/>
      <c r="AB120" s="411"/>
      <c r="AC120" s="411"/>
      <c r="AD120" s="411"/>
      <c r="AE120" s="415"/>
      <c r="AF120" s="415"/>
      <c r="AG120" s="415"/>
      <c r="AH120" s="415"/>
      <c r="AI120" s="415"/>
      <c r="AJ120" s="415"/>
      <c r="AK120" s="415"/>
      <c r="AL120" s="415"/>
      <c r="AM120" s="312"/>
    </row>
    <row r="121" spans="1:39" s="282" customFormat="1" ht="15" outlineLevel="1">
      <c r="A121" s="508">
        <v>32</v>
      </c>
      <c r="B121" s="323" t="s">
        <v>491</v>
      </c>
      <c r="C121" s="290" t="s">
        <v>25</v>
      </c>
      <c r="D121" s="294"/>
      <c r="E121" s="294"/>
      <c r="F121" s="294"/>
      <c r="G121" s="294"/>
      <c r="H121" s="294"/>
      <c r="I121" s="294"/>
      <c r="J121" s="294"/>
      <c r="K121" s="294"/>
      <c r="L121" s="294"/>
      <c r="M121" s="294"/>
      <c r="N121" s="294">
        <v>0</v>
      </c>
      <c r="O121" s="294"/>
      <c r="P121" s="294"/>
      <c r="Q121" s="294"/>
      <c r="R121" s="294"/>
      <c r="S121" s="294"/>
      <c r="T121" s="294"/>
      <c r="U121" s="294"/>
      <c r="V121" s="294"/>
      <c r="W121" s="294"/>
      <c r="X121" s="294"/>
      <c r="Y121" s="409"/>
      <c r="Z121" s="409"/>
      <c r="AA121" s="409"/>
      <c r="AB121" s="409"/>
      <c r="AC121" s="409"/>
      <c r="AD121" s="409"/>
      <c r="AE121" s="414"/>
      <c r="AF121" s="414"/>
      <c r="AG121" s="414"/>
      <c r="AH121" s="414"/>
      <c r="AI121" s="414"/>
      <c r="AJ121" s="414"/>
      <c r="AK121" s="414"/>
      <c r="AL121" s="414"/>
      <c r="AM121" s="295">
        <f>SUM(Y121:AL121)</f>
        <v>0</v>
      </c>
    </row>
    <row r="122" spans="1:39" s="282" customFormat="1" ht="15" outlineLevel="1">
      <c r="A122" s="508"/>
      <c r="B122" s="323" t="s">
        <v>214</v>
      </c>
      <c r="C122" s="290" t="s">
        <v>163</v>
      </c>
      <c r="D122" s="294"/>
      <c r="E122" s="294"/>
      <c r="F122" s="294"/>
      <c r="G122" s="294"/>
      <c r="H122" s="294"/>
      <c r="I122" s="294"/>
      <c r="J122" s="294"/>
      <c r="K122" s="294"/>
      <c r="L122" s="294"/>
      <c r="M122" s="294"/>
      <c r="N122" s="294">
        <f>N121</f>
        <v>0</v>
      </c>
      <c r="O122" s="294"/>
      <c r="P122" s="294"/>
      <c r="Q122" s="294"/>
      <c r="R122" s="294"/>
      <c r="S122" s="294"/>
      <c r="T122" s="294"/>
      <c r="U122" s="294"/>
      <c r="V122" s="294"/>
      <c r="W122" s="294"/>
      <c r="X122" s="294"/>
      <c r="Y122" s="410">
        <f>Y121</f>
        <v>0</v>
      </c>
      <c r="Z122" s="410">
        <f t="shared" ref="Z122:AC122" si="62">Z121</f>
        <v>0</v>
      </c>
      <c r="AA122" s="410">
        <f t="shared" si="62"/>
        <v>0</v>
      </c>
      <c r="AB122" s="410">
        <f t="shared" si="62"/>
        <v>0</v>
      </c>
      <c r="AC122" s="410">
        <f t="shared" si="62"/>
        <v>0</v>
      </c>
      <c r="AD122" s="410">
        <f t="shared" ref="AD122:AL122" si="63">AD121</f>
        <v>0</v>
      </c>
      <c r="AE122" s="410">
        <f t="shared" si="63"/>
        <v>0</v>
      </c>
      <c r="AF122" s="410">
        <f t="shared" si="63"/>
        <v>0</v>
      </c>
      <c r="AG122" s="410">
        <f t="shared" si="63"/>
        <v>0</v>
      </c>
      <c r="AH122" s="410">
        <f t="shared" si="63"/>
        <v>0</v>
      </c>
      <c r="AI122" s="410">
        <f t="shared" si="63"/>
        <v>0</v>
      </c>
      <c r="AJ122" s="410">
        <f t="shared" si="63"/>
        <v>0</v>
      </c>
      <c r="AK122" s="410">
        <f t="shared" si="63"/>
        <v>0</v>
      </c>
      <c r="AL122" s="410">
        <f t="shared" si="63"/>
        <v>0</v>
      </c>
      <c r="AM122" s="504"/>
    </row>
    <row r="123" spans="1:39" s="282" customFormat="1" ht="15" outlineLevel="1">
      <c r="A123" s="508"/>
      <c r="B123" s="323"/>
      <c r="C123" s="290"/>
      <c r="D123" s="290"/>
      <c r="E123" s="290"/>
      <c r="F123" s="290"/>
      <c r="G123" s="290"/>
      <c r="H123" s="290"/>
      <c r="I123" s="290"/>
      <c r="J123" s="290"/>
      <c r="K123" s="290"/>
      <c r="L123" s="290"/>
      <c r="M123" s="290"/>
      <c r="N123" s="290"/>
      <c r="O123" s="290"/>
      <c r="P123" s="290"/>
      <c r="Q123" s="290"/>
      <c r="R123" s="290"/>
      <c r="S123" s="290"/>
      <c r="T123" s="290"/>
      <c r="U123" s="290"/>
      <c r="V123" s="290"/>
      <c r="W123" s="290"/>
      <c r="X123" s="290"/>
      <c r="Y123" s="411"/>
      <c r="Z123" s="411"/>
      <c r="AA123" s="411"/>
      <c r="AB123" s="411"/>
      <c r="AC123" s="411"/>
      <c r="AD123" s="411"/>
      <c r="AE123" s="415"/>
      <c r="AF123" s="415"/>
      <c r="AG123" s="415"/>
      <c r="AH123" s="415"/>
      <c r="AI123" s="415"/>
      <c r="AJ123" s="415"/>
      <c r="AK123" s="415"/>
      <c r="AL123" s="415"/>
      <c r="AM123" s="312"/>
    </row>
    <row r="124" spans="1:39" s="282" customFormat="1" ht="15" outlineLevel="1">
      <c r="A124" s="508">
        <v>33</v>
      </c>
      <c r="B124" s="323" t="s">
        <v>492</v>
      </c>
      <c r="C124" s="290" t="s">
        <v>25</v>
      </c>
      <c r="D124" s="294"/>
      <c r="E124" s="294"/>
      <c r="F124" s="294"/>
      <c r="G124" s="294"/>
      <c r="H124" s="294"/>
      <c r="I124" s="294"/>
      <c r="J124" s="294"/>
      <c r="K124" s="294"/>
      <c r="L124" s="294"/>
      <c r="M124" s="294"/>
      <c r="N124" s="294">
        <v>12</v>
      </c>
      <c r="O124" s="294"/>
      <c r="P124" s="294"/>
      <c r="Q124" s="294"/>
      <c r="R124" s="294"/>
      <c r="S124" s="294"/>
      <c r="T124" s="294"/>
      <c r="U124" s="294"/>
      <c r="V124" s="294"/>
      <c r="W124" s="294"/>
      <c r="X124" s="294"/>
      <c r="Y124" s="409"/>
      <c r="Z124" s="409"/>
      <c r="AA124" s="409"/>
      <c r="AB124" s="409"/>
      <c r="AC124" s="409"/>
      <c r="AD124" s="409"/>
      <c r="AE124" s="414"/>
      <c r="AF124" s="414"/>
      <c r="AG124" s="414"/>
      <c r="AH124" s="414"/>
      <c r="AI124" s="414"/>
      <c r="AJ124" s="414"/>
      <c r="AK124" s="414"/>
      <c r="AL124" s="414"/>
      <c r="AM124" s="295">
        <f>SUM(Y124:AL124)</f>
        <v>0</v>
      </c>
    </row>
    <row r="125" spans="1:39" s="282" customFormat="1" ht="15" outlineLevel="1">
      <c r="A125" s="508"/>
      <c r="B125" s="323" t="s">
        <v>214</v>
      </c>
      <c r="C125" s="290" t="s">
        <v>163</v>
      </c>
      <c r="D125" s="294"/>
      <c r="E125" s="294"/>
      <c r="F125" s="294"/>
      <c r="G125" s="294"/>
      <c r="H125" s="294"/>
      <c r="I125" s="294"/>
      <c r="J125" s="294"/>
      <c r="K125" s="294"/>
      <c r="L125" s="294"/>
      <c r="M125" s="294"/>
      <c r="N125" s="294">
        <f>N124</f>
        <v>12</v>
      </c>
      <c r="O125" s="294"/>
      <c r="P125" s="294"/>
      <c r="Q125" s="294"/>
      <c r="R125" s="294"/>
      <c r="S125" s="294"/>
      <c r="T125" s="294"/>
      <c r="U125" s="294"/>
      <c r="V125" s="294"/>
      <c r="W125" s="294"/>
      <c r="X125" s="294"/>
      <c r="Y125" s="410">
        <f>Y124</f>
        <v>0</v>
      </c>
      <c r="Z125" s="410">
        <f t="shared" ref="Z125:AC125" si="64">Z124</f>
        <v>0</v>
      </c>
      <c r="AA125" s="410">
        <f t="shared" si="64"/>
        <v>0</v>
      </c>
      <c r="AB125" s="410">
        <f t="shared" si="64"/>
        <v>0</v>
      </c>
      <c r="AC125" s="410">
        <f t="shared" si="64"/>
        <v>0</v>
      </c>
      <c r="AD125" s="410">
        <f t="shared" ref="AD125:AL125" si="65">AD124</f>
        <v>0</v>
      </c>
      <c r="AE125" s="410">
        <f t="shared" si="65"/>
        <v>0</v>
      </c>
      <c r="AF125" s="410">
        <f t="shared" si="65"/>
        <v>0</v>
      </c>
      <c r="AG125" s="410">
        <f t="shared" si="65"/>
        <v>0</v>
      </c>
      <c r="AH125" s="410">
        <f t="shared" si="65"/>
        <v>0</v>
      </c>
      <c r="AI125" s="410">
        <f t="shared" si="65"/>
        <v>0</v>
      </c>
      <c r="AJ125" s="410">
        <f t="shared" si="65"/>
        <v>0</v>
      </c>
      <c r="AK125" s="410">
        <f t="shared" si="65"/>
        <v>0</v>
      </c>
      <c r="AL125" s="410">
        <f t="shared" si="65"/>
        <v>0</v>
      </c>
      <c r="AM125" s="504"/>
    </row>
    <row r="126" spans="1:39" s="282" customFormat="1" ht="15" outlineLevel="1">
      <c r="A126" s="508"/>
      <c r="B126" s="314"/>
      <c r="C126" s="324"/>
      <c r="D126" s="325"/>
      <c r="E126" s="325"/>
      <c r="F126" s="325"/>
      <c r="G126" s="325"/>
      <c r="H126" s="325"/>
      <c r="I126" s="325"/>
      <c r="J126" s="325"/>
      <c r="K126" s="325"/>
      <c r="L126" s="325"/>
      <c r="M126" s="325"/>
      <c r="N126" s="325"/>
      <c r="O126" s="325"/>
      <c r="P126" s="325"/>
      <c r="Q126" s="325"/>
      <c r="R126" s="325"/>
      <c r="S126" s="325"/>
      <c r="T126" s="325"/>
      <c r="U126" s="325"/>
      <c r="V126" s="325"/>
      <c r="W126" s="325"/>
      <c r="X126" s="325"/>
      <c r="Y126" s="411"/>
      <c r="Z126" s="411"/>
      <c r="AA126" s="411"/>
      <c r="AB126" s="411"/>
      <c r="AC126" s="411"/>
      <c r="AD126" s="411"/>
      <c r="AE126" s="411"/>
      <c r="AF126" s="411"/>
      <c r="AG126" s="411"/>
      <c r="AH126" s="411"/>
      <c r="AI126" s="411"/>
      <c r="AJ126" s="411"/>
      <c r="AK126" s="411"/>
      <c r="AL126" s="411"/>
      <c r="AM126" s="305"/>
    </row>
    <row r="127" spans="1:39" s="282" customFormat="1" ht="15.6">
      <c r="A127" s="508"/>
      <c r="B127" s="326" t="s">
        <v>237</v>
      </c>
      <c r="C127" s="327"/>
      <c r="D127" s="327">
        <f>SUM(D22:D125)</f>
        <v>7053295.5810492001</v>
      </c>
      <c r="E127" s="327">
        <f t="shared" ref="E127:M127" si="66">SUM(E22:E125)</f>
        <v>7053295.5810492001</v>
      </c>
      <c r="F127" s="327">
        <f t="shared" si="66"/>
        <v>7049972.8858342161</v>
      </c>
      <c r="G127" s="327">
        <f t="shared" si="66"/>
        <v>6942743.1819563778</v>
      </c>
      <c r="H127" s="327">
        <f t="shared" si="66"/>
        <v>6785005.0642749611</v>
      </c>
      <c r="I127" s="327">
        <f t="shared" si="66"/>
        <v>6454231.8732783794</v>
      </c>
      <c r="J127" s="327">
        <f t="shared" si="66"/>
        <v>6005640.7098806957</v>
      </c>
      <c r="K127" s="327">
        <f t="shared" si="66"/>
        <v>5852366.5494684363</v>
      </c>
      <c r="L127" s="327">
        <f t="shared" si="66"/>
        <v>5776531.2035720162</v>
      </c>
      <c r="M127" s="327">
        <f t="shared" si="66"/>
        <v>5391685.3954758942</v>
      </c>
      <c r="N127" s="327"/>
      <c r="O127" s="327">
        <f>SUM(O22:O125)</f>
        <v>1743.4569068500109</v>
      </c>
      <c r="P127" s="327">
        <f t="shared" ref="P127:X127" si="67">SUM(P22:P125)</f>
        <v>1743.4569068500109</v>
      </c>
      <c r="Q127" s="327">
        <f t="shared" si="67"/>
        <v>1742.2673057371248</v>
      </c>
      <c r="R127" s="327">
        <f t="shared" si="67"/>
        <v>1704.8796760968573</v>
      </c>
      <c r="S127" s="327">
        <f t="shared" si="67"/>
        <v>1687.1574886037019</v>
      </c>
      <c r="T127" s="327">
        <f t="shared" si="67"/>
        <v>1648.4428193308509</v>
      </c>
      <c r="U127" s="327">
        <f t="shared" si="67"/>
        <v>1523.9153143719893</v>
      </c>
      <c r="V127" s="327">
        <f t="shared" si="67"/>
        <v>1496.9027261524659</v>
      </c>
      <c r="W127" s="327">
        <f t="shared" si="67"/>
        <v>1456.4229085758379</v>
      </c>
      <c r="X127" s="327">
        <f t="shared" si="67"/>
        <v>1438.6034123262205</v>
      </c>
      <c r="Y127" s="328">
        <f>IF(Y21="kWh",SUMPRODUCT(D22:D125,Y22:Y125))</f>
        <v>2136808.9868349372</v>
      </c>
      <c r="Z127" s="328">
        <f>IF(Z21="kWh",SUMPRODUCT(D22:D125,Z22:Z125))</f>
        <v>4549849.997877175</v>
      </c>
      <c r="AA127" s="328">
        <f>IF(AA21="kW",SUMPRODUCT(N22:N125,O22:O125,AA22:AA125),SUMPRODUCT(D22:D125,AA22:AA125))</f>
        <v>922.57540071933511</v>
      </c>
      <c r="AB127" s="328">
        <f>IF(AB21="kW",SUMPRODUCT(N22:N125,O22:O125,AB22:AB125),SUMPRODUCT(D22:D125,AB22:AB125))</f>
        <v>0</v>
      </c>
      <c r="AC127" s="328">
        <f>IF(AC21="kW",SUMPRODUCT(N22:N125,O22:O125,AC22:AC125),SUMPRODUCT(D22:D125,AC22:AC125))</f>
        <v>0</v>
      </c>
      <c r="AD127" s="328">
        <f>IF(AD21="kW",SUMPRODUCT(N22:N125,O22:O125,AD22:AD125),SUMPRODUCT(D22:D125,AD22:AD125))</f>
        <v>0</v>
      </c>
      <c r="AE127" s="328">
        <f>IF(AE21="kW",SUMPRODUCT(N22:N125,O22:O125,AE22:AE125),SUMPRODUCT(D22:D125,AE22:AE125))</f>
        <v>0</v>
      </c>
      <c r="AF127" s="328">
        <f>IF(AF21="kW",SUMPRODUCT(N22:N125,O22:O125,AF22:AF125),SUMPRODUCT(D22:D125,AF22:AF125))</f>
        <v>0</v>
      </c>
      <c r="AG127" s="328">
        <f>IF(AG21="kW",SUMPRODUCT(N22:N125,O22:O125,AG22:AG125),SUMPRODUCT(D22:D125,AG22:AG125))</f>
        <v>0</v>
      </c>
      <c r="AH127" s="328">
        <f>IF(AH21="kW",SUMPRODUCT(N22:N125,O22:O125,AH22:AH125),SUMPRODUCT(D22:D125,AH22:AH125))</f>
        <v>0</v>
      </c>
      <c r="AI127" s="328">
        <f>IF(AI21="kW",SUMPRODUCT(N22:N125,O22:O125,AI22:AI125),SUMPRODUCT(D22:D125,AI22:AI125))</f>
        <v>0</v>
      </c>
      <c r="AJ127" s="328">
        <f>IF(AJ21="kW",SUMPRODUCT(N22:N125,O22:O125,AJ22:AJ125),SUMPRODUCT(D22:D125,AJ22:AJ125))</f>
        <v>0</v>
      </c>
      <c r="AK127" s="328">
        <f>IF(AK21="kW",SUMPRODUCT(N22:N125,O22:O125,AK22:AK125),SUMPRODUCT(D22:D125,AK22:AK125))</f>
        <v>0</v>
      </c>
      <c r="AL127" s="328">
        <f>IF(AL21="kW",SUMPRODUCT(N22:N125,O22:O125,AL22:AL125),SUMPRODUCT(D22:D125,AL22:AL125))</f>
        <v>0</v>
      </c>
      <c r="AM127" s="329"/>
    </row>
    <row r="128" spans="1:39" s="282" customFormat="1" ht="15.6">
      <c r="A128" s="508"/>
      <c r="B128" s="330" t="s">
        <v>238</v>
      </c>
      <c r="C128" s="327"/>
      <c r="D128" s="327"/>
      <c r="E128" s="327"/>
      <c r="F128" s="327"/>
      <c r="G128" s="327"/>
      <c r="H128" s="327"/>
      <c r="I128" s="327"/>
      <c r="J128" s="327"/>
      <c r="K128" s="327"/>
      <c r="L128" s="327"/>
      <c r="M128" s="327"/>
      <c r="N128" s="327"/>
      <c r="O128" s="327"/>
      <c r="P128" s="327"/>
      <c r="Q128" s="327"/>
      <c r="R128" s="327"/>
      <c r="S128" s="327"/>
      <c r="T128" s="327"/>
      <c r="U128" s="327"/>
      <c r="V128" s="327"/>
      <c r="W128" s="327"/>
      <c r="X128" s="327"/>
      <c r="Y128" s="327"/>
      <c r="Z128" s="327"/>
      <c r="AA128" s="327"/>
      <c r="AB128" s="327">
        <f>HLOOKUP(AB20,'2. LRAMVA Threshold'!$B$42:$Q$53,3,FALSE)</f>
        <v>0</v>
      </c>
      <c r="AC128" s="327">
        <f>HLOOKUP(AC20,'2. LRAMVA Threshold'!$B$42:$Q$53,3,FALSE)</f>
        <v>0</v>
      </c>
      <c r="AD128" s="327">
        <f>HLOOKUP(AD20,'2. LRAMVA Threshold'!$B$42:$Q$53,3,FALSE)</f>
        <v>0</v>
      </c>
      <c r="AE128" s="327">
        <f>HLOOKUP(AE20,'2. LRAMVA Threshold'!$B$42:$Q$53,3,FALSE)</f>
        <v>0</v>
      </c>
      <c r="AF128" s="327">
        <f>HLOOKUP(AF20,'2. LRAMVA Threshold'!$B$42:$Q$53,3,FALSE)</f>
        <v>0</v>
      </c>
      <c r="AG128" s="327">
        <f>HLOOKUP(AG20,'2. LRAMVA Threshold'!$B$42:$Q$53,3,FALSE)</f>
        <v>0</v>
      </c>
      <c r="AH128" s="327">
        <f>HLOOKUP(AH20,'2. LRAMVA Threshold'!$B$42:$Q$53,3,FALSE)</f>
        <v>0</v>
      </c>
      <c r="AI128" s="327">
        <f>HLOOKUP(AI20,'2. LRAMVA Threshold'!$B$42:$Q$53,3,FALSE)</f>
        <v>0</v>
      </c>
      <c r="AJ128" s="327">
        <f>HLOOKUP(AJ20,'2. LRAMVA Threshold'!$B$42:$Q$53,3,FALSE)</f>
        <v>0</v>
      </c>
      <c r="AK128" s="327">
        <f>HLOOKUP(AK20,'2. LRAMVA Threshold'!$B$42:$Q$53,3,FALSE)</f>
        <v>0</v>
      </c>
      <c r="AL128" s="327">
        <f>HLOOKUP(AL20,'2. LRAMVA Threshold'!$B$42:$Q$53,3,FALSE)</f>
        <v>0</v>
      </c>
      <c r="AM128" s="331"/>
    </row>
    <row r="129" spans="1:40" s="302" customFormat="1" ht="15">
      <c r="A129" s="510"/>
      <c r="B129" s="323"/>
      <c r="C129" s="332"/>
      <c r="D129" s="333"/>
      <c r="E129" s="333"/>
      <c r="F129" s="333"/>
      <c r="G129" s="333"/>
      <c r="H129" s="333"/>
      <c r="I129" s="333"/>
      <c r="J129" s="333"/>
      <c r="K129" s="333"/>
      <c r="L129" s="333"/>
      <c r="M129" s="333"/>
      <c r="N129" s="333"/>
      <c r="O129" s="334"/>
      <c r="P129" s="333"/>
      <c r="Q129" s="333"/>
      <c r="R129" s="333"/>
      <c r="S129" s="335"/>
      <c r="T129" s="335"/>
      <c r="U129" s="335"/>
      <c r="V129" s="335"/>
      <c r="W129" s="333"/>
      <c r="X129" s="333"/>
      <c r="Y129" s="299"/>
      <c r="Z129" s="299"/>
      <c r="AA129" s="299"/>
      <c r="AB129" s="299"/>
      <c r="AC129" s="299"/>
      <c r="AD129" s="299"/>
      <c r="AE129" s="299"/>
      <c r="AF129" s="299"/>
      <c r="AG129" s="299"/>
      <c r="AH129" s="299"/>
      <c r="AI129" s="299"/>
      <c r="AJ129" s="299"/>
      <c r="AK129" s="299"/>
      <c r="AL129" s="299"/>
      <c r="AM129" s="336"/>
    </row>
    <row r="130" spans="1:40" s="343" customFormat="1" ht="15">
      <c r="A130" s="507"/>
      <c r="B130" s="323" t="s">
        <v>164</v>
      </c>
      <c r="C130" s="337"/>
      <c r="D130" s="337"/>
      <c r="E130" s="337"/>
      <c r="F130" s="337"/>
      <c r="G130" s="337"/>
      <c r="H130" s="337"/>
      <c r="I130" s="337"/>
      <c r="J130" s="337"/>
      <c r="K130" s="337"/>
      <c r="L130" s="337"/>
      <c r="M130" s="337"/>
      <c r="N130" s="337"/>
      <c r="O130" s="337"/>
      <c r="P130" s="337"/>
      <c r="Q130" s="337"/>
      <c r="R130" s="337"/>
      <c r="S130" s="337"/>
      <c r="T130" s="338"/>
      <c r="U130" s="338"/>
      <c r="V130" s="338"/>
      <c r="W130" s="339"/>
      <c r="X130" s="339"/>
      <c r="Y130" s="340">
        <f>HLOOKUP(Y$20,'3.  Distribution Rates'!$C$122:$P$133,3,FALSE)</f>
        <v>0</v>
      </c>
      <c r="Z130" s="340">
        <f>HLOOKUP(Z$20,'3.  Distribution Rates'!$C$122:$P$133,3,FALSE)</f>
        <v>0</v>
      </c>
      <c r="AA130" s="340">
        <f>HLOOKUP(AA$20,'3.  Distribution Rates'!$C$122:$P$133,3,FALSE)</f>
        <v>0</v>
      </c>
      <c r="AB130" s="340">
        <f>HLOOKUP(AB$20,'3.  Distribution Rates'!$C$122:$P$133,3,FALSE)</f>
        <v>0</v>
      </c>
      <c r="AC130" s="340">
        <f>HLOOKUP(AC$20,'3.  Distribution Rates'!$C$122:$P$133,3,FALSE)</f>
        <v>0</v>
      </c>
      <c r="AD130" s="340">
        <f>HLOOKUP(AD$20,'3.  Distribution Rates'!$C$122:$P$133,3,FALSE)</f>
        <v>0</v>
      </c>
      <c r="AE130" s="340">
        <f>HLOOKUP(AE$20,'3.  Distribution Rates'!$C$122:$P$133,3,FALSE)</f>
        <v>0</v>
      </c>
      <c r="AF130" s="340">
        <f>HLOOKUP(AF$20,'3.  Distribution Rates'!$C$122:$P$133,3,FALSE)</f>
        <v>0</v>
      </c>
      <c r="AG130" s="340">
        <f>HLOOKUP(AG$20,'3.  Distribution Rates'!$C$122:$P$133,3,FALSE)</f>
        <v>0</v>
      </c>
      <c r="AH130" s="340">
        <f>HLOOKUP(AH$20,'3.  Distribution Rates'!$C$122:$P$133,3,FALSE)</f>
        <v>0</v>
      </c>
      <c r="AI130" s="340">
        <f>HLOOKUP(AI$20,'3.  Distribution Rates'!$C$122:$P$133,3,FALSE)</f>
        <v>0</v>
      </c>
      <c r="AJ130" s="340">
        <f>HLOOKUP(AJ$20,'3.  Distribution Rates'!$C$122:$P$133,3,FALSE)</f>
        <v>0</v>
      </c>
      <c r="AK130" s="340">
        <f>HLOOKUP(AK$20,'3.  Distribution Rates'!$C$122:$P$133,3,FALSE)</f>
        <v>0</v>
      </c>
      <c r="AL130" s="340">
        <f>HLOOKUP(AL$20,'3.  Distribution Rates'!$C$122:$P$133,3,FALSE)</f>
        <v>0</v>
      </c>
      <c r="AM130" s="341"/>
      <c r="AN130" s="342"/>
    </row>
    <row r="131" spans="1:40" s="302" customFormat="1" ht="15.6">
      <c r="A131" s="510"/>
      <c r="B131" s="297" t="s">
        <v>253</v>
      </c>
      <c r="C131" s="344"/>
      <c r="D131" s="335"/>
      <c r="E131" s="333"/>
      <c r="F131" s="333"/>
      <c r="G131" s="333"/>
      <c r="H131" s="333"/>
      <c r="I131" s="333"/>
      <c r="J131" s="333"/>
      <c r="K131" s="333"/>
      <c r="L131" s="333"/>
      <c r="M131" s="333"/>
      <c r="N131" s="333"/>
      <c r="O131" s="299"/>
      <c r="P131" s="333"/>
      <c r="Q131" s="333"/>
      <c r="R131" s="333"/>
      <c r="S131" s="335"/>
      <c r="T131" s="335"/>
      <c r="U131" s="335"/>
      <c r="V131" s="335"/>
      <c r="W131" s="333"/>
      <c r="X131" s="333"/>
      <c r="Y131" s="345">
        <f t="shared" ref="Y131:AD131" si="68">Y127*Y130</f>
        <v>0</v>
      </c>
      <c r="Z131" s="345">
        <f t="shared" si="68"/>
        <v>0</v>
      </c>
      <c r="AA131" s="346">
        <f t="shared" si="68"/>
        <v>0</v>
      </c>
      <c r="AB131" s="346">
        <f t="shared" si="68"/>
        <v>0</v>
      </c>
      <c r="AC131" s="346">
        <f t="shared" si="68"/>
        <v>0</v>
      </c>
      <c r="AD131" s="346">
        <f t="shared" si="68"/>
        <v>0</v>
      </c>
      <c r="AE131" s="346">
        <f>AE127*AE130</f>
        <v>0</v>
      </c>
      <c r="AF131" s="346">
        <f t="shared" ref="AF131:AL131" si="69">AF127*AF130</f>
        <v>0</v>
      </c>
      <c r="AG131" s="346">
        <f t="shared" si="69"/>
        <v>0</v>
      </c>
      <c r="AH131" s="346">
        <f t="shared" si="69"/>
        <v>0</v>
      </c>
      <c r="AI131" s="346">
        <f t="shared" si="69"/>
        <v>0</v>
      </c>
      <c r="AJ131" s="346">
        <f t="shared" si="69"/>
        <v>0</v>
      </c>
      <c r="AK131" s="346">
        <f t="shared" si="69"/>
        <v>0</v>
      </c>
      <c r="AL131" s="346">
        <f t="shared" si="69"/>
        <v>0</v>
      </c>
      <c r="AM131" s="406">
        <f>SUM(Y131:AL131)</f>
        <v>0</v>
      </c>
    </row>
    <row r="132" spans="1:40" s="302" customFormat="1" ht="15.6">
      <c r="A132" s="510"/>
      <c r="B132" s="348" t="s">
        <v>210</v>
      </c>
      <c r="C132" s="344"/>
      <c r="D132" s="349"/>
      <c r="E132" s="333"/>
      <c r="F132" s="333"/>
      <c r="G132" s="333"/>
      <c r="H132" s="333"/>
      <c r="I132" s="333"/>
      <c r="J132" s="333"/>
      <c r="K132" s="333"/>
      <c r="L132" s="333"/>
      <c r="M132" s="333"/>
      <c r="N132" s="333"/>
      <c r="O132" s="299"/>
      <c r="P132" s="333"/>
      <c r="Q132" s="333"/>
      <c r="R132" s="333"/>
      <c r="S132" s="335"/>
      <c r="T132" s="335"/>
      <c r="U132" s="335"/>
      <c r="V132" s="335"/>
      <c r="W132" s="333"/>
      <c r="X132" s="333"/>
      <c r="Y132" s="346">
        <f t="shared" ref="Y132:AD132" si="70">Y128*Y130</f>
        <v>0</v>
      </c>
      <c r="Z132" s="346">
        <f t="shared" si="70"/>
        <v>0</v>
      </c>
      <c r="AA132" s="346">
        <f t="shared" si="70"/>
        <v>0</v>
      </c>
      <c r="AB132" s="346">
        <f t="shared" si="70"/>
        <v>0</v>
      </c>
      <c r="AC132" s="346">
        <f t="shared" si="70"/>
        <v>0</v>
      </c>
      <c r="AD132" s="346">
        <f t="shared" si="70"/>
        <v>0</v>
      </c>
      <c r="AE132" s="346">
        <f>AE128*AE130</f>
        <v>0</v>
      </c>
      <c r="AF132" s="346">
        <f t="shared" ref="AF132:AL132" si="71">AF128*AF130</f>
        <v>0</v>
      </c>
      <c r="AG132" s="346">
        <f t="shared" si="71"/>
        <v>0</v>
      </c>
      <c r="AH132" s="346">
        <f t="shared" si="71"/>
        <v>0</v>
      </c>
      <c r="AI132" s="346">
        <f t="shared" si="71"/>
        <v>0</v>
      </c>
      <c r="AJ132" s="346">
        <f t="shared" si="71"/>
        <v>0</v>
      </c>
      <c r="AK132" s="346">
        <f t="shared" si="71"/>
        <v>0</v>
      </c>
      <c r="AL132" s="346">
        <f t="shared" si="71"/>
        <v>0</v>
      </c>
      <c r="AM132" s="406">
        <f>SUM(Y132:AL132)</f>
        <v>0</v>
      </c>
    </row>
    <row r="133" spans="1:40" s="349" customFormat="1" ht="17.25" customHeight="1">
      <c r="A133" s="512"/>
      <c r="B133" s="348" t="s">
        <v>256</v>
      </c>
      <c r="C133" s="344"/>
      <c r="E133" s="333"/>
      <c r="F133" s="333"/>
      <c r="G133" s="333"/>
      <c r="H133" s="333"/>
      <c r="I133" s="333"/>
      <c r="J133" s="333"/>
      <c r="K133" s="333"/>
      <c r="L133" s="333"/>
      <c r="M133" s="333"/>
      <c r="N133" s="333"/>
      <c r="O133" s="299"/>
      <c r="P133" s="333"/>
      <c r="Q133" s="333"/>
      <c r="R133" s="333"/>
      <c r="W133" s="333"/>
      <c r="X133" s="333"/>
      <c r="Y133" s="350"/>
      <c r="Z133" s="350"/>
      <c r="AA133" s="350"/>
      <c r="AB133" s="350"/>
      <c r="AC133" s="350"/>
      <c r="AD133" s="350"/>
      <c r="AE133" s="350"/>
      <c r="AF133" s="350"/>
      <c r="AG133" s="350"/>
      <c r="AH133" s="350"/>
      <c r="AI133" s="350"/>
      <c r="AJ133" s="350"/>
      <c r="AK133" s="350"/>
      <c r="AL133" s="350"/>
      <c r="AM133" s="406">
        <f>AM131-AM132</f>
        <v>0</v>
      </c>
    </row>
    <row r="134" spans="1:40" s="353" customFormat="1" ht="19.5" customHeight="1">
      <c r="A134" s="507"/>
      <c r="B134" s="323"/>
      <c r="C134" s="349"/>
      <c r="D134" s="349"/>
      <c r="E134" s="333"/>
      <c r="F134" s="333"/>
      <c r="G134" s="333"/>
      <c r="H134" s="333"/>
      <c r="I134" s="333"/>
      <c r="J134" s="333"/>
      <c r="K134" s="333"/>
      <c r="L134" s="333"/>
      <c r="M134" s="333"/>
      <c r="N134" s="333"/>
      <c r="O134" s="299"/>
      <c r="P134" s="333"/>
      <c r="Q134" s="333"/>
      <c r="R134" s="333"/>
      <c r="S134" s="349"/>
      <c r="T134" s="344"/>
      <c r="U134" s="349"/>
      <c r="V134" s="349"/>
      <c r="W134" s="333"/>
      <c r="X134" s="333"/>
      <c r="Y134" s="351"/>
      <c r="Z134" s="351"/>
      <c r="AA134" s="351"/>
      <c r="AB134" s="351"/>
      <c r="AC134" s="351"/>
      <c r="AD134" s="351"/>
      <c r="AE134" s="351"/>
      <c r="AF134" s="351"/>
      <c r="AG134" s="351"/>
      <c r="AH134" s="351"/>
      <c r="AI134" s="351"/>
      <c r="AJ134" s="351"/>
      <c r="AK134" s="351"/>
      <c r="AL134" s="351"/>
      <c r="AM134" s="352"/>
    </row>
    <row r="135" spans="1:40" s="282" customFormat="1" ht="15">
      <c r="A135" s="508"/>
      <c r="B135" s="354" t="s">
        <v>215</v>
      </c>
      <c r="C135" s="355"/>
      <c r="D135" s="278"/>
      <c r="E135" s="278"/>
      <c r="F135" s="278"/>
      <c r="G135" s="278"/>
      <c r="H135" s="278"/>
      <c r="I135" s="278"/>
      <c r="J135" s="278"/>
      <c r="K135" s="278"/>
      <c r="L135" s="278"/>
      <c r="M135" s="278"/>
      <c r="N135" s="278"/>
      <c r="O135" s="356"/>
      <c r="P135" s="278"/>
      <c r="Q135" s="278"/>
      <c r="R135" s="278"/>
      <c r="S135" s="303"/>
      <c r="T135" s="308"/>
      <c r="U135" s="308"/>
      <c r="V135" s="278"/>
      <c r="W135" s="278"/>
      <c r="X135" s="308"/>
      <c r="Y135" s="290">
        <f>SUMPRODUCT(E22:E125,Y22:Y125)</f>
        <v>2136808.9868349372</v>
      </c>
      <c r="Z135" s="290">
        <f>SUMPRODUCT(E22:E125,Z22:Z125)</f>
        <v>4549849.997877175</v>
      </c>
      <c r="AA135" s="290">
        <f>IF(AA21="kW",SUMPRODUCT(N22:N125,P22:P125,AA22:AA125),SUMPRODUCT(E22:E125,AA22:AA125))</f>
        <v>922.57540071933511</v>
      </c>
      <c r="AB135" s="290">
        <f>IF(AB21="kW",SUMPRODUCT(N22:N125,P22:P125,AB22:AB125),SUMPRODUCT(E22:E125,AB22:AB125))</f>
        <v>0</v>
      </c>
      <c r="AC135" s="290">
        <f>IF(AC21="kW",SUMPRODUCT(N22:N125,P22:P125,AC22:AC125),SUMPRODUCT(E22:E125,AC22:AC125))</f>
        <v>0</v>
      </c>
      <c r="AD135" s="290">
        <f>IF(AD21="kW",SUMPRODUCT(N22:N125,P22:P125,AD22:AD125),SUMPRODUCT(E22:E125, AD22:AD125))</f>
        <v>0</v>
      </c>
      <c r="AE135" s="290">
        <f>IF(AE21="kW",SUMPRODUCT(N22:N125,P22:P125,AE22:AE125),SUMPRODUCT(E22:E125,AE22:AE125))</f>
        <v>0</v>
      </c>
      <c r="AF135" s="290">
        <f>IF(AF21="kW",SUMPRODUCT(N22:N125,P22:P125,AF22:AF125),SUMPRODUCT(E22:E125,AF22:AF125))</f>
        <v>0</v>
      </c>
      <c r="AG135" s="290">
        <f>IF(AG21="kW",SUMPRODUCT(N22:N125,P22:P125,AG22:AG125),SUMPRODUCT(E22:E125,AG22:AG125))</f>
        <v>0</v>
      </c>
      <c r="AH135" s="290">
        <f>IF(AH21="kW",SUMPRODUCT(N22:N125,P22:P125,AH22:AH125),SUMPRODUCT(E22:E125,AH22:AH125))</f>
        <v>0</v>
      </c>
      <c r="AI135" s="290">
        <f>IF(AI21="kW",SUMPRODUCT(N22:N125,P22:P125,AI22:AI125),SUMPRODUCT(E22:E125,AI22:AI125))</f>
        <v>0</v>
      </c>
      <c r="AJ135" s="290">
        <f>IF(AJ21="kW",SUMPRODUCT(N22:N125,P22:P125,AJ22:AJ125),SUMPRODUCT(E22:E125,AJ22:AJ125))</f>
        <v>0</v>
      </c>
      <c r="AK135" s="290">
        <f>IF(AK21="kW",SUMPRODUCT(N22:N125,P22:P125,AK22:AK125),SUMPRODUCT(E22:E125,AK22:AK125))</f>
        <v>0</v>
      </c>
      <c r="AL135" s="290">
        <f>IF(AL21="kW",SUMPRODUCT(N22:N125,P22:P125,AL22:AL125),SUMPRODUCT(E22:E125,AL22:AL125))</f>
        <v>0</v>
      </c>
      <c r="AM135" s="336"/>
    </row>
    <row r="136" spans="1:40" s="282" customFormat="1" ht="15">
      <c r="A136" s="508"/>
      <c r="B136" s="354" t="s">
        <v>216</v>
      </c>
      <c r="C136" s="355"/>
      <c r="D136" s="278"/>
      <c r="E136" s="278"/>
      <c r="F136" s="278"/>
      <c r="G136" s="278"/>
      <c r="H136" s="278"/>
      <c r="I136" s="278"/>
      <c r="J136" s="278"/>
      <c r="K136" s="278"/>
      <c r="L136" s="278"/>
      <c r="M136" s="278"/>
      <c r="N136" s="278"/>
      <c r="O136" s="356"/>
      <c r="P136" s="278"/>
      <c r="Q136" s="278"/>
      <c r="R136" s="278"/>
      <c r="S136" s="303"/>
      <c r="T136" s="308"/>
      <c r="U136" s="308"/>
      <c r="V136" s="278"/>
      <c r="W136" s="278"/>
      <c r="X136" s="308"/>
      <c r="Y136" s="290">
        <f>SUMPRODUCT(F22:F125,Y22:Y125)</f>
        <v>2136808.9868349372</v>
      </c>
      <c r="Z136" s="290">
        <f>SUMPRODUCT(F22:F125,Z22:Z125)</f>
        <v>4546527.302662191</v>
      </c>
      <c r="AA136" s="290">
        <f>IF(AA21="kW",SUMPRODUCT(N22:N125,Q22:Q125,AA22:AA125),SUMPRODUCT(F22:F125,AA22:AA125))</f>
        <v>922.57540071933511</v>
      </c>
      <c r="AB136" s="290">
        <f>IF(AB21="kW",SUMPRODUCT(N22:N125,Q22:Q125,AB22:AB125),SUMPRODUCT(F22:F125,AB22:AB125))</f>
        <v>0</v>
      </c>
      <c r="AC136" s="290">
        <f>IF(AC21="kW",SUMPRODUCT(N22:N125,Q22:Q125,AC22:AC125),SUMPRODUCT(F22:F125, AC22:AC125))</f>
        <v>0</v>
      </c>
      <c r="AD136" s="290">
        <f>IF(AD21="kW",SUMPRODUCT(N22:N125,Q22:Q125,AD22:AD125),SUMPRODUCT(F22:F125, AD22:AD125))</f>
        <v>0</v>
      </c>
      <c r="AE136" s="290">
        <f>IF(AE21="kW",SUMPRODUCT(N22:N125,Q22:Q125,AE22:AE125),SUMPRODUCT(F22:F125,AE22:AE125))</f>
        <v>0</v>
      </c>
      <c r="AF136" s="290">
        <f>IF(AF21="kW",SUMPRODUCT(N22:N125,Q22:Q125,AF22:AF125),SUMPRODUCT(F22:F125,AF22:AF125))</f>
        <v>0</v>
      </c>
      <c r="AG136" s="290">
        <f>IF(AG21="kW",SUMPRODUCT(N22:N125,Q22:Q125,AG22:AG125),SUMPRODUCT(F22:F125,AG22:AG125))</f>
        <v>0</v>
      </c>
      <c r="AH136" s="290">
        <f>IF(AH21="kW",SUMPRODUCT(N22:N125,Q22:Q125,AH22:AH125),SUMPRODUCT(F22:F125,AH22:AH125))</f>
        <v>0</v>
      </c>
      <c r="AI136" s="290">
        <f>IF(AI21="kW",SUMPRODUCT(N22:N125,Q22:Q125,AI22:AI125),SUMPRODUCT(F22:F125,AI22:AI125))</f>
        <v>0</v>
      </c>
      <c r="AJ136" s="290">
        <f>IF(AJ21="kW",SUMPRODUCT(N22:N125,Q22:Q125,AJ22:AJ125),SUMPRODUCT(F22:F125,AJ22:AJ125))</f>
        <v>0</v>
      </c>
      <c r="AK136" s="290">
        <f>IF(AK21="kW",SUMPRODUCT(N22:N125,Q22:Q125,AK22:AK125),SUMPRODUCT(F22:F125,AK22:AK125))</f>
        <v>0</v>
      </c>
      <c r="AL136" s="290">
        <f>IF(AL21="kW",SUMPRODUCT(N22:N125,Q22:Q125,AL22:AL125),SUMPRODUCT(F22:F125,AL22:AL125))</f>
        <v>0</v>
      </c>
      <c r="AM136" s="336"/>
    </row>
    <row r="137" spans="1:40" s="282" customFormat="1" ht="15">
      <c r="A137" s="508"/>
      <c r="B137" s="354" t="s">
        <v>217</v>
      </c>
      <c r="C137" s="355"/>
      <c r="D137" s="278"/>
      <c r="E137" s="278"/>
      <c r="F137" s="278"/>
      <c r="G137" s="278"/>
      <c r="H137" s="278"/>
      <c r="I137" s="278"/>
      <c r="J137" s="278"/>
      <c r="K137" s="278"/>
      <c r="L137" s="278"/>
      <c r="M137" s="278"/>
      <c r="N137" s="278"/>
      <c r="O137" s="356"/>
      <c r="P137" s="278"/>
      <c r="Q137" s="278"/>
      <c r="R137" s="278"/>
      <c r="S137" s="303"/>
      <c r="T137" s="308"/>
      <c r="U137" s="308"/>
      <c r="V137" s="278"/>
      <c r="W137" s="278"/>
      <c r="X137" s="308"/>
      <c r="Y137" s="290">
        <f>SUMPRODUCT(G22:G125,Y22:Y125)</f>
        <v>2135065.020634633</v>
      </c>
      <c r="Z137" s="290">
        <f>SUMPRODUCT(G22:G125,Z22:Z125)</f>
        <v>4441041.5649846578</v>
      </c>
      <c r="AA137" s="290">
        <f>IF(AA21="kW",SUMPRODUCT(N22:N125,R22:R125,AA22:AA125),SUMPRODUCT(G22:G125,AA22:AA125))</f>
        <v>922.57540071933511</v>
      </c>
      <c r="AB137" s="290">
        <f>IF(AB21="kW",SUMPRODUCT(N22:N125,R22:R125,AB22:AB125),SUMPRODUCT(G22:G125,AB22:AB125))</f>
        <v>0</v>
      </c>
      <c r="AC137" s="290">
        <f>IF(AC21="kW",SUMPRODUCT(N22:N125,R22:R125,AC22:AC125),SUMPRODUCT(G22:G125, AC22:AC125))</f>
        <v>0</v>
      </c>
      <c r="AD137" s="290">
        <f>IF(AD21="kW",SUMPRODUCT(N22:N125,R22:R125,AD22:AD125),SUMPRODUCT(G22:G125, AD22:AD125))</f>
        <v>0</v>
      </c>
      <c r="AE137" s="290">
        <f>IF(AE21="kW",SUMPRODUCT(N22:N125,R22:R125,AE22:AE125),SUMPRODUCT(G22:G125,AE22:AE125))</f>
        <v>0</v>
      </c>
      <c r="AF137" s="290">
        <f>IF(AF21="kW",SUMPRODUCT(N22:N125,R22:R125,AF22:AF125),SUMPRODUCT(G22:G125,AF22:AF125))</f>
        <v>0</v>
      </c>
      <c r="AG137" s="290">
        <f>IF(AG21="kW",SUMPRODUCT(N22:N125,R22:R125,AG22:AG125),SUMPRODUCT(G22:G125,AG22:AG125))</f>
        <v>0</v>
      </c>
      <c r="AH137" s="290">
        <f>IF(AH21="kW",SUMPRODUCT(N22:N125,R22:R125,AH22:AH125),SUMPRODUCT(G22:G125,AH22:AH125))</f>
        <v>0</v>
      </c>
      <c r="AI137" s="290">
        <f>IF(AI21="kW",SUMPRODUCT(N22:N125,R22:R125,AI22:AI125),SUMPRODUCT(G22:G125,AI22:AI125))</f>
        <v>0</v>
      </c>
      <c r="AJ137" s="290">
        <f>IF(AJ21="kW",SUMPRODUCT(N22:N125,R22:R125,AJ22:AJ125),SUMPRODUCT(G22:G125,AJ22:AJ125))</f>
        <v>0</v>
      </c>
      <c r="AK137" s="290">
        <f>IF(AK21="kW",SUMPRODUCT(N22:N125,R22:R125,AK22:AK125),SUMPRODUCT(G22:G125,AK22:AK125))</f>
        <v>0</v>
      </c>
      <c r="AL137" s="290">
        <f>IF(AL21="kW",SUMPRODUCT(N22:N125,R22:R125,AL22:AL125),SUMPRODUCT(G22:G125,AL22:AL125))</f>
        <v>0</v>
      </c>
      <c r="AM137" s="336"/>
    </row>
    <row r="138" spans="1:40" s="282" customFormat="1" ht="15">
      <c r="A138" s="508"/>
      <c r="B138" s="354" t="s">
        <v>218</v>
      </c>
      <c r="C138" s="355"/>
      <c r="D138" s="278"/>
      <c r="E138" s="278"/>
      <c r="F138" s="278"/>
      <c r="G138" s="278"/>
      <c r="H138" s="278"/>
      <c r="I138" s="278"/>
      <c r="J138" s="278"/>
      <c r="K138" s="278"/>
      <c r="L138" s="278"/>
      <c r="M138" s="278"/>
      <c r="N138" s="278"/>
      <c r="O138" s="356"/>
      <c r="P138" s="278"/>
      <c r="Q138" s="278"/>
      <c r="R138" s="278"/>
      <c r="S138" s="303"/>
      <c r="T138" s="308"/>
      <c r="U138" s="308"/>
      <c r="V138" s="278"/>
      <c r="W138" s="278"/>
      <c r="X138" s="308"/>
      <c r="Y138" s="290">
        <f>SUMPRODUCT(H22:H125,Y22:Y125)</f>
        <v>1977326.9029532166</v>
      </c>
      <c r="Z138" s="290">
        <f>SUMPRODUCT(H22:H125,Z22:Z125)</f>
        <v>4441041.5649846578</v>
      </c>
      <c r="AA138" s="290">
        <f>IF(AA21="kW",SUMPRODUCT(N22:N125,S22:S125,AA22:AA125),SUMPRODUCT(H22:H125,AA22:AA125))</f>
        <v>922.57540071933533</v>
      </c>
      <c r="AB138" s="290">
        <f>IF(AB21="kW",SUMPRODUCT(N22:N125,S22:S125,AB22:AB125),SUMPRODUCT(H22:H125,AB22:AB125))</f>
        <v>0</v>
      </c>
      <c r="AC138" s="290">
        <f>IF(AC21="kW",SUMPRODUCT(N22:N125,S22:S125,AC22:AC125),SUMPRODUCT(H22:H125, AC22:AC125))</f>
        <v>0</v>
      </c>
      <c r="AD138" s="290">
        <f>IF(AD21="kW",SUMPRODUCT(N22:N125,S22:S125,AD22:AD125),SUMPRODUCT(H22:H125, AD22:AD125))</f>
        <v>0</v>
      </c>
      <c r="AE138" s="290">
        <f>IF(AE21="kW",SUMPRODUCT(N22:N125,S22:S125,AE22:AE125),SUMPRODUCT(H22:H125,AE22:AE125))</f>
        <v>0</v>
      </c>
      <c r="AF138" s="290">
        <f>IF(AF21="kW",SUMPRODUCT(N22:N125,S22:S125,AF22:AF125),SUMPRODUCT(H22:H125,AF22:AF125))</f>
        <v>0</v>
      </c>
      <c r="AG138" s="290">
        <f>IF(AG21="kW",SUMPRODUCT(N22:N125,S22:S125,AG22:AG125),SUMPRODUCT(H22:H125,AG22:AG125))</f>
        <v>0</v>
      </c>
      <c r="AH138" s="290">
        <f>IF(AH21="kW",SUMPRODUCT(N22:N125,S22:S125,AH22:AH125),SUMPRODUCT(H22:H125,AH22:AH125))</f>
        <v>0</v>
      </c>
      <c r="AI138" s="290">
        <f>IF(AI21="kW",SUMPRODUCT(N22:N125,S22:S125,AI22:AI125),SUMPRODUCT(H22:H125,AI22:AI125))</f>
        <v>0</v>
      </c>
      <c r="AJ138" s="290">
        <f>IF(AJ21="kW",SUMPRODUCT(N22:N125,S22:S125,AJ22:AJ125),SUMPRODUCT(H22:H125,AJ22:AJ125))</f>
        <v>0</v>
      </c>
      <c r="AK138" s="290">
        <f>IF(AK21="kW",SUMPRODUCT(N22:N125,S22:S125,AK22:AK125),SUMPRODUCT(H22:H125,AK22:AK125))</f>
        <v>0</v>
      </c>
      <c r="AL138" s="290">
        <f>IF(AL21="kW",SUMPRODUCT(N22:N125,S22:S125,AL22:AL125),SUMPRODUCT(H22:H125,AL22:AL125))</f>
        <v>0</v>
      </c>
      <c r="AM138" s="336"/>
    </row>
    <row r="139" spans="1:40" s="282" customFormat="1" ht="15">
      <c r="A139" s="508"/>
      <c r="B139" s="354" t="s">
        <v>219</v>
      </c>
      <c r="C139" s="355"/>
      <c r="D139" s="278"/>
      <c r="E139" s="278"/>
      <c r="F139" s="278"/>
      <c r="G139" s="278"/>
      <c r="H139" s="278"/>
      <c r="I139" s="278"/>
      <c r="J139" s="278"/>
      <c r="K139" s="278"/>
      <c r="L139" s="278"/>
      <c r="M139" s="278"/>
      <c r="N139" s="278"/>
      <c r="O139" s="356"/>
      <c r="P139" s="278"/>
      <c r="Q139" s="278"/>
      <c r="R139" s="278"/>
      <c r="S139" s="303"/>
      <c r="T139" s="308"/>
      <c r="U139" s="308"/>
      <c r="V139" s="278"/>
      <c r="W139" s="278"/>
      <c r="X139" s="308"/>
      <c r="Y139" s="290">
        <f>SUMPRODUCT(I22:I125,Y22:Y125)</f>
        <v>1653381.0160139594</v>
      </c>
      <c r="Z139" s="290">
        <f>SUMPRODUCT(I22:I125,Z22:Z125)</f>
        <v>4434214.2609273316</v>
      </c>
      <c r="AA139" s="290">
        <f>IF(AA21="kW",SUMPRODUCT(N22:N125,T22:T125,AA22:AA125),SUMPRODUCT(I22:I125,AA22:AA125))</f>
        <v>922.57540071933533</v>
      </c>
      <c r="AB139" s="290">
        <f>IF(AB21="kW",SUMPRODUCT(N22:N125,T22:T125,AB22:AB125),SUMPRODUCT(I22:I125,AB22:AB125))</f>
        <v>0</v>
      </c>
      <c r="AC139" s="290">
        <f>IF(AC21="kW",SUMPRODUCT(N22:N125,T22:T125,AC22:AC125),SUMPRODUCT(I22:I125, AC22:AC125))</f>
        <v>0</v>
      </c>
      <c r="AD139" s="290">
        <f>IF(AD21="kW",SUMPRODUCT(N22:N125,T22:T125,AD22:AD125),SUMPRODUCT(I22:I125, AD22:AD125))</f>
        <v>0</v>
      </c>
      <c r="AE139" s="290">
        <f>IF(AE21="kW",SUMPRODUCT(N22:N125,T22:T125,AE22:AE125),SUMPRODUCT(I22:I125,AE22:AE125))</f>
        <v>0</v>
      </c>
      <c r="AF139" s="290">
        <f>IF(AF21="kW",SUMPRODUCT(N22:N125,T22:T125,AF22:AF125),SUMPRODUCT(I22:I125,AF22:AF125))</f>
        <v>0</v>
      </c>
      <c r="AG139" s="290">
        <f>IF(AG21="kW",SUMPRODUCT(N22:N125,T22:T125,AG22:AG125),SUMPRODUCT(I22:I125,AG22:AG125))</f>
        <v>0</v>
      </c>
      <c r="AH139" s="290">
        <f>IF(AH21="kW",SUMPRODUCT(N22:N125,T22:T125,AH22:AH125),SUMPRODUCT(I22:I125,AH22:AH125))</f>
        <v>0</v>
      </c>
      <c r="AI139" s="290">
        <f>IF(AI21="kW",SUMPRODUCT(N22:N125,T22:T125,AI22:AI125),SUMPRODUCT(I22:I125,AI22:AI125))</f>
        <v>0</v>
      </c>
      <c r="AJ139" s="290">
        <f>IF(AJ21="kW",SUMPRODUCT(N22:N125,T22:T125,AJ22:AJ125),SUMPRODUCT(I22:I125,AJ22:AJ125))</f>
        <v>0</v>
      </c>
      <c r="AK139" s="290">
        <f>IF(AK21="kW",SUMPRODUCT(N22:N125,T22:T125,AK22:AK125),SUMPRODUCT(I22:I125,AK22:AK125))</f>
        <v>0</v>
      </c>
      <c r="AL139" s="290">
        <f>IF(AL21="kW",SUMPRODUCT(N22:N125,T22:T125,AL22:AL125),SUMPRODUCT(I22:I125,AL22:AL125))</f>
        <v>0</v>
      </c>
      <c r="AM139" s="336"/>
    </row>
    <row r="140" spans="1:40" s="282" customFormat="1" ht="15">
      <c r="A140" s="508"/>
      <c r="B140" s="354" t="s">
        <v>220</v>
      </c>
      <c r="C140" s="355"/>
      <c r="D140" s="308"/>
      <c r="E140" s="308"/>
      <c r="F140" s="308"/>
      <c r="G140" s="308"/>
      <c r="H140" s="308"/>
      <c r="I140" s="308"/>
      <c r="J140" s="308"/>
      <c r="K140" s="308"/>
      <c r="L140" s="308"/>
      <c r="M140" s="308"/>
      <c r="N140" s="308"/>
      <c r="O140" s="356"/>
      <c r="P140" s="308"/>
      <c r="Q140" s="308"/>
      <c r="R140" s="308"/>
      <c r="S140" s="303"/>
      <c r="T140" s="308"/>
      <c r="U140" s="308"/>
      <c r="V140" s="308"/>
      <c r="W140" s="308"/>
      <c r="X140" s="308"/>
      <c r="Y140" s="290">
        <f>SUMPRODUCT(J22:J125,Y22:Y125)</f>
        <v>1501740.9209017758</v>
      </c>
      <c r="Z140" s="290">
        <f>SUMPRODUCT(J22:J125,Z22:Z125)</f>
        <v>4137263.1926418329</v>
      </c>
      <c r="AA140" s="290">
        <f>IF(AA21="kW",SUMPRODUCT(N22:N125,U22:U125,AA22:AA125),SUMPRODUCT(J22:J125,AA22:AA125))</f>
        <v>922.57540071933533</v>
      </c>
      <c r="AB140" s="290">
        <f>IF(AB21="kW",SUMPRODUCT(N22:N125,U22:U125,AB22:AB125),SUMPRODUCT(J22:J125,AB22:AB125))</f>
        <v>0</v>
      </c>
      <c r="AC140" s="290">
        <f>IF(AC21="kW",SUMPRODUCT(N22:N125,U22:U125,AC22:AC125),SUMPRODUCT(J22:J125, AC22:AC125))</f>
        <v>0</v>
      </c>
      <c r="AD140" s="290">
        <f>IF(AD21="kW",SUMPRODUCT(N22:N125,U22:U125,AD22:AD125),SUMPRODUCT(J22:J125, AD22:AD125))</f>
        <v>0</v>
      </c>
      <c r="AE140" s="290">
        <f>IF(AE21="kW",SUMPRODUCT(N22:N125,U22:U125,AE22:AE125),SUMPRODUCT(J22:J125,AE22:AE125))</f>
        <v>0</v>
      </c>
      <c r="AF140" s="290">
        <f>IF(AF21="kW",SUMPRODUCT(N22:N125,U22:U125,AF22:AF125),SUMPRODUCT(J22:J125,AF22:AF125))</f>
        <v>0</v>
      </c>
      <c r="AG140" s="290">
        <f>IF(AG21="kW",SUMPRODUCT(N22:N125,U22:U125,AG22:AG125),SUMPRODUCT(J22:J125,AG22:AG125))</f>
        <v>0</v>
      </c>
      <c r="AH140" s="290">
        <f>IF(AH21="kW",SUMPRODUCT(N22:N125,U22:U125,AH22:AH125),SUMPRODUCT(J22:J125,AH22:AH125))</f>
        <v>0</v>
      </c>
      <c r="AI140" s="290">
        <f>IF(AI21="kW",SUMPRODUCT(N22:N125,U22:U125,AI22:AI125),SUMPRODUCT(J22:J125,AI22:AI125))</f>
        <v>0</v>
      </c>
      <c r="AJ140" s="290">
        <f>IF(AJ21="kW",SUMPRODUCT(N22:N125,U22:U125,AJ22:AJ125),SUMPRODUCT(J22:J125,AJ22:AJ125))</f>
        <v>0</v>
      </c>
      <c r="AK140" s="290">
        <f>IF(AK21="kW",SUMPRODUCT(N22:N125,U22:U125,AK22:AK125),SUMPRODUCT(J22:J125,AK22:AK125))</f>
        <v>0</v>
      </c>
      <c r="AL140" s="290">
        <f>IF(AL21="kW",SUMPRODUCT(N22:N125,U22:U125,AL22:AL125),SUMPRODUCT(J22:J125,AL22:AL125))</f>
        <v>0</v>
      </c>
      <c r="AM140" s="336"/>
    </row>
    <row r="141" spans="1:40" s="282" customFormat="1" ht="15">
      <c r="A141" s="508"/>
      <c r="B141" s="354" t="s">
        <v>221</v>
      </c>
      <c r="C141" s="355"/>
      <c r="D141" s="334"/>
      <c r="E141" s="334"/>
      <c r="F141" s="334"/>
      <c r="G141" s="334"/>
      <c r="H141" s="334"/>
      <c r="I141" s="334"/>
      <c r="J141" s="334"/>
      <c r="K141" s="334"/>
      <c r="L141" s="334"/>
      <c r="M141" s="334"/>
      <c r="N141" s="334"/>
      <c r="O141" s="308"/>
      <c r="P141" s="278"/>
      <c r="Q141" s="278"/>
      <c r="R141" s="308"/>
      <c r="S141" s="303"/>
      <c r="T141" s="308"/>
      <c r="U141" s="308"/>
      <c r="V141" s="356"/>
      <c r="W141" s="356"/>
      <c r="X141" s="308"/>
      <c r="Y141" s="290">
        <f>SUMPRODUCT(K22:K125,Y22:Y125)</f>
        <v>1499616.9103536694</v>
      </c>
      <c r="Z141" s="290">
        <f>SUMPRODUCT(K22:K125,Z22:Z125)</f>
        <v>3986113.0427776799</v>
      </c>
      <c r="AA141" s="290">
        <f>IF(AA21="kW",SUMPRODUCT(N22:N125,V22:V125,AA22:AA125),SUMPRODUCT(K22:K125,AA22:AA125))</f>
        <v>922.57540071933533</v>
      </c>
      <c r="AB141" s="290">
        <f>IF(AB21="kW",SUMPRODUCT(N22:N125,V22:V125,AB22:AB125),SUMPRODUCT(K22:K125,AB22:AB125))</f>
        <v>0</v>
      </c>
      <c r="AC141" s="290">
        <f>IF(AC21="kW",SUMPRODUCT(N22:N125,V22:V125,AC22:AC125),SUMPRODUCT(K22:K125, AC22:AC125))</f>
        <v>0</v>
      </c>
      <c r="AD141" s="290">
        <f>IF(AD21="kW",SUMPRODUCT(N22:N125,V22:V125,AD22:AD125),SUMPRODUCT(K22:K125, AD22:AD125))</f>
        <v>0</v>
      </c>
      <c r="AE141" s="290">
        <f>IF(AE21="kW",SUMPRODUCT(N22:N125,V22:V125,AE22:AE125),SUMPRODUCT(K22:K125,AE22:AE125))</f>
        <v>0</v>
      </c>
      <c r="AF141" s="290">
        <f>IF(AF21="kW",SUMPRODUCT(N22:N125,V22:V125,AF22:AF125),SUMPRODUCT(K22:K125,AF22:AF125))</f>
        <v>0</v>
      </c>
      <c r="AG141" s="290">
        <f>IF(AG21="kW",SUMPRODUCT(N22:N125,V22:V125,AG22:AG125),SUMPRODUCT(K22:K125,AG22:AG125))</f>
        <v>0</v>
      </c>
      <c r="AH141" s="290">
        <f>IF(AH21="kW",SUMPRODUCT(N22:N125,V22:V125,AH22:AH125),SUMPRODUCT(K22:K125,AH22:AH125))</f>
        <v>0</v>
      </c>
      <c r="AI141" s="290">
        <f>IF(AI21="kW",SUMPRODUCT(N22:N125,V22:V125,AI22:AI125),SUMPRODUCT(K22:K125,AI22:AI125))</f>
        <v>0</v>
      </c>
      <c r="AJ141" s="290">
        <f>IF(AJ21="kW",SUMPRODUCT(N22:N125,V22:V125,AJ22:AJ125),SUMPRODUCT(K22:K125,AJ22:AJ125))</f>
        <v>0</v>
      </c>
      <c r="AK141" s="290">
        <f>IF(AK21="kW",SUMPRODUCT(N22:N125,V22:V125,AK22:AK125),SUMPRODUCT(K22:K125,AK22:AK125))</f>
        <v>0</v>
      </c>
      <c r="AL141" s="290">
        <f>IF(AL21="kW",SUMPRODUCT(N22:N125,V22:V125,AL22:AL125),SUMPRODUCT(K22:K125,AL22:AL125))</f>
        <v>0</v>
      </c>
      <c r="AM141" s="336"/>
    </row>
    <row r="142" spans="1:40" s="282" customFormat="1" ht="15">
      <c r="A142" s="508"/>
      <c r="B142" s="354" t="s">
        <v>222</v>
      </c>
      <c r="C142" s="355"/>
      <c r="D142" s="334"/>
      <c r="E142" s="334"/>
      <c r="F142" s="334"/>
      <c r="G142" s="334"/>
      <c r="H142" s="334"/>
      <c r="I142" s="334"/>
      <c r="J142" s="334"/>
      <c r="K142" s="334"/>
      <c r="L142" s="334"/>
      <c r="M142" s="334"/>
      <c r="N142" s="334"/>
      <c r="O142" s="356"/>
      <c r="P142" s="278"/>
      <c r="Q142" s="278"/>
      <c r="R142" s="308"/>
      <c r="S142" s="303"/>
      <c r="T142" s="308"/>
      <c r="U142" s="308"/>
      <c r="V142" s="356"/>
      <c r="W142" s="356"/>
      <c r="X142" s="308"/>
      <c r="Y142" s="290">
        <f>SUMPRODUCT(L22:L125,Y22:Y125)</f>
        <v>1623283.9091186088</v>
      </c>
      <c r="Z142" s="290">
        <f>SUMPRODUCT(L22:L125,Z22:Z125)</f>
        <v>3839067.4075028384</v>
      </c>
      <c r="AA142" s="290">
        <f>IF(AA21="kW",SUMPRODUCT(N22:N125,W22:W125,AA22:AA125),SUMPRODUCT(L22:L125,AA22:AA125))</f>
        <v>797.09889869978633</v>
      </c>
      <c r="AB142" s="290">
        <f>IF(AB21="kW",SUMPRODUCT(N22:N125,W22:W125,AB22:AB125),SUMPRODUCT(L22:L125,AB22:AB125))</f>
        <v>0</v>
      </c>
      <c r="AC142" s="290">
        <f>IF(AC21="kW",SUMPRODUCT(N22:N125,W22:W125,AC22:AC125),SUMPRODUCT(L22:L125, AC22:AC125))</f>
        <v>0</v>
      </c>
      <c r="AD142" s="290">
        <f>IF(AD21="kW",SUMPRODUCT(N22:N125,W22:W125,AD22:AD125),SUMPRODUCT(L22:L125, AD22:AD125))</f>
        <v>0</v>
      </c>
      <c r="AE142" s="290">
        <f>IF(AE21="kW",SUMPRODUCT(N22:N125,W22:W125,AE22:AE125),SUMPRODUCT(L22:L125,AE22:AE125))</f>
        <v>0</v>
      </c>
      <c r="AF142" s="290">
        <f>IF(AF21="kW",SUMPRODUCT(N22:N125,W22:W125,AF22:AF125),SUMPRODUCT(L22:L125,AF22:AF125))</f>
        <v>0</v>
      </c>
      <c r="AG142" s="290">
        <f>IF(AG21="kW",SUMPRODUCT(N22:N125,W22:W125,AG22:AG125),SUMPRODUCT(L22:L125,AG22:AG125))</f>
        <v>0</v>
      </c>
      <c r="AH142" s="290">
        <f>IF(AH21="kW",SUMPRODUCT(N22:N125,W22:W125,AH22:AH125),SUMPRODUCT(L22:L125,AH22:AH125))</f>
        <v>0</v>
      </c>
      <c r="AI142" s="290">
        <f>IF(AI21="kW",SUMPRODUCT(N22:N125,W22:W125,AI22:AI125),SUMPRODUCT(L22:L125,AI22:AI125))</f>
        <v>0</v>
      </c>
      <c r="AJ142" s="290">
        <f>IF(AJ21="kW",SUMPRODUCT(N22:N125,W22:W125,AJ22:AJ125),SUMPRODUCT(L22:L125,AJ22:AJ125))</f>
        <v>0</v>
      </c>
      <c r="AK142" s="290">
        <f>IF(AK21="kW",SUMPRODUCT(N22:N125,W22:W125,AK22:AK125),SUMPRODUCT(L22:L125,AK22:AK125))</f>
        <v>0</v>
      </c>
      <c r="AL142" s="290">
        <f>IF(AL21="kW",SUMPRODUCT(N22:N125,W22:W125,AL22:AL125),SUMPRODUCT(L22:L125,AL22:AL125))</f>
        <v>0</v>
      </c>
      <c r="AM142" s="336"/>
    </row>
    <row r="143" spans="1:40" ht="15">
      <c r="B143" s="357" t="s">
        <v>223</v>
      </c>
      <c r="C143" s="358"/>
      <c r="D143" s="359"/>
      <c r="E143" s="359"/>
      <c r="F143" s="359"/>
      <c r="G143" s="359"/>
      <c r="H143" s="359"/>
      <c r="I143" s="359"/>
      <c r="J143" s="359"/>
      <c r="K143" s="359"/>
      <c r="L143" s="359"/>
      <c r="M143" s="359"/>
      <c r="N143" s="359"/>
      <c r="O143" s="360"/>
      <c r="P143" s="361"/>
      <c r="Q143" s="362"/>
      <c r="R143" s="360"/>
      <c r="S143" s="363"/>
      <c r="T143" s="364"/>
      <c r="U143" s="364"/>
      <c r="V143" s="360"/>
      <c r="W143" s="360"/>
      <c r="X143" s="364"/>
      <c r="Y143" s="325">
        <f>SUMPRODUCT(M22:M125,Y22:Y125)</f>
        <v>1238438.1010224875</v>
      </c>
      <c r="Z143" s="325">
        <f>SUMPRODUCT(M22:M125,Z22:Z125)</f>
        <v>3839067.4075028384</v>
      </c>
      <c r="AA143" s="325">
        <f>IF(AA21="kW",SUMPRODUCT(N22:N125,X22:X125,AA22:AA125),SUMPRODUCT(M22:M125,AA22:AA125))</f>
        <v>797.09889869978633</v>
      </c>
      <c r="AB143" s="325">
        <f>IF(AB21="kW",SUMPRODUCT(N22:N125,X22:X125,AB22:AB125),SUMPRODUCT(M22:M125, AB22:AB125))</f>
        <v>0</v>
      </c>
      <c r="AC143" s="325">
        <f>IF(AC21="kW",SUMPRODUCT(N22:N125,X22:X125,AC22:AC125),SUMPRODUCT(M22:M125, AC22:AC125))</f>
        <v>0</v>
      </c>
      <c r="AD143" s="325">
        <f>IF(AD21="kW",SUMPRODUCT(N22:N125,X22:X125,AD22:AD125),SUMPRODUCT(M22:M125, AD22:AD125))</f>
        <v>0</v>
      </c>
      <c r="AE143" s="325">
        <f>IF(AE21="kW",SUMPRODUCT(N22:N125,X22:X125, AE22:AE125),SUMPRODUCT(M22:M125,AE22:AE125))</f>
        <v>0</v>
      </c>
      <c r="AF143" s="325">
        <f>IF(AF21="kW",SUMPRODUCT(N22:N125,X22:X125, AF22:AF125),SUMPRODUCT(M22:M125,AF22:AF125))</f>
        <v>0</v>
      </c>
      <c r="AG143" s="325">
        <f>IF(AG21="kW",SUMPRODUCT(N22:N125,X22:X125, AG22:AG125),SUMPRODUCT(M22:M125,AG22:AG125))</f>
        <v>0</v>
      </c>
      <c r="AH143" s="325">
        <f>IF(AH21="kW",SUMPRODUCT(N22:N125,X22:X125, AH22:AH125),SUMPRODUCT(M22:M125,AH22:AH125))</f>
        <v>0</v>
      </c>
      <c r="AI143" s="325">
        <f>IF(AI21="kW",SUMPRODUCT(N22:N125,X22:X125, AI22:AI125),SUMPRODUCT(M22:M125,AI22:AI125))</f>
        <v>0</v>
      </c>
      <c r="AJ143" s="325">
        <f>IF(AJ21="kW",SUMPRODUCT(N22:N125,X22:X125, AJ22:AJ125),SUMPRODUCT(M22:M125,AJ22:AJ125))</f>
        <v>0</v>
      </c>
      <c r="AK143" s="325">
        <f>IF(AK21="kW",SUMPRODUCT(N22:N125,X22:X125, AK22:AK125),SUMPRODUCT(M22:M125,AK22:AK125))</f>
        <v>0</v>
      </c>
      <c r="AL143" s="325">
        <f>IF(AL21="kW",SUMPRODUCT(N22:N125,X22:X125, AL22:AL125),SUMPRODUCT(M22:M125,AL22:AL125))</f>
        <v>0</v>
      </c>
      <c r="AM143" s="365"/>
      <c r="AN143" s="366"/>
    </row>
    <row r="144" spans="1:40" ht="21.75" customHeight="1">
      <c r="B144" s="367" t="s">
        <v>585</v>
      </c>
      <c r="C144" s="368"/>
      <c r="D144" s="369"/>
      <c r="E144" s="369"/>
      <c r="F144" s="369"/>
      <c r="G144" s="369"/>
      <c r="H144" s="369"/>
      <c r="I144" s="369"/>
      <c r="J144" s="369"/>
      <c r="K144" s="369"/>
      <c r="L144" s="369"/>
      <c r="M144" s="369"/>
      <c r="N144" s="369"/>
      <c r="O144" s="369"/>
      <c r="P144" s="369"/>
      <c r="Q144" s="369"/>
      <c r="R144" s="369"/>
      <c r="S144" s="370"/>
      <c r="T144" s="371"/>
      <c r="U144" s="369"/>
      <c r="V144" s="369"/>
      <c r="W144" s="369"/>
      <c r="X144" s="369"/>
      <c r="Y144" s="372"/>
      <c r="Z144" s="372"/>
      <c r="AA144" s="372"/>
      <c r="AB144" s="372"/>
      <c r="AC144" s="372"/>
      <c r="AD144" s="372"/>
      <c r="AE144" s="372"/>
      <c r="AF144" s="372"/>
      <c r="AG144" s="372"/>
      <c r="AH144" s="372"/>
      <c r="AI144" s="372"/>
      <c r="AJ144" s="372"/>
      <c r="AK144" s="372"/>
      <c r="AL144" s="372"/>
      <c r="AM144" s="373"/>
      <c r="AN144" s="366"/>
    </row>
    <row r="146" spans="1:39" ht="15.6">
      <c r="B146" s="279" t="s">
        <v>242</v>
      </c>
      <c r="C146" s="280"/>
      <c r="D146" s="589" t="s">
        <v>525</v>
      </c>
      <c r="F146" s="589"/>
      <c r="O146" s="280"/>
      <c r="Y146" s="269"/>
      <c r="Z146" s="266"/>
      <c r="AA146" s="266"/>
      <c r="AB146" s="266"/>
      <c r="AC146" s="266"/>
      <c r="AD146" s="266"/>
      <c r="AE146" s="266"/>
      <c r="AF146" s="266"/>
      <c r="AG146" s="266"/>
      <c r="AH146" s="266"/>
      <c r="AI146" s="266"/>
      <c r="AJ146" s="266"/>
      <c r="AK146" s="266"/>
      <c r="AL146" s="266"/>
      <c r="AM146" s="281"/>
    </row>
    <row r="147" spans="1:39" ht="34.5" customHeight="1">
      <c r="B147" s="861" t="s">
        <v>211</v>
      </c>
      <c r="C147" s="863" t="s">
        <v>33</v>
      </c>
      <c r="D147" s="283" t="s">
        <v>421</v>
      </c>
      <c r="E147" s="865" t="s">
        <v>209</v>
      </c>
      <c r="F147" s="866"/>
      <c r="G147" s="866"/>
      <c r="H147" s="866"/>
      <c r="I147" s="866"/>
      <c r="J147" s="866"/>
      <c r="K147" s="866"/>
      <c r="L147" s="866"/>
      <c r="M147" s="867"/>
      <c r="N147" s="868" t="s">
        <v>213</v>
      </c>
      <c r="O147" s="283" t="s">
        <v>422</v>
      </c>
      <c r="P147" s="865" t="s">
        <v>212</v>
      </c>
      <c r="Q147" s="866"/>
      <c r="R147" s="866"/>
      <c r="S147" s="866"/>
      <c r="T147" s="866"/>
      <c r="U147" s="866"/>
      <c r="V147" s="866"/>
      <c r="W147" s="866"/>
      <c r="X147" s="867"/>
      <c r="Y147" s="858" t="s">
        <v>243</v>
      </c>
      <c r="Z147" s="859"/>
      <c r="AA147" s="859"/>
      <c r="AB147" s="859"/>
      <c r="AC147" s="859"/>
      <c r="AD147" s="859"/>
      <c r="AE147" s="859"/>
      <c r="AF147" s="859"/>
      <c r="AG147" s="859"/>
      <c r="AH147" s="859"/>
      <c r="AI147" s="859"/>
      <c r="AJ147" s="859"/>
      <c r="AK147" s="859"/>
      <c r="AL147" s="859"/>
      <c r="AM147" s="860"/>
    </row>
    <row r="148" spans="1:39" ht="60.75" customHeight="1">
      <c r="B148" s="862"/>
      <c r="C148" s="864"/>
      <c r="D148" s="284">
        <v>2012</v>
      </c>
      <c r="E148" s="284">
        <v>2013</v>
      </c>
      <c r="F148" s="284">
        <v>2014</v>
      </c>
      <c r="G148" s="284">
        <v>2015</v>
      </c>
      <c r="H148" s="284">
        <v>2016</v>
      </c>
      <c r="I148" s="284">
        <v>2017</v>
      </c>
      <c r="J148" s="284">
        <v>2018</v>
      </c>
      <c r="K148" s="284">
        <v>2019</v>
      </c>
      <c r="L148" s="284">
        <v>2020</v>
      </c>
      <c r="M148" s="284">
        <v>2021</v>
      </c>
      <c r="N148" s="869"/>
      <c r="O148" s="284">
        <v>2012</v>
      </c>
      <c r="P148" s="284">
        <v>2013</v>
      </c>
      <c r="Q148" s="284">
        <v>2014</v>
      </c>
      <c r="R148" s="284">
        <v>2015</v>
      </c>
      <c r="S148" s="284">
        <v>2016</v>
      </c>
      <c r="T148" s="284">
        <v>2017</v>
      </c>
      <c r="U148" s="284">
        <v>2018</v>
      </c>
      <c r="V148" s="284">
        <v>2019</v>
      </c>
      <c r="W148" s="284">
        <v>2020</v>
      </c>
      <c r="X148" s="284">
        <v>2021</v>
      </c>
      <c r="Y148" s="284" t="str">
        <f>'1.  LRAMVA Summary'!D52</f>
        <v>Residential</v>
      </c>
      <c r="Z148" s="284" t="str">
        <f>'1.  LRAMVA Summary'!E52</f>
        <v>GS&lt;50 kW</v>
      </c>
      <c r="AA148" s="284" t="str">
        <f>'1.  LRAMVA Summary'!F52</f>
        <v>GS&gt;50 kW</v>
      </c>
      <c r="AB148" s="284" t="str">
        <f>'1.  LRAMVA Summary'!G52</f>
        <v>GS&gt;1000 kW</v>
      </c>
      <c r="AC148" s="284" t="str">
        <f>'1.  LRAMVA Summary'!H52</f>
        <v>Street Lighting</v>
      </c>
      <c r="AD148" s="284" t="str">
        <f>'1.  LRAMVA Summary'!I52</f>
        <v/>
      </c>
      <c r="AE148" s="284" t="str">
        <f>'1.  LRAMVA Summary'!J52</f>
        <v/>
      </c>
      <c r="AF148" s="284" t="str">
        <f>'1.  LRAMVA Summary'!K52</f>
        <v/>
      </c>
      <c r="AG148" s="284" t="str">
        <f>'1.  LRAMVA Summary'!L52</f>
        <v/>
      </c>
      <c r="AH148" s="284" t="str">
        <f>'1.  LRAMVA Summary'!M52</f>
        <v/>
      </c>
      <c r="AI148" s="284" t="str">
        <f>'1.  LRAMVA Summary'!N52</f>
        <v/>
      </c>
      <c r="AJ148" s="284" t="str">
        <f>'1.  LRAMVA Summary'!O52</f>
        <v/>
      </c>
      <c r="AK148" s="284" t="str">
        <f>'1.  LRAMVA Summary'!P52</f>
        <v/>
      </c>
      <c r="AL148" s="284" t="str">
        <f>'1.  LRAMVA Summary'!Q52</f>
        <v/>
      </c>
      <c r="AM148" s="286" t="str">
        <f>'1.  LRAMVA Summary'!R52</f>
        <v>Total</v>
      </c>
    </row>
    <row r="149" spans="1:39" ht="15.75" customHeight="1">
      <c r="A149" s="509"/>
      <c r="B149" s="287" t="s">
        <v>0</v>
      </c>
      <c r="C149" s="288"/>
      <c r="D149" s="288"/>
      <c r="E149" s="288"/>
      <c r="F149" s="288"/>
      <c r="G149" s="288"/>
      <c r="H149" s="288"/>
      <c r="I149" s="288"/>
      <c r="J149" s="288"/>
      <c r="K149" s="288"/>
      <c r="L149" s="288"/>
      <c r="M149" s="288"/>
      <c r="N149" s="289"/>
      <c r="O149" s="288"/>
      <c r="P149" s="288"/>
      <c r="Q149" s="288"/>
      <c r="R149" s="288"/>
      <c r="S149" s="288"/>
      <c r="T149" s="288"/>
      <c r="U149" s="288"/>
      <c r="V149" s="288"/>
      <c r="W149" s="288"/>
      <c r="X149" s="288"/>
      <c r="Y149" s="290" t="str">
        <f>'1.  LRAMVA Summary'!D53</f>
        <v>kWh</v>
      </c>
      <c r="Z149" s="290" t="str">
        <f>'1.  LRAMVA Summary'!E53</f>
        <v>kWh</v>
      </c>
      <c r="AA149" s="290" t="str">
        <f>'1.  LRAMVA Summary'!F53</f>
        <v>KW</v>
      </c>
      <c r="AB149" s="290" t="str">
        <f>'1.  LRAMVA Summary'!G53</f>
        <v>KW</v>
      </c>
      <c r="AC149" s="290" t="str">
        <f>'1.  LRAMVA Summary'!H53</f>
        <v>KW</v>
      </c>
      <c r="AD149" s="290">
        <f>'1.  LRAMVA Summary'!I53</f>
        <v>0</v>
      </c>
      <c r="AE149" s="290">
        <f>'1.  LRAMVA Summary'!J53</f>
        <v>0</v>
      </c>
      <c r="AF149" s="290">
        <f>'1.  LRAMVA Summary'!K53</f>
        <v>0</v>
      </c>
      <c r="AG149" s="290">
        <f>'1.  LRAMVA Summary'!L53</f>
        <v>0</v>
      </c>
      <c r="AH149" s="290">
        <f>'1.  LRAMVA Summary'!M53</f>
        <v>0</v>
      </c>
      <c r="AI149" s="290">
        <f>'1.  LRAMVA Summary'!N53</f>
        <v>0</v>
      </c>
      <c r="AJ149" s="290">
        <f>'1.  LRAMVA Summary'!O53</f>
        <v>0</v>
      </c>
      <c r="AK149" s="290">
        <f>'1.  LRAMVA Summary'!P53</f>
        <v>0</v>
      </c>
      <c r="AL149" s="290">
        <f>'1.  LRAMVA Summary'!Q53</f>
        <v>0</v>
      </c>
      <c r="AM149" s="374"/>
    </row>
    <row r="150" spans="1:39" ht="15" outlineLevel="1">
      <c r="A150" s="508">
        <v>1</v>
      </c>
      <c r="B150" s="293" t="s">
        <v>1</v>
      </c>
      <c r="C150" s="290" t="s">
        <v>25</v>
      </c>
      <c r="D150" s="294"/>
      <c r="E150" s="294"/>
      <c r="F150" s="294"/>
      <c r="G150" s="294"/>
      <c r="H150" s="294"/>
      <c r="I150" s="294"/>
      <c r="J150" s="294"/>
      <c r="K150" s="294"/>
      <c r="L150" s="294"/>
      <c r="M150" s="294"/>
      <c r="N150" s="290"/>
      <c r="O150" s="294"/>
      <c r="P150" s="294"/>
      <c r="Q150" s="294"/>
      <c r="R150" s="294"/>
      <c r="S150" s="294"/>
      <c r="T150" s="294"/>
      <c r="U150" s="294"/>
      <c r="V150" s="294"/>
      <c r="W150" s="294"/>
      <c r="X150" s="294"/>
      <c r="Y150" s="409"/>
      <c r="Z150" s="409"/>
      <c r="AA150" s="409"/>
      <c r="AB150" s="409"/>
      <c r="AC150" s="409"/>
      <c r="AD150" s="409"/>
      <c r="AE150" s="409"/>
      <c r="AF150" s="409"/>
      <c r="AG150" s="409"/>
      <c r="AH150" s="409"/>
      <c r="AI150" s="409"/>
      <c r="AJ150" s="409"/>
      <c r="AK150" s="409"/>
      <c r="AL150" s="409"/>
      <c r="AM150" s="295">
        <f>SUM(Y150:AL150)</f>
        <v>0</v>
      </c>
    </row>
    <row r="151" spans="1:39" ht="15" outlineLevel="1">
      <c r="B151" s="293" t="s">
        <v>244</v>
      </c>
      <c r="C151" s="290" t="s">
        <v>163</v>
      </c>
      <c r="D151" s="294"/>
      <c r="E151" s="294"/>
      <c r="F151" s="294"/>
      <c r="G151" s="294"/>
      <c r="H151" s="294"/>
      <c r="I151" s="294"/>
      <c r="J151" s="294"/>
      <c r="K151" s="294"/>
      <c r="L151" s="294"/>
      <c r="M151" s="294"/>
      <c r="N151" s="467"/>
      <c r="O151" s="294"/>
      <c r="P151" s="294"/>
      <c r="Q151" s="294"/>
      <c r="R151" s="294"/>
      <c r="S151" s="294"/>
      <c r="T151" s="294"/>
      <c r="U151" s="294"/>
      <c r="V151" s="294"/>
      <c r="W151" s="294"/>
      <c r="X151" s="294"/>
      <c r="Y151" s="410">
        <f>Y150</f>
        <v>0</v>
      </c>
      <c r="Z151" s="410">
        <f>Z150</f>
        <v>0</v>
      </c>
      <c r="AA151" s="410">
        <f t="shared" ref="AA151:AB151" si="72">AA150</f>
        <v>0</v>
      </c>
      <c r="AB151" s="410">
        <f t="shared" si="72"/>
        <v>0</v>
      </c>
      <c r="AC151" s="410">
        <f t="shared" ref="AC151:AL151" si="73">AC150</f>
        <v>0</v>
      </c>
      <c r="AD151" s="410">
        <f t="shared" si="73"/>
        <v>0</v>
      </c>
      <c r="AE151" s="410">
        <f t="shared" si="73"/>
        <v>0</v>
      </c>
      <c r="AF151" s="410">
        <f t="shared" si="73"/>
        <v>0</v>
      </c>
      <c r="AG151" s="410">
        <f t="shared" si="73"/>
        <v>0</v>
      </c>
      <c r="AH151" s="410">
        <f t="shared" si="73"/>
        <v>0</v>
      </c>
      <c r="AI151" s="410">
        <f t="shared" si="73"/>
        <v>0</v>
      </c>
      <c r="AJ151" s="410">
        <f t="shared" si="73"/>
        <v>0</v>
      </c>
      <c r="AK151" s="410">
        <f t="shared" si="73"/>
        <v>0</v>
      </c>
      <c r="AL151" s="410">
        <f t="shared" si="73"/>
        <v>0</v>
      </c>
      <c r="AM151" s="504"/>
    </row>
    <row r="152" spans="1:39" ht="15.6" outlineLevel="1">
      <c r="A152" s="510"/>
      <c r="B152" s="297"/>
      <c r="C152" s="298"/>
      <c r="D152" s="298"/>
      <c r="E152" s="298"/>
      <c r="F152" s="298"/>
      <c r="G152" s="298"/>
      <c r="H152" s="298"/>
      <c r="I152" s="298"/>
      <c r="J152" s="298"/>
      <c r="K152" s="298"/>
      <c r="L152" s="298"/>
      <c r="M152" s="298"/>
      <c r="N152" s="302"/>
      <c r="O152" s="298"/>
      <c r="P152" s="298"/>
      <c r="Q152" s="298"/>
      <c r="R152" s="298"/>
      <c r="S152" s="298"/>
      <c r="T152" s="298"/>
      <c r="U152" s="298"/>
      <c r="V152" s="298"/>
      <c r="W152" s="298"/>
      <c r="X152" s="298"/>
      <c r="Y152" s="411"/>
      <c r="Z152" s="412"/>
      <c r="AA152" s="412"/>
      <c r="AB152" s="412"/>
      <c r="AC152" s="412"/>
      <c r="AD152" s="412"/>
      <c r="AE152" s="412"/>
      <c r="AF152" s="412"/>
      <c r="AG152" s="412"/>
      <c r="AH152" s="412"/>
      <c r="AI152" s="412"/>
      <c r="AJ152" s="412"/>
      <c r="AK152" s="412"/>
      <c r="AL152" s="412"/>
      <c r="AM152" s="301"/>
    </row>
    <row r="153" spans="1:39" ht="15" outlineLevel="1">
      <c r="A153" s="508">
        <v>2</v>
      </c>
      <c r="B153" s="293" t="s">
        <v>2</v>
      </c>
      <c r="C153" s="290" t="s">
        <v>25</v>
      </c>
      <c r="D153" s="294"/>
      <c r="E153" s="294"/>
      <c r="F153" s="294"/>
      <c r="G153" s="294"/>
      <c r="H153" s="294"/>
      <c r="I153" s="294"/>
      <c r="J153" s="294"/>
      <c r="K153" s="294"/>
      <c r="L153" s="294"/>
      <c r="M153" s="294"/>
      <c r="N153" s="290"/>
      <c r="O153" s="294"/>
      <c r="P153" s="294"/>
      <c r="Q153" s="294"/>
      <c r="R153" s="294"/>
      <c r="S153" s="294"/>
      <c r="T153" s="294"/>
      <c r="U153" s="294"/>
      <c r="V153" s="294"/>
      <c r="W153" s="294"/>
      <c r="X153" s="294"/>
      <c r="Y153" s="409"/>
      <c r="Z153" s="409"/>
      <c r="AA153" s="409"/>
      <c r="AB153" s="409"/>
      <c r="AC153" s="409"/>
      <c r="AD153" s="409"/>
      <c r="AE153" s="409"/>
      <c r="AF153" s="409"/>
      <c r="AG153" s="409"/>
      <c r="AH153" s="409"/>
      <c r="AI153" s="409"/>
      <c r="AJ153" s="409"/>
      <c r="AK153" s="409"/>
      <c r="AL153" s="409"/>
      <c r="AM153" s="295">
        <f>SUM(Y153:AL153)</f>
        <v>0</v>
      </c>
    </row>
    <row r="154" spans="1:39" ht="15" outlineLevel="1">
      <c r="B154" s="293" t="s">
        <v>244</v>
      </c>
      <c r="C154" s="290" t="s">
        <v>163</v>
      </c>
      <c r="D154" s="294"/>
      <c r="E154" s="294"/>
      <c r="F154" s="294"/>
      <c r="G154" s="294"/>
      <c r="H154" s="294"/>
      <c r="I154" s="294"/>
      <c r="J154" s="294"/>
      <c r="K154" s="294"/>
      <c r="L154" s="294"/>
      <c r="M154" s="294"/>
      <c r="N154" s="467"/>
      <c r="O154" s="294"/>
      <c r="P154" s="294"/>
      <c r="Q154" s="294"/>
      <c r="R154" s="294"/>
      <c r="S154" s="294"/>
      <c r="T154" s="294"/>
      <c r="U154" s="294"/>
      <c r="V154" s="294"/>
      <c r="W154" s="294"/>
      <c r="X154" s="294"/>
      <c r="Y154" s="410">
        <f>Y153</f>
        <v>0</v>
      </c>
      <c r="Z154" s="410">
        <f>Z153</f>
        <v>0</v>
      </c>
      <c r="AA154" s="410">
        <f t="shared" ref="AA154:AB154" si="74">AA153</f>
        <v>0</v>
      </c>
      <c r="AB154" s="410">
        <f t="shared" si="74"/>
        <v>0</v>
      </c>
      <c r="AC154" s="410">
        <f t="shared" ref="AC154:AL154" si="75">AC153</f>
        <v>0</v>
      </c>
      <c r="AD154" s="410">
        <f t="shared" si="75"/>
        <v>0</v>
      </c>
      <c r="AE154" s="410">
        <f t="shared" si="75"/>
        <v>0</v>
      </c>
      <c r="AF154" s="410">
        <f t="shared" si="75"/>
        <v>0</v>
      </c>
      <c r="AG154" s="410">
        <f t="shared" si="75"/>
        <v>0</v>
      </c>
      <c r="AH154" s="410">
        <f t="shared" si="75"/>
        <v>0</v>
      </c>
      <c r="AI154" s="410">
        <f t="shared" si="75"/>
        <v>0</v>
      </c>
      <c r="AJ154" s="410">
        <f t="shared" si="75"/>
        <v>0</v>
      </c>
      <c r="AK154" s="410">
        <f t="shared" si="75"/>
        <v>0</v>
      </c>
      <c r="AL154" s="410">
        <f t="shared" si="75"/>
        <v>0</v>
      </c>
      <c r="AM154" s="504"/>
    </row>
    <row r="155" spans="1:39" ht="15.6" outlineLevel="1">
      <c r="A155" s="510"/>
      <c r="B155" s="297"/>
      <c r="C155" s="298"/>
      <c r="D155" s="303"/>
      <c r="E155" s="303"/>
      <c r="F155" s="303"/>
      <c r="G155" s="303"/>
      <c r="H155" s="303"/>
      <c r="I155" s="303"/>
      <c r="J155" s="303"/>
      <c r="K155" s="303"/>
      <c r="L155" s="303"/>
      <c r="M155" s="303"/>
      <c r="N155" s="302"/>
      <c r="O155" s="303"/>
      <c r="P155" s="303"/>
      <c r="Q155" s="303"/>
      <c r="R155" s="303"/>
      <c r="S155" s="303"/>
      <c r="T155" s="303"/>
      <c r="U155" s="303"/>
      <c r="V155" s="303"/>
      <c r="W155" s="303"/>
      <c r="X155" s="303"/>
      <c r="Y155" s="411"/>
      <c r="Z155" s="412"/>
      <c r="AA155" s="412"/>
      <c r="AB155" s="412"/>
      <c r="AC155" s="412"/>
      <c r="AD155" s="412"/>
      <c r="AE155" s="412"/>
      <c r="AF155" s="412"/>
      <c r="AG155" s="412"/>
      <c r="AH155" s="412"/>
      <c r="AI155" s="412"/>
      <c r="AJ155" s="412"/>
      <c r="AK155" s="412"/>
      <c r="AL155" s="412"/>
      <c r="AM155" s="301"/>
    </row>
    <row r="156" spans="1:39" ht="15" outlineLevel="1">
      <c r="A156" s="508">
        <v>3</v>
      </c>
      <c r="B156" s="293" t="s">
        <v>3</v>
      </c>
      <c r="C156" s="290" t="s">
        <v>25</v>
      </c>
      <c r="D156" s="294">
        <f>+'7.  Persistence Report'!AR47</f>
        <v>678389.60161087534</v>
      </c>
      <c r="E156" s="294">
        <f>+'7.  Persistence Report'!AS47</f>
        <v>678389.60161087534</v>
      </c>
      <c r="F156" s="294">
        <f>+'7.  Persistence Report'!AT47</f>
        <v>678389.60161087534</v>
      </c>
      <c r="G156" s="294">
        <f>+'7.  Persistence Report'!AU47</f>
        <v>678389.60161087534</v>
      </c>
      <c r="H156" s="294">
        <f>+'7.  Persistence Report'!AV47</f>
        <v>678389.60161087534</v>
      </c>
      <c r="I156" s="294">
        <f>+'7.  Persistence Report'!AW47</f>
        <v>678389.60161087534</v>
      </c>
      <c r="J156" s="294">
        <f>+'7.  Persistence Report'!AX47</f>
        <v>678389.60161087534</v>
      </c>
      <c r="K156" s="294">
        <f>+'7.  Persistence Report'!AY47</f>
        <v>678389.60161087534</v>
      </c>
      <c r="L156" s="294">
        <f>+'7.  Persistence Report'!AZ47</f>
        <v>678389.60161087534</v>
      </c>
      <c r="M156" s="294">
        <f>+'7.  Persistence Report'!BA47</f>
        <v>678389.60161087534</v>
      </c>
      <c r="N156" s="290"/>
      <c r="O156" s="294">
        <f>+'7.  Persistence Report'!M47</f>
        <v>0.41436410894257547</v>
      </c>
      <c r="P156" s="294">
        <f>+'7.  Persistence Report'!N47</f>
        <v>0.41436410894257547</v>
      </c>
      <c r="Q156" s="294">
        <f>+'7.  Persistence Report'!O47</f>
        <v>0.41436410894257547</v>
      </c>
      <c r="R156" s="294">
        <f>+'7.  Persistence Report'!P47</f>
        <v>0.41436410894257547</v>
      </c>
      <c r="S156" s="294">
        <f>+'7.  Persistence Report'!Q47</f>
        <v>0.41436410894257547</v>
      </c>
      <c r="T156" s="294">
        <f>+'7.  Persistence Report'!R47</f>
        <v>0.41436410894257547</v>
      </c>
      <c r="U156" s="294">
        <f>+'7.  Persistence Report'!S47</f>
        <v>0.41436410894257547</v>
      </c>
      <c r="V156" s="294">
        <f>+'7.  Persistence Report'!T47</f>
        <v>0.41436410894257547</v>
      </c>
      <c r="W156" s="294">
        <f>+'7.  Persistence Report'!U47</f>
        <v>0.41436410894257547</v>
      </c>
      <c r="X156" s="294">
        <f>+'7.  Persistence Report'!V47</f>
        <v>0.41436410894257547</v>
      </c>
      <c r="Y156" s="409">
        <v>1</v>
      </c>
      <c r="Z156" s="409"/>
      <c r="AA156" s="409"/>
      <c r="AB156" s="409"/>
      <c r="AC156" s="409"/>
      <c r="AD156" s="409"/>
      <c r="AE156" s="409"/>
      <c r="AF156" s="409"/>
      <c r="AG156" s="409"/>
      <c r="AH156" s="409"/>
      <c r="AI156" s="409"/>
      <c r="AJ156" s="409"/>
      <c r="AK156" s="409"/>
      <c r="AL156" s="409"/>
      <c r="AM156" s="295">
        <f>SUM(Y156:AL156)</f>
        <v>1</v>
      </c>
    </row>
    <row r="157" spans="1:39" ht="15" outlineLevel="1">
      <c r="B157" s="293" t="s">
        <v>244</v>
      </c>
      <c r="C157" s="290" t="s">
        <v>163</v>
      </c>
      <c r="D157" s="294">
        <f>+'7.  Persistence Report'!AR73+'7.  Persistence Report'!AR109</f>
        <v>1222.8400330000002</v>
      </c>
      <c r="E157" s="294">
        <f>+'7.  Persistence Report'!AS73+'7.  Persistence Report'!AS109</f>
        <v>1222.8400330000002</v>
      </c>
      <c r="F157" s="294">
        <f>+'7.  Persistence Report'!AT73+'7.  Persistence Report'!AT109</f>
        <v>2697.4800330000003</v>
      </c>
      <c r="G157" s="294">
        <f>+'7.  Persistence Report'!AU73+'7.  Persistence Report'!AU109</f>
        <v>1222.8400330000002</v>
      </c>
      <c r="H157" s="294">
        <f>+'7.  Persistence Report'!AV73+'7.  Persistence Report'!AV109</f>
        <v>1222.8400330000002</v>
      </c>
      <c r="I157" s="294">
        <f>+'7.  Persistence Report'!AW73+'7.  Persistence Report'!AW109</f>
        <v>1222.8400330000002</v>
      </c>
      <c r="J157" s="294">
        <f>+'7.  Persistence Report'!AX73+'7.  Persistence Report'!AX109</f>
        <v>1222.8400330000002</v>
      </c>
      <c r="K157" s="294">
        <f>+'7.  Persistence Report'!AY73+'7.  Persistence Report'!AY109</f>
        <v>1222.8400330000002</v>
      </c>
      <c r="L157" s="294">
        <f>+'7.  Persistence Report'!AZ73+'7.  Persistence Report'!AZ109</f>
        <v>1222.8400330000002</v>
      </c>
      <c r="M157" s="294">
        <f>+'7.  Persistence Report'!BA73+'7.  Persistence Report'!BA109</f>
        <v>1222.8400330000002</v>
      </c>
      <c r="N157" s="467"/>
      <c r="O157" s="294">
        <f>+'7.  Persistence Report'!M73+'7.  Persistence Report'!M109</f>
        <v>0.70343512099999994</v>
      </c>
      <c r="P157" s="294">
        <f>+'7.  Persistence Report'!N73+'7.  Persistence Report'!N109</f>
        <v>8.0703018549999985</v>
      </c>
      <c r="Q157" s="294">
        <f>+'7.  Persistence Report'!O73+'7.  Persistence Report'!O109</f>
        <v>8.0703018549999985</v>
      </c>
      <c r="R157" s="294">
        <f>+'7.  Persistence Report'!P73+'7.  Persistence Report'!P109</f>
        <v>8.0703018549999985</v>
      </c>
      <c r="S157" s="294">
        <f>+'7.  Persistence Report'!Q73+'7.  Persistence Report'!Q109</f>
        <v>8.0703018549999985</v>
      </c>
      <c r="T157" s="294">
        <f>+'7.  Persistence Report'!R73+'7.  Persistence Report'!R109</f>
        <v>8.0703018549999985</v>
      </c>
      <c r="U157" s="294">
        <f>+'7.  Persistence Report'!S73+'7.  Persistence Report'!S109</f>
        <v>8.0703018549999985</v>
      </c>
      <c r="V157" s="294">
        <f>+'7.  Persistence Report'!T73+'7.  Persistence Report'!T109</f>
        <v>8.0703018549999985</v>
      </c>
      <c r="W157" s="294">
        <f>+'7.  Persistence Report'!U73+'7.  Persistence Report'!U109</f>
        <v>8.0703018549999985</v>
      </c>
      <c r="X157" s="294">
        <f>+'7.  Persistence Report'!V73+'7.  Persistence Report'!V109</f>
        <v>8.0703018549999985</v>
      </c>
      <c r="Y157" s="410">
        <f>Y156</f>
        <v>1</v>
      </c>
      <c r="Z157" s="410">
        <f>Z156</f>
        <v>0</v>
      </c>
      <c r="AA157" s="410">
        <f t="shared" ref="AA157:AB157" si="76">AA156</f>
        <v>0</v>
      </c>
      <c r="AB157" s="410">
        <f t="shared" si="76"/>
        <v>0</v>
      </c>
      <c r="AC157" s="410">
        <f t="shared" ref="AC157:AL157" si="77">AC156</f>
        <v>0</v>
      </c>
      <c r="AD157" s="410">
        <f t="shared" si="77"/>
        <v>0</v>
      </c>
      <c r="AE157" s="410">
        <f t="shared" si="77"/>
        <v>0</v>
      </c>
      <c r="AF157" s="410">
        <f t="shared" si="77"/>
        <v>0</v>
      </c>
      <c r="AG157" s="410">
        <f t="shared" si="77"/>
        <v>0</v>
      </c>
      <c r="AH157" s="410">
        <f t="shared" si="77"/>
        <v>0</v>
      </c>
      <c r="AI157" s="410">
        <f t="shared" si="77"/>
        <v>0</v>
      </c>
      <c r="AJ157" s="410">
        <f t="shared" si="77"/>
        <v>0</v>
      </c>
      <c r="AK157" s="410">
        <f t="shared" si="77"/>
        <v>0</v>
      </c>
      <c r="AL157" s="410">
        <f t="shared" si="77"/>
        <v>0</v>
      </c>
      <c r="AM157" s="504"/>
    </row>
    <row r="158" spans="1:39" ht="15" outlineLevel="1">
      <c r="B158" s="293"/>
      <c r="C158" s="304"/>
      <c r="D158" s="290"/>
      <c r="E158" s="290"/>
      <c r="F158" s="290"/>
      <c r="G158" s="290"/>
      <c r="H158" s="290"/>
      <c r="I158" s="290"/>
      <c r="J158" s="290"/>
      <c r="K158" s="290"/>
      <c r="L158" s="290"/>
      <c r="M158" s="290"/>
      <c r="N158" s="282"/>
      <c r="O158" s="290"/>
      <c r="P158" s="290"/>
      <c r="Q158" s="290"/>
      <c r="R158" s="290"/>
      <c r="S158" s="290"/>
      <c r="T158" s="290"/>
      <c r="U158" s="290"/>
      <c r="V158" s="290"/>
      <c r="W158" s="290"/>
      <c r="X158" s="290"/>
      <c r="Y158" s="411"/>
      <c r="Z158" s="411"/>
      <c r="AA158" s="411"/>
      <c r="AB158" s="411"/>
      <c r="AC158" s="411"/>
      <c r="AD158" s="411"/>
      <c r="AE158" s="411"/>
      <c r="AF158" s="411"/>
      <c r="AG158" s="411"/>
      <c r="AH158" s="411"/>
      <c r="AI158" s="411"/>
      <c r="AJ158" s="411"/>
      <c r="AK158" s="411"/>
      <c r="AL158" s="411"/>
      <c r="AM158" s="305"/>
    </row>
    <row r="159" spans="1:39" ht="15" outlineLevel="1">
      <c r="A159" s="508">
        <v>4</v>
      </c>
      <c r="B159" s="293" t="s">
        <v>4</v>
      </c>
      <c r="C159" s="290" t="s">
        <v>25</v>
      </c>
      <c r="D159" s="294">
        <f>+'7.  Persistence Report'!AR46</f>
        <v>20457.835059025503</v>
      </c>
      <c r="E159" s="294">
        <f>+'7.  Persistence Report'!AS46</f>
        <v>20457.835059025503</v>
      </c>
      <c r="F159" s="294">
        <f>+'7.  Persistence Report'!AT46</f>
        <v>20457.835059025503</v>
      </c>
      <c r="G159" s="294">
        <f>+'7.  Persistence Report'!AU46</f>
        <v>20457.835059025503</v>
      </c>
      <c r="H159" s="294">
        <f>+'7.  Persistence Report'!AV46</f>
        <v>20150.4869902459</v>
      </c>
      <c r="I159" s="294">
        <f>+'7.  Persistence Report'!AW46</f>
        <v>20150.4869902459</v>
      </c>
      <c r="J159" s="294">
        <f>+'7.  Persistence Report'!AX46</f>
        <v>9488.7958237704697</v>
      </c>
      <c r="K159" s="294">
        <f>+'7.  Persistence Report'!AY46</f>
        <v>9436.4268719754327</v>
      </c>
      <c r="L159" s="294">
        <f>+'7.  Persistence Report'!AZ46</f>
        <v>9436.4268719754327</v>
      </c>
      <c r="M159" s="294">
        <f>+'7.  Persistence Report'!BA46</f>
        <v>9436.4268719754327</v>
      </c>
      <c r="N159" s="290"/>
      <c r="O159" s="294">
        <f>+'7.  Persistence Report'!M46</f>
        <v>3.3713327054394333E-3</v>
      </c>
      <c r="P159" s="294">
        <f>+'7.  Persistence Report'!N46</f>
        <v>3.3713327054394333E-3</v>
      </c>
      <c r="Q159" s="294">
        <f>+'7.  Persistence Report'!O46</f>
        <v>3.3713327054394333E-3</v>
      </c>
      <c r="R159" s="294">
        <f>+'7.  Persistence Report'!P46</f>
        <v>3.3713327054394333E-3</v>
      </c>
      <c r="S159" s="294">
        <f>+'7.  Persistence Report'!Q46</f>
        <v>3.3571015831464824E-3</v>
      </c>
      <c r="T159" s="294">
        <f>+'7.  Persistence Report'!R46</f>
        <v>3.3571015831464824E-3</v>
      </c>
      <c r="U159" s="294">
        <f>+'7.  Persistence Report'!S46</f>
        <v>2.8634338290517381E-3</v>
      </c>
      <c r="V159" s="294">
        <f>+'7.  Persistence Report'!T46</f>
        <v>2.8574556382075559E-3</v>
      </c>
      <c r="W159" s="294">
        <f>+'7.  Persistence Report'!U46</f>
        <v>2.8574556382075559E-3</v>
      </c>
      <c r="X159" s="294">
        <f>+'7.  Persistence Report'!V46</f>
        <v>2.8574556382075559E-3</v>
      </c>
      <c r="Y159" s="409">
        <v>1</v>
      </c>
      <c r="Z159" s="409"/>
      <c r="AA159" s="409"/>
      <c r="AB159" s="409"/>
      <c r="AC159" s="409"/>
      <c r="AD159" s="409"/>
      <c r="AE159" s="409"/>
      <c r="AF159" s="409"/>
      <c r="AG159" s="409"/>
      <c r="AH159" s="409"/>
      <c r="AI159" s="409"/>
      <c r="AJ159" s="409"/>
      <c r="AK159" s="409"/>
      <c r="AL159" s="409"/>
      <c r="AM159" s="295">
        <f>SUM(Y159:AL159)</f>
        <v>1</v>
      </c>
    </row>
    <row r="160" spans="1:39" ht="15" outlineLevel="1">
      <c r="B160" s="293" t="s">
        <v>244</v>
      </c>
      <c r="C160" s="290" t="s">
        <v>163</v>
      </c>
      <c r="D160" s="294"/>
      <c r="E160" s="294"/>
      <c r="F160" s="294"/>
      <c r="G160" s="294"/>
      <c r="H160" s="294"/>
      <c r="I160" s="294"/>
      <c r="J160" s="294"/>
      <c r="K160" s="294"/>
      <c r="L160" s="294"/>
      <c r="M160" s="294"/>
      <c r="N160" s="467"/>
      <c r="O160" s="294"/>
      <c r="P160" s="294"/>
      <c r="Q160" s="294"/>
      <c r="R160" s="294"/>
      <c r="S160" s="294"/>
      <c r="T160" s="294"/>
      <c r="U160" s="294"/>
      <c r="V160" s="294"/>
      <c r="W160" s="294"/>
      <c r="X160" s="294"/>
      <c r="Y160" s="410">
        <f>Y159</f>
        <v>1</v>
      </c>
      <c r="Z160" s="410">
        <f>Z159</f>
        <v>0</v>
      </c>
      <c r="AA160" s="410">
        <f t="shared" ref="AA160:AB160" si="78">AA159</f>
        <v>0</v>
      </c>
      <c r="AB160" s="410">
        <f t="shared" si="78"/>
        <v>0</v>
      </c>
      <c r="AC160" s="410">
        <f t="shared" ref="AC160:AL160" si="79">AC159</f>
        <v>0</v>
      </c>
      <c r="AD160" s="410">
        <f t="shared" si="79"/>
        <v>0</v>
      </c>
      <c r="AE160" s="410">
        <f t="shared" si="79"/>
        <v>0</v>
      </c>
      <c r="AF160" s="410">
        <f t="shared" si="79"/>
        <v>0</v>
      </c>
      <c r="AG160" s="410">
        <f t="shared" si="79"/>
        <v>0</v>
      </c>
      <c r="AH160" s="410">
        <f t="shared" si="79"/>
        <v>0</v>
      </c>
      <c r="AI160" s="410">
        <f t="shared" si="79"/>
        <v>0</v>
      </c>
      <c r="AJ160" s="410">
        <f t="shared" si="79"/>
        <v>0</v>
      </c>
      <c r="AK160" s="410">
        <f t="shared" si="79"/>
        <v>0</v>
      </c>
      <c r="AL160" s="410">
        <f t="shared" si="79"/>
        <v>0</v>
      </c>
      <c r="AM160" s="504"/>
    </row>
    <row r="161" spans="1:39" ht="15" outlineLevel="1">
      <c r="B161" s="293"/>
      <c r="C161" s="304"/>
      <c r="D161" s="303"/>
      <c r="E161" s="303"/>
      <c r="F161" s="303"/>
      <c r="G161" s="303"/>
      <c r="H161" s="303"/>
      <c r="I161" s="303"/>
      <c r="J161" s="303"/>
      <c r="K161" s="303"/>
      <c r="L161" s="303"/>
      <c r="M161" s="303"/>
      <c r="N161" s="290"/>
      <c r="O161" s="303"/>
      <c r="P161" s="303"/>
      <c r="Q161" s="303"/>
      <c r="R161" s="303"/>
      <c r="S161" s="303"/>
      <c r="T161" s="303"/>
      <c r="U161" s="303"/>
      <c r="V161" s="303"/>
      <c r="W161" s="303"/>
      <c r="X161" s="303"/>
      <c r="Y161" s="411"/>
      <c r="Z161" s="411"/>
      <c r="AA161" s="411"/>
      <c r="AB161" s="411"/>
      <c r="AC161" s="411"/>
      <c r="AD161" s="411"/>
      <c r="AE161" s="411"/>
      <c r="AF161" s="411"/>
      <c r="AG161" s="411"/>
      <c r="AH161" s="411"/>
      <c r="AI161" s="411"/>
      <c r="AJ161" s="411"/>
      <c r="AK161" s="411"/>
      <c r="AL161" s="411"/>
      <c r="AM161" s="305"/>
    </row>
    <row r="162" spans="1:39" ht="15" outlineLevel="1">
      <c r="A162" s="508">
        <v>5</v>
      </c>
      <c r="B162" s="293" t="s">
        <v>5</v>
      </c>
      <c r="C162" s="290" t="s">
        <v>25</v>
      </c>
      <c r="D162" s="294">
        <f>+'7.  Persistence Report'!AQ45</f>
        <v>0</v>
      </c>
      <c r="E162" s="294">
        <f>+'7.  Persistence Report'!AR45</f>
        <v>391856.92205247015</v>
      </c>
      <c r="F162" s="294">
        <f>+'7.  Persistence Report'!AS45</f>
        <v>391856.92205247015</v>
      </c>
      <c r="G162" s="294">
        <f>+'7.  Persistence Report'!AT45</f>
        <v>391856.92205247015</v>
      </c>
      <c r="H162" s="294">
        <f>+'7.  Persistence Report'!AU45</f>
        <v>391856.92205247015</v>
      </c>
      <c r="I162" s="294">
        <f>+'7.  Persistence Report'!AV45</f>
        <v>352254.44473017321</v>
      </c>
      <c r="J162" s="294">
        <f>+'7.  Persistence Report'!AW45</f>
        <v>286433.17753335566</v>
      </c>
      <c r="K162" s="294">
        <f>+'7.  Persistence Report'!AX45</f>
        <v>195376.80466379231</v>
      </c>
      <c r="L162" s="294">
        <f>+'7.  Persistence Report'!AY45</f>
        <v>194970.6780988512</v>
      </c>
      <c r="M162" s="294">
        <f>+'7.  Persistence Report'!AZ45</f>
        <v>194970.6780988512</v>
      </c>
      <c r="N162" s="290"/>
      <c r="O162" s="294">
        <f>+'7.  Persistence Report'!M45</f>
        <v>2.1654423991610959E-2</v>
      </c>
      <c r="P162" s="294">
        <f>+'7.  Persistence Report'!N45</f>
        <v>2.1654423991610959E-2</v>
      </c>
      <c r="Q162" s="294">
        <f>+'7.  Persistence Report'!O45</f>
        <v>2.1654423991610959E-2</v>
      </c>
      <c r="R162" s="294">
        <f>+'7.  Persistence Report'!P45</f>
        <v>2.1654423991610959E-2</v>
      </c>
      <c r="S162" s="294">
        <f>+'7.  Persistence Report'!Q45</f>
        <v>1.9820712460202058E-2</v>
      </c>
      <c r="T162" s="294">
        <f>+'7.  Persistence Report'!R45</f>
        <v>1.6772993609472587E-2</v>
      </c>
      <c r="U162" s="294">
        <f>+'7.  Persistence Report'!S45</f>
        <v>1.2556814919934418E-2</v>
      </c>
      <c r="V162" s="294">
        <f>+'7.  Persistence Report'!T45</f>
        <v>1.2510453439918311E-2</v>
      </c>
      <c r="W162" s="294">
        <f>+'7.  Persistence Report'!U45</f>
        <v>1.2510453439918311E-2</v>
      </c>
      <c r="X162" s="294">
        <f>+'7.  Persistence Report'!V45</f>
        <v>8.0681294092025697E-3</v>
      </c>
      <c r="Y162" s="409">
        <v>1</v>
      </c>
      <c r="Z162" s="409"/>
      <c r="AA162" s="409"/>
      <c r="AB162" s="409"/>
      <c r="AC162" s="409"/>
      <c r="AD162" s="409"/>
      <c r="AE162" s="409"/>
      <c r="AF162" s="409"/>
      <c r="AG162" s="409"/>
      <c r="AH162" s="409"/>
      <c r="AI162" s="409"/>
      <c r="AJ162" s="409"/>
      <c r="AK162" s="409"/>
      <c r="AL162" s="409"/>
      <c r="AM162" s="295">
        <f>SUM(Y162:AL162)</f>
        <v>1</v>
      </c>
    </row>
    <row r="163" spans="1:39" ht="15" outlineLevel="1">
      <c r="B163" s="293" t="s">
        <v>244</v>
      </c>
      <c r="C163" s="290" t="s">
        <v>163</v>
      </c>
      <c r="D163" s="294"/>
      <c r="E163" s="294"/>
      <c r="F163" s="294"/>
      <c r="G163" s="294"/>
      <c r="H163" s="294"/>
      <c r="I163" s="294"/>
      <c r="J163" s="294"/>
      <c r="K163" s="294"/>
      <c r="L163" s="294"/>
      <c r="M163" s="294"/>
      <c r="N163" s="467"/>
      <c r="O163" s="294"/>
      <c r="P163" s="294"/>
      <c r="Q163" s="294"/>
      <c r="R163" s="294"/>
      <c r="S163" s="294"/>
      <c r="T163" s="294"/>
      <c r="U163" s="294"/>
      <c r="V163" s="294"/>
      <c r="W163" s="294"/>
      <c r="X163" s="294"/>
      <c r="Y163" s="410">
        <f>Y162</f>
        <v>1</v>
      </c>
      <c r="Z163" s="410">
        <f>Z162</f>
        <v>0</v>
      </c>
      <c r="AA163" s="410">
        <f t="shared" ref="AA163:AB163" si="80">AA162</f>
        <v>0</v>
      </c>
      <c r="AB163" s="410">
        <f t="shared" si="80"/>
        <v>0</v>
      </c>
      <c r="AC163" s="410">
        <f t="shared" ref="AC163:AL163" si="81">AC162</f>
        <v>0</v>
      </c>
      <c r="AD163" s="410">
        <f t="shared" si="81"/>
        <v>0</v>
      </c>
      <c r="AE163" s="410">
        <f t="shared" si="81"/>
        <v>0</v>
      </c>
      <c r="AF163" s="410">
        <f t="shared" si="81"/>
        <v>0</v>
      </c>
      <c r="AG163" s="410">
        <f t="shared" si="81"/>
        <v>0</v>
      </c>
      <c r="AH163" s="410">
        <f t="shared" si="81"/>
        <v>0</v>
      </c>
      <c r="AI163" s="410">
        <f t="shared" si="81"/>
        <v>0</v>
      </c>
      <c r="AJ163" s="410">
        <f t="shared" si="81"/>
        <v>0</v>
      </c>
      <c r="AK163" s="410">
        <f t="shared" si="81"/>
        <v>0</v>
      </c>
      <c r="AL163" s="410">
        <f t="shared" si="81"/>
        <v>0</v>
      </c>
      <c r="AM163" s="504"/>
    </row>
    <row r="164" spans="1:39" ht="15" outlineLevel="1">
      <c r="B164" s="293"/>
      <c r="C164" s="304"/>
      <c r="D164" s="303"/>
      <c r="E164" s="303"/>
      <c r="F164" s="303"/>
      <c r="G164" s="303"/>
      <c r="H164" s="303"/>
      <c r="I164" s="303"/>
      <c r="J164" s="303"/>
      <c r="K164" s="303"/>
      <c r="L164" s="303"/>
      <c r="M164" s="303"/>
      <c r="N164" s="290"/>
      <c r="O164" s="303"/>
      <c r="P164" s="303"/>
      <c r="Q164" s="303"/>
      <c r="R164" s="303"/>
      <c r="S164" s="303"/>
      <c r="T164" s="303"/>
      <c r="U164" s="303"/>
      <c r="V164" s="303"/>
      <c r="W164" s="303"/>
      <c r="X164" s="303"/>
      <c r="Y164" s="411"/>
      <c r="Z164" s="411"/>
      <c r="AA164" s="411"/>
      <c r="AB164" s="411"/>
      <c r="AC164" s="411"/>
      <c r="AD164" s="411"/>
      <c r="AE164" s="411"/>
      <c r="AF164" s="411"/>
      <c r="AG164" s="411"/>
      <c r="AH164" s="411"/>
      <c r="AI164" s="411"/>
      <c r="AJ164" s="411"/>
      <c r="AK164" s="411"/>
      <c r="AL164" s="411"/>
      <c r="AM164" s="305"/>
    </row>
    <row r="165" spans="1:39" ht="15" outlineLevel="1">
      <c r="A165" s="508">
        <v>6</v>
      </c>
      <c r="B165" s="293" t="s">
        <v>6</v>
      </c>
      <c r="C165" s="290" t="s">
        <v>25</v>
      </c>
      <c r="D165" s="294"/>
      <c r="E165" s="294"/>
      <c r="F165" s="294"/>
      <c r="G165" s="294"/>
      <c r="H165" s="294"/>
      <c r="I165" s="294"/>
      <c r="J165" s="294"/>
      <c r="K165" s="294"/>
      <c r="L165" s="294"/>
      <c r="M165" s="294"/>
      <c r="N165" s="290"/>
      <c r="O165" s="294"/>
      <c r="P165" s="294"/>
      <c r="Q165" s="294"/>
      <c r="R165" s="294"/>
      <c r="S165" s="294"/>
      <c r="T165" s="294"/>
      <c r="U165" s="294"/>
      <c r="V165" s="294"/>
      <c r="W165" s="294"/>
      <c r="X165" s="294"/>
      <c r="Y165" s="409"/>
      <c r="Z165" s="409"/>
      <c r="AA165" s="409"/>
      <c r="AB165" s="409"/>
      <c r="AC165" s="409"/>
      <c r="AD165" s="409"/>
      <c r="AE165" s="409"/>
      <c r="AF165" s="409"/>
      <c r="AG165" s="409"/>
      <c r="AH165" s="409"/>
      <c r="AI165" s="409"/>
      <c r="AJ165" s="409"/>
      <c r="AK165" s="409"/>
      <c r="AL165" s="409"/>
      <c r="AM165" s="295">
        <f>SUM(Y165:AL165)</f>
        <v>0</v>
      </c>
    </row>
    <row r="166" spans="1:39" ht="15" outlineLevel="1">
      <c r="B166" s="293" t="s">
        <v>244</v>
      </c>
      <c r="C166" s="290" t="s">
        <v>163</v>
      </c>
      <c r="D166" s="294"/>
      <c r="E166" s="294"/>
      <c r="F166" s="294"/>
      <c r="G166" s="294"/>
      <c r="H166" s="294"/>
      <c r="I166" s="294"/>
      <c r="J166" s="294"/>
      <c r="K166" s="294"/>
      <c r="L166" s="294"/>
      <c r="M166" s="294"/>
      <c r="N166" s="467"/>
      <c r="O166" s="294"/>
      <c r="P166" s="294"/>
      <c r="Q166" s="294"/>
      <c r="R166" s="294"/>
      <c r="S166" s="294"/>
      <c r="T166" s="294"/>
      <c r="U166" s="294"/>
      <c r="V166" s="294"/>
      <c r="W166" s="294"/>
      <c r="X166" s="294"/>
      <c r="Y166" s="410">
        <f>Y165</f>
        <v>0</v>
      </c>
      <c r="Z166" s="410">
        <f>Z165</f>
        <v>0</v>
      </c>
      <c r="AA166" s="410">
        <f t="shared" ref="AA166:AB166" si="82">AA165</f>
        <v>0</v>
      </c>
      <c r="AB166" s="410">
        <f t="shared" si="82"/>
        <v>0</v>
      </c>
      <c r="AC166" s="410">
        <f t="shared" ref="AC166:AL166" si="83">AC165</f>
        <v>0</v>
      </c>
      <c r="AD166" s="410">
        <f t="shared" si="83"/>
        <v>0</v>
      </c>
      <c r="AE166" s="410">
        <f t="shared" si="83"/>
        <v>0</v>
      </c>
      <c r="AF166" s="410">
        <f t="shared" si="83"/>
        <v>0</v>
      </c>
      <c r="AG166" s="410">
        <f t="shared" si="83"/>
        <v>0</v>
      </c>
      <c r="AH166" s="410">
        <f t="shared" si="83"/>
        <v>0</v>
      </c>
      <c r="AI166" s="410">
        <f t="shared" si="83"/>
        <v>0</v>
      </c>
      <c r="AJ166" s="410">
        <f t="shared" si="83"/>
        <v>0</v>
      </c>
      <c r="AK166" s="410">
        <f t="shared" si="83"/>
        <v>0</v>
      </c>
      <c r="AL166" s="410">
        <f t="shared" si="83"/>
        <v>0</v>
      </c>
      <c r="AM166" s="504"/>
    </row>
    <row r="167" spans="1:39" ht="15" outlineLevel="1">
      <c r="B167" s="293"/>
      <c r="C167" s="304"/>
      <c r="D167" s="303"/>
      <c r="E167" s="303"/>
      <c r="F167" s="303"/>
      <c r="G167" s="303"/>
      <c r="H167" s="303"/>
      <c r="I167" s="303"/>
      <c r="J167" s="303"/>
      <c r="K167" s="303"/>
      <c r="L167" s="303"/>
      <c r="M167" s="303"/>
      <c r="N167" s="290"/>
      <c r="O167" s="303"/>
      <c r="P167" s="303"/>
      <c r="Q167" s="303"/>
      <c r="R167" s="303"/>
      <c r="S167" s="303"/>
      <c r="T167" s="303"/>
      <c r="U167" s="303"/>
      <c r="V167" s="303"/>
      <c r="W167" s="303"/>
      <c r="X167" s="303"/>
      <c r="Y167" s="411"/>
      <c r="Z167" s="411"/>
      <c r="AA167" s="411"/>
      <c r="AB167" s="411"/>
      <c r="AC167" s="411"/>
      <c r="AD167" s="411"/>
      <c r="AE167" s="411"/>
      <c r="AF167" s="411"/>
      <c r="AG167" s="411"/>
      <c r="AH167" s="411"/>
      <c r="AI167" s="411"/>
      <c r="AJ167" s="411"/>
      <c r="AK167" s="411"/>
      <c r="AL167" s="411"/>
      <c r="AM167" s="305"/>
    </row>
    <row r="168" spans="1:39" ht="15" outlineLevel="1">
      <c r="A168" s="508">
        <v>7</v>
      </c>
      <c r="B168" s="293" t="s">
        <v>42</v>
      </c>
      <c r="C168" s="290" t="s">
        <v>25</v>
      </c>
      <c r="D168" s="294"/>
      <c r="E168" s="294"/>
      <c r="F168" s="294"/>
      <c r="G168" s="294"/>
      <c r="H168" s="294"/>
      <c r="I168" s="294"/>
      <c r="J168" s="294"/>
      <c r="K168" s="294"/>
      <c r="L168" s="294"/>
      <c r="M168" s="294"/>
      <c r="N168" s="290"/>
      <c r="O168" s="294"/>
      <c r="P168" s="294"/>
      <c r="Q168" s="294"/>
      <c r="R168" s="294"/>
      <c r="S168" s="294"/>
      <c r="T168" s="294"/>
      <c r="U168" s="294"/>
      <c r="V168" s="294"/>
      <c r="W168" s="294"/>
      <c r="X168" s="294"/>
      <c r="Y168" s="409"/>
      <c r="Z168" s="409"/>
      <c r="AA168" s="409"/>
      <c r="AB168" s="409"/>
      <c r="AC168" s="409"/>
      <c r="AD168" s="409"/>
      <c r="AE168" s="409"/>
      <c r="AF168" s="409"/>
      <c r="AG168" s="409"/>
      <c r="AH168" s="409"/>
      <c r="AI168" s="409"/>
      <c r="AJ168" s="409"/>
      <c r="AK168" s="409"/>
      <c r="AL168" s="409"/>
      <c r="AM168" s="295">
        <f>SUM(Y168:AL168)</f>
        <v>0</v>
      </c>
    </row>
    <row r="169" spans="1:39" ht="15" outlineLevel="1">
      <c r="B169" s="293" t="s">
        <v>244</v>
      </c>
      <c r="C169" s="290" t="s">
        <v>163</v>
      </c>
      <c r="D169" s="294"/>
      <c r="E169" s="294"/>
      <c r="F169" s="294"/>
      <c r="G169" s="294"/>
      <c r="H169" s="294"/>
      <c r="I169" s="294"/>
      <c r="J169" s="294"/>
      <c r="K169" s="294"/>
      <c r="L169" s="294"/>
      <c r="M169" s="294"/>
      <c r="N169" s="290"/>
      <c r="O169" s="294"/>
      <c r="P169" s="294"/>
      <c r="Q169" s="294"/>
      <c r="R169" s="294"/>
      <c r="S169" s="294"/>
      <c r="T169" s="294"/>
      <c r="U169" s="294"/>
      <c r="V169" s="294"/>
      <c r="W169" s="294"/>
      <c r="X169" s="294"/>
      <c r="Y169" s="410">
        <f>Y168</f>
        <v>0</v>
      </c>
      <c r="Z169" s="410">
        <f>Z168</f>
        <v>0</v>
      </c>
      <c r="AA169" s="410">
        <f t="shared" ref="AA169:AB169" si="84">AA168</f>
        <v>0</v>
      </c>
      <c r="AB169" s="410">
        <f t="shared" si="84"/>
        <v>0</v>
      </c>
      <c r="AC169" s="410">
        <f t="shared" ref="AC169:AL169" si="85">AC168</f>
        <v>0</v>
      </c>
      <c r="AD169" s="410">
        <f t="shared" si="85"/>
        <v>0</v>
      </c>
      <c r="AE169" s="410">
        <f t="shared" si="85"/>
        <v>0</v>
      </c>
      <c r="AF169" s="410">
        <f t="shared" si="85"/>
        <v>0</v>
      </c>
      <c r="AG169" s="410">
        <f t="shared" si="85"/>
        <v>0</v>
      </c>
      <c r="AH169" s="410">
        <f t="shared" si="85"/>
        <v>0</v>
      </c>
      <c r="AI169" s="410">
        <f t="shared" si="85"/>
        <v>0</v>
      </c>
      <c r="AJ169" s="410">
        <f t="shared" si="85"/>
        <v>0</v>
      </c>
      <c r="AK169" s="410">
        <f t="shared" si="85"/>
        <v>0</v>
      </c>
      <c r="AL169" s="410">
        <f t="shared" si="85"/>
        <v>0</v>
      </c>
      <c r="AM169" s="504"/>
    </row>
    <row r="170" spans="1:39" ht="15" outlineLevel="1">
      <c r="B170" s="293"/>
      <c r="C170" s="304"/>
      <c r="D170" s="303"/>
      <c r="E170" s="303"/>
      <c r="F170" s="303"/>
      <c r="G170" s="303"/>
      <c r="H170" s="303"/>
      <c r="I170" s="303"/>
      <c r="J170" s="303"/>
      <c r="K170" s="303"/>
      <c r="L170" s="303"/>
      <c r="M170" s="303"/>
      <c r="N170" s="290"/>
      <c r="O170" s="303"/>
      <c r="P170" s="303"/>
      <c r="Q170" s="303"/>
      <c r="R170" s="303"/>
      <c r="S170" s="303"/>
      <c r="T170" s="303"/>
      <c r="U170" s="303"/>
      <c r="V170" s="303"/>
      <c r="W170" s="303"/>
      <c r="X170" s="303"/>
      <c r="Y170" s="411"/>
      <c r="Z170" s="411"/>
      <c r="AA170" s="411"/>
      <c r="AB170" s="411"/>
      <c r="AC170" s="411"/>
      <c r="AD170" s="411"/>
      <c r="AE170" s="411"/>
      <c r="AF170" s="411"/>
      <c r="AG170" s="411"/>
      <c r="AH170" s="411"/>
      <c r="AI170" s="411"/>
      <c r="AJ170" s="411"/>
      <c r="AK170" s="411"/>
      <c r="AL170" s="411"/>
      <c r="AM170" s="305"/>
    </row>
    <row r="171" spans="1:39" s="282" customFormat="1" ht="15" outlineLevel="1">
      <c r="A171" s="508">
        <v>8</v>
      </c>
      <c r="B171" s="293" t="s">
        <v>484</v>
      </c>
      <c r="C171" s="290" t="s">
        <v>25</v>
      </c>
      <c r="D171" s="294"/>
      <c r="E171" s="294"/>
      <c r="F171" s="294"/>
      <c r="G171" s="294"/>
      <c r="H171" s="294"/>
      <c r="I171" s="294"/>
      <c r="J171" s="294"/>
      <c r="K171" s="294"/>
      <c r="L171" s="294"/>
      <c r="M171" s="294"/>
      <c r="N171" s="290"/>
      <c r="O171" s="294"/>
      <c r="P171" s="294"/>
      <c r="Q171" s="294"/>
      <c r="R171" s="294"/>
      <c r="S171" s="294"/>
      <c r="T171" s="294"/>
      <c r="U171" s="294"/>
      <c r="V171" s="294"/>
      <c r="W171" s="294"/>
      <c r="X171" s="294"/>
      <c r="Y171" s="409"/>
      <c r="Z171" s="409"/>
      <c r="AA171" s="409"/>
      <c r="AB171" s="409"/>
      <c r="AC171" s="409"/>
      <c r="AD171" s="409"/>
      <c r="AE171" s="409"/>
      <c r="AF171" s="409"/>
      <c r="AG171" s="409"/>
      <c r="AH171" s="409"/>
      <c r="AI171" s="409"/>
      <c r="AJ171" s="409"/>
      <c r="AK171" s="409"/>
      <c r="AL171" s="409"/>
      <c r="AM171" s="295">
        <f>SUM(Y171:AL171)</f>
        <v>0</v>
      </c>
    </row>
    <row r="172" spans="1:39" s="282" customFormat="1" ht="15" outlineLevel="1">
      <c r="A172" s="508"/>
      <c r="B172" s="293" t="s">
        <v>244</v>
      </c>
      <c r="C172" s="290" t="s">
        <v>163</v>
      </c>
      <c r="D172" s="294"/>
      <c r="E172" s="294"/>
      <c r="F172" s="294"/>
      <c r="G172" s="294"/>
      <c r="H172" s="294"/>
      <c r="I172" s="294"/>
      <c r="J172" s="294"/>
      <c r="K172" s="294"/>
      <c r="L172" s="294"/>
      <c r="M172" s="294"/>
      <c r="N172" s="290"/>
      <c r="O172" s="294"/>
      <c r="P172" s="294"/>
      <c r="Q172" s="294"/>
      <c r="R172" s="294"/>
      <c r="S172" s="294"/>
      <c r="T172" s="294"/>
      <c r="U172" s="294"/>
      <c r="V172" s="294"/>
      <c r="W172" s="294"/>
      <c r="X172" s="294"/>
      <c r="Y172" s="410">
        <f>Y171</f>
        <v>0</v>
      </c>
      <c r="Z172" s="410">
        <f>Z171</f>
        <v>0</v>
      </c>
      <c r="AA172" s="410">
        <f t="shared" ref="AA172:AB172" si="86">AA171</f>
        <v>0</v>
      </c>
      <c r="AB172" s="410">
        <f t="shared" si="86"/>
        <v>0</v>
      </c>
      <c r="AC172" s="410">
        <f t="shared" ref="AC172:AL172" si="87">AC171</f>
        <v>0</v>
      </c>
      <c r="AD172" s="410">
        <f t="shared" si="87"/>
        <v>0</v>
      </c>
      <c r="AE172" s="410">
        <f t="shared" si="87"/>
        <v>0</v>
      </c>
      <c r="AF172" s="410">
        <f t="shared" si="87"/>
        <v>0</v>
      </c>
      <c r="AG172" s="410">
        <f t="shared" si="87"/>
        <v>0</v>
      </c>
      <c r="AH172" s="410">
        <f t="shared" si="87"/>
        <v>0</v>
      </c>
      <c r="AI172" s="410">
        <f t="shared" si="87"/>
        <v>0</v>
      </c>
      <c r="AJ172" s="410">
        <f t="shared" si="87"/>
        <v>0</v>
      </c>
      <c r="AK172" s="410">
        <f t="shared" si="87"/>
        <v>0</v>
      </c>
      <c r="AL172" s="410">
        <f t="shared" si="87"/>
        <v>0</v>
      </c>
      <c r="AM172" s="504"/>
    </row>
    <row r="173" spans="1:39" s="282" customFormat="1" ht="15" outlineLevel="1">
      <c r="A173" s="508"/>
      <c r="B173" s="293"/>
      <c r="C173" s="304"/>
      <c r="D173" s="303"/>
      <c r="E173" s="303"/>
      <c r="F173" s="303"/>
      <c r="G173" s="303"/>
      <c r="H173" s="303"/>
      <c r="I173" s="303"/>
      <c r="J173" s="303"/>
      <c r="K173" s="303"/>
      <c r="L173" s="303"/>
      <c r="M173" s="303"/>
      <c r="N173" s="290"/>
      <c r="O173" s="303"/>
      <c r="P173" s="303"/>
      <c r="Q173" s="303"/>
      <c r="R173" s="303"/>
      <c r="S173" s="303"/>
      <c r="T173" s="303"/>
      <c r="U173" s="303"/>
      <c r="V173" s="303"/>
      <c r="W173" s="303"/>
      <c r="X173" s="303"/>
      <c r="Y173" s="411"/>
      <c r="Z173" s="411"/>
      <c r="AA173" s="411"/>
      <c r="AB173" s="411"/>
      <c r="AC173" s="411"/>
      <c r="AD173" s="411"/>
      <c r="AE173" s="411"/>
      <c r="AF173" s="411"/>
      <c r="AG173" s="411"/>
      <c r="AH173" s="411"/>
      <c r="AI173" s="411"/>
      <c r="AJ173" s="411"/>
      <c r="AK173" s="411"/>
      <c r="AL173" s="411"/>
      <c r="AM173" s="305"/>
    </row>
    <row r="174" spans="1:39" ht="15" outlineLevel="1">
      <c r="A174" s="508">
        <v>9</v>
      </c>
      <c r="B174" s="293" t="s">
        <v>7</v>
      </c>
      <c r="C174" s="290" t="s">
        <v>25</v>
      </c>
      <c r="D174" s="294"/>
      <c r="E174" s="294"/>
      <c r="F174" s="294"/>
      <c r="G174" s="294"/>
      <c r="H174" s="294"/>
      <c r="I174" s="294"/>
      <c r="J174" s="294"/>
      <c r="K174" s="294"/>
      <c r="L174" s="294"/>
      <c r="M174" s="294"/>
      <c r="N174" s="290"/>
      <c r="O174" s="294"/>
      <c r="P174" s="294"/>
      <c r="Q174" s="294"/>
      <c r="R174" s="294"/>
      <c r="S174" s="294"/>
      <c r="T174" s="294"/>
      <c r="U174" s="294"/>
      <c r="V174" s="294"/>
      <c r="W174" s="294"/>
      <c r="X174" s="294"/>
      <c r="Y174" s="409"/>
      <c r="Z174" s="409"/>
      <c r="AA174" s="409"/>
      <c r="AB174" s="409"/>
      <c r="AC174" s="409"/>
      <c r="AD174" s="409"/>
      <c r="AE174" s="409"/>
      <c r="AF174" s="409"/>
      <c r="AG174" s="409"/>
      <c r="AH174" s="409"/>
      <c r="AI174" s="409"/>
      <c r="AJ174" s="409"/>
      <c r="AK174" s="409"/>
      <c r="AL174" s="409"/>
      <c r="AM174" s="295">
        <f>SUM(Y174:AL174)</f>
        <v>0</v>
      </c>
    </row>
    <row r="175" spans="1:39" ht="15" outlineLevel="1">
      <c r="B175" s="293" t="s">
        <v>244</v>
      </c>
      <c r="C175" s="290" t="s">
        <v>163</v>
      </c>
      <c r="D175" s="294"/>
      <c r="E175" s="294"/>
      <c r="F175" s="294"/>
      <c r="G175" s="294"/>
      <c r="H175" s="294"/>
      <c r="I175" s="294"/>
      <c r="J175" s="294"/>
      <c r="K175" s="294"/>
      <c r="L175" s="294"/>
      <c r="M175" s="294"/>
      <c r="N175" s="290"/>
      <c r="O175" s="294"/>
      <c r="P175" s="294"/>
      <c r="Q175" s="294"/>
      <c r="R175" s="294"/>
      <c r="S175" s="294"/>
      <c r="T175" s="294"/>
      <c r="U175" s="294"/>
      <c r="V175" s="294"/>
      <c r="W175" s="294"/>
      <c r="X175" s="294"/>
      <c r="Y175" s="410">
        <f>Y174</f>
        <v>0</v>
      </c>
      <c r="Z175" s="410">
        <f>Z174</f>
        <v>0</v>
      </c>
      <c r="AA175" s="410">
        <f t="shared" ref="AA175:AB175" si="88">AA174</f>
        <v>0</v>
      </c>
      <c r="AB175" s="410">
        <f t="shared" si="88"/>
        <v>0</v>
      </c>
      <c r="AC175" s="410">
        <f t="shared" ref="AC175:AL175" si="89">AC174</f>
        <v>0</v>
      </c>
      <c r="AD175" s="410">
        <f t="shared" si="89"/>
        <v>0</v>
      </c>
      <c r="AE175" s="410">
        <f t="shared" si="89"/>
        <v>0</v>
      </c>
      <c r="AF175" s="410">
        <f t="shared" si="89"/>
        <v>0</v>
      </c>
      <c r="AG175" s="410">
        <f t="shared" si="89"/>
        <v>0</v>
      </c>
      <c r="AH175" s="410">
        <f t="shared" si="89"/>
        <v>0</v>
      </c>
      <c r="AI175" s="410">
        <f t="shared" si="89"/>
        <v>0</v>
      </c>
      <c r="AJ175" s="410">
        <f t="shared" si="89"/>
        <v>0</v>
      </c>
      <c r="AK175" s="410">
        <f t="shared" si="89"/>
        <v>0</v>
      </c>
      <c r="AL175" s="410">
        <f t="shared" si="89"/>
        <v>0</v>
      </c>
      <c r="AM175" s="504"/>
    </row>
    <row r="176" spans="1:39" ht="15" outlineLevel="1">
      <c r="B176" s="306"/>
      <c r="C176" s="307"/>
      <c r="D176" s="290"/>
      <c r="E176" s="290"/>
      <c r="F176" s="290"/>
      <c r="G176" s="290"/>
      <c r="H176" s="290"/>
      <c r="I176" s="290"/>
      <c r="J176" s="290"/>
      <c r="K176" s="290"/>
      <c r="L176" s="290"/>
      <c r="M176" s="290"/>
      <c r="N176" s="290"/>
      <c r="O176" s="290"/>
      <c r="P176" s="290"/>
      <c r="Q176" s="290"/>
      <c r="R176" s="290"/>
      <c r="S176" s="290"/>
      <c r="T176" s="290"/>
      <c r="U176" s="290"/>
      <c r="V176" s="290"/>
      <c r="W176" s="290"/>
      <c r="X176" s="290"/>
      <c r="Y176" s="411"/>
      <c r="Z176" s="411"/>
      <c r="AA176" s="411"/>
      <c r="AB176" s="411"/>
      <c r="AC176" s="411"/>
      <c r="AD176" s="411"/>
      <c r="AE176" s="411"/>
      <c r="AF176" s="411"/>
      <c r="AG176" s="411"/>
      <c r="AH176" s="411"/>
      <c r="AI176" s="411"/>
      <c r="AJ176" s="411"/>
      <c r="AK176" s="411"/>
      <c r="AL176" s="411"/>
      <c r="AM176" s="305"/>
    </row>
    <row r="177" spans="1:39" ht="15.6" outlineLevel="1">
      <c r="A177" s="509"/>
      <c r="B177" s="287" t="s">
        <v>8</v>
      </c>
      <c r="C177" s="288"/>
      <c r="D177" s="288"/>
      <c r="E177" s="288"/>
      <c r="F177" s="288"/>
      <c r="G177" s="288"/>
      <c r="H177" s="288"/>
      <c r="I177" s="288"/>
      <c r="J177" s="288"/>
      <c r="K177" s="288"/>
      <c r="L177" s="288"/>
      <c r="M177" s="288"/>
      <c r="N177" s="290"/>
      <c r="O177" s="288"/>
      <c r="P177" s="288"/>
      <c r="Q177" s="288"/>
      <c r="R177" s="288"/>
      <c r="S177" s="288"/>
      <c r="T177" s="288"/>
      <c r="U177" s="288"/>
      <c r="V177" s="288"/>
      <c r="W177" s="288"/>
      <c r="X177" s="288"/>
      <c r="Y177" s="413"/>
      <c r="Z177" s="413"/>
      <c r="AA177" s="413"/>
      <c r="AB177" s="413"/>
      <c r="AC177" s="413"/>
      <c r="AD177" s="413"/>
      <c r="AE177" s="413"/>
      <c r="AF177" s="413"/>
      <c r="AG177" s="413"/>
      <c r="AH177" s="413"/>
      <c r="AI177" s="413"/>
      <c r="AJ177" s="413"/>
      <c r="AK177" s="413"/>
      <c r="AL177" s="413"/>
      <c r="AM177" s="291"/>
    </row>
    <row r="178" spans="1:39" ht="15" outlineLevel="1">
      <c r="A178" s="508">
        <v>10</v>
      </c>
      <c r="B178" s="309" t="s">
        <v>22</v>
      </c>
      <c r="C178" s="290" t="s">
        <v>25</v>
      </c>
      <c r="D178" s="294">
        <f>+'7.  Persistence Report'!AR42</f>
        <v>3837792.9925451097</v>
      </c>
      <c r="E178" s="294">
        <f>+'7.  Persistence Report'!AS42</f>
        <v>3830384.0971918819</v>
      </c>
      <c r="F178" s="294">
        <f>+'7.  Persistence Report'!AT42</f>
        <v>3786270.8993804026</v>
      </c>
      <c r="G178" s="294">
        <f>+'7.  Persistence Report'!AU42</f>
        <v>3673208.5686257789</v>
      </c>
      <c r="H178" s="294">
        <f>+'7.  Persistence Report'!AV42</f>
        <v>3673208.5686257789</v>
      </c>
      <c r="I178" s="294">
        <f>+'7.  Persistence Report'!AW42</f>
        <v>3359365.6395502682</v>
      </c>
      <c r="J178" s="294">
        <f>+'7.  Persistence Report'!AX42</f>
        <v>3299280.1202813988</v>
      </c>
      <c r="K178" s="294">
        <f>+'7.  Persistence Report'!AY42</f>
        <v>3299280.1202813988</v>
      </c>
      <c r="L178" s="294">
        <f>+'7.  Persistence Report'!AZ42</f>
        <v>3251726.1050382289</v>
      </c>
      <c r="M178" s="294">
        <f>+'7.  Persistence Report'!BA42</f>
        <v>2441480.2236707625</v>
      </c>
      <c r="N178" s="294">
        <v>12</v>
      </c>
      <c r="O178" s="294">
        <f>+'7.  Persistence Report'!M2</f>
        <v>0</v>
      </c>
      <c r="P178" s="294">
        <f>+'7.  Persistence Report'!N2</f>
        <v>0</v>
      </c>
      <c r="Q178" s="294">
        <f>+'7.  Persistence Report'!O2</f>
        <v>0</v>
      </c>
      <c r="R178" s="294">
        <f>+'7.  Persistence Report'!P2</f>
        <v>0</v>
      </c>
      <c r="S178" s="294">
        <f>+'7.  Persistence Report'!Q2</f>
        <v>0</v>
      </c>
      <c r="T178" s="294">
        <f>+'7.  Persistence Report'!R2</f>
        <v>0</v>
      </c>
      <c r="U178" s="294">
        <f>+'7.  Persistence Report'!S2</f>
        <v>0</v>
      </c>
      <c r="V178" s="294">
        <f>+'7.  Persistence Report'!T2</f>
        <v>0</v>
      </c>
      <c r="W178" s="294">
        <f>+'7.  Persistence Report'!U2</f>
        <v>0</v>
      </c>
      <c r="X178" s="294">
        <f>+'7.  Persistence Report'!V2</f>
        <v>0</v>
      </c>
      <c r="Y178" s="466"/>
      <c r="Z178" s="468">
        <v>1</v>
      </c>
      <c r="AA178" s="468"/>
      <c r="AB178" s="414"/>
      <c r="AC178" s="414"/>
      <c r="AD178" s="414"/>
      <c r="AE178" s="414"/>
      <c r="AF178" s="414"/>
      <c r="AG178" s="414"/>
      <c r="AH178" s="414"/>
      <c r="AI178" s="414"/>
      <c r="AJ178" s="414"/>
      <c r="AK178" s="414"/>
      <c r="AL178" s="414"/>
      <c r="AM178" s="295">
        <f>SUM(Y178:AL178)</f>
        <v>1</v>
      </c>
    </row>
    <row r="179" spans="1:39" ht="15" outlineLevel="1">
      <c r="B179" s="293" t="s">
        <v>244</v>
      </c>
      <c r="C179" s="290" t="s">
        <v>163</v>
      </c>
      <c r="D179" s="294">
        <f>+'7.  Persistence Report'!AR64+'7.  Persistence Report'!AR95</f>
        <v>5291</v>
      </c>
      <c r="E179" s="294">
        <f>+'7.  Persistence Report'!AS64+'7.  Persistence Report'!AS95</f>
        <v>5291</v>
      </c>
      <c r="F179" s="294">
        <f>+'7.  Persistence Report'!AT64+'7.  Persistence Report'!AT95</f>
        <v>25240.753410000001</v>
      </c>
      <c r="G179" s="294">
        <f>+'7.  Persistence Report'!AU64+'7.  Persistence Report'!AU95</f>
        <v>25240.753410000001</v>
      </c>
      <c r="H179" s="294">
        <f>+'7.  Persistence Report'!AV64+'7.  Persistence Report'!AV95</f>
        <v>25240.753410000001</v>
      </c>
      <c r="I179" s="294">
        <f>+'7.  Persistence Report'!AW64+'7.  Persistence Report'!AW95</f>
        <v>25240.753410000001</v>
      </c>
      <c r="J179" s="294">
        <f>+'7.  Persistence Report'!AX64+'7.  Persistence Report'!AX95</f>
        <v>5291</v>
      </c>
      <c r="K179" s="294">
        <f>+'7.  Persistence Report'!AY64+'7.  Persistence Report'!AY95</f>
        <v>5291</v>
      </c>
      <c r="L179" s="294">
        <f>+'7.  Persistence Report'!AZ64+'7.  Persistence Report'!AZ95</f>
        <v>5291</v>
      </c>
      <c r="M179" s="294">
        <f>+'7.  Persistence Report'!BA64+'7.  Persistence Report'!BA95</f>
        <v>5291</v>
      </c>
      <c r="N179" s="294">
        <f>N178</f>
        <v>12</v>
      </c>
      <c r="O179" s="294">
        <f>+'7.  Persistence Report'!M64+'7.  Persistence Report'!M95</f>
        <v>1.46</v>
      </c>
      <c r="P179" s="294">
        <f>+'7.  Persistence Report'!N64+'7.  Persistence Report'!N95</f>
        <v>37.666981966000002</v>
      </c>
      <c r="Q179" s="294">
        <f>+'7.  Persistence Report'!O64+'7.  Persistence Report'!O95</f>
        <v>37.666981966000002</v>
      </c>
      <c r="R179" s="294">
        <f>+'7.  Persistence Report'!P64+'7.  Persistence Report'!P95</f>
        <v>37.666981966000002</v>
      </c>
      <c r="S179" s="294">
        <f>+'7.  Persistence Report'!Q64+'7.  Persistence Report'!Q95</f>
        <v>37.666981966000002</v>
      </c>
      <c r="T179" s="294">
        <f>+'7.  Persistence Report'!R64+'7.  Persistence Report'!R95</f>
        <v>37.666981966000002</v>
      </c>
      <c r="U179" s="294">
        <f>+'7.  Persistence Report'!S64+'7.  Persistence Report'!S95</f>
        <v>21.712886037000001</v>
      </c>
      <c r="V179" s="294">
        <f>+'7.  Persistence Report'!T64+'7.  Persistence Report'!T95</f>
        <v>21.712886037000001</v>
      </c>
      <c r="W179" s="294">
        <f>+'7.  Persistence Report'!U64+'7.  Persistence Report'!U95</f>
        <v>21.712886037000001</v>
      </c>
      <c r="X179" s="294">
        <f>+'7.  Persistence Report'!V64+'7.  Persistence Report'!V95</f>
        <v>20.995096702000001</v>
      </c>
      <c r="Y179" s="410">
        <f>Y178</f>
        <v>0</v>
      </c>
      <c r="Z179" s="410">
        <f>Z178</f>
        <v>1</v>
      </c>
      <c r="AA179" s="410">
        <f t="shared" ref="AA179:AB179" si="90">AA178</f>
        <v>0</v>
      </c>
      <c r="AB179" s="410">
        <f t="shared" si="90"/>
        <v>0</v>
      </c>
      <c r="AC179" s="410">
        <f t="shared" ref="AC179:AL179" si="91">AC178</f>
        <v>0</v>
      </c>
      <c r="AD179" s="410">
        <f t="shared" si="91"/>
        <v>0</v>
      </c>
      <c r="AE179" s="410">
        <f t="shared" si="91"/>
        <v>0</v>
      </c>
      <c r="AF179" s="410">
        <f t="shared" si="91"/>
        <v>0</v>
      </c>
      <c r="AG179" s="410">
        <f t="shared" si="91"/>
        <v>0</v>
      </c>
      <c r="AH179" s="410">
        <f t="shared" si="91"/>
        <v>0</v>
      </c>
      <c r="AI179" s="410">
        <f t="shared" si="91"/>
        <v>0</v>
      </c>
      <c r="AJ179" s="410">
        <f t="shared" si="91"/>
        <v>0</v>
      </c>
      <c r="AK179" s="410">
        <f t="shared" si="91"/>
        <v>0</v>
      </c>
      <c r="AL179" s="410">
        <f t="shared" si="91"/>
        <v>0</v>
      </c>
      <c r="AM179" s="504"/>
    </row>
    <row r="180" spans="1:39" ht="15" outlineLevel="1">
      <c r="B180" s="309"/>
      <c r="C180" s="311"/>
      <c r="D180" s="290"/>
      <c r="E180" s="290"/>
      <c r="F180" s="290"/>
      <c r="G180" s="290"/>
      <c r="H180" s="290"/>
      <c r="I180" s="290"/>
      <c r="J180" s="290"/>
      <c r="K180" s="290"/>
      <c r="L180" s="290"/>
      <c r="M180" s="290"/>
      <c r="N180" s="290"/>
      <c r="O180" s="290"/>
      <c r="P180" s="290"/>
      <c r="Q180" s="290"/>
      <c r="R180" s="290"/>
      <c r="S180" s="290"/>
      <c r="T180" s="290"/>
      <c r="U180" s="290"/>
      <c r="V180" s="290"/>
      <c r="W180" s="290"/>
      <c r="X180" s="290"/>
      <c r="Y180" s="415"/>
      <c r="Z180" s="415"/>
      <c r="AA180" s="415"/>
      <c r="AB180" s="415"/>
      <c r="AC180" s="415"/>
      <c r="AD180" s="415"/>
      <c r="AE180" s="415"/>
      <c r="AF180" s="415"/>
      <c r="AG180" s="415"/>
      <c r="AH180" s="415"/>
      <c r="AI180" s="415"/>
      <c r="AJ180" s="415"/>
      <c r="AK180" s="415"/>
      <c r="AL180" s="415"/>
      <c r="AM180" s="312"/>
    </row>
    <row r="181" spans="1:39" ht="15" outlineLevel="1">
      <c r="A181" s="508">
        <v>11</v>
      </c>
      <c r="B181" s="313" t="s">
        <v>21</v>
      </c>
      <c r="C181" s="290" t="s">
        <v>25</v>
      </c>
      <c r="D181" s="294">
        <f>+'7.  Persistence Report'!AR41</f>
        <v>336964.43126694602</v>
      </c>
      <c r="E181" s="294">
        <f>+'7.  Persistence Report'!AS41</f>
        <v>336964.43126694625</v>
      </c>
      <c r="F181" s="294">
        <f>+'7.  Persistence Report'!AT41</f>
        <v>336964.43126694625</v>
      </c>
      <c r="G181" s="294">
        <f>+'7.  Persistence Report'!AU41</f>
        <v>260473.72272136278</v>
      </c>
      <c r="H181" s="294">
        <f>+'7.  Persistence Report'!AV41</f>
        <v>260473.72272136278</v>
      </c>
      <c r="I181" s="294">
        <f>+'7.  Persistence Report'!AW41</f>
        <v>109827.5736112811</v>
      </c>
      <c r="J181" s="294">
        <f>+'7.  Persistence Report'!AX41</f>
        <v>109827.5736112811</v>
      </c>
      <c r="K181" s="294">
        <f>+'7.  Persistence Report'!AY41</f>
        <v>109827.5736112811</v>
      </c>
      <c r="L181" s="294">
        <f>+'7.  Persistence Report'!AZ41</f>
        <v>109827.5736112811</v>
      </c>
      <c r="M181" s="294">
        <f>+'7.  Persistence Report'!BA41</f>
        <v>109827.5736112811</v>
      </c>
      <c r="N181" s="294">
        <v>12</v>
      </c>
      <c r="O181" s="294">
        <f>+'7.  Persistence Report'!M41</f>
        <v>8.9382037513498463E-2</v>
      </c>
      <c r="P181" s="294">
        <f>+'7.  Persistence Report'!N41</f>
        <v>8.9382037513498463E-2</v>
      </c>
      <c r="Q181" s="294">
        <f>+'7.  Persistence Report'!O41</f>
        <v>8.9382037513498463E-2</v>
      </c>
      <c r="R181" s="294">
        <f>+'7.  Persistence Report'!P41</f>
        <v>7.1596509322213425E-2</v>
      </c>
      <c r="S181" s="294">
        <f>+'7.  Persistence Report'!Q41</f>
        <v>7.1596509322213425E-2</v>
      </c>
      <c r="T181" s="294">
        <f>+'7.  Persistence Report'!R41</f>
        <v>2.9007257145463771E-2</v>
      </c>
      <c r="U181" s="294">
        <f>+'7.  Persistence Report'!S41</f>
        <v>2.9007257145463771E-2</v>
      </c>
      <c r="V181" s="294">
        <f>+'7.  Persistence Report'!T41</f>
        <v>2.9007257145463771E-2</v>
      </c>
      <c r="W181" s="294">
        <f>+'7.  Persistence Report'!U41</f>
        <v>2.9007257145463771E-2</v>
      </c>
      <c r="X181" s="294">
        <f>+'7.  Persistence Report'!V41</f>
        <v>2.9007257145463771E-2</v>
      </c>
      <c r="Y181" s="414"/>
      <c r="Z181" s="468">
        <v>1</v>
      </c>
      <c r="AA181" s="414"/>
      <c r="AB181" s="414"/>
      <c r="AC181" s="414"/>
      <c r="AD181" s="414"/>
      <c r="AE181" s="414"/>
      <c r="AF181" s="414"/>
      <c r="AG181" s="414"/>
      <c r="AH181" s="414"/>
      <c r="AI181" s="414"/>
      <c r="AJ181" s="414"/>
      <c r="AK181" s="414"/>
      <c r="AL181" s="414"/>
      <c r="AM181" s="295">
        <f>SUM(Y181:AL181)</f>
        <v>1</v>
      </c>
    </row>
    <row r="182" spans="1:39" ht="15" outlineLevel="1">
      <c r="B182" s="293" t="s">
        <v>244</v>
      </c>
      <c r="C182" s="290" t="s">
        <v>163</v>
      </c>
      <c r="D182" s="294"/>
      <c r="E182" s="294"/>
      <c r="F182" s="294"/>
      <c r="G182" s="294"/>
      <c r="H182" s="294"/>
      <c r="I182" s="294"/>
      <c r="J182" s="294"/>
      <c r="K182" s="294"/>
      <c r="L182" s="294"/>
      <c r="M182" s="294"/>
      <c r="N182" s="294">
        <f>N181</f>
        <v>12</v>
      </c>
      <c r="O182" s="294"/>
      <c r="P182" s="294"/>
      <c r="Q182" s="294"/>
      <c r="R182" s="294"/>
      <c r="S182" s="294"/>
      <c r="T182" s="294"/>
      <c r="U182" s="294"/>
      <c r="V182" s="294"/>
      <c r="W182" s="294"/>
      <c r="X182" s="294"/>
      <c r="Y182" s="410">
        <f>Y181</f>
        <v>0</v>
      </c>
      <c r="Z182" s="410">
        <f>Z181</f>
        <v>1</v>
      </c>
      <c r="AA182" s="410">
        <f t="shared" ref="AA182:AB182" si="92">AA181</f>
        <v>0</v>
      </c>
      <c r="AB182" s="410">
        <f t="shared" si="92"/>
        <v>0</v>
      </c>
      <c r="AC182" s="410">
        <f t="shared" ref="AC182:AL182" si="93">AC181</f>
        <v>0</v>
      </c>
      <c r="AD182" s="410">
        <f t="shared" si="93"/>
        <v>0</v>
      </c>
      <c r="AE182" s="410">
        <f t="shared" si="93"/>
        <v>0</v>
      </c>
      <c r="AF182" s="410">
        <f t="shared" si="93"/>
        <v>0</v>
      </c>
      <c r="AG182" s="410">
        <f t="shared" si="93"/>
        <v>0</v>
      </c>
      <c r="AH182" s="410">
        <f t="shared" si="93"/>
        <v>0</v>
      </c>
      <c r="AI182" s="410">
        <f t="shared" si="93"/>
        <v>0</v>
      </c>
      <c r="AJ182" s="410">
        <f t="shared" si="93"/>
        <v>0</v>
      </c>
      <c r="AK182" s="410">
        <f t="shared" si="93"/>
        <v>0</v>
      </c>
      <c r="AL182" s="410">
        <f t="shared" si="93"/>
        <v>0</v>
      </c>
      <c r="AM182" s="504"/>
    </row>
    <row r="183" spans="1:39" ht="15" outlineLevel="1">
      <c r="B183" s="313"/>
      <c r="C183" s="311"/>
      <c r="D183" s="290"/>
      <c r="E183" s="290"/>
      <c r="F183" s="290"/>
      <c r="G183" s="290"/>
      <c r="H183" s="290"/>
      <c r="I183" s="290"/>
      <c r="J183" s="290"/>
      <c r="K183" s="290"/>
      <c r="L183" s="290"/>
      <c r="M183" s="290"/>
      <c r="N183" s="290"/>
      <c r="O183" s="290"/>
      <c r="P183" s="290"/>
      <c r="Q183" s="290"/>
      <c r="R183" s="290"/>
      <c r="S183" s="290"/>
      <c r="T183" s="290"/>
      <c r="U183" s="290"/>
      <c r="V183" s="290"/>
      <c r="W183" s="290"/>
      <c r="X183" s="290"/>
      <c r="Y183" s="415"/>
      <c r="Z183" s="416"/>
      <c r="AA183" s="415"/>
      <c r="AB183" s="415"/>
      <c r="AC183" s="415"/>
      <c r="AD183" s="415"/>
      <c r="AE183" s="415"/>
      <c r="AF183" s="415"/>
      <c r="AG183" s="415"/>
      <c r="AH183" s="415"/>
      <c r="AI183" s="415"/>
      <c r="AJ183" s="415"/>
      <c r="AK183" s="415"/>
      <c r="AL183" s="415"/>
      <c r="AM183" s="312"/>
    </row>
    <row r="184" spans="1:39" ht="15" outlineLevel="1">
      <c r="A184" s="508">
        <v>12</v>
      </c>
      <c r="B184" s="313" t="s">
        <v>23</v>
      </c>
      <c r="C184" s="290" t="s">
        <v>25</v>
      </c>
      <c r="D184" s="294"/>
      <c r="E184" s="294"/>
      <c r="F184" s="294"/>
      <c r="G184" s="294"/>
      <c r="H184" s="294"/>
      <c r="I184" s="294"/>
      <c r="J184" s="294"/>
      <c r="K184" s="294"/>
      <c r="L184" s="294"/>
      <c r="M184" s="294"/>
      <c r="N184" s="294">
        <v>3</v>
      </c>
      <c r="O184" s="294"/>
      <c r="P184" s="294"/>
      <c r="Q184" s="294"/>
      <c r="R184" s="294"/>
      <c r="S184" s="294"/>
      <c r="T184" s="294"/>
      <c r="U184" s="294"/>
      <c r="V184" s="294"/>
      <c r="W184" s="294"/>
      <c r="X184" s="294"/>
      <c r="Y184" s="414"/>
      <c r="Z184" s="414"/>
      <c r="AA184" s="414"/>
      <c r="AB184" s="414"/>
      <c r="AC184" s="414"/>
      <c r="AD184" s="414"/>
      <c r="AE184" s="414"/>
      <c r="AF184" s="414"/>
      <c r="AG184" s="414"/>
      <c r="AH184" s="414"/>
      <c r="AI184" s="414"/>
      <c r="AJ184" s="414"/>
      <c r="AK184" s="414"/>
      <c r="AL184" s="414"/>
      <c r="AM184" s="295">
        <f>SUM(Y184:AL184)</f>
        <v>0</v>
      </c>
    </row>
    <row r="185" spans="1:39" ht="15" outlineLevel="1">
      <c r="B185" s="293" t="s">
        <v>244</v>
      </c>
      <c r="C185" s="290" t="s">
        <v>163</v>
      </c>
      <c r="D185" s="294"/>
      <c r="E185" s="294"/>
      <c r="F185" s="294"/>
      <c r="G185" s="294"/>
      <c r="H185" s="294"/>
      <c r="I185" s="294"/>
      <c r="J185" s="294"/>
      <c r="K185" s="294"/>
      <c r="L185" s="294"/>
      <c r="M185" s="294"/>
      <c r="N185" s="294">
        <f>N184</f>
        <v>3</v>
      </c>
      <c r="O185" s="294"/>
      <c r="P185" s="294"/>
      <c r="Q185" s="294"/>
      <c r="R185" s="294"/>
      <c r="S185" s="294"/>
      <c r="T185" s="294"/>
      <c r="U185" s="294"/>
      <c r="V185" s="294"/>
      <c r="W185" s="294"/>
      <c r="X185" s="294"/>
      <c r="Y185" s="410">
        <f>Y184</f>
        <v>0</v>
      </c>
      <c r="Z185" s="410">
        <f>Z184</f>
        <v>0</v>
      </c>
      <c r="AA185" s="410">
        <f t="shared" ref="AA185:AB185" si="94">AA184</f>
        <v>0</v>
      </c>
      <c r="AB185" s="410">
        <f t="shared" si="94"/>
        <v>0</v>
      </c>
      <c r="AC185" s="410">
        <f t="shared" ref="AC185:AL185" si="95">AC184</f>
        <v>0</v>
      </c>
      <c r="AD185" s="410">
        <f t="shared" si="95"/>
        <v>0</v>
      </c>
      <c r="AE185" s="410">
        <f t="shared" si="95"/>
        <v>0</v>
      </c>
      <c r="AF185" s="410">
        <f t="shared" si="95"/>
        <v>0</v>
      </c>
      <c r="AG185" s="410">
        <f t="shared" si="95"/>
        <v>0</v>
      </c>
      <c r="AH185" s="410">
        <f t="shared" si="95"/>
        <v>0</v>
      </c>
      <c r="AI185" s="410">
        <f t="shared" si="95"/>
        <v>0</v>
      </c>
      <c r="AJ185" s="410">
        <f t="shared" si="95"/>
        <v>0</v>
      </c>
      <c r="AK185" s="410">
        <f t="shared" si="95"/>
        <v>0</v>
      </c>
      <c r="AL185" s="410">
        <f t="shared" si="95"/>
        <v>0</v>
      </c>
      <c r="AM185" s="504"/>
    </row>
    <row r="186" spans="1:39" ht="15" outlineLevel="1">
      <c r="B186" s="313"/>
      <c r="C186" s="311"/>
      <c r="D186" s="315"/>
      <c r="E186" s="315"/>
      <c r="F186" s="315"/>
      <c r="G186" s="315"/>
      <c r="H186" s="315"/>
      <c r="I186" s="315"/>
      <c r="J186" s="315"/>
      <c r="K186" s="315"/>
      <c r="L186" s="315"/>
      <c r="M186" s="315"/>
      <c r="N186" s="290"/>
      <c r="O186" s="315"/>
      <c r="P186" s="315"/>
      <c r="Q186" s="315"/>
      <c r="R186" s="315"/>
      <c r="S186" s="315"/>
      <c r="T186" s="315"/>
      <c r="U186" s="315"/>
      <c r="V186" s="315"/>
      <c r="W186" s="315"/>
      <c r="X186" s="315"/>
      <c r="Y186" s="415"/>
      <c r="Z186" s="416"/>
      <c r="AA186" s="415"/>
      <c r="AB186" s="415"/>
      <c r="AC186" s="415"/>
      <c r="AD186" s="415"/>
      <c r="AE186" s="415"/>
      <c r="AF186" s="415"/>
      <c r="AG186" s="415"/>
      <c r="AH186" s="415"/>
      <c r="AI186" s="415"/>
      <c r="AJ186" s="415"/>
      <c r="AK186" s="415"/>
      <c r="AL186" s="415"/>
      <c r="AM186" s="312"/>
    </row>
    <row r="187" spans="1:39" ht="15" outlineLevel="1">
      <c r="A187" s="508">
        <v>13</v>
      </c>
      <c r="B187" s="313" t="s">
        <v>24</v>
      </c>
      <c r="C187" s="290" t="s">
        <v>25</v>
      </c>
      <c r="D187" s="294">
        <f>+'7.  Persistence Report'!AR49</f>
        <v>164845.33816647445</v>
      </c>
      <c r="E187" s="294">
        <f>+'7.  Persistence Report'!AS49</f>
        <v>164845.33816647445</v>
      </c>
      <c r="F187" s="294">
        <f>+'7.  Persistence Report'!AT49</f>
        <v>164845.33816647445</v>
      </c>
      <c r="G187" s="294">
        <f>+'7.  Persistence Report'!AU49</f>
        <v>164845.33816647445</v>
      </c>
      <c r="H187" s="294">
        <f>+'7.  Persistence Report'!AV49</f>
        <v>164845.33816647445</v>
      </c>
      <c r="I187" s="294">
        <f>+'7.  Persistence Report'!AW49</f>
        <v>164845.33816647445</v>
      </c>
      <c r="J187" s="294">
        <f>+'7.  Persistence Report'!AX49</f>
        <v>164845.33816647445</v>
      </c>
      <c r="K187" s="294">
        <f>+'7.  Persistence Report'!AY49</f>
        <v>164845.33816647445</v>
      </c>
      <c r="L187" s="294">
        <f>+'7.  Persistence Report'!AZ49</f>
        <v>164845.33816647445</v>
      </c>
      <c r="M187" s="294">
        <f>+'7.  Persistence Report'!BA49</f>
        <v>164845.33816647445</v>
      </c>
      <c r="N187" s="294">
        <v>12</v>
      </c>
      <c r="O187" s="294">
        <f>+'7.  Persistence Report'!M49</f>
        <v>5.1653363106104043E-2</v>
      </c>
      <c r="P187" s="294">
        <f>+'7.  Persistence Report'!N49</f>
        <v>5.1653363106104043E-2</v>
      </c>
      <c r="Q187" s="294">
        <f>+'7.  Persistence Report'!O49</f>
        <v>5.1653363106104043E-2</v>
      </c>
      <c r="R187" s="294">
        <f>+'7.  Persistence Report'!P49</f>
        <v>5.1653363106104043E-2</v>
      </c>
      <c r="S187" s="294">
        <f>+'7.  Persistence Report'!Q49</f>
        <v>5.1653363106104043E-2</v>
      </c>
      <c r="T187" s="294">
        <f>+'7.  Persistence Report'!R49</f>
        <v>5.1653363106104043E-2</v>
      </c>
      <c r="U187" s="294">
        <f>+'7.  Persistence Report'!S49</f>
        <v>5.1653363106104043E-2</v>
      </c>
      <c r="V187" s="294">
        <f>+'7.  Persistence Report'!T49</f>
        <v>5.1653363106104043E-2</v>
      </c>
      <c r="W187" s="294">
        <f>+'7.  Persistence Report'!U49</f>
        <v>5.1653363106104043E-2</v>
      </c>
      <c r="X187" s="294">
        <f>+'7.  Persistence Report'!V49</f>
        <v>5.1653363106104043E-2</v>
      </c>
      <c r="Y187" s="414"/>
      <c r="Z187" s="414">
        <v>0.02</v>
      </c>
      <c r="AA187" s="414">
        <v>0.98</v>
      </c>
      <c r="AB187" s="414"/>
      <c r="AC187" s="414"/>
      <c r="AD187" s="414"/>
      <c r="AE187" s="414"/>
      <c r="AF187" s="414"/>
      <c r="AG187" s="414"/>
      <c r="AH187" s="414"/>
      <c r="AI187" s="414"/>
      <c r="AJ187" s="414"/>
      <c r="AK187" s="414"/>
      <c r="AL187" s="414"/>
      <c r="AM187" s="295">
        <f>SUM(Y187:AL187)</f>
        <v>1</v>
      </c>
    </row>
    <row r="188" spans="1:39" ht="15" outlineLevel="1">
      <c r="B188" s="293" t="s">
        <v>244</v>
      </c>
      <c r="C188" s="290" t="s">
        <v>163</v>
      </c>
      <c r="D188" s="294"/>
      <c r="E188" s="294"/>
      <c r="F188" s="294"/>
      <c r="G188" s="294"/>
      <c r="H188" s="294"/>
      <c r="I188" s="294"/>
      <c r="J188" s="294"/>
      <c r="K188" s="294"/>
      <c r="L188" s="294"/>
      <c r="M188" s="294"/>
      <c r="N188" s="294">
        <f>N187</f>
        <v>12</v>
      </c>
      <c r="O188" s="294"/>
      <c r="P188" s="294"/>
      <c r="Q188" s="294"/>
      <c r="R188" s="294"/>
      <c r="S188" s="294"/>
      <c r="T188" s="294"/>
      <c r="U188" s="294"/>
      <c r="V188" s="294"/>
      <c r="W188" s="294"/>
      <c r="X188" s="294"/>
      <c r="Y188" s="410">
        <f>Y187</f>
        <v>0</v>
      </c>
      <c r="Z188" s="410">
        <f>Z187</f>
        <v>0.02</v>
      </c>
      <c r="AA188" s="410">
        <f t="shared" ref="AA188:AB188" si="96">AA187</f>
        <v>0.98</v>
      </c>
      <c r="AB188" s="410">
        <f t="shared" si="96"/>
        <v>0</v>
      </c>
      <c r="AC188" s="410">
        <f t="shared" ref="AC188:AL188" si="97">AC187</f>
        <v>0</v>
      </c>
      <c r="AD188" s="410">
        <f t="shared" si="97"/>
        <v>0</v>
      </c>
      <c r="AE188" s="410">
        <f t="shared" si="97"/>
        <v>0</v>
      </c>
      <c r="AF188" s="410">
        <f t="shared" si="97"/>
        <v>0</v>
      </c>
      <c r="AG188" s="410">
        <f t="shared" si="97"/>
        <v>0</v>
      </c>
      <c r="AH188" s="410">
        <f t="shared" si="97"/>
        <v>0</v>
      </c>
      <c r="AI188" s="410">
        <f t="shared" si="97"/>
        <v>0</v>
      </c>
      <c r="AJ188" s="410">
        <f t="shared" si="97"/>
        <v>0</v>
      </c>
      <c r="AK188" s="410">
        <f t="shared" si="97"/>
        <v>0</v>
      </c>
      <c r="AL188" s="410">
        <f t="shared" si="97"/>
        <v>0</v>
      </c>
      <c r="AM188" s="504"/>
    </row>
    <row r="189" spans="1:39" ht="15" outlineLevel="1">
      <c r="B189" s="313"/>
      <c r="C189" s="311"/>
      <c r="D189" s="315"/>
      <c r="E189" s="315"/>
      <c r="F189" s="315"/>
      <c r="G189" s="315"/>
      <c r="H189" s="315"/>
      <c r="I189" s="315"/>
      <c r="J189" s="315"/>
      <c r="K189" s="315"/>
      <c r="L189" s="315"/>
      <c r="M189" s="315"/>
      <c r="N189" s="290"/>
      <c r="O189" s="315"/>
      <c r="P189" s="315"/>
      <c r="Q189" s="315"/>
      <c r="R189" s="315"/>
      <c r="S189" s="315"/>
      <c r="T189" s="315"/>
      <c r="U189" s="315"/>
      <c r="V189" s="315"/>
      <c r="W189" s="315"/>
      <c r="X189" s="315"/>
      <c r="Y189" s="415"/>
      <c r="Z189" s="415"/>
      <c r="AA189" s="415"/>
      <c r="AB189" s="415"/>
      <c r="AC189" s="415"/>
      <c r="AD189" s="415"/>
      <c r="AE189" s="415"/>
      <c r="AF189" s="415"/>
      <c r="AG189" s="415"/>
      <c r="AH189" s="415"/>
      <c r="AI189" s="415"/>
      <c r="AJ189" s="415"/>
      <c r="AK189" s="415"/>
      <c r="AL189" s="415"/>
      <c r="AM189" s="312"/>
    </row>
    <row r="190" spans="1:39" ht="15" outlineLevel="1">
      <c r="A190" s="508">
        <v>14</v>
      </c>
      <c r="B190" s="313" t="s">
        <v>20</v>
      </c>
      <c r="C190" s="290" t="s">
        <v>25</v>
      </c>
      <c r="D190" s="294"/>
      <c r="E190" s="294"/>
      <c r="F190" s="294"/>
      <c r="G190" s="294"/>
      <c r="H190" s="294"/>
      <c r="I190" s="294"/>
      <c r="J190" s="294"/>
      <c r="K190" s="294"/>
      <c r="L190" s="294"/>
      <c r="M190" s="294"/>
      <c r="N190" s="294">
        <v>12</v>
      </c>
      <c r="O190" s="294"/>
      <c r="P190" s="294"/>
      <c r="Q190" s="294"/>
      <c r="R190" s="294"/>
      <c r="S190" s="294"/>
      <c r="T190" s="294"/>
      <c r="U190" s="294"/>
      <c r="V190" s="294"/>
      <c r="W190" s="294"/>
      <c r="X190" s="294"/>
      <c r="Y190" s="414"/>
      <c r="Z190" s="414"/>
      <c r="AA190" s="414"/>
      <c r="AB190" s="414"/>
      <c r="AC190" s="414"/>
      <c r="AD190" s="414"/>
      <c r="AE190" s="414"/>
      <c r="AF190" s="414"/>
      <c r="AG190" s="414"/>
      <c r="AH190" s="414"/>
      <c r="AI190" s="414"/>
      <c r="AJ190" s="414"/>
      <c r="AK190" s="414"/>
      <c r="AL190" s="414"/>
      <c r="AM190" s="295">
        <f>SUM(Y190:AL190)</f>
        <v>0</v>
      </c>
    </row>
    <row r="191" spans="1:39" ht="15" outlineLevel="1">
      <c r="B191" s="293" t="s">
        <v>244</v>
      </c>
      <c r="C191" s="290" t="s">
        <v>163</v>
      </c>
      <c r="D191" s="294"/>
      <c r="E191" s="294"/>
      <c r="F191" s="294"/>
      <c r="G191" s="294"/>
      <c r="H191" s="294"/>
      <c r="I191" s="294"/>
      <c r="J191" s="294"/>
      <c r="K191" s="294"/>
      <c r="L191" s="294"/>
      <c r="M191" s="294"/>
      <c r="N191" s="294">
        <f>N190</f>
        <v>12</v>
      </c>
      <c r="O191" s="294"/>
      <c r="P191" s="294"/>
      <c r="Q191" s="294"/>
      <c r="R191" s="294"/>
      <c r="S191" s="294"/>
      <c r="T191" s="294"/>
      <c r="U191" s="294"/>
      <c r="V191" s="294"/>
      <c r="W191" s="294"/>
      <c r="X191" s="294"/>
      <c r="Y191" s="410">
        <f>Y190</f>
        <v>0</v>
      </c>
      <c r="Z191" s="410">
        <f>Z190</f>
        <v>0</v>
      </c>
      <c r="AA191" s="410">
        <f t="shared" ref="AA191:AB191" si="98">AA190</f>
        <v>0</v>
      </c>
      <c r="AB191" s="410">
        <f t="shared" si="98"/>
        <v>0</v>
      </c>
      <c r="AC191" s="410">
        <f t="shared" ref="AC191:AL191" si="99">AC190</f>
        <v>0</v>
      </c>
      <c r="AD191" s="410">
        <f t="shared" si="99"/>
        <v>0</v>
      </c>
      <c r="AE191" s="410">
        <f t="shared" si="99"/>
        <v>0</v>
      </c>
      <c r="AF191" s="410">
        <f t="shared" si="99"/>
        <v>0</v>
      </c>
      <c r="AG191" s="410">
        <f t="shared" si="99"/>
        <v>0</v>
      </c>
      <c r="AH191" s="410">
        <f t="shared" si="99"/>
        <v>0</v>
      </c>
      <c r="AI191" s="410">
        <f t="shared" si="99"/>
        <v>0</v>
      </c>
      <c r="AJ191" s="410">
        <f t="shared" si="99"/>
        <v>0</v>
      </c>
      <c r="AK191" s="410">
        <f t="shared" si="99"/>
        <v>0</v>
      </c>
      <c r="AL191" s="410">
        <f t="shared" si="99"/>
        <v>0</v>
      </c>
      <c r="AM191" s="504"/>
    </row>
    <row r="192" spans="1:39" ht="15" outlineLevel="1">
      <c r="B192" s="313"/>
      <c r="C192" s="311"/>
      <c r="D192" s="315"/>
      <c r="E192" s="315"/>
      <c r="F192" s="315"/>
      <c r="G192" s="315"/>
      <c r="H192" s="315"/>
      <c r="I192" s="315"/>
      <c r="J192" s="315"/>
      <c r="K192" s="315"/>
      <c r="L192" s="315"/>
      <c r="M192" s="315"/>
      <c r="N192" s="290"/>
      <c r="O192" s="315"/>
      <c r="P192" s="315"/>
      <c r="Q192" s="315"/>
      <c r="R192" s="315"/>
      <c r="S192" s="315"/>
      <c r="T192" s="315"/>
      <c r="U192" s="315"/>
      <c r="V192" s="315"/>
      <c r="W192" s="315"/>
      <c r="X192" s="315"/>
      <c r="Y192" s="415"/>
      <c r="Z192" s="416"/>
      <c r="AA192" s="415"/>
      <c r="AB192" s="415"/>
      <c r="AC192" s="415"/>
      <c r="AD192" s="415"/>
      <c r="AE192" s="415"/>
      <c r="AF192" s="415"/>
      <c r="AG192" s="415"/>
      <c r="AH192" s="415"/>
      <c r="AI192" s="415"/>
      <c r="AJ192" s="415"/>
      <c r="AK192" s="415"/>
      <c r="AL192" s="415"/>
      <c r="AM192" s="312"/>
    </row>
    <row r="193" spans="1:39" s="282" customFormat="1" ht="15" outlineLevel="1">
      <c r="A193" s="508">
        <v>15</v>
      </c>
      <c r="B193" s="313" t="s">
        <v>485</v>
      </c>
      <c r="C193" s="290" t="s">
        <v>25</v>
      </c>
      <c r="D193" s="294"/>
      <c r="E193" s="294"/>
      <c r="F193" s="294"/>
      <c r="G193" s="294"/>
      <c r="H193" s="294"/>
      <c r="I193" s="294"/>
      <c r="J193" s="294"/>
      <c r="K193" s="294"/>
      <c r="L193" s="294"/>
      <c r="M193" s="294"/>
      <c r="N193" s="290"/>
      <c r="O193" s="294"/>
      <c r="P193" s="294"/>
      <c r="Q193" s="294"/>
      <c r="R193" s="294"/>
      <c r="S193" s="294"/>
      <c r="T193" s="294"/>
      <c r="U193" s="294"/>
      <c r="V193" s="294"/>
      <c r="W193" s="294"/>
      <c r="X193" s="294"/>
      <c r="Y193" s="414"/>
      <c r="Z193" s="414"/>
      <c r="AA193" s="414"/>
      <c r="AB193" s="414"/>
      <c r="AC193" s="414"/>
      <c r="AD193" s="414"/>
      <c r="AE193" s="414"/>
      <c r="AF193" s="414"/>
      <c r="AG193" s="414"/>
      <c r="AH193" s="414"/>
      <c r="AI193" s="414"/>
      <c r="AJ193" s="414"/>
      <c r="AK193" s="414"/>
      <c r="AL193" s="414"/>
      <c r="AM193" s="295">
        <f>SUM(Y193:AL193)</f>
        <v>0</v>
      </c>
    </row>
    <row r="194" spans="1:39" s="282" customFormat="1" ht="15" outlineLevel="1">
      <c r="A194" s="508"/>
      <c r="B194" s="314" t="s">
        <v>244</v>
      </c>
      <c r="C194" s="290" t="s">
        <v>163</v>
      </c>
      <c r="D194" s="294"/>
      <c r="E194" s="294"/>
      <c r="F194" s="294"/>
      <c r="G194" s="294"/>
      <c r="H194" s="294"/>
      <c r="I194" s="294"/>
      <c r="J194" s="294"/>
      <c r="K194" s="294"/>
      <c r="L194" s="294"/>
      <c r="M194" s="294"/>
      <c r="N194" s="290"/>
      <c r="O194" s="294"/>
      <c r="P194" s="294"/>
      <c r="Q194" s="294"/>
      <c r="R194" s="294"/>
      <c r="S194" s="294"/>
      <c r="T194" s="294"/>
      <c r="U194" s="294"/>
      <c r="V194" s="294"/>
      <c r="W194" s="294"/>
      <c r="X194" s="294"/>
      <c r="Y194" s="410">
        <f>Y193</f>
        <v>0</v>
      </c>
      <c r="Z194" s="410">
        <f>Z193</f>
        <v>0</v>
      </c>
      <c r="AA194" s="410">
        <f t="shared" ref="AA194:AB194" si="100">AA193</f>
        <v>0</v>
      </c>
      <c r="AB194" s="410">
        <f t="shared" si="100"/>
        <v>0</v>
      </c>
      <c r="AC194" s="410">
        <f t="shared" ref="AC194:AL194" si="101">AC193</f>
        <v>0</v>
      </c>
      <c r="AD194" s="410">
        <f t="shared" si="101"/>
        <v>0</v>
      </c>
      <c r="AE194" s="410">
        <f t="shared" si="101"/>
        <v>0</v>
      </c>
      <c r="AF194" s="410">
        <f t="shared" si="101"/>
        <v>0</v>
      </c>
      <c r="AG194" s="410">
        <f t="shared" si="101"/>
        <v>0</v>
      </c>
      <c r="AH194" s="410">
        <f t="shared" si="101"/>
        <v>0</v>
      </c>
      <c r="AI194" s="410">
        <f t="shared" si="101"/>
        <v>0</v>
      </c>
      <c r="AJ194" s="410">
        <f t="shared" si="101"/>
        <v>0</v>
      </c>
      <c r="AK194" s="410">
        <f t="shared" si="101"/>
        <v>0</v>
      </c>
      <c r="AL194" s="410">
        <f t="shared" si="101"/>
        <v>0</v>
      </c>
      <c r="AM194" s="504"/>
    </row>
    <row r="195" spans="1:39" s="282" customFormat="1" ht="15" outlineLevel="1">
      <c r="A195" s="508"/>
      <c r="B195" s="313"/>
      <c r="C195" s="311"/>
      <c r="D195" s="315"/>
      <c r="E195" s="315"/>
      <c r="F195" s="315"/>
      <c r="G195" s="315"/>
      <c r="H195" s="315"/>
      <c r="I195" s="315"/>
      <c r="J195" s="315"/>
      <c r="K195" s="315"/>
      <c r="L195" s="315"/>
      <c r="M195" s="315"/>
      <c r="N195" s="290"/>
      <c r="O195" s="315"/>
      <c r="P195" s="315"/>
      <c r="Q195" s="315"/>
      <c r="R195" s="315"/>
      <c r="S195" s="315"/>
      <c r="T195" s="315"/>
      <c r="U195" s="315"/>
      <c r="V195" s="315"/>
      <c r="W195" s="315"/>
      <c r="X195" s="315"/>
      <c r="Y195" s="417"/>
      <c r="Z195" s="415"/>
      <c r="AA195" s="415"/>
      <c r="AB195" s="415"/>
      <c r="AC195" s="415"/>
      <c r="AD195" s="415"/>
      <c r="AE195" s="415"/>
      <c r="AF195" s="415"/>
      <c r="AG195" s="415"/>
      <c r="AH195" s="415"/>
      <c r="AI195" s="415"/>
      <c r="AJ195" s="415"/>
      <c r="AK195" s="415"/>
      <c r="AL195" s="415"/>
      <c r="AM195" s="312"/>
    </row>
    <row r="196" spans="1:39" s="282" customFormat="1" ht="30" outlineLevel="1">
      <c r="A196" s="508">
        <v>16</v>
      </c>
      <c r="B196" s="313" t="s">
        <v>486</v>
      </c>
      <c r="C196" s="290" t="s">
        <v>25</v>
      </c>
      <c r="D196" s="294"/>
      <c r="E196" s="294"/>
      <c r="F196" s="294"/>
      <c r="G196" s="294"/>
      <c r="H196" s="294"/>
      <c r="I196" s="294"/>
      <c r="J196" s="294"/>
      <c r="K196" s="294"/>
      <c r="L196" s="294"/>
      <c r="M196" s="294"/>
      <c r="N196" s="290"/>
      <c r="O196" s="294"/>
      <c r="P196" s="294"/>
      <c r="Q196" s="294"/>
      <c r="R196" s="294"/>
      <c r="S196" s="294"/>
      <c r="T196" s="294"/>
      <c r="U196" s="294"/>
      <c r="V196" s="294"/>
      <c r="W196" s="294"/>
      <c r="X196" s="294"/>
      <c r="Y196" s="414"/>
      <c r="Z196" s="414"/>
      <c r="AA196" s="414"/>
      <c r="AB196" s="414"/>
      <c r="AC196" s="414"/>
      <c r="AD196" s="414"/>
      <c r="AE196" s="414"/>
      <c r="AF196" s="414"/>
      <c r="AG196" s="414"/>
      <c r="AH196" s="414"/>
      <c r="AI196" s="414"/>
      <c r="AJ196" s="414"/>
      <c r="AK196" s="414"/>
      <c r="AL196" s="414"/>
      <c r="AM196" s="295">
        <f>SUM(Y196:AL196)</f>
        <v>0</v>
      </c>
    </row>
    <row r="197" spans="1:39" s="282" customFormat="1" ht="15" outlineLevel="1">
      <c r="A197" s="508"/>
      <c r="B197" s="314" t="s">
        <v>244</v>
      </c>
      <c r="C197" s="290" t="s">
        <v>163</v>
      </c>
      <c r="D197" s="294"/>
      <c r="E197" s="294"/>
      <c r="F197" s="294"/>
      <c r="G197" s="294"/>
      <c r="H197" s="294"/>
      <c r="I197" s="294"/>
      <c r="J197" s="294"/>
      <c r="K197" s="294"/>
      <c r="L197" s="294"/>
      <c r="M197" s="294"/>
      <c r="N197" s="290"/>
      <c r="O197" s="294"/>
      <c r="P197" s="294"/>
      <c r="Q197" s="294"/>
      <c r="R197" s="294"/>
      <c r="S197" s="294"/>
      <c r="T197" s="294"/>
      <c r="U197" s="294"/>
      <c r="V197" s="294"/>
      <c r="W197" s="294"/>
      <c r="X197" s="294"/>
      <c r="Y197" s="410">
        <f>Y196</f>
        <v>0</v>
      </c>
      <c r="Z197" s="410">
        <f>Z196</f>
        <v>0</v>
      </c>
      <c r="AA197" s="410">
        <f t="shared" ref="AA197:AB197" si="102">AA196</f>
        <v>0</v>
      </c>
      <c r="AB197" s="410">
        <f t="shared" si="102"/>
        <v>0</v>
      </c>
      <c r="AC197" s="410">
        <f t="shared" ref="AC197:AL197" si="103">AC196</f>
        <v>0</v>
      </c>
      <c r="AD197" s="410">
        <f t="shared" si="103"/>
        <v>0</v>
      </c>
      <c r="AE197" s="410">
        <f t="shared" si="103"/>
        <v>0</v>
      </c>
      <c r="AF197" s="410">
        <f t="shared" si="103"/>
        <v>0</v>
      </c>
      <c r="AG197" s="410">
        <f t="shared" si="103"/>
        <v>0</v>
      </c>
      <c r="AH197" s="410">
        <f t="shared" si="103"/>
        <v>0</v>
      </c>
      <c r="AI197" s="410">
        <f t="shared" si="103"/>
        <v>0</v>
      </c>
      <c r="AJ197" s="410">
        <f t="shared" si="103"/>
        <v>0</v>
      </c>
      <c r="AK197" s="410">
        <f t="shared" si="103"/>
        <v>0</v>
      </c>
      <c r="AL197" s="410">
        <f t="shared" si="103"/>
        <v>0</v>
      </c>
      <c r="AM197" s="504"/>
    </row>
    <row r="198" spans="1:39" s="282" customFormat="1" ht="15" outlineLevel="1">
      <c r="A198" s="508"/>
      <c r="B198" s="313"/>
      <c r="C198" s="311"/>
      <c r="D198" s="315"/>
      <c r="E198" s="315"/>
      <c r="F198" s="315"/>
      <c r="G198" s="315"/>
      <c r="H198" s="315"/>
      <c r="I198" s="315"/>
      <c r="J198" s="315"/>
      <c r="K198" s="315"/>
      <c r="L198" s="315"/>
      <c r="M198" s="315"/>
      <c r="N198" s="290"/>
      <c r="O198" s="315"/>
      <c r="P198" s="315"/>
      <c r="Q198" s="315"/>
      <c r="R198" s="315"/>
      <c r="S198" s="315"/>
      <c r="T198" s="315"/>
      <c r="U198" s="315"/>
      <c r="V198" s="315"/>
      <c r="W198" s="315"/>
      <c r="X198" s="315"/>
      <c r="Y198" s="417"/>
      <c r="Z198" s="415"/>
      <c r="AA198" s="415"/>
      <c r="AB198" s="415"/>
      <c r="AC198" s="415"/>
      <c r="AD198" s="415"/>
      <c r="AE198" s="415"/>
      <c r="AF198" s="415"/>
      <c r="AG198" s="415"/>
      <c r="AH198" s="415"/>
      <c r="AI198" s="415"/>
      <c r="AJ198" s="415"/>
      <c r="AK198" s="415"/>
      <c r="AL198" s="415"/>
      <c r="AM198" s="312"/>
    </row>
    <row r="199" spans="1:39" ht="15" outlineLevel="1">
      <c r="A199" s="508">
        <v>17</v>
      </c>
      <c r="B199" s="313" t="s">
        <v>9</v>
      </c>
      <c r="C199" s="290" t="s">
        <v>25</v>
      </c>
      <c r="D199" s="294"/>
      <c r="E199" s="294"/>
      <c r="F199" s="294"/>
      <c r="G199" s="294"/>
      <c r="H199" s="294"/>
      <c r="I199" s="294"/>
      <c r="J199" s="294"/>
      <c r="K199" s="294"/>
      <c r="L199" s="294"/>
      <c r="M199" s="294"/>
      <c r="N199" s="290"/>
      <c r="O199" s="294"/>
      <c r="P199" s="294"/>
      <c r="Q199" s="294"/>
      <c r="R199" s="294"/>
      <c r="S199" s="294"/>
      <c r="T199" s="294"/>
      <c r="U199" s="294"/>
      <c r="V199" s="294"/>
      <c r="W199" s="294"/>
      <c r="X199" s="294"/>
      <c r="Y199" s="414"/>
      <c r="Z199" s="414"/>
      <c r="AA199" s="414"/>
      <c r="AB199" s="414"/>
      <c r="AC199" s="414"/>
      <c r="AD199" s="414"/>
      <c r="AE199" s="414"/>
      <c r="AF199" s="414"/>
      <c r="AG199" s="414"/>
      <c r="AH199" s="414"/>
      <c r="AI199" s="414"/>
      <c r="AJ199" s="414"/>
      <c r="AK199" s="414"/>
      <c r="AL199" s="414"/>
      <c r="AM199" s="295">
        <f>SUM(Y199:AL199)</f>
        <v>0</v>
      </c>
    </row>
    <row r="200" spans="1:39" ht="15" outlineLevel="1">
      <c r="B200" s="293" t="s">
        <v>244</v>
      </c>
      <c r="C200" s="290" t="s">
        <v>163</v>
      </c>
      <c r="D200" s="294"/>
      <c r="E200" s="294"/>
      <c r="F200" s="294"/>
      <c r="G200" s="294"/>
      <c r="H200" s="294"/>
      <c r="I200" s="294"/>
      <c r="J200" s="294"/>
      <c r="K200" s="294"/>
      <c r="L200" s="294"/>
      <c r="M200" s="294"/>
      <c r="N200" s="290"/>
      <c r="O200" s="294"/>
      <c r="P200" s="294"/>
      <c r="Q200" s="294"/>
      <c r="R200" s="294"/>
      <c r="S200" s="294"/>
      <c r="T200" s="294"/>
      <c r="U200" s="294"/>
      <c r="V200" s="294"/>
      <c r="W200" s="294"/>
      <c r="X200" s="294"/>
      <c r="Y200" s="410">
        <f>Y199</f>
        <v>0</v>
      </c>
      <c r="Z200" s="410">
        <f>Z199</f>
        <v>0</v>
      </c>
      <c r="AA200" s="410">
        <f t="shared" ref="AA200:AB200" si="104">AA199</f>
        <v>0</v>
      </c>
      <c r="AB200" s="410">
        <f t="shared" si="104"/>
        <v>0</v>
      </c>
      <c r="AC200" s="410">
        <f t="shared" ref="AC200:AL200" si="105">AC199</f>
        <v>0</v>
      </c>
      <c r="AD200" s="410">
        <f t="shared" si="105"/>
        <v>0</v>
      </c>
      <c r="AE200" s="410">
        <f t="shared" si="105"/>
        <v>0</v>
      </c>
      <c r="AF200" s="410">
        <f t="shared" si="105"/>
        <v>0</v>
      </c>
      <c r="AG200" s="410">
        <f t="shared" si="105"/>
        <v>0</v>
      </c>
      <c r="AH200" s="410">
        <f t="shared" si="105"/>
        <v>0</v>
      </c>
      <c r="AI200" s="410">
        <f t="shared" si="105"/>
        <v>0</v>
      </c>
      <c r="AJ200" s="410">
        <f t="shared" si="105"/>
        <v>0</v>
      </c>
      <c r="AK200" s="410">
        <f t="shared" si="105"/>
        <v>0</v>
      </c>
      <c r="AL200" s="410">
        <f t="shared" si="105"/>
        <v>0</v>
      </c>
      <c r="AM200" s="504"/>
    </row>
    <row r="201" spans="1:39" ht="15" outlineLevel="1">
      <c r="B201" s="314"/>
      <c r="C201" s="304"/>
      <c r="D201" s="290"/>
      <c r="E201" s="290"/>
      <c r="F201" s="290"/>
      <c r="G201" s="290"/>
      <c r="H201" s="290"/>
      <c r="I201" s="290"/>
      <c r="J201" s="290"/>
      <c r="K201" s="290"/>
      <c r="L201" s="290"/>
      <c r="M201" s="290"/>
      <c r="N201" s="290"/>
      <c r="O201" s="290"/>
      <c r="P201" s="290"/>
      <c r="Q201" s="290"/>
      <c r="R201" s="290"/>
      <c r="S201" s="290"/>
      <c r="T201" s="290"/>
      <c r="U201" s="290"/>
      <c r="V201" s="290"/>
      <c r="W201" s="290"/>
      <c r="X201" s="290"/>
      <c r="Y201" s="418"/>
      <c r="Z201" s="419"/>
      <c r="AA201" s="419"/>
      <c r="AB201" s="419"/>
      <c r="AC201" s="419"/>
      <c r="AD201" s="419"/>
      <c r="AE201" s="419"/>
      <c r="AF201" s="419"/>
      <c r="AG201" s="419"/>
      <c r="AH201" s="419"/>
      <c r="AI201" s="419"/>
      <c r="AJ201" s="419"/>
      <c r="AK201" s="419"/>
      <c r="AL201" s="419"/>
      <c r="AM201" s="316"/>
    </row>
    <row r="202" spans="1:39" ht="15.6" outlineLevel="1">
      <c r="A202" s="509"/>
      <c r="B202" s="287" t="s">
        <v>10</v>
      </c>
      <c r="C202" s="288"/>
      <c r="D202" s="288"/>
      <c r="E202" s="288"/>
      <c r="F202" s="288"/>
      <c r="G202" s="288"/>
      <c r="H202" s="288"/>
      <c r="I202" s="288"/>
      <c r="J202" s="288"/>
      <c r="K202" s="288"/>
      <c r="L202" s="288"/>
      <c r="M202" s="288"/>
      <c r="N202" s="289"/>
      <c r="O202" s="288"/>
      <c r="P202" s="288"/>
      <c r="Q202" s="288"/>
      <c r="R202" s="288"/>
      <c r="S202" s="288"/>
      <c r="T202" s="288"/>
      <c r="U202" s="288"/>
      <c r="V202" s="288"/>
      <c r="W202" s="288"/>
      <c r="X202" s="288"/>
      <c r="Y202" s="413"/>
      <c r="Z202" s="413"/>
      <c r="AA202" s="413"/>
      <c r="AB202" s="413"/>
      <c r="AC202" s="413"/>
      <c r="AD202" s="413"/>
      <c r="AE202" s="413"/>
      <c r="AF202" s="413"/>
      <c r="AG202" s="413"/>
      <c r="AH202" s="413"/>
      <c r="AI202" s="413"/>
      <c r="AJ202" s="413"/>
      <c r="AK202" s="413"/>
      <c r="AL202" s="413"/>
      <c r="AM202" s="291"/>
    </row>
    <row r="203" spans="1:39" ht="15" outlineLevel="1">
      <c r="A203" s="508">
        <v>18</v>
      </c>
      <c r="B203" s="314" t="s">
        <v>11</v>
      </c>
      <c r="C203" s="290" t="s">
        <v>25</v>
      </c>
      <c r="D203" s="294"/>
      <c r="E203" s="294"/>
      <c r="F203" s="294"/>
      <c r="G203" s="294"/>
      <c r="H203" s="294"/>
      <c r="I203" s="294"/>
      <c r="J203" s="294"/>
      <c r="K203" s="294"/>
      <c r="L203" s="294"/>
      <c r="M203" s="294"/>
      <c r="N203" s="294">
        <v>12</v>
      </c>
      <c r="O203" s="294"/>
      <c r="P203" s="294"/>
      <c r="Q203" s="294"/>
      <c r="R203" s="294"/>
      <c r="S203" s="294"/>
      <c r="T203" s="294"/>
      <c r="U203" s="294"/>
      <c r="V203" s="294"/>
      <c r="W203" s="294"/>
      <c r="X203" s="294"/>
      <c r="Y203" s="425"/>
      <c r="Z203" s="414"/>
      <c r="AA203" s="414"/>
      <c r="AB203" s="414"/>
      <c r="AC203" s="414"/>
      <c r="AD203" s="414"/>
      <c r="AE203" s="414"/>
      <c r="AF203" s="414"/>
      <c r="AG203" s="414"/>
      <c r="AH203" s="414"/>
      <c r="AI203" s="414"/>
      <c r="AJ203" s="414"/>
      <c r="AK203" s="414"/>
      <c r="AL203" s="414"/>
      <c r="AM203" s="295">
        <f>SUM(Y203:AL203)</f>
        <v>0</v>
      </c>
    </row>
    <row r="204" spans="1:39" ht="15" outlineLevel="1">
      <c r="B204" s="293" t="s">
        <v>244</v>
      </c>
      <c r="C204" s="290" t="s">
        <v>163</v>
      </c>
      <c r="D204" s="294"/>
      <c r="E204" s="294"/>
      <c r="F204" s="294"/>
      <c r="G204" s="294"/>
      <c r="H204" s="294"/>
      <c r="I204" s="294"/>
      <c r="J204" s="294"/>
      <c r="K204" s="294"/>
      <c r="L204" s="294"/>
      <c r="M204" s="294"/>
      <c r="N204" s="294">
        <f>N203</f>
        <v>12</v>
      </c>
      <c r="O204" s="294"/>
      <c r="P204" s="294"/>
      <c r="Q204" s="294"/>
      <c r="R204" s="294"/>
      <c r="S204" s="294"/>
      <c r="T204" s="294"/>
      <c r="U204" s="294"/>
      <c r="V204" s="294"/>
      <c r="W204" s="294"/>
      <c r="X204" s="294"/>
      <c r="Y204" s="410">
        <f>Y203</f>
        <v>0</v>
      </c>
      <c r="Z204" s="410">
        <f>Z203</f>
        <v>0</v>
      </c>
      <c r="AA204" s="410">
        <f t="shared" ref="AA204:AB204" si="106">AA203</f>
        <v>0</v>
      </c>
      <c r="AB204" s="410">
        <f t="shared" si="106"/>
        <v>0</v>
      </c>
      <c r="AC204" s="410">
        <f t="shared" ref="AC204:AL204" si="107">AC203</f>
        <v>0</v>
      </c>
      <c r="AD204" s="410">
        <f t="shared" si="107"/>
        <v>0</v>
      </c>
      <c r="AE204" s="410">
        <f t="shared" si="107"/>
        <v>0</v>
      </c>
      <c r="AF204" s="410">
        <f t="shared" si="107"/>
        <v>0</v>
      </c>
      <c r="AG204" s="410">
        <f t="shared" si="107"/>
        <v>0</v>
      </c>
      <c r="AH204" s="410">
        <f t="shared" si="107"/>
        <v>0</v>
      </c>
      <c r="AI204" s="410">
        <f t="shared" si="107"/>
        <v>0</v>
      </c>
      <c r="AJ204" s="410">
        <f t="shared" si="107"/>
        <v>0</v>
      </c>
      <c r="AK204" s="410">
        <f t="shared" si="107"/>
        <v>0</v>
      </c>
      <c r="AL204" s="410">
        <f t="shared" si="107"/>
        <v>0</v>
      </c>
      <c r="AM204" s="504"/>
    </row>
    <row r="205" spans="1:39" ht="15" outlineLevel="1">
      <c r="A205" s="511"/>
      <c r="B205" s="314"/>
      <c r="C205" s="304"/>
      <c r="D205" s="290"/>
      <c r="E205" s="290"/>
      <c r="F205" s="290"/>
      <c r="G205" s="290"/>
      <c r="H205" s="290"/>
      <c r="I205" s="290"/>
      <c r="J205" s="290"/>
      <c r="K205" s="290"/>
      <c r="L205" s="290"/>
      <c r="M205" s="290"/>
      <c r="N205" s="290"/>
      <c r="O205" s="290"/>
      <c r="P205" s="290"/>
      <c r="Q205" s="290"/>
      <c r="R205" s="290"/>
      <c r="S205" s="290"/>
      <c r="T205" s="290"/>
      <c r="U205" s="290"/>
      <c r="V205" s="290"/>
      <c r="W205" s="290"/>
      <c r="X205" s="290"/>
      <c r="Y205" s="411"/>
      <c r="Z205" s="420"/>
      <c r="AA205" s="420"/>
      <c r="AB205" s="420"/>
      <c r="AC205" s="420"/>
      <c r="AD205" s="420"/>
      <c r="AE205" s="420"/>
      <c r="AF205" s="420"/>
      <c r="AG205" s="420"/>
      <c r="AH205" s="420"/>
      <c r="AI205" s="420"/>
      <c r="AJ205" s="420"/>
      <c r="AK205" s="420"/>
      <c r="AL205" s="420"/>
      <c r="AM205" s="305"/>
    </row>
    <row r="206" spans="1:39" ht="15" outlineLevel="1">
      <c r="A206" s="508">
        <v>19</v>
      </c>
      <c r="B206" s="314" t="s">
        <v>12</v>
      </c>
      <c r="C206" s="290" t="s">
        <v>25</v>
      </c>
      <c r="D206" s="294"/>
      <c r="E206" s="294"/>
      <c r="F206" s="294"/>
      <c r="G206" s="294"/>
      <c r="H206" s="294"/>
      <c r="I206" s="294"/>
      <c r="J206" s="294"/>
      <c r="K206" s="294"/>
      <c r="L206" s="294"/>
      <c r="M206" s="294"/>
      <c r="N206" s="294">
        <v>12</v>
      </c>
      <c r="O206" s="294"/>
      <c r="P206" s="294"/>
      <c r="Q206" s="294"/>
      <c r="R206" s="294"/>
      <c r="S206" s="294"/>
      <c r="T206" s="294"/>
      <c r="U206" s="294"/>
      <c r="V206" s="294"/>
      <c r="W206" s="294"/>
      <c r="X206" s="294"/>
      <c r="Y206" s="409"/>
      <c r="Z206" s="414"/>
      <c r="AA206" s="414"/>
      <c r="AB206" s="414"/>
      <c r="AC206" s="414"/>
      <c r="AD206" s="414"/>
      <c r="AE206" s="414"/>
      <c r="AF206" s="414"/>
      <c r="AG206" s="414"/>
      <c r="AH206" s="414"/>
      <c r="AI206" s="414"/>
      <c r="AJ206" s="414"/>
      <c r="AK206" s="414"/>
      <c r="AL206" s="414"/>
      <c r="AM206" s="295">
        <f>SUM(Y206:AL206)</f>
        <v>0</v>
      </c>
    </row>
    <row r="207" spans="1:39" ht="15" outlineLevel="1">
      <c r="B207" s="293" t="s">
        <v>244</v>
      </c>
      <c r="C207" s="290" t="s">
        <v>163</v>
      </c>
      <c r="D207" s="294"/>
      <c r="E207" s="294"/>
      <c r="F207" s="294"/>
      <c r="G207" s="294"/>
      <c r="H207" s="294"/>
      <c r="I207" s="294"/>
      <c r="J207" s="294"/>
      <c r="K207" s="294"/>
      <c r="L207" s="294"/>
      <c r="M207" s="294"/>
      <c r="N207" s="294">
        <f>N206</f>
        <v>12</v>
      </c>
      <c r="O207" s="294"/>
      <c r="P207" s="294"/>
      <c r="Q207" s="294"/>
      <c r="R207" s="294"/>
      <c r="S207" s="294"/>
      <c r="T207" s="294"/>
      <c r="U207" s="294"/>
      <c r="V207" s="294"/>
      <c r="W207" s="294"/>
      <c r="X207" s="294"/>
      <c r="Y207" s="410">
        <f>Y206</f>
        <v>0</v>
      </c>
      <c r="Z207" s="410">
        <f>Z206</f>
        <v>0</v>
      </c>
      <c r="AA207" s="410">
        <f t="shared" ref="AA207:AB207" si="108">AA206</f>
        <v>0</v>
      </c>
      <c r="AB207" s="410">
        <f t="shared" si="108"/>
        <v>0</v>
      </c>
      <c r="AC207" s="410">
        <f t="shared" ref="AC207:AL207" si="109">AC206</f>
        <v>0</v>
      </c>
      <c r="AD207" s="410">
        <f t="shared" si="109"/>
        <v>0</v>
      </c>
      <c r="AE207" s="410">
        <f t="shared" si="109"/>
        <v>0</v>
      </c>
      <c r="AF207" s="410">
        <f t="shared" si="109"/>
        <v>0</v>
      </c>
      <c r="AG207" s="410">
        <f t="shared" si="109"/>
        <v>0</v>
      </c>
      <c r="AH207" s="410">
        <f t="shared" si="109"/>
        <v>0</v>
      </c>
      <c r="AI207" s="410">
        <f t="shared" si="109"/>
        <v>0</v>
      </c>
      <c r="AJ207" s="410">
        <f t="shared" si="109"/>
        <v>0</v>
      </c>
      <c r="AK207" s="410">
        <f t="shared" si="109"/>
        <v>0</v>
      </c>
      <c r="AL207" s="410">
        <f t="shared" si="109"/>
        <v>0</v>
      </c>
      <c r="AM207" s="504"/>
    </row>
    <row r="208" spans="1:39" ht="15" outlineLevel="1">
      <c r="B208" s="314"/>
      <c r="C208" s="304"/>
      <c r="D208" s="290"/>
      <c r="E208" s="290"/>
      <c r="F208" s="290"/>
      <c r="G208" s="290"/>
      <c r="H208" s="290"/>
      <c r="I208" s="290"/>
      <c r="J208" s="290"/>
      <c r="K208" s="290"/>
      <c r="L208" s="290"/>
      <c r="M208" s="290"/>
      <c r="N208" s="290"/>
      <c r="O208" s="290"/>
      <c r="P208" s="290"/>
      <c r="Q208" s="290"/>
      <c r="R208" s="290"/>
      <c r="S208" s="290"/>
      <c r="T208" s="290"/>
      <c r="U208" s="290"/>
      <c r="V208" s="290"/>
      <c r="W208" s="290"/>
      <c r="X208" s="290"/>
      <c r="Y208" s="421"/>
      <c r="Z208" s="421"/>
      <c r="AA208" s="411"/>
      <c r="AB208" s="411"/>
      <c r="AC208" s="411"/>
      <c r="AD208" s="411"/>
      <c r="AE208" s="411"/>
      <c r="AF208" s="411"/>
      <c r="AG208" s="411"/>
      <c r="AH208" s="411"/>
      <c r="AI208" s="411"/>
      <c r="AJ208" s="411"/>
      <c r="AK208" s="411"/>
      <c r="AL208" s="411"/>
      <c r="AM208" s="305"/>
    </row>
    <row r="209" spans="1:39" ht="15" outlineLevel="1">
      <c r="A209" s="508">
        <v>20</v>
      </c>
      <c r="B209" s="314" t="s">
        <v>13</v>
      </c>
      <c r="C209" s="290" t="s">
        <v>25</v>
      </c>
      <c r="D209" s="294"/>
      <c r="E209" s="294"/>
      <c r="F209" s="294"/>
      <c r="G209" s="294"/>
      <c r="H209" s="294"/>
      <c r="I209" s="294"/>
      <c r="J209" s="294"/>
      <c r="K209" s="294"/>
      <c r="L209" s="294"/>
      <c r="M209" s="294"/>
      <c r="N209" s="294">
        <v>12</v>
      </c>
      <c r="O209" s="294"/>
      <c r="P209" s="294"/>
      <c r="Q209" s="294"/>
      <c r="R209" s="294"/>
      <c r="S209" s="294"/>
      <c r="T209" s="294"/>
      <c r="U209" s="294"/>
      <c r="V209" s="294"/>
      <c r="W209" s="294"/>
      <c r="X209" s="294"/>
      <c r="Y209" s="409"/>
      <c r="Z209" s="414"/>
      <c r="AA209" s="414"/>
      <c r="AB209" s="414"/>
      <c r="AC209" s="414"/>
      <c r="AD209" s="414"/>
      <c r="AE209" s="414"/>
      <c r="AF209" s="414"/>
      <c r="AG209" s="414"/>
      <c r="AH209" s="414"/>
      <c r="AI209" s="414"/>
      <c r="AJ209" s="414"/>
      <c r="AK209" s="414"/>
      <c r="AL209" s="414"/>
      <c r="AM209" s="295">
        <f>SUM(Y209:AL209)</f>
        <v>0</v>
      </c>
    </row>
    <row r="210" spans="1:39" ht="15" outlineLevel="1">
      <c r="B210" s="293" t="s">
        <v>244</v>
      </c>
      <c r="C210" s="290" t="s">
        <v>163</v>
      </c>
      <c r="D210" s="294"/>
      <c r="E210" s="294"/>
      <c r="F210" s="294"/>
      <c r="G210" s="294"/>
      <c r="H210" s="294"/>
      <c r="I210" s="294"/>
      <c r="J210" s="294"/>
      <c r="K210" s="294"/>
      <c r="L210" s="294"/>
      <c r="M210" s="294"/>
      <c r="N210" s="294">
        <f>N209</f>
        <v>12</v>
      </c>
      <c r="O210" s="294"/>
      <c r="P210" s="294"/>
      <c r="Q210" s="294"/>
      <c r="R210" s="294"/>
      <c r="S210" s="294"/>
      <c r="T210" s="294"/>
      <c r="U210" s="294"/>
      <c r="V210" s="294"/>
      <c r="W210" s="294"/>
      <c r="X210" s="294"/>
      <c r="Y210" s="410">
        <f>Y209</f>
        <v>0</v>
      </c>
      <c r="Z210" s="410">
        <f>Z209</f>
        <v>0</v>
      </c>
      <c r="AA210" s="410">
        <f t="shared" ref="AA210:AB210" si="110">AA209</f>
        <v>0</v>
      </c>
      <c r="AB210" s="410">
        <f t="shared" si="110"/>
        <v>0</v>
      </c>
      <c r="AC210" s="410">
        <f t="shared" ref="AC210:AL210" si="111">AC209</f>
        <v>0</v>
      </c>
      <c r="AD210" s="410">
        <f t="shared" si="111"/>
        <v>0</v>
      </c>
      <c r="AE210" s="410">
        <f t="shared" si="111"/>
        <v>0</v>
      </c>
      <c r="AF210" s="410">
        <f t="shared" si="111"/>
        <v>0</v>
      </c>
      <c r="AG210" s="410">
        <f t="shared" si="111"/>
        <v>0</v>
      </c>
      <c r="AH210" s="410">
        <f t="shared" si="111"/>
        <v>0</v>
      </c>
      <c r="AI210" s="410">
        <f t="shared" si="111"/>
        <v>0</v>
      </c>
      <c r="AJ210" s="410">
        <f t="shared" si="111"/>
        <v>0</v>
      </c>
      <c r="AK210" s="410">
        <f t="shared" si="111"/>
        <v>0</v>
      </c>
      <c r="AL210" s="410">
        <f t="shared" si="111"/>
        <v>0</v>
      </c>
      <c r="AM210" s="504"/>
    </row>
    <row r="211" spans="1:39" ht="15" outlineLevel="1">
      <c r="B211" s="314"/>
      <c r="C211" s="304"/>
      <c r="D211" s="290"/>
      <c r="E211" s="290"/>
      <c r="F211" s="290"/>
      <c r="G211" s="290"/>
      <c r="H211" s="290"/>
      <c r="I211" s="290"/>
      <c r="J211" s="290"/>
      <c r="K211" s="290"/>
      <c r="L211" s="290"/>
      <c r="M211" s="290"/>
      <c r="N211" s="317"/>
      <c r="O211" s="290"/>
      <c r="P211" s="290"/>
      <c r="Q211" s="290"/>
      <c r="R211" s="290"/>
      <c r="S211" s="290"/>
      <c r="T211" s="290"/>
      <c r="U211" s="290"/>
      <c r="V211" s="290"/>
      <c r="W211" s="290"/>
      <c r="X211" s="290"/>
      <c r="Y211" s="411"/>
      <c r="Z211" s="411"/>
      <c r="AA211" s="411"/>
      <c r="AB211" s="411"/>
      <c r="AC211" s="411"/>
      <c r="AD211" s="411"/>
      <c r="AE211" s="411"/>
      <c r="AF211" s="411"/>
      <c r="AG211" s="411"/>
      <c r="AH211" s="411"/>
      <c r="AI211" s="411"/>
      <c r="AJ211" s="411"/>
      <c r="AK211" s="411"/>
      <c r="AL211" s="411"/>
      <c r="AM211" s="305"/>
    </row>
    <row r="212" spans="1:39" ht="15" outlineLevel="1">
      <c r="A212" s="508">
        <v>21</v>
      </c>
      <c r="B212" s="314" t="s">
        <v>22</v>
      </c>
      <c r="C212" s="290" t="s">
        <v>25</v>
      </c>
      <c r="D212" s="294"/>
      <c r="E212" s="294"/>
      <c r="F212" s="294"/>
      <c r="G212" s="294"/>
      <c r="H212" s="294"/>
      <c r="I212" s="294"/>
      <c r="J212" s="294"/>
      <c r="K212" s="294"/>
      <c r="L212" s="294"/>
      <c r="M212" s="294"/>
      <c r="N212" s="294">
        <v>12</v>
      </c>
      <c r="O212" s="294"/>
      <c r="P212" s="294"/>
      <c r="Q212" s="294"/>
      <c r="R212" s="294"/>
      <c r="S212" s="294"/>
      <c r="T212" s="294"/>
      <c r="U212" s="294"/>
      <c r="V212" s="294"/>
      <c r="W212" s="294"/>
      <c r="X212" s="294"/>
      <c r="Y212" s="409"/>
      <c r="Z212" s="414"/>
      <c r="AA212" s="414"/>
      <c r="AB212" s="414"/>
      <c r="AC212" s="414"/>
      <c r="AD212" s="414"/>
      <c r="AE212" s="414"/>
      <c r="AF212" s="414"/>
      <c r="AG212" s="414"/>
      <c r="AH212" s="414"/>
      <c r="AI212" s="414"/>
      <c r="AJ212" s="414"/>
      <c r="AK212" s="414"/>
      <c r="AL212" s="414"/>
      <c r="AM212" s="295">
        <f>SUM(Y212:AL212)</f>
        <v>0</v>
      </c>
    </row>
    <row r="213" spans="1:39" ht="15" outlineLevel="1">
      <c r="B213" s="293" t="s">
        <v>244</v>
      </c>
      <c r="C213" s="290" t="s">
        <v>163</v>
      </c>
      <c r="D213" s="294"/>
      <c r="E213" s="294"/>
      <c r="F213" s="294"/>
      <c r="G213" s="294"/>
      <c r="H213" s="294"/>
      <c r="I213" s="294"/>
      <c r="J213" s="294"/>
      <c r="K213" s="294"/>
      <c r="L213" s="294"/>
      <c r="M213" s="294"/>
      <c r="N213" s="294">
        <f>N212</f>
        <v>12</v>
      </c>
      <c r="O213" s="294"/>
      <c r="P213" s="294"/>
      <c r="Q213" s="294"/>
      <c r="R213" s="294"/>
      <c r="S213" s="294"/>
      <c r="T213" s="294"/>
      <c r="U213" s="294"/>
      <c r="V213" s="294"/>
      <c r="W213" s="294"/>
      <c r="X213" s="294"/>
      <c r="Y213" s="410">
        <f>Y212</f>
        <v>0</v>
      </c>
      <c r="Z213" s="410">
        <f>Z212</f>
        <v>0</v>
      </c>
      <c r="AA213" s="410">
        <f t="shared" ref="AA213:AB213" si="112">AA212</f>
        <v>0</v>
      </c>
      <c r="AB213" s="410">
        <f t="shared" si="112"/>
        <v>0</v>
      </c>
      <c r="AC213" s="410">
        <f t="shared" ref="AC213:AL213" si="113">AC212</f>
        <v>0</v>
      </c>
      <c r="AD213" s="410">
        <f t="shared" si="113"/>
        <v>0</v>
      </c>
      <c r="AE213" s="410">
        <f t="shared" si="113"/>
        <v>0</v>
      </c>
      <c r="AF213" s="410">
        <f t="shared" si="113"/>
        <v>0</v>
      </c>
      <c r="AG213" s="410">
        <f t="shared" si="113"/>
        <v>0</v>
      </c>
      <c r="AH213" s="410">
        <f t="shared" si="113"/>
        <v>0</v>
      </c>
      <c r="AI213" s="410">
        <f t="shared" si="113"/>
        <v>0</v>
      </c>
      <c r="AJ213" s="410">
        <f t="shared" si="113"/>
        <v>0</v>
      </c>
      <c r="AK213" s="410">
        <f t="shared" si="113"/>
        <v>0</v>
      </c>
      <c r="AL213" s="410">
        <f t="shared" si="113"/>
        <v>0</v>
      </c>
      <c r="AM213" s="504"/>
    </row>
    <row r="214" spans="1:39" ht="15" outlineLevel="1">
      <c r="B214" s="314"/>
      <c r="C214" s="304"/>
      <c r="D214" s="290"/>
      <c r="E214" s="290"/>
      <c r="F214" s="290"/>
      <c r="G214" s="290"/>
      <c r="H214" s="290"/>
      <c r="I214" s="290"/>
      <c r="J214" s="290"/>
      <c r="K214" s="290"/>
      <c r="L214" s="290"/>
      <c r="M214" s="290"/>
      <c r="N214" s="290"/>
      <c r="O214" s="290"/>
      <c r="P214" s="290"/>
      <c r="Q214" s="290"/>
      <c r="R214" s="290"/>
      <c r="S214" s="290"/>
      <c r="T214" s="290"/>
      <c r="U214" s="290"/>
      <c r="V214" s="290"/>
      <c r="W214" s="290"/>
      <c r="X214" s="290"/>
      <c r="Y214" s="421"/>
      <c r="Z214" s="411"/>
      <c r="AA214" s="411"/>
      <c r="AB214" s="411"/>
      <c r="AC214" s="411"/>
      <c r="AD214" s="411"/>
      <c r="AE214" s="411"/>
      <c r="AF214" s="411"/>
      <c r="AG214" s="411"/>
      <c r="AH214" s="411"/>
      <c r="AI214" s="411"/>
      <c r="AJ214" s="411"/>
      <c r="AK214" s="411"/>
      <c r="AL214" s="411"/>
      <c r="AM214" s="305"/>
    </row>
    <row r="215" spans="1:39" ht="15" outlineLevel="1">
      <c r="A215" s="508">
        <v>22</v>
      </c>
      <c r="B215" s="314" t="s">
        <v>9</v>
      </c>
      <c r="C215" s="290" t="s">
        <v>25</v>
      </c>
      <c r="D215" s="294"/>
      <c r="E215" s="294"/>
      <c r="F215" s="294"/>
      <c r="G215" s="294"/>
      <c r="H215" s="294"/>
      <c r="I215" s="294"/>
      <c r="J215" s="294"/>
      <c r="K215" s="294"/>
      <c r="L215" s="294"/>
      <c r="M215" s="294"/>
      <c r="N215" s="290"/>
      <c r="O215" s="294"/>
      <c r="P215" s="294"/>
      <c r="Q215" s="294"/>
      <c r="R215" s="294"/>
      <c r="S215" s="294"/>
      <c r="T215" s="294"/>
      <c r="U215" s="294"/>
      <c r="V215" s="294"/>
      <c r="W215" s="294"/>
      <c r="X215" s="294"/>
      <c r="Y215" s="409"/>
      <c r="Z215" s="414"/>
      <c r="AA215" s="414"/>
      <c r="AB215" s="414"/>
      <c r="AC215" s="414"/>
      <c r="AD215" s="414"/>
      <c r="AE215" s="414"/>
      <c r="AF215" s="414"/>
      <c r="AG215" s="414"/>
      <c r="AH215" s="414"/>
      <c r="AI215" s="414"/>
      <c r="AJ215" s="414"/>
      <c r="AK215" s="414"/>
      <c r="AL215" s="414"/>
      <c r="AM215" s="295">
        <f>SUM(Y215:AL215)</f>
        <v>0</v>
      </c>
    </row>
    <row r="216" spans="1:39" ht="15" outlineLevel="1">
      <c r="B216" s="293" t="s">
        <v>244</v>
      </c>
      <c r="C216" s="290" t="s">
        <v>163</v>
      </c>
      <c r="D216" s="294"/>
      <c r="E216" s="294"/>
      <c r="F216" s="294"/>
      <c r="G216" s="294"/>
      <c r="H216" s="294"/>
      <c r="I216" s="294"/>
      <c r="J216" s="294"/>
      <c r="K216" s="294"/>
      <c r="L216" s="294"/>
      <c r="M216" s="294"/>
      <c r="N216" s="290"/>
      <c r="O216" s="294"/>
      <c r="P216" s="294"/>
      <c r="Q216" s="294"/>
      <c r="R216" s="294"/>
      <c r="S216" s="294"/>
      <c r="T216" s="294"/>
      <c r="U216" s="294"/>
      <c r="V216" s="294"/>
      <c r="W216" s="294"/>
      <c r="X216" s="294"/>
      <c r="Y216" s="410">
        <f>Y215</f>
        <v>0</v>
      </c>
      <c r="Z216" s="410">
        <f>Z215</f>
        <v>0</v>
      </c>
      <c r="AA216" s="410">
        <f t="shared" ref="AA216:AB216" si="114">AA215</f>
        <v>0</v>
      </c>
      <c r="AB216" s="410">
        <f t="shared" si="114"/>
        <v>0</v>
      </c>
      <c r="AC216" s="410">
        <f t="shared" ref="AC216:AL216" si="115">AC215</f>
        <v>0</v>
      </c>
      <c r="AD216" s="410">
        <f t="shared" si="115"/>
        <v>0</v>
      </c>
      <c r="AE216" s="410">
        <f t="shared" si="115"/>
        <v>0</v>
      </c>
      <c r="AF216" s="410">
        <f t="shared" si="115"/>
        <v>0</v>
      </c>
      <c r="AG216" s="410">
        <f t="shared" si="115"/>
        <v>0</v>
      </c>
      <c r="AH216" s="410">
        <f t="shared" si="115"/>
        <v>0</v>
      </c>
      <c r="AI216" s="410">
        <f t="shared" si="115"/>
        <v>0</v>
      </c>
      <c r="AJ216" s="410">
        <f t="shared" si="115"/>
        <v>0</v>
      </c>
      <c r="AK216" s="410">
        <f t="shared" si="115"/>
        <v>0</v>
      </c>
      <c r="AL216" s="410">
        <f t="shared" si="115"/>
        <v>0</v>
      </c>
      <c r="AM216" s="504"/>
    </row>
    <row r="217" spans="1:39" ht="15" outlineLevel="1">
      <c r="B217" s="314"/>
      <c r="C217" s="304"/>
      <c r="D217" s="290"/>
      <c r="E217" s="290"/>
      <c r="F217" s="290"/>
      <c r="G217" s="290"/>
      <c r="H217" s="290"/>
      <c r="I217" s="290"/>
      <c r="J217" s="290"/>
      <c r="K217" s="290"/>
      <c r="L217" s="290"/>
      <c r="M217" s="290"/>
      <c r="N217" s="290"/>
      <c r="O217" s="290"/>
      <c r="P217" s="290"/>
      <c r="Q217" s="290"/>
      <c r="R217" s="290"/>
      <c r="S217" s="290"/>
      <c r="T217" s="290"/>
      <c r="U217" s="290"/>
      <c r="V217" s="290"/>
      <c r="W217" s="290"/>
      <c r="X217" s="290"/>
      <c r="Y217" s="411"/>
      <c r="Z217" s="411"/>
      <c r="AA217" s="411"/>
      <c r="AB217" s="411"/>
      <c r="AC217" s="411"/>
      <c r="AD217" s="411"/>
      <c r="AE217" s="411"/>
      <c r="AF217" s="411"/>
      <c r="AG217" s="411"/>
      <c r="AH217" s="411"/>
      <c r="AI217" s="411"/>
      <c r="AJ217" s="411"/>
      <c r="AK217" s="411"/>
      <c r="AL217" s="411"/>
      <c r="AM217" s="305"/>
    </row>
    <row r="218" spans="1:39" ht="15.6" outlineLevel="1">
      <c r="A218" s="509"/>
      <c r="B218" s="287" t="s">
        <v>14</v>
      </c>
      <c r="C218" s="288"/>
      <c r="D218" s="289"/>
      <c r="E218" s="289"/>
      <c r="F218" s="289"/>
      <c r="G218" s="289"/>
      <c r="H218" s="289"/>
      <c r="I218" s="289"/>
      <c r="J218" s="289"/>
      <c r="K218" s="289"/>
      <c r="L218" s="289"/>
      <c r="M218" s="289"/>
      <c r="N218" s="289"/>
      <c r="O218" s="289"/>
      <c r="P218" s="288"/>
      <c r="Q218" s="288"/>
      <c r="R218" s="288"/>
      <c r="S218" s="288"/>
      <c r="T218" s="288"/>
      <c r="U218" s="288"/>
      <c r="V218" s="288"/>
      <c r="W218" s="288"/>
      <c r="X218" s="288"/>
      <c r="Y218" s="413"/>
      <c r="Z218" s="413"/>
      <c r="AA218" s="413"/>
      <c r="AB218" s="413"/>
      <c r="AC218" s="413"/>
      <c r="AD218" s="413"/>
      <c r="AE218" s="413"/>
      <c r="AF218" s="413"/>
      <c r="AG218" s="413"/>
      <c r="AH218" s="413"/>
      <c r="AI218" s="413"/>
      <c r="AJ218" s="413"/>
      <c r="AK218" s="413"/>
      <c r="AL218" s="413"/>
      <c r="AM218" s="291"/>
    </row>
    <row r="219" spans="1:39" ht="15" outlineLevel="1">
      <c r="A219" s="508">
        <v>23</v>
      </c>
      <c r="B219" s="314" t="s">
        <v>14</v>
      </c>
      <c r="C219" s="290" t="s">
        <v>25</v>
      </c>
      <c r="D219" s="294"/>
      <c r="E219" s="294"/>
      <c r="F219" s="294"/>
      <c r="G219" s="294"/>
      <c r="H219" s="294"/>
      <c r="I219" s="294"/>
      <c r="J219" s="294"/>
      <c r="K219" s="294"/>
      <c r="L219" s="294"/>
      <c r="M219" s="294"/>
      <c r="N219" s="290"/>
      <c r="O219" s="294"/>
      <c r="P219" s="294"/>
      <c r="Q219" s="294"/>
      <c r="R219" s="294"/>
      <c r="S219" s="294"/>
      <c r="T219" s="294"/>
      <c r="U219" s="294"/>
      <c r="V219" s="294"/>
      <c r="W219" s="294"/>
      <c r="X219" s="294"/>
      <c r="Y219" s="469"/>
      <c r="Z219" s="409"/>
      <c r="AA219" s="409"/>
      <c r="AB219" s="409"/>
      <c r="AC219" s="409"/>
      <c r="AD219" s="409"/>
      <c r="AE219" s="409"/>
      <c r="AF219" s="409"/>
      <c r="AG219" s="409"/>
      <c r="AH219" s="409"/>
      <c r="AI219" s="409"/>
      <c r="AJ219" s="409"/>
      <c r="AK219" s="409"/>
      <c r="AL219" s="409"/>
      <c r="AM219" s="295">
        <f>SUM(Y219:AL219)</f>
        <v>0</v>
      </c>
    </row>
    <row r="220" spans="1:39" ht="15" outlineLevel="1">
      <c r="B220" s="293" t="s">
        <v>244</v>
      </c>
      <c r="C220" s="290" t="s">
        <v>163</v>
      </c>
      <c r="D220" s="294"/>
      <c r="E220" s="294"/>
      <c r="F220" s="294"/>
      <c r="G220" s="294"/>
      <c r="H220" s="294"/>
      <c r="I220" s="294"/>
      <c r="J220" s="294"/>
      <c r="K220" s="294"/>
      <c r="L220" s="294"/>
      <c r="M220" s="294"/>
      <c r="N220" s="467"/>
      <c r="O220" s="294"/>
      <c r="P220" s="294"/>
      <c r="Q220" s="294"/>
      <c r="R220" s="294"/>
      <c r="S220" s="294"/>
      <c r="T220" s="294"/>
      <c r="U220" s="294"/>
      <c r="V220" s="294"/>
      <c r="W220" s="294"/>
      <c r="X220" s="294"/>
      <c r="Y220" s="410">
        <f>Y219</f>
        <v>0</v>
      </c>
      <c r="Z220" s="410">
        <f>Z219</f>
        <v>0</v>
      </c>
      <c r="AA220" s="410">
        <f t="shared" ref="AA220:AB220" si="116">AA219</f>
        <v>0</v>
      </c>
      <c r="AB220" s="410">
        <f t="shared" si="116"/>
        <v>0</v>
      </c>
      <c r="AC220" s="410">
        <f t="shared" ref="AC220:AL220" si="117">AC219</f>
        <v>0</v>
      </c>
      <c r="AD220" s="410">
        <f t="shared" si="117"/>
        <v>0</v>
      </c>
      <c r="AE220" s="410">
        <f t="shared" si="117"/>
        <v>0</v>
      </c>
      <c r="AF220" s="410">
        <f t="shared" si="117"/>
        <v>0</v>
      </c>
      <c r="AG220" s="410">
        <f t="shared" si="117"/>
        <v>0</v>
      </c>
      <c r="AH220" s="410">
        <f t="shared" si="117"/>
        <v>0</v>
      </c>
      <c r="AI220" s="410">
        <f t="shared" si="117"/>
        <v>0</v>
      </c>
      <c r="AJ220" s="410">
        <f t="shared" si="117"/>
        <v>0</v>
      </c>
      <c r="AK220" s="410">
        <f t="shared" si="117"/>
        <v>0</v>
      </c>
      <c r="AL220" s="410">
        <f t="shared" si="117"/>
        <v>0</v>
      </c>
      <c r="AM220" s="504"/>
    </row>
    <row r="221" spans="1:39" ht="15" outlineLevel="1">
      <c r="B221" s="314"/>
      <c r="C221" s="304"/>
      <c r="D221" s="290"/>
      <c r="E221" s="290"/>
      <c r="F221" s="290"/>
      <c r="G221" s="290"/>
      <c r="H221" s="290"/>
      <c r="I221" s="290"/>
      <c r="J221" s="290"/>
      <c r="K221" s="290"/>
      <c r="L221" s="290"/>
      <c r="M221" s="290"/>
      <c r="N221" s="290"/>
      <c r="O221" s="290"/>
      <c r="P221" s="290"/>
      <c r="Q221" s="290"/>
      <c r="R221" s="290"/>
      <c r="S221" s="290"/>
      <c r="T221" s="290"/>
      <c r="U221" s="290"/>
      <c r="V221" s="290"/>
      <c r="W221" s="290"/>
      <c r="X221" s="290"/>
      <c r="Y221" s="411"/>
      <c r="Z221" s="411"/>
      <c r="AA221" s="411"/>
      <c r="AB221" s="411"/>
      <c r="AC221" s="411"/>
      <c r="AD221" s="411"/>
      <c r="AE221" s="411"/>
      <c r="AF221" s="411"/>
      <c r="AG221" s="411"/>
      <c r="AH221" s="411"/>
      <c r="AI221" s="411"/>
      <c r="AJ221" s="411"/>
      <c r="AK221" s="411"/>
      <c r="AL221" s="411"/>
      <c r="AM221" s="305"/>
    </row>
    <row r="222" spans="1:39" s="292" customFormat="1" ht="15.6" outlineLevel="1">
      <c r="A222" s="509"/>
      <c r="B222" s="287" t="s">
        <v>487</v>
      </c>
      <c r="C222" s="288"/>
      <c r="D222" s="289"/>
      <c r="E222" s="289"/>
      <c r="F222" s="289"/>
      <c r="G222" s="289"/>
      <c r="H222" s="289"/>
      <c r="I222" s="289"/>
      <c r="J222" s="289"/>
      <c r="K222" s="289"/>
      <c r="L222" s="289"/>
      <c r="M222" s="289"/>
      <c r="N222" s="289"/>
      <c r="O222" s="289"/>
      <c r="P222" s="288"/>
      <c r="Q222" s="288"/>
      <c r="R222" s="288"/>
      <c r="S222" s="288"/>
      <c r="T222" s="288"/>
      <c r="U222" s="288"/>
      <c r="V222" s="288"/>
      <c r="W222" s="288"/>
      <c r="X222" s="288"/>
      <c r="Y222" s="413"/>
      <c r="Z222" s="413"/>
      <c r="AA222" s="413"/>
      <c r="AB222" s="413"/>
      <c r="AC222" s="413"/>
      <c r="AD222" s="413"/>
      <c r="AE222" s="413"/>
      <c r="AF222" s="413"/>
      <c r="AG222" s="413"/>
      <c r="AH222" s="413"/>
      <c r="AI222" s="413"/>
      <c r="AJ222" s="413"/>
      <c r="AK222" s="413"/>
      <c r="AL222" s="413"/>
      <c r="AM222" s="291"/>
    </row>
    <row r="223" spans="1:39" s="282" customFormat="1" ht="15" outlineLevel="1">
      <c r="A223" s="508">
        <v>24</v>
      </c>
      <c r="B223" s="314" t="s">
        <v>14</v>
      </c>
      <c r="C223" s="290" t="s">
        <v>25</v>
      </c>
      <c r="D223" s="294"/>
      <c r="E223" s="294"/>
      <c r="F223" s="294"/>
      <c r="G223" s="294"/>
      <c r="H223" s="294"/>
      <c r="I223" s="294"/>
      <c r="J223" s="294"/>
      <c r="K223" s="294"/>
      <c r="L223" s="294"/>
      <c r="M223" s="294"/>
      <c r="N223" s="290"/>
      <c r="O223" s="294"/>
      <c r="P223" s="294"/>
      <c r="Q223" s="294"/>
      <c r="R223" s="294"/>
      <c r="S223" s="294"/>
      <c r="T223" s="294"/>
      <c r="U223" s="294"/>
      <c r="V223" s="294"/>
      <c r="W223" s="294"/>
      <c r="X223" s="294"/>
      <c r="Y223" s="409"/>
      <c r="Z223" s="409"/>
      <c r="AA223" s="409"/>
      <c r="AB223" s="409"/>
      <c r="AC223" s="409"/>
      <c r="AD223" s="409"/>
      <c r="AE223" s="409"/>
      <c r="AF223" s="409"/>
      <c r="AG223" s="409"/>
      <c r="AH223" s="409"/>
      <c r="AI223" s="409"/>
      <c r="AJ223" s="409"/>
      <c r="AK223" s="409"/>
      <c r="AL223" s="409"/>
      <c r="AM223" s="295">
        <f>SUM(Y223:AL223)</f>
        <v>0</v>
      </c>
    </row>
    <row r="224" spans="1:39" s="282" customFormat="1" ht="15" outlineLevel="1">
      <c r="A224" s="508"/>
      <c r="B224" s="314" t="s">
        <v>244</v>
      </c>
      <c r="C224" s="290" t="s">
        <v>163</v>
      </c>
      <c r="D224" s="294"/>
      <c r="E224" s="294"/>
      <c r="F224" s="294"/>
      <c r="G224" s="294"/>
      <c r="H224" s="294"/>
      <c r="I224" s="294"/>
      <c r="J224" s="294"/>
      <c r="K224" s="294"/>
      <c r="L224" s="294"/>
      <c r="M224" s="294"/>
      <c r="N224" s="467"/>
      <c r="O224" s="294"/>
      <c r="P224" s="294"/>
      <c r="Q224" s="294"/>
      <c r="R224" s="294"/>
      <c r="S224" s="294"/>
      <c r="T224" s="294"/>
      <c r="U224" s="294"/>
      <c r="V224" s="294"/>
      <c r="W224" s="294"/>
      <c r="X224" s="294"/>
      <c r="Y224" s="410">
        <f>Y223</f>
        <v>0</v>
      </c>
      <c r="Z224" s="410">
        <f>Z223</f>
        <v>0</v>
      </c>
      <c r="AA224" s="410">
        <f t="shared" ref="AA224:AB224" si="118">AA223</f>
        <v>0</v>
      </c>
      <c r="AB224" s="410">
        <f t="shared" si="118"/>
        <v>0</v>
      </c>
      <c r="AC224" s="410">
        <f t="shared" ref="AC224:AL224" si="119">AC223</f>
        <v>0</v>
      </c>
      <c r="AD224" s="410">
        <f t="shared" si="119"/>
        <v>0</v>
      </c>
      <c r="AE224" s="410">
        <f t="shared" si="119"/>
        <v>0</v>
      </c>
      <c r="AF224" s="410">
        <f t="shared" si="119"/>
        <v>0</v>
      </c>
      <c r="AG224" s="410">
        <f t="shared" si="119"/>
        <v>0</v>
      </c>
      <c r="AH224" s="410">
        <f t="shared" si="119"/>
        <v>0</v>
      </c>
      <c r="AI224" s="410">
        <f t="shared" si="119"/>
        <v>0</v>
      </c>
      <c r="AJ224" s="410">
        <f t="shared" si="119"/>
        <v>0</v>
      </c>
      <c r="AK224" s="410">
        <f t="shared" si="119"/>
        <v>0</v>
      </c>
      <c r="AL224" s="410">
        <f t="shared" si="119"/>
        <v>0</v>
      </c>
      <c r="AM224" s="504"/>
    </row>
    <row r="225" spans="1:39" s="282" customFormat="1" ht="15" outlineLevel="1">
      <c r="A225" s="508"/>
      <c r="B225" s="314"/>
      <c r="C225" s="304"/>
      <c r="D225" s="290"/>
      <c r="E225" s="290"/>
      <c r="F225" s="290"/>
      <c r="G225" s="290"/>
      <c r="H225" s="290"/>
      <c r="I225" s="290"/>
      <c r="J225" s="290"/>
      <c r="K225" s="290"/>
      <c r="L225" s="290"/>
      <c r="M225" s="290"/>
      <c r="N225" s="290"/>
      <c r="O225" s="290"/>
      <c r="P225" s="290"/>
      <c r="Q225" s="290"/>
      <c r="R225" s="290"/>
      <c r="S225" s="290"/>
      <c r="T225" s="290"/>
      <c r="U225" s="290"/>
      <c r="V225" s="290"/>
      <c r="W225" s="290"/>
      <c r="X225" s="290"/>
      <c r="Y225" s="411"/>
      <c r="Z225" s="411"/>
      <c r="AA225" s="411"/>
      <c r="AB225" s="411"/>
      <c r="AC225" s="411"/>
      <c r="AD225" s="411"/>
      <c r="AE225" s="411"/>
      <c r="AF225" s="411"/>
      <c r="AG225" s="411"/>
      <c r="AH225" s="411"/>
      <c r="AI225" s="411"/>
      <c r="AJ225" s="411"/>
      <c r="AK225" s="411"/>
      <c r="AL225" s="411"/>
      <c r="AM225" s="305"/>
    </row>
    <row r="226" spans="1:39" s="282" customFormat="1" ht="15" outlineLevel="1">
      <c r="A226" s="508">
        <v>25</v>
      </c>
      <c r="B226" s="313" t="s">
        <v>21</v>
      </c>
      <c r="C226" s="290" t="s">
        <v>25</v>
      </c>
      <c r="D226" s="294"/>
      <c r="E226" s="294"/>
      <c r="F226" s="294"/>
      <c r="G226" s="294"/>
      <c r="H226" s="294"/>
      <c r="I226" s="294"/>
      <c r="J226" s="294"/>
      <c r="K226" s="294"/>
      <c r="L226" s="294"/>
      <c r="M226" s="294"/>
      <c r="N226" s="294">
        <v>0</v>
      </c>
      <c r="O226" s="294"/>
      <c r="P226" s="294"/>
      <c r="Q226" s="294"/>
      <c r="R226" s="294"/>
      <c r="S226" s="294"/>
      <c r="T226" s="294"/>
      <c r="U226" s="294"/>
      <c r="V226" s="294"/>
      <c r="W226" s="294"/>
      <c r="X226" s="294"/>
      <c r="Y226" s="414"/>
      <c r="Z226" s="414"/>
      <c r="AA226" s="414"/>
      <c r="AB226" s="414"/>
      <c r="AC226" s="414"/>
      <c r="AD226" s="414"/>
      <c r="AE226" s="414"/>
      <c r="AF226" s="414"/>
      <c r="AG226" s="414"/>
      <c r="AH226" s="414"/>
      <c r="AI226" s="414"/>
      <c r="AJ226" s="414"/>
      <c r="AK226" s="414"/>
      <c r="AL226" s="414"/>
      <c r="AM226" s="295">
        <f>SUM(Y226:AL226)</f>
        <v>0</v>
      </c>
    </row>
    <row r="227" spans="1:39" s="282" customFormat="1" ht="15" outlineLevel="1">
      <c r="A227" s="508"/>
      <c r="B227" s="314" t="s">
        <v>244</v>
      </c>
      <c r="C227" s="290" t="s">
        <v>163</v>
      </c>
      <c r="D227" s="294"/>
      <c r="E227" s="294"/>
      <c r="F227" s="294"/>
      <c r="G227" s="294"/>
      <c r="H227" s="294"/>
      <c r="I227" s="294"/>
      <c r="J227" s="294"/>
      <c r="K227" s="294"/>
      <c r="L227" s="294"/>
      <c r="M227" s="294"/>
      <c r="N227" s="294">
        <f>N226</f>
        <v>0</v>
      </c>
      <c r="O227" s="294"/>
      <c r="P227" s="294"/>
      <c r="Q227" s="294"/>
      <c r="R227" s="294"/>
      <c r="S227" s="294"/>
      <c r="T227" s="294"/>
      <c r="U227" s="294"/>
      <c r="V227" s="294"/>
      <c r="W227" s="294"/>
      <c r="X227" s="294"/>
      <c r="Y227" s="410">
        <f>Y226</f>
        <v>0</v>
      </c>
      <c r="Z227" s="410">
        <f>Z226</f>
        <v>0</v>
      </c>
      <c r="AA227" s="410">
        <f t="shared" ref="AA227:AB227" si="120">AA226</f>
        <v>0</v>
      </c>
      <c r="AB227" s="410">
        <f t="shared" si="120"/>
        <v>0</v>
      </c>
      <c r="AC227" s="410">
        <f t="shared" ref="AC227:AL227" si="121">AC226</f>
        <v>0</v>
      </c>
      <c r="AD227" s="410">
        <f t="shared" si="121"/>
        <v>0</v>
      </c>
      <c r="AE227" s="410">
        <f t="shared" si="121"/>
        <v>0</v>
      </c>
      <c r="AF227" s="410">
        <f t="shared" si="121"/>
        <v>0</v>
      </c>
      <c r="AG227" s="410">
        <f t="shared" si="121"/>
        <v>0</v>
      </c>
      <c r="AH227" s="410">
        <f t="shared" si="121"/>
        <v>0</v>
      </c>
      <c r="AI227" s="410">
        <f t="shared" si="121"/>
        <v>0</v>
      </c>
      <c r="AJ227" s="410">
        <f t="shared" si="121"/>
        <v>0</v>
      </c>
      <c r="AK227" s="410">
        <f t="shared" si="121"/>
        <v>0</v>
      </c>
      <c r="AL227" s="410">
        <f t="shared" si="121"/>
        <v>0</v>
      </c>
      <c r="AM227" s="504"/>
    </row>
    <row r="228" spans="1:39" s="282" customFormat="1" ht="15" outlineLevel="1">
      <c r="A228" s="508"/>
      <c r="B228" s="313"/>
      <c r="C228" s="311"/>
      <c r="D228" s="290"/>
      <c r="E228" s="290"/>
      <c r="F228" s="290"/>
      <c r="G228" s="290"/>
      <c r="H228" s="290"/>
      <c r="I228" s="290"/>
      <c r="J228" s="290"/>
      <c r="K228" s="290"/>
      <c r="L228" s="290"/>
      <c r="M228" s="290"/>
      <c r="N228" s="290"/>
      <c r="O228" s="290"/>
      <c r="P228" s="290"/>
      <c r="Q228" s="290"/>
      <c r="R228" s="290"/>
      <c r="S228" s="290"/>
      <c r="T228" s="290"/>
      <c r="U228" s="290"/>
      <c r="V228" s="290"/>
      <c r="W228" s="290"/>
      <c r="X228" s="290"/>
      <c r="Y228" s="415"/>
      <c r="Z228" s="416"/>
      <c r="AA228" s="415"/>
      <c r="AB228" s="415"/>
      <c r="AC228" s="415"/>
      <c r="AD228" s="415"/>
      <c r="AE228" s="415"/>
      <c r="AF228" s="415"/>
      <c r="AG228" s="415"/>
      <c r="AH228" s="415"/>
      <c r="AI228" s="415"/>
      <c r="AJ228" s="415"/>
      <c r="AK228" s="415"/>
      <c r="AL228" s="415"/>
      <c r="AM228" s="312"/>
    </row>
    <row r="229" spans="1:39" ht="15.6" outlineLevel="1">
      <c r="A229" s="509"/>
      <c r="B229" s="287" t="s">
        <v>15</v>
      </c>
      <c r="C229" s="319"/>
      <c r="D229" s="289"/>
      <c r="E229" s="288"/>
      <c r="F229" s="288"/>
      <c r="G229" s="288"/>
      <c r="H229" s="288"/>
      <c r="I229" s="288"/>
      <c r="J229" s="288"/>
      <c r="K229" s="288"/>
      <c r="L229" s="288"/>
      <c r="M229" s="288"/>
      <c r="N229" s="290"/>
      <c r="O229" s="288"/>
      <c r="P229" s="288"/>
      <c r="Q229" s="288"/>
      <c r="R229" s="288"/>
      <c r="S229" s="288"/>
      <c r="T229" s="288"/>
      <c r="U229" s="288"/>
      <c r="V229" s="288"/>
      <c r="W229" s="288"/>
      <c r="X229" s="288"/>
      <c r="Y229" s="413"/>
      <c r="Z229" s="413"/>
      <c r="AA229" s="413"/>
      <c r="AB229" s="413"/>
      <c r="AC229" s="413"/>
      <c r="AD229" s="413"/>
      <c r="AE229" s="413"/>
      <c r="AF229" s="413"/>
      <c r="AG229" s="413"/>
      <c r="AH229" s="413"/>
      <c r="AI229" s="413"/>
      <c r="AJ229" s="413"/>
      <c r="AK229" s="413"/>
      <c r="AL229" s="413"/>
      <c r="AM229" s="291"/>
    </row>
    <row r="230" spans="1:39" ht="15" outlineLevel="1">
      <c r="A230" s="508">
        <v>26</v>
      </c>
      <c r="B230" s="320" t="s">
        <v>16</v>
      </c>
      <c r="C230" s="290" t="s">
        <v>25</v>
      </c>
      <c r="D230" s="294"/>
      <c r="E230" s="294"/>
      <c r="F230" s="294"/>
      <c r="G230" s="294"/>
      <c r="H230" s="294"/>
      <c r="I230" s="294"/>
      <c r="J230" s="294"/>
      <c r="K230" s="294"/>
      <c r="L230" s="294"/>
      <c r="M230" s="294"/>
      <c r="N230" s="294">
        <v>12</v>
      </c>
      <c r="O230" s="294"/>
      <c r="P230" s="294"/>
      <c r="Q230" s="294"/>
      <c r="R230" s="294"/>
      <c r="S230" s="294"/>
      <c r="T230" s="294"/>
      <c r="U230" s="294"/>
      <c r="V230" s="294"/>
      <c r="W230" s="294"/>
      <c r="X230" s="294"/>
      <c r="Y230" s="425"/>
      <c r="Z230" s="414"/>
      <c r="AA230" s="468"/>
      <c r="AB230" s="414"/>
      <c r="AC230" s="414"/>
      <c r="AD230" s="414"/>
      <c r="AE230" s="414"/>
      <c r="AF230" s="414"/>
      <c r="AG230" s="414"/>
      <c r="AH230" s="414"/>
      <c r="AI230" s="414"/>
      <c r="AJ230" s="414"/>
      <c r="AK230" s="414"/>
      <c r="AL230" s="414"/>
      <c r="AM230" s="295">
        <f>SUM(Y230:AL230)</f>
        <v>0</v>
      </c>
    </row>
    <row r="231" spans="1:39" ht="15" outlineLevel="1">
      <c r="B231" s="293" t="s">
        <v>244</v>
      </c>
      <c r="C231" s="290" t="s">
        <v>163</v>
      </c>
      <c r="D231" s="294"/>
      <c r="E231" s="294"/>
      <c r="F231" s="294"/>
      <c r="G231" s="294"/>
      <c r="H231" s="294"/>
      <c r="I231" s="294"/>
      <c r="J231" s="294"/>
      <c r="K231" s="294"/>
      <c r="L231" s="294"/>
      <c r="M231" s="294"/>
      <c r="N231" s="294">
        <f>N230</f>
        <v>12</v>
      </c>
      <c r="O231" s="294"/>
      <c r="P231" s="294"/>
      <c r="Q231" s="294"/>
      <c r="R231" s="294"/>
      <c r="S231" s="294"/>
      <c r="T231" s="294"/>
      <c r="U231" s="294"/>
      <c r="V231" s="294"/>
      <c r="W231" s="294"/>
      <c r="X231" s="294"/>
      <c r="Y231" s="410">
        <f>Y230</f>
        <v>0</v>
      </c>
      <c r="Z231" s="410">
        <f>Z230</f>
        <v>0</v>
      </c>
      <c r="AA231" s="410">
        <f t="shared" ref="AA231:AB231" si="122">AA230</f>
        <v>0</v>
      </c>
      <c r="AB231" s="410">
        <f t="shared" si="122"/>
        <v>0</v>
      </c>
      <c r="AC231" s="410">
        <f t="shared" ref="AC231:AL231" si="123">AC230</f>
        <v>0</v>
      </c>
      <c r="AD231" s="410">
        <f t="shared" si="123"/>
        <v>0</v>
      </c>
      <c r="AE231" s="410">
        <f t="shared" si="123"/>
        <v>0</v>
      </c>
      <c r="AF231" s="410">
        <f t="shared" si="123"/>
        <v>0</v>
      </c>
      <c r="AG231" s="410">
        <f t="shared" si="123"/>
        <v>0</v>
      </c>
      <c r="AH231" s="410">
        <f t="shared" si="123"/>
        <v>0</v>
      </c>
      <c r="AI231" s="410">
        <f t="shared" si="123"/>
        <v>0</v>
      </c>
      <c r="AJ231" s="410">
        <f t="shared" si="123"/>
        <v>0</v>
      </c>
      <c r="AK231" s="410">
        <f t="shared" si="123"/>
        <v>0</v>
      </c>
      <c r="AL231" s="410">
        <f t="shared" si="123"/>
        <v>0</v>
      </c>
      <c r="AM231" s="504"/>
    </row>
    <row r="232" spans="1:39" ht="15" outlineLevel="1">
      <c r="A232" s="511"/>
      <c r="B232" s="321"/>
      <c r="C232" s="290"/>
      <c r="D232" s="290"/>
      <c r="E232" s="290"/>
      <c r="F232" s="290"/>
      <c r="G232" s="290"/>
      <c r="H232" s="290"/>
      <c r="I232" s="290"/>
      <c r="J232" s="290"/>
      <c r="K232" s="290"/>
      <c r="L232" s="290"/>
      <c r="M232" s="290"/>
      <c r="N232" s="290"/>
      <c r="O232" s="290"/>
      <c r="P232" s="290"/>
      <c r="Q232" s="290"/>
      <c r="R232" s="290"/>
      <c r="S232" s="290"/>
      <c r="T232" s="290"/>
      <c r="U232" s="290"/>
      <c r="V232" s="290"/>
      <c r="W232" s="290"/>
      <c r="X232" s="290"/>
      <c r="Y232" s="422"/>
      <c r="Z232" s="423"/>
      <c r="AA232" s="423"/>
      <c r="AB232" s="423"/>
      <c r="AC232" s="423"/>
      <c r="AD232" s="423"/>
      <c r="AE232" s="423"/>
      <c r="AF232" s="423"/>
      <c r="AG232" s="423"/>
      <c r="AH232" s="423"/>
      <c r="AI232" s="423"/>
      <c r="AJ232" s="423"/>
      <c r="AK232" s="423"/>
      <c r="AL232" s="423"/>
      <c r="AM232" s="296"/>
    </row>
    <row r="233" spans="1:39" ht="15" outlineLevel="1">
      <c r="A233" s="508">
        <v>27</v>
      </c>
      <c r="B233" s="320" t="s">
        <v>17</v>
      </c>
      <c r="C233" s="290" t="s">
        <v>25</v>
      </c>
      <c r="D233" s="294"/>
      <c r="E233" s="294"/>
      <c r="F233" s="294"/>
      <c r="G233" s="294"/>
      <c r="H233" s="294"/>
      <c r="I233" s="294"/>
      <c r="J233" s="294"/>
      <c r="K233" s="294"/>
      <c r="L233" s="294"/>
      <c r="M233" s="294"/>
      <c r="N233" s="294">
        <v>12</v>
      </c>
      <c r="O233" s="294"/>
      <c r="P233" s="294"/>
      <c r="Q233" s="294"/>
      <c r="R233" s="294"/>
      <c r="S233" s="294"/>
      <c r="T233" s="294"/>
      <c r="U233" s="294"/>
      <c r="V233" s="294"/>
      <c r="W233" s="294"/>
      <c r="X233" s="294"/>
      <c r="Y233" s="425"/>
      <c r="Z233" s="414">
        <v>0.02</v>
      </c>
      <c r="AA233" s="414">
        <v>0.98</v>
      </c>
      <c r="AB233" s="414"/>
      <c r="AC233" s="414"/>
      <c r="AD233" s="414"/>
      <c r="AE233" s="414"/>
      <c r="AF233" s="414"/>
      <c r="AG233" s="414"/>
      <c r="AH233" s="414"/>
      <c r="AI233" s="414"/>
      <c r="AJ233" s="414"/>
      <c r="AK233" s="414"/>
      <c r="AL233" s="414"/>
      <c r="AM233" s="295">
        <f>SUM(Y233:AL233)</f>
        <v>1</v>
      </c>
    </row>
    <row r="234" spans="1:39" ht="15" outlineLevel="1">
      <c r="B234" s="293" t="s">
        <v>244</v>
      </c>
      <c r="C234" s="290" t="s">
        <v>163</v>
      </c>
      <c r="D234" s="294">
        <f>+'7.  Persistence Report'!AR93</f>
        <v>17355.040120000001</v>
      </c>
      <c r="E234" s="294">
        <f>+'7.  Persistence Report'!AS93</f>
        <v>17355.040120000001</v>
      </c>
      <c r="F234" s="294">
        <f>+'7.  Persistence Report'!AT93</f>
        <v>17355.040120000001</v>
      </c>
      <c r="G234" s="294">
        <f>+'7.  Persistence Report'!AU93</f>
        <v>17355.040120000001</v>
      </c>
      <c r="H234" s="294">
        <f>+'7.  Persistence Report'!AV93</f>
        <v>17355.040120000001</v>
      </c>
      <c r="I234" s="294">
        <f>+'7.  Persistence Report'!AW93</f>
        <v>17355.040120000001</v>
      </c>
      <c r="J234" s="294">
        <f>+'7.  Persistence Report'!AX93</f>
        <v>17355.040120000001</v>
      </c>
      <c r="K234" s="294">
        <f>+'7.  Persistence Report'!AY93</f>
        <v>17355.040120000001</v>
      </c>
      <c r="L234" s="294">
        <f>+'7.  Persistence Report'!AZ93</f>
        <v>17355.040120000001</v>
      </c>
      <c r="M234" s="294">
        <f>+'7.  Persistence Report'!BA93</f>
        <v>17355.040120000001</v>
      </c>
      <c r="N234" s="294">
        <f>N233</f>
        <v>12</v>
      </c>
      <c r="O234" s="294">
        <f>+'7.  Persistence Report'!M93</f>
        <v>5.3319573550000001</v>
      </c>
      <c r="P234" s="294">
        <f>+'7.  Persistence Report'!N93</f>
        <v>5.3319573550000001</v>
      </c>
      <c r="Q234" s="294">
        <f>+'7.  Persistence Report'!O93</f>
        <v>5.3319573550000001</v>
      </c>
      <c r="R234" s="294">
        <f>+'7.  Persistence Report'!P93</f>
        <v>5.3319573550000001</v>
      </c>
      <c r="S234" s="294">
        <f>+'7.  Persistence Report'!Q93</f>
        <v>5.3319573550000001</v>
      </c>
      <c r="T234" s="294">
        <f>+'7.  Persistence Report'!R93</f>
        <v>5.3319573550000001</v>
      </c>
      <c r="U234" s="294">
        <f>+'7.  Persistence Report'!S93</f>
        <v>5.3319573550000001</v>
      </c>
      <c r="V234" s="294">
        <f>+'7.  Persistence Report'!T93</f>
        <v>5.3319573550000001</v>
      </c>
      <c r="W234" s="294">
        <f>+'7.  Persistence Report'!U93</f>
        <v>5.3319573550000001</v>
      </c>
      <c r="X234" s="294">
        <f>+'7.  Persistence Report'!V93</f>
        <v>5.3319573550000001</v>
      </c>
      <c r="Y234" s="410">
        <f>Y233</f>
        <v>0</v>
      </c>
      <c r="Z234" s="410">
        <f>Z233</f>
        <v>0.02</v>
      </c>
      <c r="AA234" s="410">
        <f t="shared" ref="AA234:AB234" si="124">AA233</f>
        <v>0.98</v>
      </c>
      <c r="AB234" s="410">
        <f t="shared" si="124"/>
        <v>0</v>
      </c>
      <c r="AC234" s="410">
        <f t="shared" ref="AC234:AL234" si="125">AC233</f>
        <v>0</v>
      </c>
      <c r="AD234" s="410">
        <f t="shared" si="125"/>
        <v>0</v>
      </c>
      <c r="AE234" s="410">
        <f t="shared" si="125"/>
        <v>0</v>
      </c>
      <c r="AF234" s="410">
        <f t="shared" si="125"/>
        <v>0</v>
      </c>
      <c r="AG234" s="410">
        <f t="shared" si="125"/>
        <v>0</v>
      </c>
      <c r="AH234" s="410">
        <f t="shared" si="125"/>
        <v>0</v>
      </c>
      <c r="AI234" s="410">
        <f t="shared" si="125"/>
        <v>0</v>
      </c>
      <c r="AJ234" s="410">
        <f t="shared" si="125"/>
        <v>0</v>
      </c>
      <c r="AK234" s="410">
        <f t="shared" si="125"/>
        <v>0</v>
      </c>
      <c r="AL234" s="410">
        <f t="shared" si="125"/>
        <v>0</v>
      </c>
      <c r="AM234" s="504"/>
    </row>
    <row r="235" spans="1:39" ht="15.6" outlineLevel="1">
      <c r="A235" s="511"/>
      <c r="B235" s="322"/>
      <c r="C235" s="299"/>
      <c r="D235" s="290"/>
      <c r="E235" s="290"/>
      <c r="F235" s="290"/>
      <c r="G235" s="290"/>
      <c r="H235" s="290"/>
      <c r="I235" s="290"/>
      <c r="J235" s="290"/>
      <c r="K235" s="290"/>
      <c r="L235" s="290"/>
      <c r="M235" s="290"/>
      <c r="N235" s="299"/>
      <c r="O235" s="290"/>
      <c r="P235" s="290"/>
      <c r="Q235" s="290"/>
      <c r="R235" s="290"/>
      <c r="S235" s="290"/>
      <c r="T235" s="290"/>
      <c r="U235" s="290"/>
      <c r="V235" s="290"/>
      <c r="W235" s="290"/>
      <c r="X235" s="290"/>
      <c r="Y235" s="411"/>
      <c r="Z235" s="411"/>
      <c r="AA235" s="411"/>
      <c r="AB235" s="411"/>
      <c r="AC235" s="411"/>
      <c r="AD235" s="411"/>
      <c r="AE235" s="411"/>
      <c r="AF235" s="411"/>
      <c r="AG235" s="411"/>
      <c r="AH235" s="411"/>
      <c r="AI235" s="411"/>
      <c r="AJ235" s="411"/>
      <c r="AK235" s="411"/>
      <c r="AL235" s="411"/>
      <c r="AM235" s="305"/>
    </row>
    <row r="236" spans="1:39" ht="15" outlineLevel="1">
      <c r="A236" s="508">
        <v>28</v>
      </c>
      <c r="B236" s="320" t="s">
        <v>18</v>
      </c>
      <c r="C236" s="290" t="s">
        <v>25</v>
      </c>
      <c r="D236" s="294"/>
      <c r="E236" s="294"/>
      <c r="F236" s="294"/>
      <c r="G236" s="294"/>
      <c r="H236" s="294"/>
      <c r="I236" s="294"/>
      <c r="J236" s="294"/>
      <c r="K236" s="294"/>
      <c r="L236" s="294"/>
      <c r="M236" s="294"/>
      <c r="N236" s="294">
        <v>0</v>
      </c>
      <c r="O236" s="294"/>
      <c r="P236" s="294"/>
      <c r="Q236" s="294"/>
      <c r="R236" s="294"/>
      <c r="S236" s="294"/>
      <c r="T236" s="294"/>
      <c r="U236" s="294"/>
      <c r="V236" s="294"/>
      <c r="W236" s="294"/>
      <c r="X236" s="294"/>
      <c r="Y236" s="425"/>
      <c r="Z236" s="414"/>
      <c r="AA236" s="414"/>
      <c r="AB236" s="414"/>
      <c r="AC236" s="414"/>
      <c r="AD236" s="414"/>
      <c r="AE236" s="414"/>
      <c r="AF236" s="414"/>
      <c r="AG236" s="414"/>
      <c r="AH236" s="414"/>
      <c r="AI236" s="414"/>
      <c r="AJ236" s="414"/>
      <c r="AK236" s="414"/>
      <c r="AL236" s="414"/>
      <c r="AM236" s="295">
        <f>SUM(Y236:AL236)</f>
        <v>0</v>
      </c>
    </row>
    <row r="237" spans="1:39" ht="15" outlineLevel="1">
      <c r="B237" s="293" t="s">
        <v>244</v>
      </c>
      <c r="C237" s="290" t="s">
        <v>163</v>
      </c>
      <c r="D237" s="294"/>
      <c r="E237" s="294"/>
      <c r="F237" s="294"/>
      <c r="G237" s="294"/>
      <c r="H237" s="294"/>
      <c r="I237" s="294"/>
      <c r="J237" s="294"/>
      <c r="K237" s="294"/>
      <c r="L237" s="294"/>
      <c r="M237" s="294"/>
      <c r="N237" s="294">
        <f>N236</f>
        <v>0</v>
      </c>
      <c r="O237" s="294"/>
      <c r="P237" s="294"/>
      <c r="Q237" s="294"/>
      <c r="R237" s="294"/>
      <c r="S237" s="294"/>
      <c r="T237" s="294"/>
      <c r="U237" s="294"/>
      <c r="V237" s="294"/>
      <c r="W237" s="294"/>
      <c r="X237" s="294"/>
      <c r="Y237" s="410">
        <f>Y236</f>
        <v>0</v>
      </c>
      <c r="Z237" s="410">
        <f>Z236</f>
        <v>0</v>
      </c>
      <c r="AA237" s="410">
        <f t="shared" ref="AA237:AB237" si="126">AA236</f>
        <v>0</v>
      </c>
      <c r="AB237" s="410">
        <f t="shared" si="126"/>
        <v>0</v>
      </c>
      <c r="AC237" s="410">
        <f t="shared" ref="AC237:AL237" si="127">AC236</f>
        <v>0</v>
      </c>
      <c r="AD237" s="410">
        <f t="shared" si="127"/>
        <v>0</v>
      </c>
      <c r="AE237" s="410">
        <f t="shared" si="127"/>
        <v>0</v>
      </c>
      <c r="AF237" s="410">
        <f t="shared" si="127"/>
        <v>0</v>
      </c>
      <c r="AG237" s="410">
        <f t="shared" si="127"/>
        <v>0</v>
      </c>
      <c r="AH237" s="410">
        <f t="shared" si="127"/>
        <v>0</v>
      </c>
      <c r="AI237" s="410">
        <f t="shared" si="127"/>
        <v>0</v>
      </c>
      <c r="AJ237" s="410">
        <f t="shared" si="127"/>
        <v>0</v>
      </c>
      <c r="AK237" s="410">
        <f t="shared" si="127"/>
        <v>0</v>
      </c>
      <c r="AL237" s="410">
        <f t="shared" si="127"/>
        <v>0</v>
      </c>
      <c r="AM237" s="504"/>
    </row>
    <row r="238" spans="1:39" ht="15" outlineLevel="1">
      <c r="A238" s="511"/>
      <c r="B238" s="321"/>
      <c r="C238" s="290"/>
      <c r="D238" s="290"/>
      <c r="E238" s="290"/>
      <c r="F238" s="290"/>
      <c r="G238" s="290"/>
      <c r="H238" s="290"/>
      <c r="I238" s="290"/>
      <c r="J238" s="290"/>
      <c r="K238" s="290"/>
      <c r="L238" s="290"/>
      <c r="M238" s="290"/>
      <c r="N238" s="290"/>
      <c r="O238" s="290"/>
      <c r="P238" s="290"/>
      <c r="Q238" s="290"/>
      <c r="R238" s="290"/>
      <c r="S238" s="290"/>
      <c r="T238" s="290"/>
      <c r="U238" s="290"/>
      <c r="V238" s="290"/>
      <c r="W238" s="290"/>
      <c r="X238" s="290"/>
      <c r="Y238" s="411"/>
      <c r="Z238" s="411"/>
      <c r="AA238" s="411"/>
      <c r="AB238" s="411"/>
      <c r="AC238" s="411"/>
      <c r="AD238" s="411"/>
      <c r="AE238" s="411"/>
      <c r="AF238" s="411"/>
      <c r="AG238" s="411"/>
      <c r="AH238" s="411"/>
      <c r="AI238" s="411"/>
      <c r="AJ238" s="411"/>
      <c r="AK238" s="411"/>
      <c r="AL238" s="411"/>
      <c r="AM238" s="305"/>
    </row>
    <row r="239" spans="1:39" ht="15" outlineLevel="1">
      <c r="A239" s="508">
        <v>29</v>
      </c>
      <c r="B239" s="323" t="s">
        <v>19</v>
      </c>
      <c r="C239" s="290" t="s">
        <v>25</v>
      </c>
      <c r="D239" s="294"/>
      <c r="E239" s="294"/>
      <c r="F239" s="294"/>
      <c r="G239" s="294"/>
      <c r="H239" s="294"/>
      <c r="I239" s="294"/>
      <c r="J239" s="294"/>
      <c r="K239" s="294"/>
      <c r="L239" s="294"/>
      <c r="M239" s="294"/>
      <c r="N239" s="294">
        <v>0</v>
      </c>
      <c r="O239" s="294"/>
      <c r="P239" s="294"/>
      <c r="Q239" s="294"/>
      <c r="R239" s="294"/>
      <c r="S239" s="294"/>
      <c r="T239" s="294"/>
      <c r="U239" s="294"/>
      <c r="V239" s="294"/>
      <c r="W239" s="294"/>
      <c r="X239" s="294"/>
      <c r="Y239" s="425"/>
      <c r="Z239" s="414"/>
      <c r="AA239" s="414"/>
      <c r="AB239" s="414"/>
      <c r="AC239" s="414"/>
      <c r="AD239" s="414"/>
      <c r="AE239" s="414"/>
      <c r="AF239" s="414"/>
      <c r="AG239" s="414"/>
      <c r="AH239" s="414"/>
      <c r="AI239" s="414"/>
      <c r="AJ239" s="414"/>
      <c r="AK239" s="414"/>
      <c r="AL239" s="414"/>
      <c r="AM239" s="295">
        <f>SUM(Y239:AL239)</f>
        <v>0</v>
      </c>
    </row>
    <row r="240" spans="1:39" ht="15" outlineLevel="1">
      <c r="B240" s="323" t="s">
        <v>244</v>
      </c>
      <c r="C240" s="290" t="s">
        <v>163</v>
      </c>
      <c r="D240" s="294"/>
      <c r="E240" s="294"/>
      <c r="F240" s="294"/>
      <c r="G240" s="294"/>
      <c r="H240" s="294"/>
      <c r="I240" s="294"/>
      <c r="J240" s="294"/>
      <c r="K240" s="294"/>
      <c r="L240" s="294"/>
      <c r="M240" s="294"/>
      <c r="N240" s="294">
        <f>N239</f>
        <v>0</v>
      </c>
      <c r="O240" s="294"/>
      <c r="P240" s="294"/>
      <c r="Q240" s="294"/>
      <c r="R240" s="294"/>
      <c r="S240" s="294"/>
      <c r="T240" s="294"/>
      <c r="U240" s="294"/>
      <c r="V240" s="294"/>
      <c r="W240" s="294"/>
      <c r="X240" s="294"/>
      <c r="Y240" s="410">
        <f>Y239</f>
        <v>0</v>
      </c>
      <c r="Z240" s="410">
        <f t="shared" ref="Z240:AB240" si="128">Z239</f>
        <v>0</v>
      </c>
      <c r="AA240" s="410">
        <f t="shared" si="128"/>
        <v>0</v>
      </c>
      <c r="AB240" s="410">
        <f t="shared" si="128"/>
        <v>0</v>
      </c>
      <c r="AC240" s="410">
        <f t="shared" ref="AC240:AL240" si="129">AC239</f>
        <v>0</v>
      </c>
      <c r="AD240" s="410">
        <f t="shared" si="129"/>
        <v>0</v>
      </c>
      <c r="AE240" s="410">
        <f t="shared" si="129"/>
        <v>0</v>
      </c>
      <c r="AF240" s="410">
        <f t="shared" si="129"/>
        <v>0</v>
      </c>
      <c r="AG240" s="410">
        <f t="shared" si="129"/>
        <v>0</v>
      </c>
      <c r="AH240" s="410">
        <f t="shared" si="129"/>
        <v>0</v>
      </c>
      <c r="AI240" s="410">
        <f t="shared" si="129"/>
        <v>0</v>
      </c>
      <c r="AJ240" s="410">
        <f t="shared" si="129"/>
        <v>0</v>
      </c>
      <c r="AK240" s="410">
        <f t="shared" si="129"/>
        <v>0</v>
      </c>
      <c r="AL240" s="410">
        <f t="shared" si="129"/>
        <v>0</v>
      </c>
      <c r="AM240" s="504"/>
    </row>
    <row r="241" spans="1:39" ht="15" outlineLevel="1">
      <c r="B241" s="323"/>
      <c r="C241" s="290"/>
      <c r="D241" s="290"/>
      <c r="E241" s="290"/>
      <c r="F241" s="290"/>
      <c r="G241" s="290"/>
      <c r="H241" s="290"/>
      <c r="I241" s="290"/>
      <c r="J241" s="290"/>
      <c r="K241" s="290"/>
      <c r="L241" s="290"/>
      <c r="M241" s="290"/>
      <c r="N241" s="290"/>
      <c r="O241" s="290"/>
      <c r="P241" s="290"/>
      <c r="Q241" s="290"/>
      <c r="R241" s="290"/>
      <c r="S241" s="290"/>
      <c r="T241" s="290"/>
      <c r="U241" s="290"/>
      <c r="V241" s="290"/>
      <c r="W241" s="290"/>
      <c r="X241" s="290"/>
      <c r="Y241" s="422"/>
      <c r="Z241" s="422"/>
      <c r="AA241" s="422"/>
      <c r="AB241" s="422"/>
      <c r="AC241" s="422"/>
      <c r="AD241" s="422"/>
      <c r="AE241" s="422"/>
      <c r="AF241" s="422"/>
      <c r="AG241" s="422"/>
      <c r="AH241" s="422"/>
      <c r="AI241" s="422"/>
      <c r="AJ241" s="422"/>
      <c r="AK241" s="422"/>
      <c r="AL241" s="422"/>
      <c r="AM241" s="312"/>
    </row>
    <row r="242" spans="1:39" s="282" customFormat="1" ht="15" outlineLevel="1">
      <c r="A242" s="508">
        <v>30</v>
      </c>
      <c r="B242" s="323" t="s">
        <v>488</v>
      </c>
      <c r="C242" s="290" t="s">
        <v>25</v>
      </c>
      <c r="D242" s="294"/>
      <c r="E242" s="294"/>
      <c r="F242" s="294"/>
      <c r="G242" s="294"/>
      <c r="H242" s="294"/>
      <c r="I242" s="294"/>
      <c r="J242" s="294"/>
      <c r="K242" s="294"/>
      <c r="L242" s="294"/>
      <c r="M242" s="294"/>
      <c r="N242" s="294">
        <v>0</v>
      </c>
      <c r="O242" s="294"/>
      <c r="P242" s="294"/>
      <c r="Q242" s="294"/>
      <c r="R242" s="294"/>
      <c r="S242" s="294"/>
      <c r="T242" s="294"/>
      <c r="U242" s="294"/>
      <c r="V242" s="294"/>
      <c r="W242" s="294"/>
      <c r="X242" s="294"/>
      <c r="Y242" s="409"/>
      <c r="Z242" s="409"/>
      <c r="AA242" s="409"/>
      <c r="AB242" s="409"/>
      <c r="AC242" s="409"/>
      <c r="AD242" s="409"/>
      <c r="AE242" s="409"/>
      <c r="AF242" s="409"/>
      <c r="AG242" s="409"/>
      <c r="AH242" s="409"/>
      <c r="AI242" s="409"/>
      <c r="AJ242" s="409"/>
      <c r="AK242" s="409"/>
      <c r="AL242" s="409"/>
      <c r="AM242" s="295">
        <f>SUM(Y242:AL242)</f>
        <v>0</v>
      </c>
    </row>
    <row r="243" spans="1:39" s="282" customFormat="1" ht="15" outlineLevel="1">
      <c r="A243" s="508"/>
      <c r="B243" s="323" t="s">
        <v>244</v>
      </c>
      <c r="C243" s="290" t="s">
        <v>163</v>
      </c>
      <c r="D243" s="294"/>
      <c r="E243" s="294"/>
      <c r="F243" s="294"/>
      <c r="G243" s="294"/>
      <c r="H243" s="294"/>
      <c r="I243" s="294"/>
      <c r="J243" s="294"/>
      <c r="K243" s="294"/>
      <c r="L243" s="294"/>
      <c r="M243" s="294"/>
      <c r="N243" s="294">
        <f>N242</f>
        <v>0</v>
      </c>
      <c r="O243" s="294"/>
      <c r="P243" s="294"/>
      <c r="Q243" s="294"/>
      <c r="R243" s="294"/>
      <c r="S243" s="294"/>
      <c r="T243" s="294"/>
      <c r="U243" s="294"/>
      <c r="V243" s="294"/>
      <c r="W243" s="294"/>
      <c r="X243" s="294"/>
      <c r="Y243" s="410">
        <f>Y242</f>
        <v>0</v>
      </c>
      <c r="Z243" s="410">
        <f t="shared" ref="Z243:AB243" si="130">Z242</f>
        <v>0</v>
      </c>
      <c r="AA243" s="410">
        <f t="shared" si="130"/>
        <v>0</v>
      </c>
      <c r="AB243" s="410">
        <f t="shared" si="130"/>
        <v>0</v>
      </c>
      <c r="AC243" s="410">
        <f t="shared" ref="AC243:AL243" si="131">AC242</f>
        <v>0</v>
      </c>
      <c r="AD243" s="410">
        <f t="shared" si="131"/>
        <v>0</v>
      </c>
      <c r="AE243" s="410">
        <f t="shared" si="131"/>
        <v>0</v>
      </c>
      <c r="AF243" s="410">
        <f t="shared" si="131"/>
        <v>0</v>
      </c>
      <c r="AG243" s="410">
        <f t="shared" si="131"/>
        <v>0</v>
      </c>
      <c r="AH243" s="410">
        <f t="shared" si="131"/>
        <v>0</v>
      </c>
      <c r="AI243" s="410">
        <f t="shared" si="131"/>
        <v>0</v>
      </c>
      <c r="AJ243" s="410">
        <f t="shared" si="131"/>
        <v>0</v>
      </c>
      <c r="AK243" s="410">
        <f t="shared" si="131"/>
        <v>0</v>
      </c>
      <c r="AL243" s="410">
        <f t="shared" si="131"/>
        <v>0</v>
      </c>
      <c r="AM243" s="504"/>
    </row>
    <row r="244" spans="1:39" s="282" customFormat="1" ht="15" outlineLevel="1">
      <c r="A244" s="508"/>
      <c r="B244" s="323"/>
      <c r="C244" s="290"/>
      <c r="D244" s="290"/>
      <c r="E244" s="290"/>
      <c r="F244" s="290"/>
      <c r="G244" s="290"/>
      <c r="H244" s="290"/>
      <c r="I244" s="290"/>
      <c r="J244" s="290"/>
      <c r="K244" s="290"/>
      <c r="L244" s="290"/>
      <c r="M244" s="290"/>
      <c r="N244" s="290"/>
      <c r="O244" s="290"/>
      <c r="P244" s="290"/>
      <c r="Q244" s="290"/>
      <c r="R244" s="290"/>
      <c r="S244" s="290"/>
      <c r="T244" s="290"/>
      <c r="U244" s="290"/>
      <c r="V244" s="290"/>
      <c r="W244" s="290"/>
      <c r="X244" s="290"/>
      <c r="Y244" s="411"/>
      <c r="Z244" s="411"/>
      <c r="AA244" s="411"/>
      <c r="AB244" s="411"/>
      <c r="AC244" s="411"/>
      <c r="AD244" s="411"/>
      <c r="AE244" s="411"/>
      <c r="AF244" s="411"/>
      <c r="AG244" s="411"/>
      <c r="AH244" s="411"/>
      <c r="AI244" s="411"/>
      <c r="AJ244" s="411"/>
      <c r="AK244" s="411"/>
      <c r="AL244" s="411"/>
      <c r="AM244" s="312"/>
    </row>
    <row r="245" spans="1:39" s="282" customFormat="1" ht="15.6" outlineLevel="1">
      <c r="A245" s="508"/>
      <c r="B245" s="287" t="s">
        <v>489</v>
      </c>
      <c r="C245" s="290"/>
      <c r="D245" s="290"/>
      <c r="E245" s="290"/>
      <c r="F245" s="290"/>
      <c r="G245" s="290"/>
      <c r="H245" s="290"/>
      <c r="I245" s="290"/>
      <c r="J245" s="290"/>
      <c r="K245" s="290"/>
      <c r="L245" s="290"/>
      <c r="M245" s="290"/>
      <c r="N245" s="290"/>
      <c r="O245" s="290"/>
      <c r="P245" s="290"/>
      <c r="Q245" s="290"/>
      <c r="R245" s="290"/>
      <c r="S245" s="290"/>
      <c r="T245" s="290"/>
      <c r="U245" s="290"/>
      <c r="V245" s="290"/>
      <c r="W245" s="290"/>
      <c r="X245" s="290"/>
      <c r="Y245" s="411"/>
      <c r="Z245" s="411"/>
      <c r="AA245" s="411"/>
      <c r="AB245" s="411"/>
      <c r="AC245" s="411"/>
      <c r="AD245" s="411"/>
      <c r="AE245" s="411"/>
      <c r="AF245" s="411"/>
      <c r="AG245" s="411"/>
      <c r="AH245" s="411"/>
      <c r="AI245" s="411"/>
      <c r="AJ245" s="411"/>
      <c r="AK245" s="411"/>
      <c r="AL245" s="411"/>
      <c r="AM245" s="312"/>
    </row>
    <row r="246" spans="1:39" s="282" customFormat="1" ht="15" outlineLevel="1">
      <c r="A246" s="508">
        <v>31</v>
      </c>
      <c r="B246" s="323" t="s">
        <v>490</v>
      </c>
      <c r="C246" s="290" t="s">
        <v>25</v>
      </c>
      <c r="D246" s="294"/>
      <c r="E246" s="294"/>
      <c r="F246" s="294"/>
      <c r="G246" s="294"/>
      <c r="H246" s="294"/>
      <c r="I246" s="294"/>
      <c r="J246" s="294"/>
      <c r="K246" s="294"/>
      <c r="L246" s="294"/>
      <c r="M246" s="294"/>
      <c r="N246" s="294">
        <v>0</v>
      </c>
      <c r="O246" s="294"/>
      <c r="P246" s="294"/>
      <c r="Q246" s="294"/>
      <c r="R246" s="294"/>
      <c r="S246" s="294"/>
      <c r="T246" s="294"/>
      <c r="U246" s="294"/>
      <c r="V246" s="294"/>
      <c r="W246" s="294"/>
      <c r="X246" s="294"/>
      <c r="Y246" s="409"/>
      <c r="Z246" s="409"/>
      <c r="AA246" s="409"/>
      <c r="AB246" s="409"/>
      <c r="AC246" s="409"/>
      <c r="AD246" s="409"/>
      <c r="AE246" s="409"/>
      <c r="AF246" s="409"/>
      <c r="AG246" s="409"/>
      <c r="AH246" s="409"/>
      <c r="AI246" s="409"/>
      <c r="AJ246" s="409"/>
      <c r="AK246" s="409"/>
      <c r="AL246" s="409"/>
      <c r="AM246" s="295">
        <f>SUM(Y246:AL246)</f>
        <v>0</v>
      </c>
    </row>
    <row r="247" spans="1:39" s="282" customFormat="1" ht="15" outlineLevel="1">
      <c r="A247" s="508"/>
      <c r="B247" s="323" t="s">
        <v>244</v>
      </c>
      <c r="C247" s="290" t="s">
        <v>163</v>
      </c>
      <c r="D247" s="294"/>
      <c r="E247" s="294"/>
      <c r="F247" s="294"/>
      <c r="G247" s="294"/>
      <c r="H247" s="294"/>
      <c r="I247" s="294"/>
      <c r="J247" s="294"/>
      <c r="K247" s="294"/>
      <c r="L247" s="294"/>
      <c r="M247" s="294"/>
      <c r="N247" s="294">
        <f>N246</f>
        <v>0</v>
      </c>
      <c r="O247" s="294"/>
      <c r="P247" s="294"/>
      <c r="Q247" s="294"/>
      <c r="R247" s="294"/>
      <c r="S247" s="294"/>
      <c r="T247" s="294"/>
      <c r="U247" s="294"/>
      <c r="V247" s="294"/>
      <c r="W247" s="294"/>
      <c r="X247" s="294"/>
      <c r="Y247" s="410">
        <f>Y246</f>
        <v>0</v>
      </c>
      <c r="Z247" s="410">
        <f t="shared" ref="Z247:AB247" si="132">Z246</f>
        <v>0</v>
      </c>
      <c r="AA247" s="410">
        <f t="shared" si="132"/>
        <v>0</v>
      </c>
      <c r="AB247" s="410">
        <f t="shared" si="132"/>
        <v>0</v>
      </c>
      <c r="AC247" s="410">
        <f t="shared" ref="AC247:AL247" si="133">AC246</f>
        <v>0</v>
      </c>
      <c r="AD247" s="410">
        <f t="shared" si="133"/>
        <v>0</v>
      </c>
      <c r="AE247" s="410">
        <f t="shared" si="133"/>
        <v>0</v>
      </c>
      <c r="AF247" s="410">
        <f t="shared" si="133"/>
        <v>0</v>
      </c>
      <c r="AG247" s="410">
        <f t="shared" si="133"/>
        <v>0</v>
      </c>
      <c r="AH247" s="410">
        <f t="shared" si="133"/>
        <v>0</v>
      </c>
      <c r="AI247" s="410">
        <f t="shared" si="133"/>
        <v>0</v>
      </c>
      <c r="AJ247" s="410">
        <f t="shared" si="133"/>
        <v>0</v>
      </c>
      <c r="AK247" s="410">
        <f t="shared" si="133"/>
        <v>0</v>
      </c>
      <c r="AL247" s="410">
        <f t="shared" si="133"/>
        <v>0</v>
      </c>
      <c r="AM247" s="504"/>
    </row>
    <row r="248" spans="1:39" s="282" customFormat="1" ht="15" outlineLevel="1">
      <c r="A248" s="508"/>
      <c r="B248" s="323"/>
      <c r="C248" s="290"/>
      <c r="D248" s="290"/>
      <c r="E248" s="290"/>
      <c r="F248" s="290"/>
      <c r="G248" s="290"/>
      <c r="H248" s="290"/>
      <c r="I248" s="290"/>
      <c r="J248" s="290"/>
      <c r="K248" s="290"/>
      <c r="L248" s="290"/>
      <c r="M248" s="290"/>
      <c r="N248" s="290"/>
      <c r="O248" s="290"/>
      <c r="P248" s="290"/>
      <c r="Q248" s="290"/>
      <c r="R248" s="290"/>
      <c r="S248" s="290"/>
      <c r="T248" s="290"/>
      <c r="U248" s="290"/>
      <c r="V248" s="290"/>
      <c r="W248" s="290"/>
      <c r="X248" s="290"/>
      <c r="Y248" s="411"/>
      <c r="Z248" s="411"/>
      <c r="AA248" s="411"/>
      <c r="AB248" s="411"/>
      <c r="AC248" s="411"/>
      <c r="AD248" s="411"/>
      <c r="AE248" s="411"/>
      <c r="AF248" s="411"/>
      <c r="AG248" s="411"/>
      <c r="AH248" s="411"/>
      <c r="AI248" s="411"/>
      <c r="AJ248" s="411"/>
      <c r="AK248" s="411"/>
      <c r="AL248" s="411"/>
      <c r="AM248" s="312"/>
    </row>
    <row r="249" spans="1:39" s="282" customFormat="1" ht="15" outlineLevel="1">
      <c r="A249" s="508">
        <v>32</v>
      </c>
      <c r="B249" s="323" t="s">
        <v>491</v>
      </c>
      <c r="C249" s="290" t="s">
        <v>25</v>
      </c>
      <c r="D249" s="294"/>
      <c r="E249" s="294"/>
      <c r="F249" s="294"/>
      <c r="G249" s="294"/>
      <c r="H249" s="294"/>
      <c r="I249" s="294"/>
      <c r="J249" s="294"/>
      <c r="K249" s="294"/>
      <c r="L249" s="294"/>
      <c r="M249" s="294"/>
      <c r="N249" s="294">
        <v>0</v>
      </c>
      <c r="O249" s="294"/>
      <c r="P249" s="294"/>
      <c r="Q249" s="294"/>
      <c r="R249" s="294"/>
      <c r="S249" s="294"/>
      <c r="T249" s="294"/>
      <c r="U249" s="294"/>
      <c r="V249" s="294"/>
      <c r="W249" s="294"/>
      <c r="X249" s="294"/>
      <c r="Y249" s="409"/>
      <c r="Z249" s="409"/>
      <c r="AA249" s="409"/>
      <c r="AB249" s="409"/>
      <c r="AC249" s="409"/>
      <c r="AD249" s="409"/>
      <c r="AE249" s="409"/>
      <c r="AF249" s="409"/>
      <c r="AG249" s="409"/>
      <c r="AH249" s="409"/>
      <c r="AI249" s="409"/>
      <c r="AJ249" s="409"/>
      <c r="AK249" s="409"/>
      <c r="AL249" s="409"/>
      <c r="AM249" s="295">
        <f>SUM(Y249:AL249)</f>
        <v>0</v>
      </c>
    </row>
    <row r="250" spans="1:39" s="282" customFormat="1" ht="15" outlineLevel="1">
      <c r="A250" s="508"/>
      <c r="B250" s="323" t="s">
        <v>244</v>
      </c>
      <c r="C250" s="290" t="s">
        <v>163</v>
      </c>
      <c r="D250" s="294"/>
      <c r="E250" s="294"/>
      <c r="F250" s="294"/>
      <c r="G250" s="294"/>
      <c r="H250" s="294"/>
      <c r="I250" s="294"/>
      <c r="J250" s="294"/>
      <c r="K250" s="294"/>
      <c r="L250" s="294"/>
      <c r="M250" s="294"/>
      <c r="N250" s="294">
        <f>N249</f>
        <v>0</v>
      </c>
      <c r="O250" s="294"/>
      <c r="P250" s="294"/>
      <c r="Q250" s="294"/>
      <c r="R250" s="294"/>
      <c r="S250" s="294"/>
      <c r="T250" s="294"/>
      <c r="U250" s="294"/>
      <c r="V250" s="294"/>
      <c r="W250" s="294"/>
      <c r="X250" s="294"/>
      <c r="Y250" s="410">
        <f>Y249</f>
        <v>0</v>
      </c>
      <c r="Z250" s="410">
        <f t="shared" ref="Z250:AB250" si="134">Z249</f>
        <v>0</v>
      </c>
      <c r="AA250" s="410">
        <f t="shared" si="134"/>
        <v>0</v>
      </c>
      <c r="AB250" s="410">
        <f t="shared" si="134"/>
        <v>0</v>
      </c>
      <c r="AC250" s="410">
        <f t="shared" ref="AC250:AL250" si="135">AC249</f>
        <v>0</v>
      </c>
      <c r="AD250" s="410">
        <f t="shared" si="135"/>
        <v>0</v>
      </c>
      <c r="AE250" s="410">
        <f t="shared" si="135"/>
        <v>0</v>
      </c>
      <c r="AF250" s="410">
        <f t="shared" si="135"/>
        <v>0</v>
      </c>
      <c r="AG250" s="410">
        <f t="shared" si="135"/>
        <v>0</v>
      </c>
      <c r="AH250" s="410">
        <f t="shared" si="135"/>
        <v>0</v>
      </c>
      <c r="AI250" s="410">
        <f t="shared" si="135"/>
        <v>0</v>
      </c>
      <c r="AJ250" s="410">
        <f t="shared" si="135"/>
        <v>0</v>
      </c>
      <c r="AK250" s="410">
        <f t="shared" si="135"/>
        <v>0</v>
      </c>
      <c r="AL250" s="410">
        <f t="shared" si="135"/>
        <v>0</v>
      </c>
      <c r="AM250" s="504"/>
    </row>
    <row r="251" spans="1:39" s="282" customFormat="1" ht="15" outlineLevel="1">
      <c r="A251" s="508"/>
      <c r="B251" s="323"/>
      <c r="C251" s="290"/>
      <c r="D251" s="290"/>
      <c r="E251" s="290"/>
      <c r="F251" s="290"/>
      <c r="G251" s="290"/>
      <c r="H251" s="290"/>
      <c r="I251" s="290"/>
      <c r="J251" s="290"/>
      <c r="K251" s="290"/>
      <c r="L251" s="290"/>
      <c r="M251" s="290"/>
      <c r="N251" s="290"/>
      <c r="O251" s="290"/>
      <c r="P251" s="290"/>
      <c r="Q251" s="290"/>
      <c r="R251" s="290"/>
      <c r="S251" s="290"/>
      <c r="T251" s="290"/>
      <c r="U251" s="290"/>
      <c r="V251" s="290"/>
      <c r="W251" s="290"/>
      <c r="X251" s="290"/>
      <c r="Y251" s="411"/>
      <c r="Z251" s="411"/>
      <c r="AA251" s="411"/>
      <c r="AB251" s="411"/>
      <c r="AC251" s="411"/>
      <c r="AD251" s="411"/>
      <c r="AE251" s="411"/>
      <c r="AF251" s="411"/>
      <c r="AG251" s="411"/>
      <c r="AH251" s="411"/>
      <c r="AI251" s="411"/>
      <c r="AJ251" s="411"/>
      <c r="AK251" s="411"/>
      <c r="AL251" s="411"/>
      <c r="AM251" s="312"/>
    </row>
    <row r="252" spans="1:39" s="282" customFormat="1" ht="15" outlineLevel="1">
      <c r="A252" s="508">
        <v>33</v>
      </c>
      <c r="B252" s="323" t="s">
        <v>492</v>
      </c>
      <c r="C252" s="290" t="s">
        <v>25</v>
      </c>
      <c r="D252" s="294"/>
      <c r="E252" s="294"/>
      <c r="F252" s="294"/>
      <c r="G252" s="294"/>
      <c r="H252" s="294"/>
      <c r="I252" s="294"/>
      <c r="J252" s="294"/>
      <c r="K252" s="294"/>
      <c r="L252" s="294"/>
      <c r="M252" s="294"/>
      <c r="N252" s="294">
        <v>12</v>
      </c>
      <c r="O252" s="294"/>
      <c r="P252" s="294"/>
      <c r="Q252" s="294"/>
      <c r="R252" s="294"/>
      <c r="S252" s="294"/>
      <c r="T252" s="294"/>
      <c r="U252" s="294"/>
      <c r="V252" s="294"/>
      <c r="W252" s="294"/>
      <c r="X252" s="294"/>
      <c r="Y252" s="409"/>
      <c r="Z252" s="409"/>
      <c r="AA252" s="409"/>
      <c r="AB252" s="409"/>
      <c r="AC252" s="409"/>
      <c r="AD252" s="409"/>
      <c r="AE252" s="409"/>
      <c r="AF252" s="409"/>
      <c r="AG252" s="409"/>
      <c r="AH252" s="409"/>
      <c r="AI252" s="409"/>
      <c r="AJ252" s="409"/>
      <c r="AK252" s="409"/>
      <c r="AL252" s="409"/>
      <c r="AM252" s="295">
        <f>SUM(Y252:AL252)</f>
        <v>0</v>
      </c>
    </row>
    <row r="253" spans="1:39" s="282" customFormat="1" ht="15" outlineLevel="1">
      <c r="A253" s="508"/>
      <c r="B253" s="323" t="s">
        <v>244</v>
      </c>
      <c r="C253" s="290" t="s">
        <v>163</v>
      </c>
      <c r="D253" s="294"/>
      <c r="E253" s="294"/>
      <c r="F253" s="294"/>
      <c r="G253" s="294"/>
      <c r="H253" s="294"/>
      <c r="I253" s="294"/>
      <c r="J253" s="294"/>
      <c r="K253" s="294"/>
      <c r="L253" s="294"/>
      <c r="M253" s="294"/>
      <c r="N253" s="294">
        <f>N252</f>
        <v>12</v>
      </c>
      <c r="O253" s="294"/>
      <c r="P253" s="294"/>
      <c r="Q253" s="294"/>
      <c r="R253" s="294"/>
      <c r="S253" s="294"/>
      <c r="T253" s="294"/>
      <c r="U253" s="294"/>
      <c r="V253" s="294"/>
      <c r="W253" s="294"/>
      <c r="X253" s="294"/>
      <c r="Y253" s="410">
        <f>Y252</f>
        <v>0</v>
      </c>
      <c r="Z253" s="410">
        <f t="shared" ref="Z253:AB253" si="136">Z252</f>
        <v>0</v>
      </c>
      <c r="AA253" s="410">
        <f t="shared" si="136"/>
        <v>0</v>
      </c>
      <c r="AB253" s="410">
        <f t="shared" si="136"/>
        <v>0</v>
      </c>
      <c r="AC253" s="410">
        <f t="shared" ref="AC253:AL253" si="137">AC252</f>
        <v>0</v>
      </c>
      <c r="AD253" s="410">
        <f t="shared" si="137"/>
        <v>0</v>
      </c>
      <c r="AE253" s="410">
        <f t="shared" si="137"/>
        <v>0</v>
      </c>
      <c r="AF253" s="410">
        <f t="shared" si="137"/>
        <v>0</v>
      </c>
      <c r="AG253" s="410">
        <f t="shared" si="137"/>
        <v>0</v>
      </c>
      <c r="AH253" s="410">
        <f t="shared" si="137"/>
        <v>0</v>
      </c>
      <c r="AI253" s="410">
        <f t="shared" si="137"/>
        <v>0</v>
      </c>
      <c r="AJ253" s="410">
        <f t="shared" si="137"/>
        <v>0</v>
      </c>
      <c r="AK253" s="410">
        <f t="shared" si="137"/>
        <v>0</v>
      </c>
      <c r="AL253" s="410">
        <f t="shared" si="137"/>
        <v>0</v>
      </c>
      <c r="AM253" s="504"/>
    </row>
    <row r="254" spans="1:39" ht="15" outlineLevel="1">
      <c r="B254" s="314"/>
      <c r="C254" s="324"/>
      <c r="D254" s="325"/>
      <c r="E254" s="325"/>
      <c r="F254" s="325"/>
      <c r="G254" s="325"/>
      <c r="H254" s="325"/>
      <c r="I254" s="325"/>
      <c r="J254" s="325"/>
      <c r="K254" s="325"/>
      <c r="L254" s="325"/>
      <c r="M254" s="325"/>
      <c r="N254" s="325"/>
      <c r="O254" s="325"/>
      <c r="P254" s="325"/>
      <c r="Q254" s="325"/>
      <c r="R254" s="325"/>
      <c r="S254" s="325"/>
      <c r="T254" s="325"/>
      <c r="U254" s="325"/>
      <c r="V254" s="325"/>
      <c r="W254" s="325"/>
      <c r="X254" s="325"/>
      <c r="Y254" s="300"/>
      <c r="Z254" s="300"/>
      <c r="AA254" s="300"/>
      <c r="AB254" s="300"/>
      <c r="AC254" s="300"/>
      <c r="AD254" s="300"/>
      <c r="AE254" s="300"/>
      <c r="AF254" s="300"/>
      <c r="AG254" s="300"/>
      <c r="AH254" s="300"/>
      <c r="AI254" s="300"/>
      <c r="AJ254" s="300"/>
      <c r="AK254" s="300"/>
      <c r="AL254" s="300"/>
      <c r="AM254" s="305"/>
    </row>
    <row r="255" spans="1:39" ht="15.6">
      <c r="B255" s="326" t="s">
        <v>245</v>
      </c>
      <c r="C255" s="328"/>
      <c r="D255" s="328">
        <f>SUM(D150:D253)</f>
        <v>5062319.0788014308</v>
      </c>
      <c r="E255" s="328">
        <f t="shared" ref="E255:X255" si="138">SUM(E150:E253)</f>
        <v>5446767.1055006729</v>
      </c>
      <c r="F255" s="328">
        <f t="shared" si="138"/>
        <v>5424078.3010991951</v>
      </c>
      <c r="G255" s="328">
        <f t="shared" si="138"/>
        <v>5233050.6217989875</v>
      </c>
      <c r="H255" s="328">
        <f t="shared" si="138"/>
        <v>5232743.2737302072</v>
      </c>
      <c r="I255" s="328">
        <f t="shared" si="138"/>
        <v>4728651.7182223182</v>
      </c>
      <c r="J255" s="328">
        <f t="shared" si="138"/>
        <v>4572133.4871801557</v>
      </c>
      <c r="K255" s="328">
        <f t="shared" si="138"/>
        <v>4481024.7453587968</v>
      </c>
      <c r="L255" s="328">
        <f t="shared" si="138"/>
        <v>4433064.6035506865</v>
      </c>
      <c r="M255" s="328">
        <f t="shared" si="138"/>
        <v>3622818.7221832196</v>
      </c>
      <c r="N255" s="328"/>
      <c r="O255" s="328">
        <f t="shared" si="138"/>
        <v>8.075817742259229</v>
      </c>
      <c r="P255" s="328">
        <f t="shared" si="138"/>
        <v>51.649666442259225</v>
      </c>
      <c r="Q255" s="328">
        <f t="shared" si="138"/>
        <v>51.649666442259225</v>
      </c>
      <c r="R255" s="328">
        <f t="shared" si="138"/>
        <v>51.631880914067942</v>
      </c>
      <c r="S255" s="328">
        <f t="shared" si="138"/>
        <v>51.630032971414238</v>
      </c>
      <c r="T255" s="328">
        <f t="shared" si="138"/>
        <v>51.584396000386768</v>
      </c>
      <c r="U255" s="328">
        <f t="shared" si="138"/>
        <v>35.625590224943124</v>
      </c>
      <c r="V255" s="328">
        <f t="shared" si="138"/>
        <v>35.625537885272266</v>
      </c>
      <c r="W255" s="328">
        <f t="shared" si="138"/>
        <v>35.625537885272266</v>
      </c>
      <c r="X255" s="328">
        <f t="shared" si="138"/>
        <v>34.903306226241554</v>
      </c>
      <c r="Y255" s="328">
        <f>IF(Y149="kWh",SUMPRODUCT(D150:D253,Y150:Y253))</f>
        <v>700070.27670290088</v>
      </c>
      <c r="Z255" s="328">
        <f>IF(Z149="kWh",SUMPRODUCT(D150:D253,Z150:Z253))</f>
        <v>4183692.4313777857</v>
      </c>
      <c r="AA255" s="328">
        <f>IF(AA149="kW",SUMPRODUCT(N150:N253,O150:O253,AA150:AA253),SUMPRODUCT(D150:D253,AA150:AA253))</f>
        <v>63.311262044927787</v>
      </c>
      <c r="AB255" s="328">
        <f>IF(AB149="kW",SUMPRODUCT(N150:N253,O150:O253,AB150:AB253),SUMPRODUCT(D150:D253,AB150:AB253))</f>
        <v>0</v>
      </c>
      <c r="AC255" s="328">
        <f>IF(AC149="kW",SUMPRODUCT(N150:N253,O150:O253,AC150:AC253),SUMPRODUCT(D150:D253,AC150:AC253))</f>
        <v>0</v>
      </c>
      <c r="AD255" s="328">
        <f>IF(AD149="kW",SUMPRODUCT(N150:N253,O150:O253,AD150:AD253),SUMPRODUCT(D150:D253,AD150:AD253))</f>
        <v>0</v>
      </c>
      <c r="AE255" s="328">
        <f>IF(AE149="kW",SUMPRODUCT(N150:N253,O150:O253,AE150:AE253),SUMPRODUCT(D150:D253,AE150:AE253))</f>
        <v>0</v>
      </c>
      <c r="AF255" s="328">
        <f>IF(AF149="kW",SUMPRODUCT(N150:N253,O150:O253,AF150:AF253),SUMPRODUCT(D150:D253,AF150:AF253))</f>
        <v>0</v>
      </c>
      <c r="AG255" s="328">
        <f>IF(AG149="kW",SUMPRODUCT(N150:N253,O150:O253,AG150:AG253),SUMPRODUCT(D150:D253,AG150:AG253))</f>
        <v>0</v>
      </c>
      <c r="AH255" s="328">
        <f>IF(AH149="kW",SUMPRODUCT(N150:N253,O150:O253,AH150:AH253),SUMPRODUCT(D150:D253,AH150:AH253))</f>
        <v>0</v>
      </c>
      <c r="AI255" s="328">
        <f>IF(AI149="kW",SUMPRODUCT(N150:N253,O150:O253,AI150:AI253),SUMPRODUCT(D150:D253,AI150:AI253))</f>
        <v>0</v>
      </c>
      <c r="AJ255" s="328">
        <f>IF(AJ149="kW",SUMPRODUCT(N150:N253,O150:O253,AJ150:AJ253),SUMPRODUCT(D150:D253,AJ150:AJ253))</f>
        <v>0</v>
      </c>
      <c r="AK255" s="328">
        <f>IF(AK149="kW",SUMPRODUCT(N150:N253,O150:O253,AK150:AK253),SUMPRODUCT(D150:D253,AK150:AK253))</f>
        <v>0</v>
      </c>
      <c r="AL255" s="328">
        <f>IF(AL149="kW",SUMPRODUCT(N150:N253,O150:O253,AL150:AL253),SUMPRODUCT(D150:D253,AL150:AL253))</f>
        <v>0</v>
      </c>
      <c r="AM255" s="329"/>
    </row>
    <row r="256" spans="1:39" ht="15.6">
      <c r="B256" s="330" t="s">
        <v>246</v>
      </c>
      <c r="C256" s="327"/>
      <c r="D256" s="327"/>
      <c r="E256" s="327"/>
      <c r="F256" s="327"/>
      <c r="G256" s="327"/>
      <c r="H256" s="327"/>
      <c r="I256" s="327"/>
      <c r="J256" s="327"/>
      <c r="K256" s="327"/>
      <c r="L256" s="327"/>
      <c r="M256" s="327"/>
      <c r="N256" s="327"/>
      <c r="O256" s="327"/>
      <c r="P256" s="327"/>
      <c r="Q256" s="327"/>
      <c r="R256" s="327"/>
      <c r="S256" s="327"/>
      <c r="T256" s="327"/>
      <c r="U256" s="327"/>
      <c r="V256" s="327"/>
      <c r="W256" s="327"/>
      <c r="X256" s="327"/>
      <c r="Y256" s="327"/>
      <c r="Z256" s="327"/>
      <c r="AA256" s="327"/>
      <c r="AB256" s="327">
        <f>HLOOKUP(AB148,'2. LRAMVA Threshold'!$B$42:$Q$53,4,FALSE)</f>
        <v>0</v>
      </c>
      <c r="AC256" s="327">
        <f>HLOOKUP(AC148,'2. LRAMVA Threshold'!$B$42:$Q$53,4,FALSE)</f>
        <v>0</v>
      </c>
      <c r="AD256" s="327">
        <f>HLOOKUP(AD148,'2. LRAMVA Threshold'!$B$42:$Q$53,4,FALSE)</f>
        <v>0</v>
      </c>
      <c r="AE256" s="327">
        <f>HLOOKUP(AE148,'2. LRAMVA Threshold'!$B$42:$Q$53,4,FALSE)</f>
        <v>0</v>
      </c>
      <c r="AF256" s="327">
        <f>HLOOKUP(AF148,'2. LRAMVA Threshold'!$B$42:$Q$53,4,FALSE)</f>
        <v>0</v>
      </c>
      <c r="AG256" s="327">
        <f>HLOOKUP(AG148,'2. LRAMVA Threshold'!$B$42:$Q$53,4,FALSE)</f>
        <v>0</v>
      </c>
      <c r="AH256" s="327">
        <f>HLOOKUP(AH148,'2. LRAMVA Threshold'!$B$42:$Q$53,4,FALSE)</f>
        <v>0</v>
      </c>
      <c r="AI256" s="327">
        <f>HLOOKUP(AI148,'2. LRAMVA Threshold'!$B$42:$Q$53,4,FALSE)</f>
        <v>0</v>
      </c>
      <c r="AJ256" s="327">
        <f>HLOOKUP(AJ148,'2. LRAMVA Threshold'!$B$42:$Q$53,4,FALSE)</f>
        <v>0</v>
      </c>
      <c r="AK256" s="327">
        <f>HLOOKUP(AK148,'2. LRAMVA Threshold'!$B$42:$Q$53,4,FALSE)</f>
        <v>0</v>
      </c>
      <c r="AL256" s="327">
        <f>HLOOKUP(AL148,'2. LRAMVA Threshold'!$B$42:$Q$53,4,FALSE)</f>
        <v>0</v>
      </c>
      <c r="AM256" s="331"/>
    </row>
    <row r="257" spans="1:41" ht="15">
      <c r="B257" s="323"/>
      <c r="C257" s="332"/>
      <c r="D257" s="333"/>
      <c r="E257" s="333"/>
      <c r="F257" s="333"/>
      <c r="G257" s="333"/>
      <c r="H257" s="333"/>
      <c r="I257" s="333"/>
      <c r="J257" s="333"/>
      <c r="K257" s="333"/>
      <c r="L257" s="333"/>
      <c r="M257" s="333"/>
      <c r="N257" s="333"/>
      <c r="O257" s="334"/>
      <c r="P257" s="333"/>
      <c r="Q257" s="333"/>
      <c r="R257" s="333"/>
      <c r="S257" s="335"/>
      <c r="T257" s="335"/>
      <c r="U257" s="335"/>
      <c r="V257" s="335"/>
      <c r="W257" s="333"/>
      <c r="X257" s="333"/>
      <c r="Y257" s="299"/>
      <c r="Z257" s="299"/>
      <c r="AA257" s="299"/>
      <c r="AB257" s="299"/>
      <c r="AC257" s="299"/>
      <c r="AD257" s="299"/>
      <c r="AE257" s="299"/>
      <c r="AF257" s="299"/>
      <c r="AG257" s="299"/>
      <c r="AH257" s="299"/>
      <c r="AI257" s="299"/>
      <c r="AJ257" s="299"/>
      <c r="AK257" s="299"/>
      <c r="AL257" s="299"/>
      <c r="AM257" s="336"/>
    </row>
    <row r="258" spans="1:41" ht="15">
      <c r="B258" s="323" t="s">
        <v>165</v>
      </c>
      <c r="C258" s="337"/>
      <c r="D258" s="337"/>
      <c r="E258" s="375"/>
      <c r="F258" s="375"/>
      <c r="G258" s="375"/>
      <c r="H258" s="375"/>
      <c r="I258" s="375"/>
      <c r="J258" s="375"/>
      <c r="K258" s="375"/>
      <c r="L258" s="375"/>
      <c r="M258" s="375"/>
      <c r="N258" s="375"/>
      <c r="O258" s="290"/>
      <c r="P258" s="339"/>
      <c r="Q258" s="339"/>
      <c r="R258" s="339"/>
      <c r="S258" s="338"/>
      <c r="T258" s="338"/>
      <c r="U258" s="338"/>
      <c r="V258" s="338"/>
      <c r="W258" s="339"/>
      <c r="X258" s="339"/>
      <c r="Y258" s="340">
        <f>HLOOKUP(Y$20,'3.  Distribution Rates'!$C$122:$P$133,4,FALSE)</f>
        <v>0</v>
      </c>
      <c r="Z258" s="340">
        <f>HLOOKUP(Z$20,'3.  Distribution Rates'!$C$122:$P$133,4,FALSE)</f>
        <v>0</v>
      </c>
      <c r="AA258" s="340">
        <f>HLOOKUP(AA$20,'3.  Distribution Rates'!$C$122:$P$133,4,FALSE)</f>
        <v>0</v>
      </c>
      <c r="AB258" s="340">
        <f>HLOOKUP(AB$20,'3.  Distribution Rates'!$C$122:$P$133,4,FALSE)</f>
        <v>0</v>
      </c>
      <c r="AC258" s="340">
        <f>HLOOKUP(AC$20,'3.  Distribution Rates'!$C$122:$P$133,4,FALSE)</f>
        <v>0</v>
      </c>
      <c r="AD258" s="340">
        <f>HLOOKUP(AD$20,'3.  Distribution Rates'!$C$122:$P$133,4,FALSE)</f>
        <v>0</v>
      </c>
      <c r="AE258" s="340">
        <f>HLOOKUP(AE$20,'3.  Distribution Rates'!$C$122:$P$133,4,FALSE)</f>
        <v>0</v>
      </c>
      <c r="AF258" s="340">
        <f>HLOOKUP(AF$20,'3.  Distribution Rates'!$C$122:$P$133,4,FALSE)</f>
        <v>0</v>
      </c>
      <c r="AG258" s="340">
        <f>HLOOKUP(AG$20,'3.  Distribution Rates'!$C$122:$P$133,4,FALSE)</f>
        <v>0</v>
      </c>
      <c r="AH258" s="340">
        <f>HLOOKUP(AH$20,'3.  Distribution Rates'!$C$122:$P$133,4,FALSE)</f>
        <v>0</v>
      </c>
      <c r="AI258" s="340">
        <f>HLOOKUP(AI$20,'3.  Distribution Rates'!$C$122:$P$133,4,FALSE)</f>
        <v>0</v>
      </c>
      <c r="AJ258" s="340">
        <f>HLOOKUP(AJ$20,'3.  Distribution Rates'!$C$122:$P$133,4,FALSE)</f>
        <v>0</v>
      </c>
      <c r="AK258" s="340">
        <f>HLOOKUP(AK$20,'3.  Distribution Rates'!$C$122:$P$133,4,FALSE)</f>
        <v>0</v>
      </c>
      <c r="AL258" s="340">
        <f>HLOOKUP(AL$20,'3.  Distribution Rates'!$C$122:$P$133,4,FALSE)</f>
        <v>0</v>
      </c>
      <c r="AM258" s="376"/>
    </row>
    <row r="259" spans="1:41" ht="15">
      <c r="B259" s="293" t="s">
        <v>154</v>
      </c>
      <c r="C259" s="344"/>
      <c r="D259" s="308"/>
      <c r="E259" s="278"/>
      <c r="F259" s="278"/>
      <c r="G259" s="278"/>
      <c r="H259" s="278"/>
      <c r="I259" s="278"/>
      <c r="J259" s="278"/>
      <c r="K259" s="278"/>
      <c r="L259" s="278"/>
      <c r="M259" s="278"/>
      <c r="N259" s="278"/>
      <c r="O259" s="290"/>
      <c r="P259" s="278"/>
      <c r="Q259" s="278"/>
      <c r="R259" s="278"/>
      <c r="S259" s="308"/>
      <c r="T259" s="308"/>
      <c r="U259" s="308"/>
      <c r="V259" s="308"/>
      <c r="W259" s="278"/>
      <c r="X259" s="278"/>
      <c r="Y259" s="377">
        <f t="shared" ref="Y259:AL259" si="139">Y135*Y258</f>
        <v>0</v>
      </c>
      <c r="Z259" s="377">
        <f t="shared" si="139"/>
        <v>0</v>
      </c>
      <c r="AA259" s="377">
        <f t="shared" si="139"/>
        <v>0</v>
      </c>
      <c r="AB259" s="377">
        <f t="shared" si="139"/>
        <v>0</v>
      </c>
      <c r="AC259" s="377">
        <f t="shared" si="139"/>
        <v>0</v>
      </c>
      <c r="AD259" s="377">
        <f t="shared" si="139"/>
        <v>0</v>
      </c>
      <c r="AE259" s="377">
        <f t="shared" si="139"/>
        <v>0</v>
      </c>
      <c r="AF259" s="377">
        <f t="shared" si="139"/>
        <v>0</v>
      </c>
      <c r="AG259" s="377">
        <f t="shared" si="139"/>
        <v>0</v>
      </c>
      <c r="AH259" s="377">
        <f t="shared" si="139"/>
        <v>0</v>
      </c>
      <c r="AI259" s="377">
        <f t="shared" si="139"/>
        <v>0</v>
      </c>
      <c r="AJ259" s="377">
        <f t="shared" si="139"/>
        <v>0</v>
      </c>
      <c r="AK259" s="377">
        <f t="shared" si="139"/>
        <v>0</v>
      </c>
      <c r="AL259" s="377">
        <f t="shared" si="139"/>
        <v>0</v>
      </c>
      <c r="AM259" s="628">
        <f>SUM(Y259:AL259)</f>
        <v>0</v>
      </c>
    </row>
    <row r="260" spans="1:41" ht="15">
      <c r="B260" s="293" t="s">
        <v>155</v>
      </c>
      <c r="C260" s="344"/>
      <c r="D260" s="308"/>
      <c r="E260" s="278"/>
      <c r="F260" s="278"/>
      <c r="G260" s="278"/>
      <c r="H260" s="278"/>
      <c r="I260" s="278"/>
      <c r="J260" s="278"/>
      <c r="K260" s="278"/>
      <c r="L260" s="278"/>
      <c r="M260" s="278"/>
      <c r="N260" s="278"/>
      <c r="O260" s="290"/>
      <c r="P260" s="278"/>
      <c r="Q260" s="278"/>
      <c r="R260" s="278"/>
      <c r="S260" s="308"/>
      <c r="T260" s="308"/>
      <c r="U260" s="308"/>
      <c r="V260" s="308"/>
      <c r="W260" s="278"/>
      <c r="X260" s="278"/>
      <c r="Y260" s="377">
        <f t="shared" ref="Y260:AE260" si="140">Y255*Y258</f>
        <v>0</v>
      </c>
      <c r="Z260" s="377">
        <f t="shared" si="140"/>
        <v>0</v>
      </c>
      <c r="AA260" s="378">
        <f t="shared" si="140"/>
        <v>0</v>
      </c>
      <c r="AB260" s="378">
        <f t="shared" si="140"/>
        <v>0</v>
      </c>
      <c r="AC260" s="378">
        <f t="shared" si="140"/>
        <v>0</v>
      </c>
      <c r="AD260" s="378">
        <f t="shared" si="140"/>
        <v>0</v>
      </c>
      <c r="AE260" s="378">
        <f t="shared" si="140"/>
        <v>0</v>
      </c>
      <c r="AF260" s="378">
        <f t="shared" ref="AF260:AL260" si="141">AF255*AF258</f>
        <v>0</v>
      </c>
      <c r="AG260" s="378">
        <f t="shared" si="141"/>
        <v>0</v>
      </c>
      <c r="AH260" s="378">
        <f t="shared" si="141"/>
        <v>0</v>
      </c>
      <c r="AI260" s="378">
        <f t="shared" si="141"/>
        <v>0</v>
      </c>
      <c r="AJ260" s="378">
        <f t="shared" si="141"/>
        <v>0</v>
      </c>
      <c r="AK260" s="378">
        <f t="shared" si="141"/>
        <v>0</v>
      </c>
      <c r="AL260" s="378">
        <f t="shared" si="141"/>
        <v>0</v>
      </c>
      <c r="AM260" s="628">
        <f>SUM(Y260:AL260)</f>
        <v>0</v>
      </c>
    </row>
    <row r="261" spans="1:41" s="379" customFormat="1" ht="15.6">
      <c r="A261" s="510"/>
      <c r="B261" s="348" t="s">
        <v>254</v>
      </c>
      <c r="C261" s="344"/>
      <c r="D261" s="335"/>
      <c r="E261" s="333"/>
      <c r="F261" s="333"/>
      <c r="G261" s="333"/>
      <c r="H261" s="333"/>
      <c r="I261" s="333"/>
      <c r="J261" s="333"/>
      <c r="K261" s="333"/>
      <c r="L261" s="333"/>
      <c r="M261" s="333"/>
      <c r="N261" s="333"/>
      <c r="O261" s="299"/>
      <c r="P261" s="333"/>
      <c r="Q261" s="333"/>
      <c r="R261" s="333"/>
      <c r="S261" s="335"/>
      <c r="T261" s="335"/>
      <c r="U261" s="335"/>
      <c r="V261" s="335"/>
      <c r="W261" s="333"/>
      <c r="X261" s="333"/>
      <c r="Y261" s="345">
        <f>SUM(Y259:Y260)</f>
        <v>0</v>
      </c>
      <c r="Z261" s="345">
        <f t="shared" ref="Z261:AE261" si="142">SUM(Z259:Z260)</f>
        <v>0</v>
      </c>
      <c r="AA261" s="345">
        <f t="shared" si="142"/>
        <v>0</v>
      </c>
      <c r="AB261" s="345">
        <f t="shared" si="142"/>
        <v>0</v>
      </c>
      <c r="AC261" s="345">
        <f t="shared" si="142"/>
        <v>0</v>
      </c>
      <c r="AD261" s="345">
        <f t="shared" si="142"/>
        <v>0</v>
      </c>
      <c r="AE261" s="345">
        <f t="shared" si="142"/>
        <v>0</v>
      </c>
      <c r="AF261" s="345">
        <f t="shared" ref="AF261:AL261" si="143">SUM(AF259:AF260)</f>
        <v>0</v>
      </c>
      <c r="AG261" s="345">
        <f t="shared" si="143"/>
        <v>0</v>
      </c>
      <c r="AH261" s="345">
        <f t="shared" si="143"/>
        <v>0</v>
      </c>
      <c r="AI261" s="345">
        <f t="shared" si="143"/>
        <v>0</v>
      </c>
      <c r="AJ261" s="345">
        <f t="shared" si="143"/>
        <v>0</v>
      </c>
      <c r="AK261" s="345">
        <f t="shared" si="143"/>
        <v>0</v>
      </c>
      <c r="AL261" s="345">
        <f t="shared" si="143"/>
        <v>0</v>
      </c>
      <c r="AM261" s="406">
        <f>SUM(AM259:AM260)</f>
        <v>0</v>
      </c>
    </row>
    <row r="262" spans="1:41" s="379" customFormat="1" ht="15.6">
      <c r="A262" s="510"/>
      <c r="B262" s="348" t="s">
        <v>247</v>
      </c>
      <c r="C262" s="344"/>
      <c r="D262" s="349"/>
      <c r="E262" s="333"/>
      <c r="F262" s="333"/>
      <c r="G262" s="333"/>
      <c r="H262" s="333"/>
      <c r="I262" s="333"/>
      <c r="J262" s="333"/>
      <c r="K262" s="333"/>
      <c r="L262" s="333"/>
      <c r="M262" s="333"/>
      <c r="N262" s="333"/>
      <c r="O262" s="299"/>
      <c r="P262" s="333"/>
      <c r="Q262" s="333"/>
      <c r="R262" s="333"/>
      <c r="S262" s="335"/>
      <c r="T262" s="335"/>
      <c r="U262" s="335"/>
      <c r="V262" s="335"/>
      <c r="W262" s="333"/>
      <c r="X262" s="333"/>
      <c r="Y262" s="346">
        <f t="shared" ref="Y262:AE262" si="144">Y256*Y258</f>
        <v>0</v>
      </c>
      <c r="Z262" s="346">
        <f t="shared" si="144"/>
        <v>0</v>
      </c>
      <c r="AA262" s="346">
        <f t="shared" si="144"/>
        <v>0</v>
      </c>
      <c r="AB262" s="346">
        <f t="shared" si="144"/>
        <v>0</v>
      </c>
      <c r="AC262" s="346">
        <f t="shared" si="144"/>
        <v>0</v>
      </c>
      <c r="AD262" s="346">
        <f t="shared" si="144"/>
        <v>0</v>
      </c>
      <c r="AE262" s="346">
        <f t="shared" si="144"/>
        <v>0</v>
      </c>
      <c r="AF262" s="346">
        <f t="shared" ref="AF262:AL262" si="145">AF256*AF258</f>
        <v>0</v>
      </c>
      <c r="AG262" s="346">
        <f t="shared" si="145"/>
        <v>0</v>
      </c>
      <c r="AH262" s="346">
        <f t="shared" si="145"/>
        <v>0</v>
      </c>
      <c r="AI262" s="346">
        <f t="shared" si="145"/>
        <v>0</v>
      </c>
      <c r="AJ262" s="346">
        <f t="shared" si="145"/>
        <v>0</v>
      </c>
      <c r="AK262" s="346">
        <f t="shared" si="145"/>
        <v>0</v>
      </c>
      <c r="AL262" s="346">
        <f t="shared" si="145"/>
        <v>0</v>
      </c>
      <c r="AM262" s="406">
        <f>SUM(Y262:AL262)</f>
        <v>0</v>
      </c>
    </row>
    <row r="263" spans="1:41" s="379" customFormat="1" ht="15.6">
      <c r="A263" s="510"/>
      <c r="B263" s="348" t="s">
        <v>255</v>
      </c>
      <c r="C263" s="344"/>
      <c r="D263" s="349"/>
      <c r="E263" s="333"/>
      <c r="F263" s="333"/>
      <c r="G263" s="333"/>
      <c r="H263" s="333"/>
      <c r="I263" s="333"/>
      <c r="J263" s="333"/>
      <c r="K263" s="333"/>
      <c r="L263" s="333"/>
      <c r="M263" s="333"/>
      <c r="N263" s="333"/>
      <c r="O263" s="299"/>
      <c r="P263" s="333"/>
      <c r="Q263" s="333"/>
      <c r="R263" s="333"/>
      <c r="S263" s="349"/>
      <c r="T263" s="349"/>
      <c r="U263" s="349"/>
      <c r="V263" s="349"/>
      <c r="W263" s="333"/>
      <c r="X263" s="333"/>
      <c r="AM263" s="406">
        <f>AM261-AM262</f>
        <v>0</v>
      </c>
    </row>
    <row r="264" spans="1:41" ht="15">
      <c r="B264" s="323"/>
      <c r="C264" s="349"/>
      <c r="D264" s="349"/>
      <c r="E264" s="333"/>
      <c r="F264" s="333"/>
      <c r="G264" s="333"/>
      <c r="H264" s="333"/>
      <c r="I264" s="333"/>
      <c r="J264" s="333"/>
      <c r="K264" s="333"/>
      <c r="L264" s="333"/>
      <c r="M264" s="333"/>
      <c r="N264" s="333"/>
      <c r="O264" s="299"/>
      <c r="P264" s="333"/>
      <c r="Q264" s="333"/>
      <c r="R264" s="333"/>
      <c r="S264" s="349"/>
      <c r="T264" s="344"/>
      <c r="U264" s="349"/>
      <c r="V264" s="349"/>
      <c r="W264" s="333"/>
      <c r="X264" s="333"/>
      <c r="AM264" s="347"/>
    </row>
    <row r="265" spans="1:41" ht="15">
      <c r="B265" s="293" t="s">
        <v>70</v>
      </c>
      <c r="C265" s="355"/>
      <c r="D265" s="278"/>
      <c r="E265" s="278"/>
      <c r="F265" s="278"/>
      <c r="G265" s="278"/>
      <c r="H265" s="278"/>
      <c r="I265" s="278"/>
      <c r="J265" s="278"/>
      <c r="K265" s="278"/>
      <c r="L265" s="278"/>
      <c r="M265" s="278"/>
      <c r="N265" s="278"/>
      <c r="O265" s="356"/>
      <c r="P265" s="278"/>
      <c r="Q265" s="278"/>
      <c r="R265" s="278"/>
      <c r="S265" s="303"/>
      <c r="T265" s="308"/>
      <c r="U265" s="308"/>
      <c r="V265" s="278"/>
      <c r="W265" s="278"/>
      <c r="X265" s="308"/>
      <c r="Y265" s="290">
        <f>SUMPRODUCT(E150:E253,Y150:Y253)</f>
        <v>1091927.1987553709</v>
      </c>
      <c r="Z265" s="290">
        <f>SUMPRODUCT(E150:E253,Z150:Z253)</f>
        <v>4176283.5360245579</v>
      </c>
      <c r="AA265" s="290">
        <f>IF(AA149="kW",SUMPRODUCT(N150:N253,P150:P253,AA150:AA253),SUMPRODUCT(E150:E253,AA150:AA253))</f>
        <v>63.311262044927787</v>
      </c>
      <c r="AB265" s="290">
        <f>IF(AB149="kW",SUMPRODUCT(N150:N253,P150:P253,AB150:AB253),SUMPRODUCT(E150:E253,AB150:AB253))</f>
        <v>0</v>
      </c>
      <c r="AC265" s="290">
        <f>IF(AC149="kW",SUMPRODUCT(N150:N253,P150:P253,AC150:AC253),SUMPRODUCT(E150:E253,AC150:AC253))</f>
        <v>0</v>
      </c>
      <c r="AD265" s="290">
        <f>IF(AD149="kW",SUMPRODUCT(N150:N253,P150:P253,AD150:AD253),SUMPRODUCT(E150:E253, AD150:AD253))</f>
        <v>0</v>
      </c>
      <c r="AE265" s="290">
        <f>IF(AE149="kW",SUMPRODUCT(N150:N253,P150:P253,AE150:AE253),SUMPRODUCT(E150:E253,AE150:AE253))</f>
        <v>0</v>
      </c>
      <c r="AF265" s="290">
        <f>IF(AF149="kW",SUMPRODUCT(N150:N253,P150:P253,AF150:AF253),SUMPRODUCT(E150:E253,AF150:AF253))</f>
        <v>0</v>
      </c>
      <c r="AG265" s="290">
        <f>IF(AG149="kW",SUMPRODUCT(N150:N253,P150:P253,AG150:AG253),SUMPRODUCT(E150:E253,AG150:AG253))</f>
        <v>0</v>
      </c>
      <c r="AH265" s="290">
        <f>IF(AH149="kW",SUMPRODUCT(N150:N253,P150:P253,AH150:AH253),SUMPRODUCT(E150:E253,AH150:AH253))</f>
        <v>0</v>
      </c>
      <c r="AI265" s="290">
        <f>IF(AI149="kW",SUMPRODUCT(N150:N253,P150:P253,AI150:AI253),SUMPRODUCT(E150:E253,AI150:AI253))</f>
        <v>0</v>
      </c>
      <c r="AJ265" s="290">
        <f>IF(AJ149="kW",SUMPRODUCT(N150:N253,P150:P253,AJ150:AJ253),SUMPRODUCT(E150:E253,AJ150:AJ253))</f>
        <v>0</v>
      </c>
      <c r="AK265" s="290">
        <f>IF(AK149="kW",SUMPRODUCT(N150:N253,P150:P253,AK150:AK253),SUMPRODUCT(E150:E253,AK150:AK253))</f>
        <v>0</v>
      </c>
      <c r="AL265" s="290">
        <f>IF(AL149="kW",SUMPRODUCT(N150:N253,P150:P253,AL150:AL253),SUMPRODUCT(E150:E253,AL150:AL253))</f>
        <v>0</v>
      </c>
      <c r="AM265" s="347"/>
      <c r="AO265" s="282"/>
    </row>
    <row r="266" spans="1:41" ht="15">
      <c r="B266" s="293" t="s">
        <v>71</v>
      </c>
      <c r="C266" s="355"/>
      <c r="D266" s="278"/>
      <c r="E266" s="278"/>
      <c r="F266" s="278"/>
      <c r="G266" s="278"/>
      <c r="H266" s="278"/>
      <c r="I266" s="278"/>
      <c r="J266" s="278"/>
      <c r="K266" s="278"/>
      <c r="L266" s="278"/>
      <c r="M266" s="278"/>
      <c r="N266" s="278"/>
      <c r="O266" s="356"/>
      <c r="P266" s="278"/>
      <c r="Q266" s="278"/>
      <c r="R266" s="278"/>
      <c r="S266" s="303"/>
      <c r="T266" s="308"/>
      <c r="U266" s="308"/>
      <c r="V266" s="278"/>
      <c r="W266" s="278"/>
      <c r="X266" s="308"/>
      <c r="Y266" s="290">
        <f>SUMPRODUCT(F150:F253,Y150:Y253)</f>
        <v>1093401.838755371</v>
      </c>
      <c r="Z266" s="290">
        <f>SUMPRODUCT(F150:F253,Z150:Z253)</f>
        <v>4152120.0916230786</v>
      </c>
      <c r="AA266" s="290">
        <f>IF(AA149="kW",SUMPRODUCT(N150:N253,Q150:Q253,AA150:AA253),SUMPRODUCT(F150:F253,AA150:AA253))</f>
        <v>63.311262044927787</v>
      </c>
      <c r="AB266" s="290">
        <f>IF(AB149="kW",SUMPRODUCT(N150:N253,Q150:Q253,AB150:AB253),SUMPRODUCT(F150:F253,AB150:AB253))</f>
        <v>0</v>
      </c>
      <c r="AC266" s="290">
        <f>IF(AC149="kW",SUMPRODUCT(N150:N253,Q150:Q253,AC150:AC253),SUMPRODUCT(F150:F253, AC150:AC253))</f>
        <v>0</v>
      </c>
      <c r="AD266" s="290">
        <f>IF(AD149="kW",SUMPRODUCT(N150:N253,Q150:Q253,AD150:AD253),SUMPRODUCT(F150:F253, AD150:AD253))</f>
        <v>0</v>
      </c>
      <c r="AE266" s="290">
        <f>IF(AE149="kW",SUMPRODUCT(N150:N253,Q150:Q253,AE150:AE253),SUMPRODUCT(F150:F253,AE150:AE253))</f>
        <v>0</v>
      </c>
      <c r="AF266" s="290">
        <f>IF(AF149="kW",SUMPRODUCT(N150:N253,Q150:Q253,AF150:AF253),SUMPRODUCT(F150:F253,AF150:AF253))</f>
        <v>0</v>
      </c>
      <c r="AG266" s="290">
        <f>IF(AG149="kW",SUMPRODUCT(N150:N253,Q150:Q253,AG150:AG253),SUMPRODUCT(F150:F253,AG150:AG253))</f>
        <v>0</v>
      </c>
      <c r="AH266" s="290">
        <f>IF(AH149="kW",SUMPRODUCT(N150:N253,Q150:Q253,AH150:AH253),SUMPRODUCT(F150:F253,AH150:AH253))</f>
        <v>0</v>
      </c>
      <c r="AI266" s="290">
        <f>IF(AI149="kW",SUMPRODUCT(N150:N253,Q150:Q253,AI150:AI253),SUMPRODUCT(F150:F253,AI150:AI253))</f>
        <v>0</v>
      </c>
      <c r="AJ266" s="290">
        <f>IF(AJ149="kW",SUMPRODUCT(N150:N253,Q150:Q253,AJ150:AJ253),SUMPRODUCT(F150:F253,AJ150:AJ253))</f>
        <v>0</v>
      </c>
      <c r="AK266" s="290">
        <f>IF(AK149="kW",SUMPRODUCT(N150:N253,Q150:Q253,AK150:AK253),SUMPRODUCT(F150:F253,AK150:AK253))</f>
        <v>0</v>
      </c>
      <c r="AL266" s="290">
        <f>IF(AL149="kW",SUMPRODUCT(N150:N253,Q150:Q253,AL150:AL253),SUMPRODUCT(F150:F253,AL150:AL253))</f>
        <v>0</v>
      </c>
      <c r="AM266" s="336"/>
    </row>
    <row r="267" spans="1:41" ht="15">
      <c r="B267" s="323" t="s">
        <v>189</v>
      </c>
      <c r="C267" s="355"/>
      <c r="D267" s="278"/>
      <c r="E267" s="278"/>
      <c r="F267" s="278"/>
      <c r="G267" s="278"/>
      <c r="H267" s="278"/>
      <c r="I267" s="278"/>
      <c r="J267" s="278"/>
      <c r="K267" s="278"/>
      <c r="L267" s="278"/>
      <c r="M267" s="278"/>
      <c r="N267" s="278"/>
      <c r="O267" s="356"/>
      <c r="P267" s="278"/>
      <c r="Q267" s="278"/>
      <c r="R267" s="278"/>
      <c r="S267" s="303"/>
      <c r="T267" s="308"/>
      <c r="U267" s="308"/>
      <c r="V267" s="278"/>
      <c r="W267" s="278"/>
      <c r="X267" s="308"/>
      <c r="Y267" s="290">
        <f>SUMPRODUCT(G150:G253,Y150:Y253)</f>
        <v>1091927.1987553709</v>
      </c>
      <c r="Z267" s="290">
        <f>SUMPRODUCT(G150:G253,Z150:Z253)</f>
        <v>3962567.0523228715</v>
      </c>
      <c r="AA267" s="290">
        <f>IF(AA149="kW",SUMPRODUCT(N150:N253,R150:R253,AA150:AA253),SUMPRODUCT(G150:G253,AA150:AA253))</f>
        <v>63.311262044927787</v>
      </c>
      <c r="AB267" s="290">
        <f>IF(AB149="kW",SUMPRODUCT(N150:N253,R150:R253,AB150:AB253),SUMPRODUCT(G150:G253,AB150:AB253))</f>
        <v>0</v>
      </c>
      <c r="AC267" s="290">
        <f>IF(AC149="kW",SUMPRODUCT(N150:N253,R150:R253,AC150:AC253),SUMPRODUCT(G150:G253, AC150:AC253))</f>
        <v>0</v>
      </c>
      <c r="AD267" s="290">
        <f>IF(AD149="kW",SUMPRODUCT(N150:N253,R150:R253,AD150:AD253),SUMPRODUCT(G150:G253, AD150:AD253))</f>
        <v>0</v>
      </c>
      <c r="AE267" s="290">
        <f>IF(AE149="kW",SUMPRODUCT(N150:N253,R150:R253,AE150:AE253),SUMPRODUCT(G150:G253,AE150:AE253))</f>
        <v>0</v>
      </c>
      <c r="AF267" s="290">
        <f>IF(AF149="kW",SUMPRODUCT(N150:N253,R150:R253,AF150:AF253),SUMPRODUCT(G150:G253,AF150:AF253))</f>
        <v>0</v>
      </c>
      <c r="AG267" s="290">
        <f>IF(AG149="kW",SUMPRODUCT(N150:N253,R150:R253,AG150:AG253),SUMPRODUCT(G150:G253,AG150:AG253))</f>
        <v>0</v>
      </c>
      <c r="AH267" s="290">
        <f>IF(AH149="kW",SUMPRODUCT(N150:N253,R150:R253,AH150:AH253),SUMPRODUCT(G150:G253,AH150:AH253))</f>
        <v>0</v>
      </c>
      <c r="AI267" s="290">
        <f>IF(AI149="kW",SUMPRODUCT(N150:N253,R150:R253,AI150:AI253),SUMPRODUCT(G150:G253,AI150:AI253))</f>
        <v>0</v>
      </c>
      <c r="AJ267" s="290">
        <f>IF(AJ149="kW",SUMPRODUCT(N150:N253,R150:R253,AJ150:AJ253),SUMPRODUCT(G150:G253,AJ150:AJ253))</f>
        <v>0</v>
      </c>
      <c r="AK267" s="290">
        <f>IF(AK149="kW",SUMPRODUCT(N150:N253,R150:R253,AK150:AK253),SUMPRODUCT(G150:G253,AK150:AK253))</f>
        <v>0</v>
      </c>
      <c r="AL267" s="290">
        <f>IF(AL149="kW",SUMPRODUCT(N150:N253,R150:R253,AL150:AL253),SUMPRODUCT(G150:G253,AL150:AL253))</f>
        <v>0</v>
      </c>
      <c r="AM267" s="336"/>
    </row>
    <row r="268" spans="1:41" ht="15">
      <c r="B268" s="323" t="s">
        <v>190</v>
      </c>
      <c r="C268" s="355"/>
      <c r="D268" s="278"/>
      <c r="E268" s="278"/>
      <c r="F268" s="278"/>
      <c r="G268" s="278"/>
      <c r="H268" s="278"/>
      <c r="I268" s="278"/>
      <c r="J268" s="278"/>
      <c r="K268" s="278"/>
      <c r="L268" s="278"/>
      <c r="M268" s="278"/>
      <c r="N268" s="278"/>
      <c r="O268" s="356"/>
      <c r="P268" s="278"/>
      <c r="Q268" s="278"/>
      <c r="R268" s="278"/>
      <c r="S268" s="303"/>
      <c r="T268" s="308"/>
      <c r="U268" s="308"/>
      <c r="V268" s="278"/>
      <c r="W268" s="278"/>
      <c r="X268" s="308"/>
      <c r="Y268" s="290">
        <f>SUMPRODUCT(H150:H253,Y150:Y253)</f>
        <v>1091619.8506865914</v>
      </c>
      <c r="Z268" s="290">
        <f>SUMPRODUCT(H150:H253,Z150:Z253)</f>
        <v>3962567.0523228715</v>
      </c>
      <c r="AA268" s="290">
        <f>IF(AA149="kW",SUMPRODUCT(N150:N253,S150:S253,AA150:AA253),SUMPRODUCT(H150:H253,AA150:AA253))</f>
        <v>63.311262044927787</v>
      </c>
      <c r="AB268" s="290">
        <f>IF(AB149="kW",SUMPRODUCT(N150:N253,S150:S253,AB150:AB253),SUMPRODUCT(H150:H253,AB150:AB253))</f>
        <v>0</v>
      </c>
      <c r="AC268" s="290">
        <f>IF(AC149="kW",SUMPRODUCT(N150:N253,S150:S253,AC150:AC253),SUMPRODUCT(H150:H253, AC150:AC253))</f>
        <v>0</v>
      </c>
      <c r="AD268" s="290">
        <f>IF(AD149="kW",SUMPRODUCT(N150:N253,S150:S253,AD150:AD253),SUMPRODUCT(H150:H253, AD150:AD253))</f>
        <v>0</v>
      </c>
      <c r="AE268" s="290">
        <f>IF(AE149="kW",SUMPRODUCT(N150:N253,S150:S253,AE150:AE253),SUMPRODUCT(H150:H253,AE150:AE253))</f>
        <v>0</v>
      </c>
      <c r="AF268" s="290">
        <f>IF(AF149="kW",SUMPRODUCT(N150:N253,S150:S253,AF150:AF253),SUMPRODUCT(H150:H253,AF150:AF253))</f>
        <v>0</v>
      </c>
      <c r="AG268" s="290">
        <f>IF(AG149="kW",SUMPRODUCT(N150:N253,S150:S253,AG150:AG253),SUMPRODUCT(H150:H253,AG150:AG253))</f>
        <v>0</v>
      </c>
      <c r="AH268" s="290">
        <f>IF(AH149="kW",SUMPRODUCT(N150:N253,S150:S253,AH150:AH253),SUMPRODUCT(H150:H253,AH150:AH253))</f>
        <v>0</v>
      </c>
      <c r="AI268" s="290">
        <f>IF(AI149="kW",SUMPRODUCT(N150:N253,S150:S253,AI150:AI253),SUMPRODUCT(H150:H253,AI150:AI253))</f>
        <v>0</v>
      </c>
      <c r="AJ268" s="290">
        <f>IF(AJ149="kW",SUMPRODUCT(N150:N253,S150:S253,AJ150:AJ253),SUMPRODUCT(H150:H253,AJ150:AJ253))</f>
        <v>0</v>
      </c>
      <c r="AK268" s="290">
        <f>IF(AK149="kW",SUMPRODUCT(N150:N253,S150:S253,AK150:AK253),SUMPRODUCT(H150:H253,AK150:AK253))</f>
        <v>0</v>
      </c>
      <c r="AL268" s="290">
        <f>IF(AL149="kW",SUMPRODUCT(N150:N253,S150:S253,AL150:AL253),SUMPRODUCT(H150:H253,AL150:AL253))</f>
        <v>0</v>
      </c>
      <c r="AM268" s="336"/>
    </row>
    <row r="269" spans="1:41" ht="15">
      <c r="B269" s="323" t="s">
        <v>191</v>
      </c>
      <c r="C269" s="355"/>
      <c r="D269" s="278"/>
      <c r="E269" s="278"/>
      <c r="F269" s="278"/>
      <c r="G269" s="278"/>
      <c r="H269" s="278"/>
      <c r="I269" s="278"/>
      <c r="J269" s="278"/>
      <c r="K269" s="278"/>
      <c r="L269" s="278"/>
      <c r="M269" s="278"/>
      <c r="N269" s="278"/>
      <c r="O269" s="356"/>
      <c r="P269" s="278"/>
      <c r="Q269" s="278"/>
      <c r="R269" s="278"/>
      <c r="S269" s="303"/>
      <c r="T269" s="308"/>
      <c r="U269" s="308"/>
      <c r="V269" s="278"/>
      <c r="W269" s="278"/>
      <c r="X269" s="308"/>
      <c r="Y269" s="290">
        <f>SUMPRODUCT(I150:I253,Y150:Y253)</f>
        <v>1052017.3733642944</v>
      </c>
      <c r="Z269" s="290">
        <f>SUMPRODUCT(I150:I253,Z150:Z253)</f>
        <v>3498077.9741372787</v>
      </c>
      <c r="AA269" s="290">
        <f>IF(AA149="kW",SUMPRODUCT(N150:N253,T150:T253,AA150:AA253),SUMPRODUCT(I150:I253,AA150:AA253))</f>
        <v>63.311262044927787</v>
      </c>
      <c r="AB269" s="290">
        <f>IF(AB149="kW",SUMPRODUCT(N150:N253,T150:T253,AB150:AB253),SUMPRODUCT(I150:I253,AB150:AB253))</f>
        <v>0</v>
      </c>
      <c r="AC269" s="290">
        <f>IF(AC149="kW",SUMPRODUCT(N150:N253,T150:T253,AC150:AC253),SUMPRODUCT(I150:I253, AC150:AC253))</f>
        <v>0</v>
      </c>
      <c r="AD269" s="290">
        <f>IF(AD149="kW",SUMPRODUCT(N150:N253,T150:T253,AD150:AD253),SUMPRODUCT(I150:I253, AD150:AD253))</f>
        <v>0</v>
      </c>
      <c r="AE269" s="290">
        <f>IF(AE149="kW",SUMPRODUCT(N150:N253,T150:T253,AE150:AE253),SUMPRODUCT(I150:I253,AE150:AE253))</f>
        <v>0</v>
      </c>
      <c r="AF269" s="290">
        <f>IF(AF149="kW",SUMPRODUCT(N150:N253,T150:T253,AF150:AF253),SUMPRODUCT(I150:I253,AF150:AF253))</f>
        <v>0</v>
      </c>
      <c r="AG269" s="290">
        <f>IF(AG149="kW",SUMPRODUCT(N150:N253,T150:T253,AG150:AG253),SUMPRODUCT(I150:I253,AG150:AG253))</f>
        <v>0</v>
      </c>
      <c r="AH269" s="290">
        <f>IF(AH149="kW",SUMPRODUCT(N150:N253,T150:T253,AH150:AH253),SUMPRODUCT(I150:I253,AH150:AH253))</f>
        <v>0</v>
      </c>
      <c r="AI269" s="290">
        <f>IF(AI149="kW",SUMPRODUCT(N150:N253,T150:T253,AI150:AI253),SUMPRODUCT(I150:I253,AI150:AI253))</f>
        <v>0</v>
      </c>
      <c r="AJ269" s="290">
        <f>IF(AJ149="kW",SUMPRODUCT(N150:N253,T150:T253,AJ150:AJ253),SUMPRODUCT(I150:I253,AJ150:AJ253))</f>
        <v>0</v>
      </c>
      <c r="AK269" s="290">
        <f>IF(AK149="kW",SUMPRODUCT(N150:N253,T150:T253,AK150:AK253),SUMPRODUCT(I150:I253,AK150:AK253))</f>
        <v>0</v>
      </c>
      <c r="AL269" s="290">
        <f>IF(AL149="kW",SUMPRODUCT(N150:N253,T150:T253,AL150:AL253),SUMPRODUCT(I150:I253,AL150:AL253))</f>
        <v>0</v>
      </c>
      <c r="AM269" s="336"/>
    </row>
    <row r="270" spans="1:41" ht="15">
      <c r="B270" s="323" t="s">
        <v>192</v>
      </c>
      <c r="C270" s="355"/>
      <c r="D270" s="308"/>
      <c r="E270" s="308"/>
      <c r="F270" s="308"/>
      <c r="G270" s="308"/>
      <c r="H270" s="308"/>
      <c r="I270" s="308"/>
      <c r="J270" s="308"/>
      <c r="K270" s="308"/>
      <c r="L270" s="308"/>
      <c r="M270" s="308"/>
      <c r="N270" s="308"/>
      <c r="O270" s="356"/>
      <c r="P270" s="308"/>
      <c r="Q270" s="308"/>
      <c r="R270" s="308"/>
      <c r="S270" s="303"/>
      <c r="T270" s="308"/>
      <c r="U270" s="308"/>
      <c r="V270" s="308"/>
      <c r="W270" s="308"/>
      <c r="X270" s="308"/>
      <c r="Y270" s="290">
        <f>SUMPRODUCT(J150:J253,Y150:Y253)</f>
        <v>975534.41500100144</v>
      </c>
      <c r="Z270" s="290">
        <f>SUMPRODUCT(J150:J253,Z150:Z253)</f>
        <v>3418042.7014584094</v>
      </c>
      <c r="AA270" s="290">
        <f>IF(AA149="kW",SUMPRODUCT(N150:N253,U150:U253,AA150:AA253),SUMPRODUCT(J150:J253,AA150:AA253))</f>
        <v>63.311262044927787</v>
      </c>
      <c r="AB270" s="290">
        <f>IF(AB149="kW",SUMPRODUCT(N150:N253,U150:U253,AB150:AB253),SUMPRODUCT(J150:J253,AB150:AB253))</f>
        <v>0</v>
      </c>
      <c r="AC270" s="290">
        <f>IF(AC149="kW",SUMPRODUCT(N150:N253,U150:U253,AC150:AC253),SUMPRODUCT(J150:J253, AC150:AC253))</f>
        <v>0</v>
      </c>
      <c r="AD270" s="290">
        <f>IF(AD149="kW",SUMPRODUCT(N150:N253,U150:U253,AD150:AD253),SUMPRODUCT(J150:J253, AD150:AD253))</f>
        <v>0</v>
      </c>
      <c r="AE270" s="290">
        <f>IF(AE149="kW",SUMPRODUCT(N150:N253,U150:U253,AE150:AE253),SUMPRODUCT(J150:J253,AE150:AE253))</f>
        <v>0</v>
      </c>
      <c r="AF270" s="290">
        <f>IF(AF149="kW",SUMPRODUCT(N150:N253,U150:U253,AF150:AF253),SUMPRODUCT(J150:J253,AF150:AF253))</f>
        <v>0</v>
      </c>
      <c r="AG270" s="290">
        <f>IF(AG149="kW",SUMPRODUCT(N150:N253,U150:U253,AG150:AG253),SUMPRODUCT(J150:J253,AG150:AG253))</f>
        <v>0</v>
      </c>
      <c r="AH270" s="290">
        <f>IF(AH149="kW",SUMPRODUCT(N150:N253,U150:U253,AH150:AH253),SUMPRODUCT(J150:J253,AH150:AH253))</f>
        <v>0</v>
      </c>
      <c r="AI270" s="290">
        <f>IF(AI149="kW",SUMPRODUCT(N150:N253,U150:U253,AI150:AI253),SUMPRODUCT(J150:J253,AI150:AI253))</f>
        <v>0</v>
      </c>
      <c r="AJ270" s="290">
        <f>IF(AJ149="kW",SUMPRODUCT(N150:N253,U150:U253,AJ150:AJ253),SUMPRODUCT(J150:J253,AJ150:AJ253))</f>
        <v>0</v>
      </c>
      <c r="AK270" s="290">
        <f>IF(AK149="kW",SUMPRODUCT(N150:N253,U150:U253,AK150:AK253),SUMPRODUCT(J150:J253,AK150:AK253))</f>
        <v>0</v>
      </c>
      <c r="AL270" s="290">
        <f>IF(AL149="kW",SUMPRODUCT(N150:N253,U150:U253,AL150:AL253),SUMPRODUCT(J150:J253,AL150:AL253))</f>
        <v>0</v>
      </c>
      <c r="AM270" s="336"/>
    </row>
    <row r="271" spans="1:41" ht="15">
      <c r="B271" s="323" t="s">
        <v>193</v>
      </c>
      <c r="C271" s="355"/>
      <c r="D271" s="334"/>
      <c r="E271" s="334"/>
      <c r="F271" s="334"/>
      <c r="G271" s="334"/>
      <c r="H271" s="334"/>
      <c r="I271" s="334"/>
      <c r="J271" s="334"/>
      <c r="K271" s="334"/>
      <c r="L271" s="334"/>
      <c r="M271" s="334"/>
      <c r="N271" s="334"/>
      <c r="O271" s="308"/>
      <c r="P271" s="278"/>
      <c r="Q271" s="278"/>
      <c r="R271" s="308"/>
      <c r="S271" s="303"/>
      <c r="T271" s="308"/>
      <c r="U271" s="308"/>
      <c r="V271" s="356"/>
      <c r="W271" s="356"/>
      <c r="X271" s="308"/>
      <c r="Y271" s="290">
        <f>SUMPRODUCT(K150:K253,Y150:Y253)</f>
        <v>884425.673179643</v>
      </c>
      <c r="Z271" s="290">
        <f>SUMPRODUCT(K150:K253,Z150:Z253)</f>
        <v>3418042.7014584094</v>
      </c>
      <c r="AA271" s="290">
        <f>IF(AA149="kW",SUMPRODUCT(N150:N253,V150:V253,AA150:AA253),SUMPRODUCT(K150:K253,AA150:AA253))</f>
        <v>63.311262044927787</v>
      </c>
      <c r="AB271" s="290">
        <f>IF(AB149="kW",SUMPRODUCT(N150:N253,V150:V253,AB150:AB253),SUMPRODUCT(K150:K253,AB150:AB253))</f>
        <v>0</v>
      </c>
      <c r="AC271" s="290">
        <f>IF(AC149="kW",SUMPRODUCT(N150:N253,V150:V253,AC150:AC253),SUMPRODUCT(K150:K253, AC150:AC253))</f>
        <v>0</v>
      </c>
      <c r="AD271" s="290">
        <f>IF(AD149="kW",SUMPRODUCT(N150:N253,V150:V253,AD150:AD253),SUMPRODUCT(K150:K253, AD150:AD253))</f>
        <v>0</v>
      </c>
      <c r="AE271" s="290">
        <f>IF(AE149="kW",SUMPRODUCT(N150:N253,V150:V253,AE150:AE253),SUMPRODUCT(K150:K253,AE150:AE253))</f>
        <v>0</v>
      </c>
      <c r="AF271" s="290">
        <f>IF(AF149="kW",SUMPRODUCT(N150:N253,V150:V253,AF150:AF253),SUMPRODUCT(K150:K253,AF150:AF253))</f>
        <v>0</v>
      </c>
      <c r="AG271" s="290">
        <f>IF(AG149="kW",SUMPRODUCT(N150:N253,V150:V253,AG150:AG253),SUMPRODUCT(K150:K253,AG150:AG253))</f>
        <v>0</v>
      </c>
      <c r="AH271" s="290">
        <f>IF(AH149="kW",SUMPRODUCT(N150:N253,V150:V253,AH150:AH253),SUMPRODUCT(K150:K253,AH150:AH253))</f>
        <v>0</v>
      </c>
      <c r="AI271" s="290">
        <f>IF(AI149="kW",SUMPRODUCT(N150:N253,V150:V253,AI150:AI253),SUMPRODUCT(K150:K253,AI150:AI253))</f>
        <v>0</v>
      </c>
      <c r="AJ271" s="290">
        <f>IF(AJ149="kW",SUMPRODUCT(N150:N253,V150:V253,AJ150:AJ253),SUMPRODUCT(K150:K253,AJ150:AJ253))</f>
        <v>0</v>
      </c>
      <c r="AK271" s="290">
        <f>IF(AK149="kW",SUMPRODUCT(N150:N253,V150:V253,AK150:AK253),SUMPRODUCT(K150:K253,AK150:AK253))</f>
        <v>0</v>
      </c>
      <c r="AL271" s="290">
        <f>IF(AL149="kW",SUMPRODUCT(N150:N253,V150:V253,AL150:AL253),SUMPRODUCT(K150:K253,AL150:AL253))</f>
        <v>0</v>
      </c>
      <c r="AM271" s="336"/>
    </row>
    <row r="272" spans="1:41" ht="15">
      <c r="B272" s="380" t="s">
        <v>194</v>
      </c>
      <c r="C272" s="358"/>
      <c r="D272" s="381"/>
      <c r="E272" s="381"/>
      <c r="F272" s="381"/>
      <c r="G272" s="381"/>
      <c r="H272" s="381"/>
      <c r="I272" s="381"/>
      <c r="J272" s="381"/>
      <c r="K272" s="381"/>
      <c r="L272" s="381"/>
      <c r="M272" s="381"/>
      <c r="N272" s="381"/>
      <c r="O272" s="382"/>
      <c r="P272" s="383"/>
      <c r="Q272" s="383"/>
      <c r="R272" s="384"/>
      <c r="S272" s="363"/>
      <c r="T272" s="384"/>
      <c r="U272" s="384"/>
      <c r="V272" s="382"/>
      <c r="W272" s="382"/>
      <c r="X272" s="384"/>
      <c r="Y272" s="325">
        <f>SUMPRODUCT(L150:L253,Y150:Y253)</f>
        <v>884019.54661470198</v>
      </c>
      <c r="Z272" s="325">
        <f>SUMPRODUCT(L150:L253,Z150:Z253)</f>
        <v>3370488.6862152396</v>
      </c>
      <c r="AA272" s="325">
        <f>IF(AA149="kW",SUMPRODUCT(N150:N253,W150:W253,AA150:AA253),SUMPRODUCT(L150:L253,AA150:AA253))</f>
        <v>63.311262044927787</v>
      </c>
      <c r="AB272" s="325">
        <f>IF(AB149="kW",SUMPRODUCT(N150:N253,W150:W253,AB150:AB253),SUMPRODUCT(L150:L253,AB150:AB253))</f>
        <v>0</v>
      </c>
      <c r="AC272" s="325">
        <f>IF(AC149="kW",SUMPRODUCT(N150:N253,W150:W253,AC150:AC253),SUMPRODUCT(L150:L253, AC150:AC253))</f>
        <v>0</v>
      </c>
      <c r="AD272" s="325">
        <f>IF(AD149="kW",SUMPRODUCT(N150:N253,W150:W253,AD150:AD253),SUMPRODUCT(L150:L253, AD150:AD253))</f>
        <v>0</v>
      </c>
      <c r="AE272" s="325">
        <f>IF(AE149="kW",SUMPRODUCT(N150:N253,W150:W253,AE150:AE253),SUMPRODUCT(L150:L253,AE150:AE253))</f>
        <v>0</v>
      </c>
      <c r="AF272" s="325">
        <f>IF(AF149="kW",SUMPRODUCT(N150:N253,W150:W253,AF150:AF253),SUMPRODUCT(L150:L253,AF150:AF253))</f>
        <v>0</v>
      </c>
      <c r="AG272" s="325">
        <f>IF(AG149="kW",SUMPRODUCT(N150:N253,W150:W253,AG150:AG253),SUMPRODUCT(L150:L253,AG150:AG253))</f>
        <v>0</v>
      </c>
      <c r="AH272" s="325">
        <f>IF(AH149="kW",SUMPRODUCT(N150:N253,W150:W253,AH150:AH253),SUMPRODUCT(L150:L253,AH150:AH253))</f>
        <v>0</v>
      </c>
      <c r="AI272" s="325">
        <f>IF(AI149="kW",SUMPRODUCT(N150:N253,W150:W253,AI150:AI253),SUMPRODUCT(L150:L253,AI150:AI253))</f>
        <v>0</v>
      </c>
      <c r="AJ272" s="325">
        <f>IF(AJ149="kW",SUMPRODUCT(N150:N253,W150:W253,AJ150:AJ253),SUMPRODUCT(L150:L253,AJ150:AJ253))</f>
        <v>0</v>
      </c>
      <c r="AK272" s="325">
        <f>IF(AK149="kW",SUMPRODUCT(N150:N253,W150:W253,AK150:AK253),SUMPRODUCT(L150:L253,AK150:AK253))</f>
        <v>0</v>
      </c>
      <c r="AL272" s="325">
        <f>IF(AL149="kW",SUMPRODUCT(N150:N253,W150:W253,AL150:AL253),SUMPRODUCT(L150:L253,AL150:AL253))</f>
        <v>0</v>
      </c>
      <c r="AM272" s="385"/>
    </row>
    <row r="273" spans="1:39" ht="18.75" customHeight="1">
      <c r="B273" s="367" t="s">
        <v>585</v>
      </c>
      <c r="C273" s="386"/>
      <c r="D273" s="387"/>
      <c r="E273" s="387"/>
      <c r="F273" s="387"/>
      <c r="G273" s="387"/>
      <c r="H273" s="387"/>
      <c r="I273" s="387"/>
      <c r="J273" s="387"/>
      <c r="K273" s="387"/>
      <c r="L273" s="387"/>
      <c r="M273" s="387"/>
      <c r="N273" s="387"/>
      <c r="O273" s="387"/>
      <c r="P273" s="387"/>
      <c r="Q273" s="387"/>
      <c r="R273" s="387"/>
      <c r="S273" s="370"/>
      <c r="T273" s="371"/>
      <c r="U273" s="387"/>
      <c r="V273" s="387"/>
      <c r="W273" s="387"/>
      <c r="X273" s="387"/>
      <c r="Y273" s="388"/>
      <c r="Z273" s="388"/>
      <c r="AA273" s="388"/>
      <c r="AB273" s="388"/>
      <c r="AC273" s="388"/>
      <c r="AD273" s="388"/>
      <c r="AE273" s="388"/>
      <c r="AF273" s="388"/>
      <c r="AG273" s="388"/>
      <c r="AH273" s="388"/>
      <c r="AI273" s="388"/>
      <c r="AJ273" s="388"/>
      <c r="AK273" s="388"/>
      <c r="AL273" s="388"/>
      <c r="AM273" s="388"/>
    </row>
    <row r="274" spans="1:39">
      <c r="E274" s="389"/>
      <c r="F274" s="389"/>
      <c r="G274" s="389"/>
      <c r="H274" s="389"/>
      <c r="I274" s="389"/>
      <c r="J274" s="389"/>
      <c r="K274" s="389"/>
      <c r="L274" s="389"/>
      <c r="M274" s="389"/>
      <c r="N274" s="389"/>
      <c r="O274" s="389"/>
      <c r="P274" s="389"/>
      <c r="Q274" s="389"/>
      <c r="R274" s="389"/>
      <c r="S274" s="389"/>
      <c r="T274" s="389"/>
      <c r="U274" s="389"/>
      <c r="V274" s="389"/>
      <c r="W274" s="389"/>
      <c r="X274" s="389"/>
      <c r="Y274" s="255"/>
      <c r="Z274" s="255"/>
      <c r="AA274" s="255"/>
      <c r="AB274" s="255"/>
      <c r="AC274" s="255"/>
      <c r="AD274" s="255"/>
      <c r="AE274" s="255"/>
      <c r="AF274" s="255"/>
      <c r="AG274" s="255"/>
      <c r="AH274" s="255"/>
      <c r="AI274" s="255"/>
      <c r="AJ274" s="255"/>
      <c r="AK274" s="255"/>
      <c r="AL274" s="255"/>
    </row>
    <row r="275" spans="1:39" ht="15.6">
      <c r="B275" s="279" t="s">
        <v>248</v>
      </c>
      <c r="C275" s="280"/>
      <c r="D275" s="591" t="s">
        <v>525</v>
      </c>
      <c r="E275" s="589"/>
      <c r="O275" s="280"/>
      <c r="Y275" s="269"/>
      <c r="Z275" s="266"/>
      <c r="AA275" s="266"/>
      <c r="AB275" s="266"/>
      <c r="AC275" s="266"/>
      <c r="AD275" s="266"/>
      <c r="AE275" s="266"/>
      <c r="AF275" s="266"/>
      <c r="AG275" s="266"/>
      <c r="AH275" s="266"/>
      <c r="AI275" s="266"/>
      <c r="AJ275" s="266"/>
      <c r="AK275" s="266"/>
      <c r="AL275" s="266"/>
      <c r="AM275" s="281"/>
    </row>
    <row r="276" spans="1:39" ht="33" customHeight="1">
      <c r="B276" s="861" t="s">
        <v>211</v>
      </c>
      <c r="C276" s="863" t="s">
        <v>33</v>
      </c>
      <c r="D276" s="283" t="s">
        <v>421</v>
      </c>
      <c r="E276" s="865" t="s">
        <v>209</v>
      </c>
      <c r="F276" s="866"/>
      <c r="G276" s="866"/>
      <c r="H276" s="866"/>
      <c r="I276" s="866"/>
      <c r="J276" s="866"/>
      <c r="K276" s="866"/>
      <c r="L276" s="866"/>
      <c r="M276" s="867"/>
      <c r="N276" s="868" t="s">
        <v>213</v>
      </c>
      <c r="O276" s="283" t="s">
        <v>422</v>
      </c>
      <c r="P276" s="865" t="s">
        <v>212</v>
      </c>
      <c r="Q276" s="866"/>
      <c r="R276" s="866"/>
      <c r="S276" s="866"/>
      <c r="T276" s="866"/>
      <c r="U276" s="866"/>
      <c r="V276" s="866"/>
      <c r="W276" s="866"/>
      <c r="X276" s="867"/>
      <c r="Y276" s="858" t="s">
        <v>243</v>
      </c>
      <c r="Z276" s="859"/>
      <c r="AA276" s="859"/>
      <c r="AB276" s="859"/>
      <c r="AC276" s="859"/>
      <c r="AD276" s="859"/>
      <c r="AE276" s="859"/>
      <c r="AF276" s="859"/>
      <c r="AG276" s="859"/>
      <c r="AH276" s="859"/>
      <c r="AI276" s="859"/>
      <c r="AJ276" s="859"/>
      <c r="AK276" s="859"/>
      <c r="AL276" s="859"/>
      <c r="AM276" s="860"/>
    </row>
    <row r="277" spans="1:39" ht="60.75" customHeight="1">
      <c r="B277" s="862"/>
      <c r="C277" s="864"/>
      <c r="D277" s="284">
        <v>2013</v>
      </c>
      <c r="E277" s="284">
        <v>2014</v>
      </c>
      <c r="F277" s="284">
        <v>2015</v>
      </c>
      <c r="G277" s="284">
        <v>2016</v>
      </c>
      <c r="H277" s="284">
        <v>2017</v>
      </c>
      <c r="I277" s="284">
        <v>2018</v>
      </c>
      <c r="J277" s="284">
        <v>2019</v>
      </c>
      <c r="K277" s="284">
        <v>2020</v>
      </c>
      <c r="L277" s="284">
        <v>2021</v>
      </c>
      <c r="M277" s="284">
        <v>2022</v>
      </c>
      <c r="N277" s="869"/>
      <c r="O277" s="284">
        <v>2013</v>
      </c>
      <c r="P277" s="284">
        <v>2014</v>
      </c>
      <c r="Q277" s="284">
        <v>2015</v>
      </c>
      <c r="R277" s="284">
        <v>2016</v>
      </c>
      <c r="S277" s="284">
        <v>2017</v>
      </c>
      <c r="T277" s="284">
        <v>2018</v>
      </c>
      <c r="U277" s="284">
        <v>2019</v>
      </c>
      <c r="V277" s="284">
        <v>2020</v>
      </c>
      <c r="W277" s="284">
        <v>2021</v>
      </c>
      <c r="X277" s="284">
        <v>2022</v>
      </c>
      <c r="Y277" s="284" t="str">
        <f>'1.  LRAMVA Summary'!D52</f>
        <v>Residential</v>
      </c>
      <c r="Z277" s="284" t="str">
        <f>'1.  LRAMVA Summary'!E52</f>
        <v>GS&lt;50 kW</v>
      </c>
      <c r="AA277" s="284" t="str">
        <f>'1.  LRAMVA Summary'!F52</f>
        <v>GS&gt;50 kW</v>
      </c>
      <c r="AB277" s="284" t="str">
        <f>'1.  LRAMVA Summary'!G52</f>
        <v>GS&gt;1000 kW</v>
      </c>
      <c r="AC277" s="284" t="str">
        <f>'1.  LRAMVA Summary'!H52</f>
        <v>Street Lighting</v>
      </c>
      <c r="AD277" s="284" t="str">
        <f>'1.  LRAMVA Summary'!I52</f>
        <v/>
      </c>
      <c r="AE277" s="284" t="str">
        <f>'1.  LRAMVA Summary'!J52</f>
        <v/>
      </c>
      <c r="AF277" s="284" t="str">
        <f>'1.  LRAMVA Summary'!K52</f>
        <v/>
      </c>
      <c r="AG277" s="284" t="str">
        <f>'1.  LRAMVA Summary'!L52</f>
        <v/>
      </c>
      <c r="AH277" s="284" t="str">
        <f>'1.  LRAMVA Summary'!M52</f>
        <v/>
      </c>
      <c r="AI277" s="284" t="str">
        <f>'1.  LRAMVA Summary'!N52</f>
        <v/>
      </c>
      <c r="AJ277" s="284" t="str">
        <f>'1.  LRAMVA Summary'!O52</f>
        <v/>
      </c>
      <c r="AK277" s="284" t="str">
        <f>'1.  LRAMVA Summary'!P52</f>
        <v/>
      </c>
      <c r="AL277" s="284" t="str">
        <f>'1.  LRAMVA Summary'!Q52</f>
        <v/>
      </c>
      <c r="AM277" s="286" t="str">
        <f>'1.  LRAMVA Summary'!R52</f>
        <v>Total</v>
      </c>
    </row>
    <row r="278" spans="1:39" ht="15" customHeight="1">
      <c r="A278" s="509"/>
      <c r="B278" s="287" t="s">
        <v>0</v>
      </c>
      <c r="C278" s="288"/>
      <c r="D278" s="288"/>
      <c r="E278" s="288"/>
      <c r="F278" s="288"/>
      <c r="G278" s="288"/>
      <c r="H278" s="288"/>
      <c r="I278" s="288"/>
      <c r="J278" s="288"/>
      <c r="K278" s="288"/>
      <c r="L278" s="288"/>
      <c r="M278" s="288"/>
      <c r="N278" s="289"/>
      <c r="O278" s="288"/>
      <c r="P278" s="288"/>
      <c r="Q278" s="288"/>
      <c r="R278" s="288"/>
      <c r="S278" s="288"/>
      <c r="T278" s="288"/>
      <c r="U278" s="288"/>
      <c r="V278" s="288"/>
      <c r="W278" s="288"/>
      <c r="X278" s="288"/>
      <c r="Y278" s="290" t="str">
        <f>'1.  LRAMVA Summary'!D53</f>
        <v>kWh</v>
      </c>
      <c r="Z278" s="290" t="str">
        <f>'1.  LRAMVA Summary'!E53</f>
        <v>kWh</v>
      </c>
      <c r="AA278" s="290" t="str">
        <f>'1.  LRAMVA Summary'!F53</f>
        <v>KW</v>
      </c>
      <c r="AB278" s="290" t="str">
        <f>'1.  LRAMVA Summary'!G53</f>
        <v>KW</v>
      </c>
      <c r="AC278" s="290" t="str">
        <f>'1.  LRAMVA Summary'!H53</f>
        <v>KW</v>
      </c>
      <c r="AD278" s="290">
        <f>'1.  LRAMVA Summary'!I53</f>
        <v>0</v>
      </c>
      <c r="AE278" s="290">
        <f>'1.  LRAMVA Summary'!J53</f>
        <v>0</v>
      </c>
      <c r="AF278" s="290">
        <f>'1.  LRAMVA Summary'!K53</f>
        <v>0</v>
      </c>
      <c r="AG278" s="290">
        <f>'1.  LRAMVA Summary'!L53</f>
        <v>0</v>
      </c>
      <c r="AH278" s="290">
        <f>'1.  LRAMVA Summary'!M53</f>
        <v>0</v>
      </c>
      <c r="AI278" s="290">
        <f>'1.  LRAMVA Summary'!N53</f>
        <v>0</v>
      </c>
      <c r="AJ278" s="290">
        <f>'1.  LRAMVA Summary'!O53</f>
        <v>0</v>
      </c>
      <c r="AK278" s="290">
        <f>'1.  LRAMVA Summary'!P53</f>
        <v>0</v>
      </c>
      <c r="AL278" s="290">
        <f>'1.  LRAMVA Summary'!Q53</f>
        <v>0</v>
      </c>
      <c r="AM278" s="291"/>
    </row>
    <row r="279" spans="1:39" ht="15" outlineLevel="1">
      <c r="A279" s="508">
        <v>1</v>
      </c>
      <c r="B279" s="293" t="s">
        <v>1</v>
      </c>
      <c r="C279" s="290" t="s">
        <v>25</v>
      </c>
      <c r="D279" s="294">
        <f>+'7.  Persistence Report'!AS69</f>
        <v>13988.168247760999</v>
      </c>
      <c r="E279" s="294">
        <f>+'7.  Persistence Report'!AT69</f>
        <v>13988.168247760999</v>
      </c>
      <c r="F279" s="294">
        <f>+'7.  Persistence Report'!AU69</f>
        <v>13988.168247760999</v>
      </c>
      <c r="G279" s="294">
        <f>+'7.  Persistence Report'!AV69</f>
        <v>13988.168247760999</v>
      </c>
      <c r="H279" s="294">
        <f>+'7.  Persistence Report'!AW69</f>
        <v>13988.168247760999</v>
      </c>
      <c r="I279" s="294">
        <f>+'7.  Persistence Report'!AX69</f>
        <v>13988.168247760999</v>
      </c>
      <c r="J279" s="294">
        <f>+'7.  Persistence Report'!AY69</f>
        <v>13988.168247760999</v>
      </c>
      <c r="K279" s="294">
        <f>+'7.  Persistence Report'!AZ69</f>
        <v>13988.168247760999</v>
      </c>
      <c r="L279" s="294">
        <f>+'7.  Persistence Report'!BA69</f>
        <v>13988.168247760999</v>
      </c>
      <c r="M279" s="294">
        <f>+'7.  Persistence Report'!BB69</f>
        <v>13988.168247760999</v>
      </c>
      <c r="N279" s="290"/>
      <c r="O279" s="294">
        <f>+'7.  Persistence Report'!N69</f>
        <v>23.760080157999997</v>
      </c>
      <c r="P279" s="294">
        <f>+'7.  Persistence Report'!O69</f>
        <v>23.760080157999997</v>
      </c>
      <c r="Q279" s="294">
        <f>+'7.  Persistence Report'!P69</f>
        <v>23.760080157999997</v>
      </c>
      <c r="R279" s="294">
        <f>+'7.  Persistence Report'!Q69</f>
        <v>23.445728068999998</v>
      </c>
      <c r="S279" s="294">
        <f>+'7.  Persistence Report'!R69</f>
        <v>14.443329487</v>
      </c>
      <c r="T279" s="294">
        <f>+'7.  Persistence Report'!S69</f>
        <v>0</v>
      </c>
      <c r="U279" s="294">
        <f>+'7.  Persistence Report'!T69</f>
        <v>0</v>
      </c>
      <c r="V279" s="294">
        <f>+'7.  Persistence Report'!U69</f>
        <v>0</v>
      </c>
      <c r="W279" s="294">
        <f>+'7.  Persistence Report'!V69</f>
        <v>0</v>
      </c>
      <c r="X279" s="294">
        <f>+'7.  Persistence Report'!W69</f>
        <v>0</v>
      </c>
      <c r="Y279" s="409">
        <v>1</v>
      </c>
      <c r="Z279" s="409"/>
      <c r="AA279" s="409"/>
      <c r="AB279" s="409"/>
      <c r="AC279" s="409"/>
      <c r="AD279" s="409"/>
      <c r="AE279" s="409"/>
      <c r="AF279" s="409"/>
      <c r="AG279" s="409"/>
      <c r="AH279" s="409"/>
      <c r="AI279" s="409"/>
      <c r="AJ279" s="409"/>
      <c r="AK279" s="409"/>
      <c r="AL279" s="409"/>
      <c r="AM279" s="295">
        <f>SUM(Y279:AL279)</f>
        <v>1</v>
      </c>
    </row>
    <row r="280" spans="1:39" ht="15" outlineLevel="1">
      <c r="B280" s="293" t="s">
        <v>249</v>
      </c>
      <c r="C280" s="290" t="s">
        <v>163</v>
      </c>
      <c r="D280" s="294"/>
      <c r="E280" s="294"/>
      <c r="F280" s="294"/>
      <c r="G280" s="294"/>
      <c r="H280" s="294"/>
      <c r="I280" s="294"/>
      <c r="J280" s="294"/>
      <c r="K280" s="294"/>
      <c r="L280" s="294"/>
      <c r="M280" s="294"/>
      <c r="N280" s="467"/>
      <c r="O280" s="294"/>
      <c r="P280" s="294"/>
      <c r="Q280" s="294"/>
      <c r="R280" s="294"/>
      <c r="S280" s="294"/>
      <c r="T280" s="294"/>
      <c r="U280" s="294"/>
      <c r="V280" s="294"/>
      <c r="W280" s="294"/>
      <c r="X280" s="294"/>
      <c r="Y280" s="410">
        <f>Y279</f>
        <v>1</v>
      </c>
      <c r="Z280" s="410">
        <f>Z279</f>
        <v>0</v>
      </c>
      <c r="AA280" s="410">
        <f t="shared" ref="AA280:AC280" si="146">AA279</f>
        <v>0</v>
      </c>
      <c r="AB280" s="410">
        <f t="shared" si="146"/>
        <v>0</v>
      </c>
      <c r="AC280" s="410">
        <f t="shared" si="146"/>
        <v>0</v>
      </c>
      <c r="AD280" s="410">
        <f t="shared" ref="AD280:AL280" si="147">AD279</f>
        <v>0</v>
      </c>
      <c r="AE280" s="410">
        <f t="shared" si="147"/>
        <v>0</v>
      </c>
      <c r="AF280" s="410">
        <f t="shared" si="147"/>
        <v>0</v>
      </c>
      <c r="AG280" s="410">
        <f t="shared" si="147"/>
        <v>0</v>
      </c>
      <c r="AH280" s="410">
        <f t="shared" si="147"/>
        <v>0</v>
      </c>
      <c r="AI280" s="410">
        <f t="shared" si="147"/>
        <v>0</v>
      </c>
      <c r="AJ280" s="410">
        <f t="shared" si="147"/>
        <v>0</v>
      </c>
      <c r="AK280" s="410">
        <f t="shared" si="147"/>
        <v>0</v>
      </c>
      <c r="AL280" s="410">
        <f t="shared" si="147"/>
        <v>0</v>
      </c>
      <c r="AM280" s="296"/>
    </row>
    <row r="281" spans="1:39" ht="15.6" outlineLevel="1">
      <c r="A281" s="510"/>
      <c r="B281" s="297"/>
      <c r="C281" s="298"/>
      <c r="D281" s="298"/>
      <c r="E281" s="298"/>
      <c r="F281" s="298"/>
      <c r="G281" s="298"/>
      <c r="H281" s="298"/>
      <c r="I281" s="298"/>
      <c r="J281" s="298"/>
      <c r="K281" s="298"/>
      <c r="L281" s="298"/>
      <c r="M281" s="298"/>
      <c r="N281" s="302"/>
      <c r="O281" s="298"/>
      <c r="P281" s="298"/>
      <c r="Q281" s="298"/>
      <c r="R281" s="298"/>
      <c r="S281" s="298"/>
      <c r="T281" s="298"/>
      <c r="U281" s="298"/>
      <c r="V281" s="298"/>
      <c r="W281" s="298"/>
      <c r="X281" s="298"/>
      <c r="Y281" s="411"/>
      <c r="Z281" s="412"/>
      <c r="AA281" s="412"/>
      <c r="AB281" s="412"/>
      <c r="AC281" s="412"/>
      <c r="AD281" s="412"/>
      <c r="AE281" s="412"/>
      <c r="AF281" s="412"/>
      <c r="AG281" s="412"/>
      <c r="AH281" s="412"/>
      <c r="AI281" s="412"/>
      <c r="AJ281" s="412"/>
      <c r="AK281" s="412"/>
      <c r="AL281" s="412"/>
      <c r="AM281" s="301"/>
    </row>
    <row r="282" spans="1:39" ht="15" outlineLevel="1">
      <c r="A282" s="508">
        <v>2</v>
      </c>
      <c r="B282" s="293" t="s">
        <v>2</v>
      </c>
      <c r="C282" s="290" t="s">
        <v>25</v>
      </c>
      <c r="D282" s="294">
        <f>+'7.  Persistence Report'!AS68</f>
        <v>664712.44543157995</v>
      </c>
      <c r="E282" s="294">
        <f>+'7.  Persistence Report'!AT68</f>
        <v>664712.44543157995</v>
      </c>
      <c r="F282" s="294">
        <f>+'7.  Persistence Report'!AU68</f>
        <v>664712.44543157995</v>
      </c>
      <c r="G282" s="294">
        <f>+'7.  Persistence Report'!AV68</f>
        <v>664712.44543157995</v>
      </c>
      <c r="H282" s="294">
        <f>+'7.  Persistence Report'!AW68</f>
        <v>664712.44543157995</v>
      </c>
      <c r="I282" s="294">
        <f>+'7.  Persistence Report'!AX68</f>
        <v>664712.44543157995</v>
      </c>
      <c r="J282" s="294">
        <f>+'7.  Persistence Report'!AY68</f>
        <v>664712.44543157995</v>
      </c>
      <c r="K282" s="294">
        <f>+'7.  Persistence Report'!AZ68</f>
        <v>664712.44543157995</v>
      </c>
      <c r="L282" s="294">
        <f>+'7.  Persistence Report'!BA68</f>
        <v>664712.44543157995</v>
      </c>
      <c r="M282" s="294">
        <f>+'7.  Persistence Report'!BB68</f>
        <v>664712.44543157995</v>
      </c>
      <c r="N282" s="290"/>
      <c r="O282" s="294">
        <f>+'7.  Persistence Report'!N68</f>
        <v>11.18848135</v>
      </c>
      <c r="P282" s="294">
        <f>+'7.  Persistence Report'!O68</f>
        <v>11.18848135</v>
      </c>
      <c r="Q282" s="294">
        <f>+'7.  Persistence Report'!P68</f>
        <v>11.18848135</v>
      </c>
      <c r="R282" s="294">
        <f>+'7.  Persistence Report'!Q68</f>
        <v>11.18848135</v>
      </c>
      <c r="S282" s="294">
        <f>+'7.  Persistence Report'!R68</f>
        <v>0</v>
      </c>
      <c r="T282" s="294">
        <f>+'7.  Persistence Report'!S68</f>
        <v>0</v>
      </c>
      <c r="U282" s="294">
        <f>+'7.  Persistence Report'!T68</f>
        <v>0</v>
      </c>
      <c r="V282" s="294">
        <f>+'7.  Persistence Report'!U68</f>
        <v>0</v>
      </c>
      <c r="W282" s="294">
        <f>+'7.  Persistence Report'!V68</f>
        <v>0</v>
      </c>
      <c r="X282" s="294">
        <f>+'7.  Persistence Report'!W68</f>
        <v>0</v>
      </c>
      <c r="Y282" s="409"/>
      <c r="Z282" s="409"/>
      <c r="AA282" s="409"/>
      <c r="AB282" s="409"/>
      <c r="AC282" s="409"/>
      <c r="AD282" s="409"/>
      <c r="AE282" s="409"/>
      <c r="AF282" s="409"/>
      <c r="AG282" s="409"/>
      <c r="AH282" s="409"/>
      <c r="AI282" s="409"/>
      <c r="AJ282" s="409"/>
      <c r="AK282" s="409"/>
      <c r="AL282" s="409"/>
      <c r="AM282" s="295">
        <f>SUM(Y282:AL282)</f>
        <v>0</v>
      </c>
    </row>
    <row r="283" spans="1:39" ht="15" outlineLevel="1">
      <c r="B283" s="293" t="s">
        <v>249</v>
      </c>
      <c r="C283" s="290" t="s">
        <v>163</v>
      </c>
      <c r="D283" s="294"/>
      <c r="E283" s="294"/>
      <c r="F283" s="294"/>
      <c r="G283" s="294"/>
      <c r="H283" s="294"/>
      <c r="I283" s="294"/>
      <c r="J283" s="294"/>
      <c r="K283" s="294"/>
      <c r="L283" s="294"/>
      <c r="M283" s="294"/>
      <c r="N283" s="467"/>
      <c r="O283" s="294"/>
      <c r="P283" s="294"/>
      <c r="Q283" s="294"/>
      <c r="R283" s="294"/>
      <c r="S283" s="294"/>
      <c r="T283" s="294"/>
      <c r="U283" s="294"/>
      <c r="V283" s="294"/>
      <c r="W283" s="294"/>
      <c r="X283" s="294"/>
      <c r="Y283" s="410">
        <f>Y282</f>
        <v>0</v>
      </c>
      <c r="Z283" s="410">
        <f>Z282</f>
        <v>0</v>
      </c>
      <c r="AA283" s="410">
        <f t="shared" ref="AA283:AC283" si="148">AA282</f>
        <v>0</v>
      </c>
      <c r="AB283" s="410">
        <f t="shared" si="148"/>
        <v>0</v>
      </c>
      <c r="AC283" s="410">
        <f t="shared" si="148"/>
        <v>0</v>
      </c>
      <c r="AD283" s="410">
        <f t="shared" ref="AD283:AL283" si="149">AD282</f>
        <v>0</v>
      </c>
      <c r="AE283" s="410">
        <f t="shared" si="149"/>
        <v>0</v>
      </c>
      <c r="AF283" s="410">
        <f t="shared" si="149"/>
        <v>0</v>
      </c>
      <c r="AG283" s="410">
        <f t="shared" si="149"/>
        <v>0</v>
      </c>
      <c r="AH283" s="410">
        <f t="shared" si="149"/>
        <v>0</v>
      </c>
      <c r="AI283" s="410">
        <f t="shared" si="149"/>
        <v>0</v>
      </c>
      <c r="AJ283" s="410">
        <f t="shared" si="149"/>
        <v>0</v>
      </c>
      <c r="AK283" s="410">
        <f t="shared" si="149"/>
        <v>0</v>
      </c>
      <c r="AL283" s="410">
        <f t="shared" si="149"/>
        <v>0</v>
      </c>
      <c r="AM283" s="296"/>
    </row>
    <row r="284" spans="1:39" ht="15.6" outlineLevel="1">
      <c r="A284" s="510"/>
      <c r="B284" s="297"/>
      <c r="C284" s="298"/>
      <c r="D284" s="303"/>
      <c r="E284" s="303"/>
      <c r="F284" s="303"/>
      <c r="G284" s="303"/>
      <c r="H284" s="303"/>
      <c r="I284" s="303"/>
      <c r="J284" s="303"/>
      <c r="K284" s="303"/>
      <c r="L284" s="303"/>
      <c r="M284" s="303"/>
      <c r="N284" s="302"/>
      <c r="O284" s="303"/>
      <c r="P284" s="303"/>
      <c r="Q284" s="303"/>
      <c r="R284" s="303"/>
      <c r="S284" s="303"/>
      <c r="T284" s="303"/>
      <c r="U284" s="303"/>
      <c r="V284" s="303"/>
      <c r="W284" s="303"/>
      <c r="X284" s="303"/>
      <c r="Y284" s="411"/>
      <c r="Z284" s="412"/>
      <c r="AA284" s="412"/>
      <c r="AB284" s="412"/>
      <c r="AC284" s="412"/>
      <c r="AD284" s="412"/>
      <c r="AE284" s="412"/>
      <c r="AF284" s="412"/>
      <c r="AG284" s="412"/>
      <c r="AH284" s="412"/>
      <c r="AI284" s="412"/>
      <c r="AJ284" s="412"/>
      <c r="AK284" s="412"/>
      <c r="AL284" s="412"/>
      <c r="AM284" s="301"/>
    </row>
    <row r="285" spans="1:39" ht="15" outlineLevel="1">
      <c r="A285" s="508">
        <v>3</v>
      </c>
      <c r="B285" s="293" t="s">
        <v>3</v>
      </c>
      <c r="C285" s="290" t="s">
        <v>25</v>
      </c>
      <c r="D285" s="294">
        <f>+'7.  Persistence Report'!AS72</f>
        <v>649.41499999999996</v>
      </c>
      <c r="E285" s="294">
        <f>+'7.  Persistence Report'!AT72</f>
        <v>0</v>
      </c>
      <c r="F285" s="294">
        <f>+'7.  Persistence Report'!AU72</f>
        <v>0</v>
      </c>
      <c r="G285" s="294">
        <f>+'7.  Persistence Report'!AV72</f>
        <v>0</v>
      </c>
      <c r="H285" s="294">
        <f>+'7.  Persistence Report'!AW72</f>
        <v>0</v>
      </c>
      <c r="I285" s="294">
        <f>+'7.  Persistence Report'!AX72</f>
        <v>0</v>
      </c>
      <c r="J285" s="294">
        <f>+'7.  Persistence Report'!AY72</f>
        <v>0</v>
      </c>
      <c r="K285" s="294">
        <f>+'7.  Persistence Report'!AZ72</f>
        <v>0</v>
      </c>
      <c r="L285" s="294">
        <f>+'7.  Persistence Report'!BA72</f>
        <v>0</v>
      </c>
      <c r="M285" s="294">
        <f>+'7.  Persistence Report'!BB72</f>
        <v>0</v>
      </c>
      <c r="N285" s="290"/>
      <c r="O285" s="294">
        <f>+'7.  Persistence Report'!N72</f>
        <v>407.91558985799998</v>
      </c>
      <c r="P285" s="294">
        <f>+'7.  Persistence Report'!O72</f>
        <v>407.91558985799998</v>
      </c>
      <c r="Q285" s="294">
        <f>+'7.  Persistence Report'!P72</f>
        <v>407.91558985799998</v>
      </c>
      <c r="R285" s="294">
        <f>+'7.  Persistence Report'!Q72</f>
        <v>407.91558985799998</v>
      </c>
      <c r="S285" s="294">
        <f>+'7.  Persistence Report'!R72</f>
        <v>407.91558985799998</v>
      </c>
      <c r="T285" s="294">
        <f>+'7.  Persistence Report'!S72</f>
        <v>407.91558985799998</v>
      </c>
      <c r="U285" s="294">
        <f>+'7.  Persistence Report'!T72</f>
        <v>407.91558985799998</v>
      </c>
      <c r="V285" s="294">
        <f>+'7.  Persistence Report'!U72</f>
        <v>407.91558985799998</v>
      </c>
      <c r="W285" s="294">
        <f>+'7.  Persistence Report'!V72</f>
        <v>407.91558985799998</v>
      </c>
      <c r="X285" s="294">
        <f>+'7.  Persistence Report'!W72</f>
        <v>407.91558985799998</v>
      </c>
      <c r="Y285" s="409">
        <v>1</v>
      </c>
      <c r="Z285" s="409"/>
      <c r="AA285" s="409"/>
      <c r="AB285" s="409"/>
      <c r="AC285" s="409"/>
      <c r="AD285" s="409"/>
      <c r="AE285" s="409"/>
      <c r="AF285" s="409"/>
      <c r="AG285" s="409"/>
      <c r="AH285" s="409"/>
      <c r="AI285" s="409"/>
      <c r="AJ285" s="409"/>
      <c r="AK285" s="409"/>
      <c r="AL285" s="409"/>
      <c r="AM285" s="295">
        <f>SUM(Y285:AL285)</f>
        <v>1</v>
      </c>
    </row>
    <row r="286" spans="1:39" ht="15" outlineLevel="1">
      <c r="B286" s="293" t="s">
        <v>249</v>
      </c>
      <c r="C286" s="290" t="s">
        <v>163</v>
      </c>
      <c r="D286" s="294">
        <f>+'7.  Persistence Report'!AS108</f>
        <v>36003.928435200003</v>
      </c>
      <c r="E286" s="294">
        <f>+'7.  Persistence Report'!AT108</f>
        <v>36003.928435200003</v>
      </c>
      <c r="F286" s="294">
        <f>+'7.  Persistence Report'!AU108</f>
        <v>36003.928435200003</v>
      </c>
      <c r="G286" s="294">
        <f>+'7.  Persistence Report'!AV108</f>
        <v>36003.928435200003</v>
      </c>
      <c r="H286" s="294">
        <f>+'7.  Persistence Report'!AW108</f>
        <v>36003.928435200003</v>
      </c>
      <c r="I286" s="294">
        <f>+'7.  Persistence Report'!AX108</f>
        <v>36003.928435200003</v>
      </c>
      <c r="J286" s="294">
        <f>+'7.  Persistence Report'!AY108</f>
        <v>36003.928435200003</v>
      </c>
      <c r="K286" s="294">
        <f>+'7.  Persistence Report'!AZ108</f>
        <v>36003.928435200003</v>
      </c>
      <c r="L286" s="294">
        <f>+'7.  Persistence Report'!BA108</f>
        <v>36003.928435200003</v>
      </c>
      <c r="M286" s="294">
        <f>+'7.  Persistence Report'!BB108</f>
        <v>36003.928435200003</v>
      </c>
      <c r="N286" s="467"/>
      <c r="O286" s="294">
        <f>+'7.  Persistence Report'!N108</f>
        <v>21.166127298999999</v>
      </c>
      <c r="P286" s="294">
        <f>+'7.  Persistence Report'!O108</f>
        <v>21.166127298999999</v>
      </c>
      <c r="Q286" s="294">
        <f>+'7.  Persistence Report'!P108</f>
        <v>21.166127298999999</v>
      </c>
      <c r="R286" s="294">
        <f>+'7.  Persistence Report'!Q108</f>
        <v>21.166127298999999</v>
      </c>
      <c r="S286" s="294">
        <f>+'7.  Persistence Report'!R108</f>
        <v>21.166127298999999</v>
      </c>
      <c r="T286" s="294">
        <f>+'7.  Persistence Report'!S108</f>
        <v>21.166127298999999</v>
      </c>
      <c r="U286" s="294">
        <f>+'7.  Persistence Report'!T108</f>
        <v>21.166127298999999</v>
      </c>
      <c r="V286" s="294">
        <f>+'7.  Persistence Report'!U108</f>
        <v>21.166127298999999</v>
      </c>
      <c r="W286" s="294">
        <f>+'7.  Persistence Report'!V108</f>
        <v>21.166127298999999</v>
      </c>
      <c r="X286" s="294">
        <f>+'7.  Persistence Report'!W108</f>
        <v>21.166127298999999</v>
      </c>
      <c r="Y286" s="410">
        <f>Y285</f>
        <v>1</v>
      </c>
      <c r="Z286" s="410">
        <f>Z285</f>
        <v>0</v>
      </c>
      <c r="AA286" s="410">
        <f t="shared" ref="AA286:AC286" si="150">AA285</f>
        <v>0</v>
      </c>
      <c r="AB286" s="410">
        <f t="shared" si="150"/>
        <v>0</v>
      </c>
      <c r="AC286" s="410">
        <f t="shared" si="150"/>
        <v>0</v>
      </c>
      <c r="AD286" s="410">
        <f t="shared" ref="AD286:AL286" si="151">AD285</f>
        <v>0</v>
      </c>
      <c r="AE286" s="410">
        <f t="shared" si="151"/>
        <v>0</v>
      </c>
      <c r="AF286" s="410">
        <f t="shared" si="151"/>
        <v>0</v>
      </c>
      <c r="AG286" s="410">
        <f t="shared" si="151"/>
        <v>0</v>
      </c>
      <c r="AH286" s="410">
        <f t="shared" si="151"/>
        <v>0</v>
      </c>
      <c r="AI286" s="410">
        <f t="shared" si="151"/>
        <v>0</v>
      </c>
      <c r="AJ286" s="410">
        <f t="shared" si="151"/>
        <v>0</v>
      </c>
      <c r="AK286" s="410">
        <f t="shared" si="151"/>
        <v>0</v>
      </c>
      <c r="AL286" s="410">
        <f t="shared" si="151"/>
        <v>0</v>
      </c>
      <c r="AM286" s="296"/>
    </row>
    <row r="287" spans="1:39" ht="15" outlineLevel="1">
      <c r="B287" s="293"/>
      <c r="C287" s="304"/>
      <c r="D287" s="290"/>
      <c r="E287" s="290"/>
      <c r="F287" s="290"/>
      <c r="G287" s="290"/>
      <c r="H287" s="290"/>
      <c r="I287" s="290"/>
      <c r="J287" s="290"/>
      <c r="K287" s="290"/>
      <c r="L287" s="290"/>
      <c r="M287" s="290"/>
      <c r="N287" s="282"/>
      <c r="O287" s="290"/>
      <c r="P287" s="290"/>
      <c r="Q287" s="290"/>
      <c r="R287" s="290"/>
      <c r="S287" s="290"/>
      <c r="T287" s="290"/>
      <c r="U287" s="290"/>
      <c r="V287" s="290"/>
      <c r="W287" s="290"/>
      <c r="X287" s="290"/>
      <c r="Y287" s="411"/>
      <c r="Z287" s="411"/>
      <c r="AA287" s="411"/>
      <c r="AB287" s="411"/>
      <c r="AC287" s="411"/>
      <c r="AD287" s="411"/>
      <c r="AE287" s="411"/>
      <c r="AF287" s="411"/>
      <c r="AG287" s="411"/>
      <c r="AH287" s="411"/>
      <c r="AI287" s="411"/>
      <c r="AJ287" s="411"/>
      <c r="AK287" s="411"/>
      <c r="AL287" s="411"/>
      <c r="AM287" s="305"/>
    </row>
    <row r="288" spans="1:39" ht="15" outlineLevel="1">
      <c r="A288" s="508">
        <v>4</v>
      </c>
      <c r="B288" s="293" t="s">
        <v>4</v>
      </c>
      <c r="C288" s="290" t="s">
        <v>25</v>
      </c>
      <c r="D288" s="294">
        <f>+'7.  Persistence Report'!AS67</f>
        <v>213751.355117798</v>
      </c>
      <c r="E288" s="294">
        <f>+'7.  Persistence Report'!AT67</f>
        <v>206586.34057617199</v>
      </c>
      <c r="F288" s="294">
        <f>+'7.  Persistence Report'!AU67</f>
        <v>199927.20436477699</v>
      </c>
      <c r="G288" s="294">
        <f>+'7.  Persistence Report'!AV67</f>
        <v>173812.03610611</v>
      </c>
      <c r="H288" s="294">
        <f>+'7.  Persistence Report'!AW67</f>
        <v>161607.647693634</v>
      </c>
      <c r="I288" s="294">
        <f>+'7.  Persistence Report'!AX67</f>
        <v>151906.49454116801</v>
      </c>
      <c r="J288" s="294">
        <f>+'7.  Persistence Report'!AY67</f>
        <v>142125.151615143</v>
      </c>
      <c r="K288" s="294">
        <f>+'7.  Persistence Report'!AZ67</f>
        <v>142125.151615143</v>
      </c>
      <c r="L288" s="294">
        <f>+'7.  Persistence Report'!BA67</f>
        <v>37225.005409240999</v>
      </c>
      <c r="M288" s="294">
        <f>+'7.  Persistence Report'!BB67</f>
        <v>36662.750419616998</v>
      </c>
      <c r="N288" s="290"/>
      <c r="O288" s="294">
        <f>+'7.  Persistence Report'!N67</f>
        <v>7.5584421150000001</v>
      </c>
      <c r="P288" s="294">
        <f>+'7.  Persistence Report'!O67</f>
        <v>7.5584421150000001</v>
      </c>
      <c r="Q288" s="294">
        <f>+'7.  Persistence Report'!P67</f>
        <v>7.2856226690000003</v>
      </c>
      <c r="R288" s="294">
        <f>+'7.  Persistence Report'!Q67</f>
        <v>6.2455865389999996</v>
      </c>
      <c r="S288" s="294">
        <f>+'7.  Persistence Report'!R67</f>
        <v>6.2455865389999996</v>
      </c>
      <c r="T288" s="294">
        <f>+'7.  Persistence Report'!S67</f>
        <v>6.2455865389999996</v>
      </c>
      <c r="U288" s="294">
        <f>+'7.  Persistence Report'!T67</f>
        <v>6.2455865389999996</v>
      </c>
      <c r="V288" s="294">
        <f>+'7.  Persistence Report'!U67</f>
        <v>6.2368472419999996</v>
      </c>
      <c r="W288" s="294">
        <f>+'7.  Persistence Report'!V67</f>
        <v>4.664800531</v>
      </c>
      <c r="X288" s="294">
        <f>+'7.  Persistence Report'!W67</f>
        <v>4.664800531</v>
      </c>
      <c r="Y288" s="409">
        <v>1</v>
      </c>
      <c r="Z288" s="409"/>
      <c r="AA288" s="409"/>
      <c r="AB288" s="409"/>
      <c r="AC288" s="409"/>
      <c r="AD288" s="409"/>
      <c r="AE288" s="409"/>
      <c r="AF288" s="409"/>
      <c r="AG288" s="409"/>
      <c r="AH288" s="409"/>
      <c r="AI288" s="409"/>
      <c r="AJ288" s="409"/>
      <c r="AK288" s="409"/>
      <c r="AL288" s="409"/>
      <c r="AM288" s="295">
        <f>SUM(Y288:AL288)</f>
        <v>1</v>
      </c>
    </row>
    <row r="289" spans="1:39" ht="15" outlineLevel="1">
      <c r="B289" s="293" t="s">
        <v>249</v>
      </c>
      <c r="C289" s="290" t="s">
        <v>163</v>
      </c>
      <c r="D289" s="294">
        <f>+'7.  Persistence Report'!AS104</f>
        <v>345</v>
      </c>
      <c r="E289" s="294">
        <f>+'7.  Persistence Report'!AT104</f>
        <v>345</v>
      </c>
      <c r="F289" s="294">
        <f>+'7.  Persistence Report'!AU104</f>
        <v>328</v>
      </c>
      <c r="G289" s="294">
        <f>+'7.  Persistence Report'!AV104</f>
        <v>284</v>
      </c>
      <c r="H289" s="294">
        <f>+'7.  Persistence Report'!AW104</f>
        <v>284</v>
      </c>
      <c r="I289" s="294">
        <f>+'7.  Persistence Report'!AX104</f>
        <v>284</v>
      </c>
      <c r="J289" s="294">
        <f>+'7.  Persistence Report'!AY104</f>
        <v>284</v>
      </c>
      <c r="K289" s="294">
        <f>+'7.  Persistence Report'!AZ104</f>
        <v>284</v>
      </c>
      <c r="L289" s="294">
        <f>+'7.  Persistence Report'!BA104</f>
        <v>238</v>
      </c>
      <c r="M289" s="294">
        <f>+'7.  Persistence Report'!BB104</f>
        <v>238</v>
      </c>
      <c r="N289" s="467"/>
      <c r="O289" s="294">
        <f>+'7.  Persistence Report'!N104</f>
        <v>2.4E-2</v>
      </c>
      <c r="P289" s="294">
        <f>+'7.  Persistence Report'!O104</f>
        <v>2.4E-2</v>
      </c>
      <c r="Q289" s="294">
        <f>+'7.  Persistence Report'!P104</f>
        <v>2.3E-2</v>
      </c>
      <c r="R289" s="294">
        <f>+'7.  Persistence Report'!Q104</f>
        <v>2.1000000000000001E-2</v>
      </c>
      <c r="S289" s="294">
        <f>+'7.  Persistence Report'!R104</f>
        <v>2.1000000000000001E-2</v>
      </c>
      <c r="T289" s="294">
        <f>+'7.  Persistence Report'!S104</f>
        <v>2.1000000000000001E-2</v>
      </c>
      <c r="U289" s="294">
        <f>+'7.  Persistence Report'!T104</f>
        <v>2.1000000000000001E-2</v>
      </c>
      <c r="V289" s="294">
        <f>+'7.  Persistence Report'!U104</f>
        <v>2.1000000000000001E-2</v>
      </c>
      <c r="W289" s="294">
        <f>+'7.  Persistence Report'!V104</f>
        <v>1.7999999999999999E-2</v>
      </c>
      <c r="X289" s="294">
        <f>+'7.  Persistence Report'!W104</f>
        <v>1.7999999999999999E-2</v>
      </c>
      <c r="Y289" s="410">
        <f>Y288</f>
        <v>1</v>
      </c>
      <c r="Z289" s="410">
        <f>Z288</f>
        <v>0</v>
      </c>
      <c r="AA289" s="410">
        <f t="shared" ref="AA289:AC289" si="152">AA288</f>
        <v>0</v>
      </c>
      <c r="AB289" s="410">
        <f t="shared" si="152"/>
        <v>0</v>
      </c>
      <c r="AC289" s="410">
        <f t="shared" si="152"/>
        <v>0</v>
      </c>
      <c r="AD289" s="410">
        <f t="shared" ref="AD289:AL289" si="153">AD288</f>
        <v>0</v>
      </c>
      <c r="AE289" s="410">
        <f t="shared" si="153"/>
        <v>0</v>
      </c>
      <c r="AF289" s="410">
        <f t="shared" si="153"/>
        <v>0</v>
      </c>
      <c r="AG289" s="410">
        <f t="shared" si="153"/>
        <v>0</v>
      </c>
      <c r="AH289" s="410">
        <f t="shared" si="153"/>
        <v>0</v>
      </c>
      <c r="AI289" s="410">
        <f t="shared" si="153"/>
        <v>0</v>
      </c>
      <c r="AJ289" s="410">
        <f t="shared" si="153"/>
        <v>0</v>
      </c>
      <c r="AK289" s="410">
        <f t="shared" si="153"/>
        <v>0</v>
      </c>
      <c r="AL289" s="410">
        <f t="shared" si="153"/>
        <v>0</v>
      </c>
      <c r="AM289" s="296"/>
    </row>
    <row r="290" spans="1:39" ht="15" outlineLevel="1">
      <c r="B290" s="293"/>
      <c r="C290" s="304"/>
      <c r="D290" s="303"/>
      <c r="E290" s="303"/>
      <c r="F290" s="303"/>
      <c r="G290" s="303"/>
      <c r="H290" s="303"/>
      <c r="I290" s="303"/>
      <c r="J290" s="303"/>
      <c r="K290" s="303"/>
      <c r="L290" s="303"/>
      <c r="M290" s="303"/>
      <c r="N290" s="290"/>
      <c r="O290" s="303"/>
      <c r="P290" s="303"/>
      <c r="Q290" s="303"/>
      <c r="R290" s="303"/>
      <c r="S290" s="303"/>
      <c r="T290" s="303"/>
      <c r="U290" s="303"/>
      <c r="V290" s="303"/>
      <c r="W290" s="303"/>
      <c r="X290" s="303"/>
      <c r="Y290" s="411"/>
      <c r="Z290" s="411"/>
      <c r="AA290" s="411"/>
      <c r="AB290" s="411"/>
      <c r="AC290" s="411"/>
      <c r="AD290" s="411"/>
      <c r="AE290" s="411"/>
      <c r="AF290" s="411"/>
      <c r="AG290" s="411"/>
      <c r="AH290" s="411"/>
      <c r="AI290" s="411"/>
      <c r="AJ290" s="411"/>
      <c r="AK290" s="411"/>
      <c r="AL290" s="411"/>
      <c r="AM290" s="305"/>
    </row>
    <row r="291" spans="1:39" ht="15" outlineLevel="1">
      <c r="A291" s="508">
        <v>5</v>
      </c>
      <c r="B291" s="293" t="s">
        <v>5</v>
      </c>
      <c r="C291" s="290" t="s">
        <v>25</v>
      </c>
      <c r="D291" s="294">
        <f>+'7.  Persistence Report'!AS70</f>
        <v>303.72539999999998</v>
      </c>
      <c r="E291" s="294">
        <f>+'7.  Persistence Report'!AT70</f>
        <v>0</v>
      </c>
      <c r="F291" s="294">
        <f>+'7.  Persistence Report'!AU70</f>
        <v>0</v>
      </c>
      <c r="G291" s="294">
        <f>+'7.  Persistence Report'!AV70</f>
        <v>0</v>
      </c>
      <c r="H291" s="294">
        <f>+'7.  Persistence Report'!AW70</f>
        <v>0</v>
      </c>
      <c r="I291" s="294">
        <f>+'7.  Persistence Report'!AX70</f>
        <v>0</v>
      </c>
      <c r="J291" s="294">
        <f>+'7.  Persistence Report'!AY70</f>
        <v>0</v>
      </c>
      <c r="K291" s="294">
        <f>+'7.  Persistence Report'!AZ70</f>
        <v>0</v>
      </c>
      <c r="L291" s="294">
        <f>+'7.  Persistence Report'!BA70</f>
        <v>0</v>
      </c>
      <c r="M291" s="294">
        <f>+'7.  Persistence Report'!BB70</f>
        <v>0</v>
      </c>
      <c r="N291" s="290"/>
      <c r="O291" s="294">
        <f>+'7.  Persistence Report'!N70</f>
        <v>17.318781967</v>
      </c>
      <c r="P291" s="294">
        <f>+'7.  Persistence Report'!O70</f>
        <v>17.318781967</v>
      </c>
      <c r="Q291" s="294">
        <f>+'7.  Persistence Report'!P70</f>
        <v>16.367988977</v>
      </c>
      <c r="R291" s="294">
        <f>+'7.  Persistence Report'!Q70</f>
        <v>13.123173842</v>
      </c>
      <c r="S291" s="294">
        <f>+'7.  Persistence Report'!R70</f>
        <v>13.123173842</v>
      </c>
      <c r="T291" s="294">
        <f>+'7.  Persistence Report'!S70</f>
        <v>13.123173842</v>
      </c>
      <c r="U291" s="294">
        <f>+'7.  Persistence Report'!T70</f>
        <v>13.123173842</v>
      </c>
      <c r="V291" s="294">
        <f>+'7.  Persistence Report'!U70</f>
        <v>13.098349170000001</v>
      </c>
      <c r="W291" s="294">
        <f>+'7.  Persistence Report'!V70</f>
        <v>11.257902864</v>
      </c>
      <c r="X291" s="294">
        <f>+'7.  Persistence Report'!W70</f>
        <v>11.257902864</v>
      </c>
      <c r="Y291" s="409">
        <v>1</v>
      </c>
      <c r="Z291" s="409"/>
      <c r="AA291" s="409"/>
      <c r="AB291" s="409"/>
      <c r="AC291" s="409"/>
      <c r="AD291" s="409"/>
      <c r="AE291" s="409"/>
      <c r="AF291" s="409"/>
      <c r="AG291" s="409"/>
      <c r="AH291" s="409"/>
      <c r="AI291" s="409"/>
      <c r="AJ291" s="409"/>
      <c r="AK291" s="409"/>
      <c r="AL291" s="409"/>
      <c r="AM291" s="295">
        <f>SUM(Y291:AL291)</f>
        <v>1</v>
      </c>
    </row>
    <row r="292" spans="1:39" ht="15" outlineLevel="1">
      <c r="B292" s="293" t="s">
        <v>249</v>
      </c>
      <c r="C292" s="290" t="s">
        <v>163</v>
      </c>
      <c r="D292" s="294"/>
      <c r="E292" s="294"/>
      <c r="F292" s="294"/>
      <c r="G292" s="294"/>
      <c r="H292" s="294"/>
      <c r="I292" s="294"/>
      <c r="J292" s="294"/>
      <c r="K292" s="294"/>
      <c r="L292" s="294"/>
      <c r="M292" s="294"/>
      <c r="N292" s="467"/>
      <c r="O292" s="294"/>
      <c r="P292" s="294"/>
      <c r="Q292" s="294"/>
      <c r="R292" s="294"/>
      <c r="S292" s="294"/>
      <c r="T292" s="294"/>
      <c r="U292" s="294"/>
      <c r="V292" s="294"/>
      <c r="W292" s="294"/>
      <c r="X292" s="294"/>
      <c r="Y292" s="410">
        <f>Y291</f>
        <v>1</v>
      </c>
      <c r="Z292" s="410">
        <f>Z291</f>
        <v>0</v>
      </c>
      <c r="AA292" s="410">
        <f t="shared" ref="AA292:AC292" si="154">AA291</f>
        <v>0</v>
      </c>
      <c r="AB292" s="410">
        <f t="shared" si="154"/>
        <v>0</v>
      </c>
      <c r="AC292" s="410">
        <f t="shared" si="154"/>
        <v>0</v>
      </c>
      <c r="AD292" s="410">
        <f t="shared" ref="AD292:AL292" si="155">AD291</f>
        <v>0</v>
      </c>
      <c r="AE292" s="410">
        <f t="shared" si="155"/>
        <v>0</v>
      </c>
      <c r="AF292" s="410">
        <f t="shared" si="155"/>
        <v>0</v>
      </c>
      <c r="AG292" s="410">
        <f t="shared" si="155"/>
        <v>0</v>
      </c>
      <c r="AH292" s="410">
        <f t="shared" si="155"/>
        <v>0</v>
      </c>
      <c r="AI292" s="410">
        <f t="shared" si="155"/>
        <v>0</v>
      </c>
      <c r="AJ292" s="410">
        <f t="shared" si="155"/>
        <v>0</v>
      </c>
      <c r="AK292" s="410">
        <f t="shared" si="155"/>
        <v>0</v>
      </c>
      <c r="AL292" s="410">
        <f t="shared" si="155"/>
        <v>0</v>
      </c>
      <c r="AM292" s="296"/>
    </row>
    <row r="293" spans="1:39" ht="15" outlineLevel="1">
      <c r="B293" s="293"/>
      <c r="C293" s="304"/>
      <c r="D293" s="303"/>
      <c r="E293" s="303"/>
      <c r="F293" s="303"/>
      <c r="G293" s="303"/>
      <c r="H293" s="303"/>
      <c r="I293" s="303"/>
      <c r="J293" s="303"/>
      <c r="K293" s="303"/>
      <c r="L293" s="303"/>
      <c r="M293" s="303"/>
      <c r="N293" s="290"/>
      <c r="O293" s="303"/>
      <c r="P293" s="303"/>
      <c r="Q293" s="303"/>
      <c r="R293" s="303"/>
      <c r="S293" s="303"/>
      <c r="T293" s="303"/>
      <c r="U293" s="303"/>
      <c r="V293" s="303"/>
      <c r="W293" s="303"/>
      <c r="X293" s="303"/>
      <c r="Y293" s="411"/>
      <c r="Z293" s="411"/>
      <c r="AA293" s="411"/>
      <c r="AB293" s="411"/>
      <c r="AC293" s="411"/>
      <c r="AD293" s="411"/>
      <c r="AE293" s="411"/>
      <c r="AF293" s="411"/>
      <c r="AG293" s="411"/>
      <c r="AH293" s="411"/>
      <c r="AI293" s="411"/>
      <c r="AJ293" s="411"/>
      <c r="AK293" s="411"/>
      <c r="AL293" s="411"/>
      <c r="AM293" s="305"/>
    </row>
    <row r="294" spans="1:39" ht="15" outlineLevel="1">
      <c r="A294" s="508">
        <v>6</v>
      </c>
      <c r="B294" s="293" t="s">
        <v>6</v>
      </c>
      <c r="C294" s="290" t="s">
        <v>25</v>
      </c>
      <c r="D294" s="294"/>
      <c r="E294" s="294"/>
      <c r="F294" s="294"/>
      <c r="G294" s="294"/>
      <c r="H294" s="294"/>
      <c r="I294" s="294"/>
      <c r="J294" s="294"/>
      <c r="K294" s="294"/>
      <c r="L294" s="294"/>
      <c r="M294" s="294"/>
      <c r="N294" s="290"/>
      <c r="O294" s="294"/>
      <c r="P294" s="294"/>
      <c r="Q294" s="294"/>
      <c r="R294" s="294"/>
      <c r="S294" s="294"/>
      <c r="T294" s="294"/>
      <c r="U294" s="294"/>
      <c r="V294" s="294"/>
      <c r="W294" s="294"/>
      <c r="X294" s="294"/>
      <c r="Y294" s="409"/>
      <c r="Z294" s="409"/>
      <c r="AA294" s="409"/>
      <c r="AB294" s="409"/>
      <c r="AC294" s="409"/>
      <c r="AD294" s="409"/>
      <c r="AE294" s="409"/>
      <c r="AF294" s="409"/>
      <c r="AG294" s="409"/>
      <c r="AH294" s="409"/>
      <c r="AI294" s="409"/>
      <c r="AJ294" s="409"/>
      <c r="AK294" s="409"/>
      <c r="AL294" s="409"/>
      <c r="AM294" s="295">
        <f>SUM(Y294:AL294)</f>
        <v>0</v>
      </c>
    </row>
    <row r="295" spans="1:39" ht="15" outlineLevel="1">
      <c r="B295" s="293" t="s">
        <v>249</v>
      </c>
      <c r="C295" s="290" t="s">
        <v>163</v>
      </c>
      <c r="D295" s="294"/>
      <c r="E295" s="294"/>
      <c r="F295" s="294"/>
      <c r="G295" s="294"/>
      <c r="H295" s="294"/>
      <c r="I295" s="294"/>
      <c r="J295" s="294"/>
      <c r="K295" s="294"/>
      <c r="L295" s="294"/>
      <c r="M295" s="294"/>
      <c r="N295" s="467"/>
      <c r="O295" s="294"/>
      <c r="P295" s="294"/>
      <c r="Q295" s="294"/>
      <c r="R295" s="294"/>
      <c r="S295" s="294"/>
      <c r="T295" s="294"/>
      <c r="U295" s="294"/>
      <c r="V295" s="294"/>
      <c r="W295" s="294"/>
      <c r="X295" s="294"/>
      <c r="Y295" s="410">
        <f>Y294</f>
        <v>0</v>
      </c>
      <c r="Z295" s="410">
        <f>Z294</f>
        <v>0</v>
      </c>
      <c r="AA295" s="410">
        <f t="shared" ref="AA295:AC295" si="156">AA294</f>
        <v>0</v>
      </c>
      <c r="AB295" s="410">
        <f t="shared" si="156"/>
        <v>0</v>
      </c>
      <c r="AC295" s="410">
        <f t="shared" si="156"/>
        <v>0</v>
      </c>
      <c r="AD295" s="410">
        <f t="shared" ref="AD295:AL295" si="157">AD294</f>
        <v>0</v>
      </c>
      <c r="AE295" s="410">
        <f t="shared" si="157"/>
        <v>0</v>
      </c>
      <c r="AF295" s="410">
        <f t="shared" si="157"/>
        <v>0</v>
      </c>
      <c r="AG295" s="410">
        <f t="shared" si="157"/>
        <v>0</v>
      </c>
      <c r="AH295" s="410">
        <f t="shared" si="157"/>
        <v>0</v>
      </c>
      <c r="AI295" s="410">
        <f t="shared" si="157"/>
        <v>0</v>
      </c>
      <c r="AJ295" s="410">
        <f t="shared" si="157"/>
        <v>0</v>
      </c>
      <c r="AK295" s="410">
        <f t="shared" si="157"/>
        <v>0</v>
      </c>
      <c r="AL295" s="410">
        <f t="shared" si="157"/>
        <v>0</v>
      </c>
      <c r="AM295" s="296"/>
    </row>
    <row r="296" spans="1:39" ht="15" outlineLevel="1">
      <c r="B296" s="293"/>
      <c r="C296" s="304"/>
      <c r="D296" s="303"/>
      <c r="E296" s="303"/>
      <c r="F296" s="303"/>
      <c r="G296" s="303"/>
      <c r="H296" s="303"/>
      <c r="I296" s="303"/>
      <c r="J296" s="303"/>
      <c r="K296" s="303"/>
      <c r="L296" s="303"/>
      <c r="M296" s="303"/>
      <c r="N296" s="290"/>
      <c r="O296" s="303"/>
      <c r="P296" s="303"/>
      <c r="Q296" s="303"/>
      <c r="R296" s="303"/>
      <c r="S296" s="303"/>
      <c r="T296" s="303"/>
      <c r="U296" s="303"/>
      <c r="V296" s="303"/>
      <c r="W296" s="303"/>
      <c r="X296" s="303"/>
      <c r="Y296" s="411"/>
      <c r="Z296" s="411"/>
      <c r="AA296" s="411"/>
      <c r="AB296" s="411"/>
      <c r="AC296" s="411"/>
      <c r="AD296" s="411"/>
      <c r="AE296" s="411"/>
      <c r="AF296" s="411"/>
      <c r="AG296" s="411"/>
      <c r="AH296" s="411"/>
      <c r="AI296" s="411"/>
      <c r="AJ296" s="411"/>
      <c r="AK296" s="411"/>
      <c r="AL296" s="411"/>
      <c r="AM296" s="305"/>
    </row>
    <row r="297" spans="1:39" ht="15" outlineLevel="1">
      <c r="A297" s="508">
        <v>7</v>
      </c>
      <c r="B297" s="293" t="s">
        <v>42</v>
      </c>
      <c r="C297" s="290" t="s">
        <v>25</v>
      </c>
      <c r="D297" s="294">
        <f>+'7.  Persistence Report'!AS79</f>
        <v>-3719.4050000000002</v>
      </c>
      <c r="E297" s="294">
        <f>+'7.  Persistence Report'!AT79</f>
        <v>0</v>
      </c>
      <c r="F297" s="294">
        <f>+'7.  Persistence Report'!AU79</f>
        <v>0</v>
      </c>
      <c r="G297" s="294">
        <f>+'7.  Persistence Report'!AV79</f>
        <v>0</v>
      </c>
      <c r="H297" s="294">
        <f>+'7.  Persistence Report'!AW79</f>
        <v>0</v>
      </c>
      <c r="I297" s="294">
        <f>+'7.  Persistence Report'!AX79</f>
        <v>0</v>
      </c>
      <c r="J297" s="294">
        <f>+'7.  Persistence Report'!AY79</f>
        <v>0</v>
      </c>
      <c r="K297" s="294">
        <f>+'7.  Persistence Report'!AZ79</f>
        <v>0</v>
      </c>
      <c r="L297" s="294">
        <f>+'7.  Persistence Report'!BA79</f>
        <v>0</v>
      </c>
      <c r="M297" s="294">
        <f>+'7.  Persistence Report'!BB79</f>
        <v>0</v>
      </c>
      <c r="N297" s="290"/>
      <c r="O297" s="294">
        <f>+'7.  Persistence Report'!N79</f>
        <v>866.45519999999999</v>
      </c>
      <c r="P297" s="294">
        <f>+'7.  Persistence Report'!O79</f>
        <v>0</v>
      </c>
      <c r="Q297" s="294">
        <f>+'7.  Persistence Report'!P79</f>
        <v>0</v>
      </c>
      <c r="R297" s="294">
        <f>+'7.  Persistence Report'!Q79</f>
        <v>0</v>
      </c>
      <c r="S297" s="294">
        <f>+'7.  Persistence Report'!R79</f>
        <v>0</v>
      </c>
      <c r="T297" s="294">
        <f>+'7.  Persistence Report'!S79</f>
        <v>0</v>
      </c>
      <c r="U297" s="294">
        <f>+'7.  Persistence Report'!T79</f>
        <v>0</v>
      </c>
      <c r="V297" s="294">
        <f>+'7.  Persistence Report'!U79</f>
        <v>0</v>
      </c>
      <c r="W297" s="294">
        <f>+'7.  Persistence Report'!V79</f>
        <v>0</v>
      </c>
      <c r="X297" s="294">
        <f>+'7.  Persistence Report'!W79</f>
        <v>0</v>
      </c>
      <c r="Y297" s="409"/>
      <c r="Z297" s="409"/>
      <c r="AA297" s="409"/>
      <c r="AB297" s="409"/>
      <c r="AC297" s="409"/>
      <c r="AD297" s="409"/>
      <c r="AE297" s="409"/>
      <c r="AF297" s="409"/>
      <c r="AG297" s="409"/>
      <c r="AH297" s="409"/>
      <c r="AI297" s="409"/>
      <c r="AJ297" s="409"/>
      <c r="AK297" s="409"/>
      <c r="AL297" s="409"/>
      <c r="AM297" s="295">
        <f>SUM(Y297:AL297)</f>
        <v>0</v>
      </c>
    </row>
    <row r="298" spans="1:39" ht="15" outlineLevel="1">
      <c r="B298" s="293" t="s">
        <v>249</v>
      </c>
      <c r="C298" s="290" t="s">
        <v>163</v>
      </c>
      <c r="D298" s="294"/>
      <c r="E298" s="294"/>
      <c r="F298" s="294"/>
      <c r="G298" s="294"/>
      <c r="H298" s="294"/>
      <c r="I298" s="294"/>
      <c r="J298" s="294"/>
      <c r="K298" s="294"/>
      <c r="L298" s="294"/>
      <c r="M298" s="294"/>
      <c r="N298" s="290"/>
      <c r="O298" s="294"/>
      <c r="P298" s="294"/>
      <c r="Q298" s="294"/>
      <c r="R298" s="294"/>
      <c r="S298" s="294"/>
      <c r="T298" s="294"/>
      <c r="U298" s="294"/>
      <c r="V298" s="294"/>
      <c r="W298" s="294"/>
      <c r="X298" s="294"/>
      <c r="Y298" s="410">
        <f>Y297</f>
        <v>0</v>
      </c>
      <c r="Z298" s="410">
        <f>Z297</f>
        <v>0</v>
      </c>
      <c r="AA298" s="410">
        <f t="shared" ref="AA298:AC298" si="158">AA297</f>
        <v>0</v>
      </c>
      <c r="AB298" s="410">
        <f t="shared" si="158"/>
        <v>0</v>
      </c>
      <c r="AC298" s="410">
        <f t="shared" si="158"/>
        <v>0</v>
      </c>
      <c r="AD298" s="410">
        <f t="shared" ref="AD298:AL298" si="159">AD297</f>
        <v>0</v>
      </c>
      <c r="AE298" s="410">
        <f t="shared" si="159"/>
        <v>0</v>
      </c>
      <c r="AF298" s="410">
        <f t="shared" si="159"/>
        <v>0</v>
      </c>
      <c r="AG298" s="410">
        <f t="shared" si="159"/>
        <v>0</v>
      </c>
      <c r="AH298" s="410">
        <f t="shared" si="159"/>
        <v>0</v>
      </c>
      <c r="AI298" s="410">
        <f t="shared" si="159"/>
        <v>0</v>
      </c>
      <c r="AJ298" s="410">
        <f t="shared" si="159"/>
        <v>0</v>
      </c>
      <c r="AK298" s="410">
        <f t="shared" si="159"/>
        <v>0</v>
      </c>
      <c r="AL298" s="410">
        <f t="shared" si="159"/>
        <v>0</v>
      </c>
      <c r="AM298" s="296"/>
    </row>
    <row r="299" spans="1:39" ht="15" outlineLevel="1">
      <c r="B299" s="293"/>
      <c r="C299" s="304"/>
      <c r="D299" s="303"/>
      <c r="E299" s="303"/>
      <c r="F299" s="303"/>
      <c r="G299" s="303"/>
      <c r="H299" s="303"/>
      <c r="I299" s="303"/>
      <c r="J299" s="303"/>
      <c r="K299" s="303"/>
      <c r="L299" s="303"/>
      <c r="M299" s="303"/>
      <c r="N299" s="290"/>
      <c r="O299" s="303"/>
      <c r="P299" s="303"/>
      <c r="Q299" s="303"/>
      <c r="R299" s="303"/>
      <c r="S299" s="303"/>
      <c r="T299" s="303"/>
      <c r="U299" s="303"/>
      <c r="V299" s="303"/>
      <c r="W299" s="303"/>
      <c r="X299" s="303"/>
      <c r="Y299" s="411"/>
      <c r="Z299" s="411"/>
      <c r="AA299" s="411"/>
      <c r="AB299" s="411"/>
      <c r="AC299" s="411"/>
      <c r="AD299" s="411"/>
      <c r="AE299" s="411"/>
      <c r="AF299" s="411"/>
      <c r="AG299" s="411"/>
      <c r="AH299" s="411"/>
      <c r="AI299" s="411"/>
      <c r="AJ299" s="411"/>
      <c r="AK299" s="411"/>
      <c r="AL299" s="411"/>
      <c r="AM299" s="305"/>
    </row>
    <row r="300" spans="1:39" s="282" customFormat="1" ht="15" outlineLevel="1">
      <c r="A300" s="508">
        <v>8</v>
      </c>
      <c r="B300" s="293" t="s">
        <v>484</v>
      </c>
      <c r="C300" s="290" t="s">
        <v>25</v>
      </c>
      <c r="D300" s="294">
        <f>+'7.  Persistence Report'!AS81</f>
        <v>2018.471</v>
      </c>
      <c r="E300" s="294">
        <f>+'7.  Persistence Report'!AT81</f>
        <v>0</v>
      </c>
      <c r="F300" s="294">
        <f>+'7.  Persistence Report'!AU81</f>
        <v>0</v>
      </c>
      <c r="G300" s="294">
        <f>+'7.  Persistence Report'!AV81</f>
        <v>0</v>
      </c>
      <c r="H300" s="294">
        <f>+'7.  Persistence Report'!AW81</f>
        <v>0</v>
      </c>
      <c r="I300" s="294">
        <f>+'7.  Persistence Report'!AX81</f>
        <v>0</v>
      </c>
      <c r="J300" s="294">
        <f>+'7.  Persistence Report'!AY81</f>
        <v>0</v>
      </c>
      <c r="K300" s="294">
        <f>+'7.  Persistence Report'!AZ81</f>
        <v>0</v>
      </c>
      <c r="L300" s="294">
        <f>+'7.  Persistence Report'!BA81</f>
        <v>0</v>
      </c>
      <c r="M300" s="294">
        <f>+'7.  Persistence Report'!BB81</f>
        <v>0</v>
      </c>
      <c r="N300" s="290"/>
      <c r="O300" s="294">
        <f>+'7.  Persistence Report'!N81</f>
        <v>0</v>
      </c>
      <c r="P300" s="294">
        <f>+'7.  Persistence Report'!O81</f>
        <v>0</v>
      </c>
      <c r="Q300" s="294">
        <f>+'7.  Persistence Report'!P81</f>
        <v>0</v>
      </c>
      <c r="R300" s="294">
        <f>+'7.  Persistence Report'!Q81</f>
        <v>0</v>
      </c>
      <c r="S300" s="294">
        <f>+'7.  Persistence Report'!R81</f>
        <v>0</v>
      </c>
      <c r="T300" s="294">
        <f>+'7.  Persistence Report'!S81</f>
        <v>0</v>
      </c>
      <c r="U300" s="294">
        <f>+'7.  Persistence Report'!T81</f>
        <v>0</v>
      </c>
      <c r="V300" s="294">
        <f>+'7.  Persistence Report'!U81</f>
        <v>0</v>
      </c>
      <c r="W300" s="294">
        <f>+'7.  Persistence Report'!V81</f>
        <v>0</v>
      </c>
      <c r="X300" s="294">
        <f>+'7.  Persistence Report'!W81</f>
        <v>0</v>
      </c>
      <c r="Y300" s="409"/>
      <c r="Z300" s="409"/>
      <c r="AA300" s="409"/>
      <c r="AB300" s="409"/>
      <c r="AC300" s="409"/>
      <c r="AD300" s="409"/>
      <c r="AE300" s="409"/>
      <c r="AF300" s="409"/>
      <c r="AG300" s="409"/>
      <c r="AH300" s="409"/>
      <c r="AI300" s="409"/>
      <c r="AJ300" s="409"/>
      <c r="AK300" s="409"/>
      <c r="AL300" s="409"/>
      <c r="AM300" s="295">
        <f>SUM(Y300:AL300)</f>
        <v>0</v>
      </c>
    </row>
    <row r="301" spans="1:39" s="282" customFormat="1" ht="15" outlineLevel="1">
      <c r="A301" s="508"/>
      <c r="B301" s="293" t="s">
        <v>249</v>
      </c>
      <c r="C301" s="290" t="s">
        <v>163</v>
      </c>
      <c r="D301" s="294"/>
      <c r="E301" s="294"/>
      <c r="F301" s="294"/>
      <c r="G301" s="294"/>
      <c r="H301" s="294"/>
      <c r="I301" s="294"/>
      <c r="J301" s="294"/>
      <c r="K301" s="294"/>
      <c r="L301" s="294"/>
      <c r="M301" s="294"/>
      <c r="N301" s="290"/>
      <c r="O301" s="294"/>
      <c r="P301" s="294"/>
      <c r="Q301" s="294"/>
      <c r="R301" s="294"/>
      <c r="S301" s="294"/>
      <c r="T301" s="294"/>
      <c r="U301" s="294"/>
      <c r="V301" s="294"/>
      <c r="W301" s="294"/>
      <c r="X301" s="294"/>
      <c r="Y301" s="410">
        <f>Y300</f>
        <v>0</v>
      </c>
      <c r="Z301" s="410">
        <f>Z300</f>
        <v>0</v>
      </c>
      <c r="AA301" s="410">
        <f t="shared" ref="AA301:AC301" si="160">AA300</f>
        <v>0</v>
      </c>
      <c r="AB301" s="410">
        <f t="shared" si="160"/>
        <v>0</v>
      </c>
      <c r="AC301" s="410">
        <f t="shared" si="160"/>
        <v>0</v>
      </c>
      <c r="AD301" s="410">
        <f t="shared" ref="AD301:AL301" si="161">AD300</f>
        <v>0</v>
      </c>
      <c r="AE301" s="410">
        <f t="shared" si="161"/>
        <v>0</v>
      </c>
      <c r="AF301" s="410">
        <f t="shared" si="161"/>
        <v>0</v>
      </c>
      <c r="AG301" s="410">
        <f t="shared" si="161"/>
        <v>0</v>
      </c>
      <c r="AH301" s="410">
        <f t="shared" si="161"/>
        <v>0</v>
      </c>
      <c r="AI301" s="410">
        <f t="shared" si="161"/>
        <v>0</v>
      </c>
      <c r="AJ301" s="410">
        <f t="shared" si="161"/>
        <v>0</v>
      </c>
      <c r="AK301" s="410">
        <f t="shared" si="161"/>
        <v>0</v>
      </c>
      <c r="AL301" s="410">
        <f t="shared" si="161"/>
        <v>0</v>
      </c>
      <c r="AM301" s="296"/>
    </row>
    <row r="302" spans="1:39" s="282" customFormat="1" ht="15" outlineLevel="1">
      <c r="A302" s="508"/>
      <c r="B302" s="293"/>
      <c r="C302" s="304"/>
      <c r="D302" s="303"/>
      <c r="E302" s="303"/>
      <c r="F302" s="303"/>
      <c r="G302" s="303"/>
      <c r="H302" s="303"/>
      <c r="I302" s="303"/>
      <c r="J302" s="303"/>
      <c r="K302" s="303"/>
      <c r="L302" s="303"/>
      <c r="M302" s="303"/>
      <c r="N302" s="290"/>
      <c r="O302" s="303"/>
      <c r="P302" s="303"/>
      <c r="Q302" s="303"/>
      <c r="R302" s="303"/>
      <c r="S302" s="303"/>
      <c r="T302" s="303"/>
      <c r="U302" s="303"/>
      <c r="V302" s="303"/>
      <c r="W302" s="303"/>
      <c r="X302" s="303"/>
      <c r="Y302" s="411"/>
      <c r="Z302" s="411"/>
      <c r="AA302" s="411"/>
      <c r="AB302" s="411"/>
      <c r="AC302" s="411"/>
      <c r="AD302" s="411"/>
      <c r="AE302" s="411"/>
      <c r="AF302" s="411"/>
      <c r="AG302" s="411"/>
      <c r="AH302" s="411"/>
      <c r="AI302" s="411"/>
      <c r="AJ302" s="411"/>
      <c r="AK302" s="411"/>
      <c r="AL302" s="411"/>
      <c r="AM302" s="305"/>
    </row>
    <row r="303" spans="1:39" ht="15" outlineLevel="1">
      <c r="A303" s="508">
        <v>9</v>
      </c>
      <c r="B303" s="293" t="s">
        <v>7</v>
      </c>
      <c r="C303" s="290" t="s">
        <v>25</v>
      </c>
      <c r="D303" s="294"/>
      <c r="E303" s="294"/>
      <c r="F303" s="294"/>
      <c r="G303" s="294"/>
      <c r="H303" s="294"/>
      <c r="I303" s="294"/>
      <c r="J303" s="294"/>
      <c r="K303" s="294"/>
      <c r="L303" s="294"/>
      <c r="M303" s="294"/>
      <c r="N303" s="290"/>
      <c r="O303" s="294"/>
      <c r="P303" s="294"/>
      <c r="Q303" s="294"/>
      <c r="R303" s="294"/>
      <c r="S303" s="294"/>
      <c r="T303" s="294"/>
      <c r="U303" s="294"/>
      <c r="V303" s="294"/>
      <c r="W303" s="294"/>
      <c r="X303" s="294"/>
      <c r="Y303" s="409"/>
      <c r="Z303" s="409"/>
      <c r="AA303" s="409"/>
      <c r="AB303" s="409"/>
      <c r="AC303" s="409"/>
      <c r="AD303" s="409"/>
      <c r="AE303" s="409"/>
      <c r="AF303" s="409"/>
      <c r="AG303" s="409"/>
      <c r="AH303" s="409"/>
      <c r="AI303" s="409"/>
      <c r="AJ303" s="409"/>
      <c r="AK303" s="409"/>
      <c r="AL303" s="409"/>
      <c r="AM303" s="295">
        <f>SUM(Y303:AL303)</f>
        <v>0</v>
      </c>
    </row>
    <row r="304" spans="1:39" ht="15" outlineLevel="1">
      <c r="B304" s="293" t="s">
        <v>249</v>
      </c>
      <c r="C304" s="290" t="s">
        <v>163</v>
      </c>
      <c r="D304" s="294"/>
      <c r="E304" s="294"/>
      <c r="F304" s="294"/>
      <c r="G304" s="294"/>
      <c r="H304" s="294"/>
      <c r="I304" s="294"/>
      <c r="J304" s="294"/>
      <c r="K304" s="294"/>
      <c r="L304" s="294"/>
      <c r="M304" s="294"/>
      <c r="N304" s="290"/>
      <c r="O304" s="294"/>
      <c r="P304" s="294"/>
      <c r="Q304" s="294"/>
      <c r="R304" s="294"/>
      <c r="S304" s="294"/>
      <c r="T304" s="294"/>
      <c r="U304" s="294"/>
      <c r="V304" s="294"/>
      <c r="W304" s="294"/>
      <c r="X304" s="294"/>
      <c r="Y304" s="410">
        <f>Y303</f>
        <v>0</v>
      </c>
      <c r="Z304" s="410">
        <f>Z303</f>
        <v>0</v>
      </c>
      <c r="AA304" s="410">
        <f t="shared" ref="AA304:AC304" si="162">AA303</f>
        <v>0</v>
      </c>
      <c r="AB304" s="410">
        <f t="shared" si="162"/>
        <v>0</v>
      </c>
      <c r="AC304" s="410">
        <f t="shared" si="162"/>
        <v>0</v>
      </c>
      <c r="AD304" s="410">
        <f t="shared" ref="AD304:AL304" si="163">AD303</f>
        <v>0</v>
      </c>
      <c r="AE304" s="410">
        <f t="shared" si="163"/>
        <v>0</v>
      </c>
      <c r="AF304" s="410">
        <f t="shared" si="163"/>
        <v>0</v>
      </c>
      <c r="AG304" s="410">
        <f t="shared" si="163"/>
        <v>0</v>
      </c>
      <c r="AH304" s="410">
        <f t="shared" si="163"/>
        <v>0</v>
      </c>
      <c r="AI304" s="410">
        <f t="shared" si="163"/>
        <v>0</v>
      </c>
      <c r="AJ304" s="410">
        <f t="shared" si="163"/>
        <v>0</v>
      </c>
      <c r="AK304" s="410">
        <f t="shared" si="163"/>
        <v>0</v>
      </c>
      <c r="AL304" s="410">
        <f t="shared" si="163"/>
        <v>0</v>
      </c>
      <c r="AM304" s="296"/>
    </row>
    <row r="305" spans="1:39" ht="15" outlineLevel="1">
      <c r="B305" s="306"/>
      <c r="C305" s="307"/>
      <c r="D305" s="290"/>
      <c r="E305" s="290"/>
      <c r="F305" s="290"/>
      <c r="G305" s="290"/>
      <c r="H305" s="290"/>
      <c r="I305" s="290"/>
      <c r="J305" s="290"/>
      <c r="K305" s="290"/>
      <c r="L305" s="290"/>
      <c r="M305" s="290"/>
      <c r="N305" s="290"/>
      <c r="O305" s="290"/>
      <c r="P305" s="290"/>
      <c r="Q305" s="290"/>
      <c r="R305" s="290"/>
      <c r="S305" s="290"/>
      <c r="T305" s="290"/>
      <c r="U305" s="290"/>
      <c r="V305" s="290"/>
      <c r="W305" s="290"/>
      <c r="X305" s="290"/>
      <c r="Y305" s="411"/>
      <c r="Z305" s="411"/>
      <c r="AA305" s="411"/>
      <c r="AB305" s="411"/>
      <c r="AC305" s="411"/>
      <c r="AD305" s="411"/>
      <c r="AE305" s="411"/>
      <c r="AF305" s="411"/>
      <c r="AG305" s="411"/>
      <c r="AH305" s="411"/>
      <c r="AI305" s="411"/>
      <c r="AJ305" s="411"/>
      <c r="AK305" s="411"/>
      <c r="AL305" s="411"/>
      <c r="AM305" s="305"/>
    </row>
    <row r="306" spans="1:39" ht="15.6" outlineLevel="1">
      <c r="A306" s="509"/>
      <c r="B306" s="287" t="s">
        <v>8</v>
      </c>
      <c r="C306" s="288"/>
      <c r="D306" s="288"/>
      <c r="E306" s="288"/>
      <c r="F306" s="288"/>
      <c r="G306" s="288"/>
      <c r="H306" s="288"/>
      <c r="I306" s="288"/>
      <c r="J306" s="288"/>
      <c r="K306" s="288"/>
      <c r="L306" s="288"/>
      <c r="M306" s="288"/>
      <c r="N306" s="290"/>
      <c r="O306" s="288"/>
      <c r="P306" s="288"/>
      <c r="Q306" s="288"/>
      <c r="R306" s="288"/>
      <c r="S306" s="288"/>
      <c r="T306" s="288"/>
      <c r="U306" s="288"/>
      <c r="V306" s="288"/>
      <c r="W306" s="288"/>
      <c r="X306" s="288"/>
      <c r="Y306" s="413"/>
      <c r="Z306" s="413"/>
      <c r="AA306" s="413"/>
      <c r="AB306" s="413"/>
      <c r="AC306" s="413"/>
      <c r="AD306" s="413"/>
      <c r="AE306" s="413"/>
      <c r="AF306" s="413"/>
      <c r="AG306" s="413"/>
      <c r="AH306" s="413"/>
      <c r="AI306" s="413"/>
      <c r="AJ306" s="413"/>
      <c r="AK306" s="413"/>
      <c r="AL306" s="413"/>
      <c r="AM306" s="291"/>
    </row>
    <row r="307" spans="1:39" ht="15" outlineLevel="1">
      <c r="A307" s="508">
        <v>10</v>
      </c>
      <c r="B307" s="309" t="s">
        <v>22</v>
      </c>
      <c r="C307" s="290" t="s">
        <v>25</v>
      </c>
      <c r="D307" s="294">
        <f>+'7.  Persistence Report'!AS65</f>
        <v>159214.20054424601</v>
      </c>
      <c r="E307" s="294">
        <f>+'7.  Persistence Report'!AT65</f>
        <v>159214.20054424601</v>
      </c>
      <c r="F307" s="294">
        <f>+'7.  Persistence Report'!AU65</f>
        <v>159214.20054424601</v>
      </c>
      <c r="G307" s="294">
        <f>+'7.  Persistence Report'!AV65</f>
        <v>158906.566989246</v>
      </c>
      <c r="H307" s="294">
        <f>+'7.  Persistence Report'!AW65</f>
        <v>98274.800113735997</v>
      </c>
      <c r="I307" s="294">
        <f>+'7.  Persistence Report'!AX65</f>
        <v>0</v>
      </c>
      <c r="J307" s="294">
        <f>+'7.  Persistence Report'!AY65</f>
        <v>0</v>
      </c>
      <c r="K307" s="294">
        <f>+'7.  Persistence Report'!AZ65</f>
        <v>0</v>
      </c>
      <c r="L307" s="294">
        <f>+'7.  Persistence Report'!BA65</f>
        <v>0</v>
      </c>
      <c r="M307" s="294">
        <f>+'7.  Persistence Report'!BB65</f>
        <v>0</v>
      </c>
      <c r="N307" s="294">
        <v>12</v>
      </c>
      <c r="O307" s="294">
        <f>+'7.  Persistence Report'!N65</f>
        <v>694.39438629999995</v>
      </c>
      <c r="P307" s="294">
        <f>+'7.  Persistence Report'!O65</f>
        <v>688.28134068999998</v>
      </c>
      <c r="Q307" s="294">
        <f>+'7.  Persistence Report'!P65</f>
        <v>683.14381552099996</v>
      </c>
      <c r="R307" s="294">
        <f>+'7.  Persistence Report'!Q65</f>
        <v>676.731538258</v>
      </c>
      <c r="S307" s="294">
        <f>+'7.  Persistence Report'!R65</f>
        <v>640.76307169100005</v>
      </c>
      <c r="T307" s="294">
        <f>+'7.  Persistence Report'!S65</f>
        <v>630.76360060699994</v>
      </c>
      <c r="U307" s="294">
        <f>+'7.  Persistence Report'!T65</f>
        <v>630.76360060699994</v>
      </c>
      <c r="V307" s="294">
        <f>+'7.  Persistence Report'!U65</f>
        <v>630.75134317000004</v>
      </c>
      <c r="W307" s="294">
        <f>+'7.  Persistence Report'!V65</f>
        <v>579.72411730399995</v>
      </c>
      <c r="X307" s="294">
        <f>+'7.  Persistence Report'!W65</f>
        <v>506.83041504500005</v>
      </c>
      <c r="Y307" s="414"/>
      <c r="Z307" s="739">
        <v>4.011627906976744E-2</v>
      </c>
      <c r="AA307" s="502">
        <v>0.93982558139534889</v>
      </c>
      <c r="AB307" s="739">
        <v>2.005813953488372E-2</v>
      </c>
      <c r="AC307" s="414"/>
      <c r="AD307" s="414"/>
      <c r="AE307" s="414"/>
      <c r="AF307" s="414"/>
      <c r="AG307" s="414"/>
      <c r="AH307" s="414"/>
      <c r="AI307" s="414"/>
      <c r="AJ307" s="414"/>
      <c r="AK307" s="414"/>
      <c r="AL307" s="414"/>
      <c r="AM307" s="295">
        <f>SUM(Y307:AL307)</f>
        <v>1</v>
      </c>
    </row>
    <row r="308" spans="1:39" ht="15" outlineLevel="1">
      <c r="B308" s="293" t="s">
        <v>249</v>
      </c>
      <c r="C308" s="290" t="s">
        <v>163</v>
      </c>
      <c r="D308" s="294">
        <f>+'7.  Persistence Report'!AS96</f>
        <v>580208.57609999995</v>
      </c>
      <c r="E308" s="294">
        <f>+'7.  Persistence Report'!AT96</f>
        <v>577907.72239999997</v>
      </c>
      <c r="F308" s="294">
        <f>+'7.  Persistence Report'!AU96</f>
        <v>577907.72239999997</v>
      </c>
      <c r="G308" s="294">
        <f>+'7.  Persistence Report'!AV96</f>
        <v>577907.72239999997</v>
      </c>
      <c r="H308" s="294">
        <f>+'7.  Persistence Report'!AW96</f>
        <v>573182.8456</v>
      </c>
      <c r="I308" s="294">
        <f>+'7.  Persistence Report'!AX96</f>
        <v>559969.3639</v>
      </c>
      <c r="J308" s="294">
        <f>+'7.  Persistence Report'!AY96</f>
        <v>559969.3639</v>
      </c>
      <c r="K308" s="294">
        <f>+'7.  Persistence Report'!AZ96</f>
        <v>558958.70830000006</v>
      </c>
      <c r="L308" s="294">
        <f>+'7.  Persistence Report'!BA96</f>
        <v>544693.54</v>
      </c>
      <c r="M308" s="294">
        <f>+'7.  Persistence Report'!BB96</f>
        <v>448370.48570000002</v>
      </c>
      <c r="N308" s="294">
        <f>N307</f>
        <v>12</v>
      </c>
      <c r="O308" s="294">
        <f>+'7.  Persistence Report'!N96</f>
        <v>101.7494767</v>
      </c>
      <c r="P308" s="294">
        <f>+'7.  Persistence Report'!O96</f>
        <v>101.1984319</v>
      </c>
      <c r="Q308" s="294">
        <f>+'7.  Persistence Report'!P96</f>
        <v>101.1984319</v>
      </c>
      <c r="R308" s="294">
        <f>+'7.  Persistence Report'!Q96</f>
        <v>101.1984319</v>
      </c>
      <c r="S308" s="294">
        <f>+'7.  Persistence Report'!R96</f>
        <v>99.842068319999996</v>
      </c>
      <c r="T308" s="294">
        <f>+'7.  Persistence Report'!S96</f>
        <v>98.071761240000001</v>
      </c>
      <c r="U308" s="294">
        <f>+'7.  Persistence Report'!T96</f>
        <v>98.071761240000001</v>
      </c>
      <c r="V308" s="294">
        <f>+'7.  Persistence Report'!U96</f>
        <v>98.071761240000001</v>
      </c>
      <c r="W308" s="294">
        <f>+'7.  Persistence Report'!V96</f>
        <v>94.749708560000002</v>
      </c>
      <c r="X308" s="294">
        <f>+'7.  Persistence Report'!W96</f>
        <v>81.844602300000005</v>
      </c>
      <c r="Y308" s="410">
        <f>Y307</f>
        <v>0</v>
      </c>
      <c r="Z308" s="410">
        <f>Z307</f>
        <v>4.011627906976744E-2</v>
      </c>
      <c r="AA308" s="410">
        <f t="shared" ref="AA308:AC308" si="164">AA307</f>
        <v>0.93982558139534889</v>
      </c>
      <c r="AB308" s="410">
        <f t="shared" si="164"/>
        <v>2.005813953488372E-2</v>
      </c>
      <c r="AC308" s="410">
        <f t="shared" si="164"/>
        <v>0</v>
      </c>
      <c r="AD308" s="410">
        <f t="shared" ref="AD308:AL308" si="165">AD307</f>
        <v>0</v>
      </c>
      <c r="AE308" s="410">
        <f t="shared" si="165"/>
        <v>0</v>
      </c>
      <c r="AF308" s="410">
        <f t="shared" si="165"/>
        <v>0</v>
      </c>
      <c r="AG308" s="410">
        <f t="shared" si="165"/>
        <v>0</v>
      </c>
      <c r="AH308" s="410">
        <f t="shared" si="165"/>
        <v>0</v>
      </c>
      <c r="AI308" s="410">
        <f t="shared" si="165"/>
        <v>0</v>
      </c>
      <c r="AJ308" s="410">
        <f t="shared" si="165"/>
        <v>0</v>
      </c>
      <c r="AK308" s="410">
        <f t="shared" si="165"/>
        <v>0</v>
      </c>
      <c r="AL308" s="410">
        <f t="shared" si="165"/>
        <v>0</v>
      </c>
      <c r="AM308" s="310"/>
    </row>
    <row r="309" spans="1:39" ht="15" outlineLevel="1">
      <c r="B309" s="309"/>
      <c r="C309" s="311"/>
      <c r="D309" s="290"/>
      <c r="E309" s="290"/>
      <c r="F309" s="290"/>
      <c r="G309" s="290"/>
      <c r="H309" s="290"/>
      <c r="I309" s="290"/>
      <c r="J309" s="290"/>
      <c r="K309" s="290"/>
      <c r="L309" s="290"/>
      <c r="M309" s="290"/>
      <c r="N309" s="290"/>
      <c r="O309" s="290"/>
      <c r="P309" s="290"/>
      <c r="Q309" s="290"/>
      <c r="R309" s="290"/>
      <c r="S309" s="290"/>
      <c r="T309" s="290"/>
      <c r="U309" s="290"/>
      <c r="V309" s="290"/>
      <c r="W309" s="290"/>
      <c r="X309" s="290"/>
      <c r="Y309" s="415"/>
      <c r="Z309" s="415"/>
      <c r="AA309" s="415"/>
      <c r="AB309" s="415"/>
      <c r="AC309" s="415"/>
      <c r="AD309" s="415"/>
      <c r="AE309" s="415"/>
      <c r="AF309" s="415"/>
      <c r="AG309" s="415"/>
      <c r="AH309" s="415"/>
      <c r="AI309" s="415"/>
      <c r="AJ309" s="415"/>
      <c r="AK309" s="415"/>
      <c r="AL309" s="415"/>
      <c r="AM309" s="312"/>
    </row>
    <row r="310" spans="1:39" ht="15" outlineLevel="1">
      <c r="A310" s="508">
        <v>11</v>
      </c>
      <c r="B310" s="313" t="s">
        <v>21</v>
      </c>
      <c r="C310" s="290" t="s">
        <v>25</v>
      </c>
      <c r="D310" s="294">
        <f>+'7.  Persistence Report'!AS66</f>
        <v>251367.39119400299</v>
      </c>
      <c r="E310" s="294">
        <f>+'7.  Persistence Report'!AT66</f>
        <v>251367.39119400299</v>
      </c>
      <c r="F310" s="294">
        <f>+'7.  Persistence Report'!AU66</f>
        <v>236221.90063241901</v>
      </c>
      <c r="G310" s="294">
        <f>+'7.  Persistence Report'!AV66</f>
        <v>184534.185735326</v>
      </c>
      <c r="H310" s="294">
        <f>+'7.  Persistence Report'!AW66</f>
        <v>184534.185735326</v>
      </c>
      <c r="I310" s="294">
        <f>+'7.  Persistence Report'!AX66</f>
        <v>184534.185735326</v>
      </c>
      <c r="J310" s="294">
        <f>+'7.  Persistence Report'!AY66</f>
        <v>184534.185735326</v>
      </c>
      <c r="K310" s="294">
        <f>+'7.  Persistence Report'!AZ66</f>
        <v>184316.72160737999</v>
      </c>
      <c r="L310" s="294">
        <f>+'7.  Persistence Report'!BA66</f>
        <v>154999.654227569</v>
      </c>
      <c r="M310" s="294">
        <f>+'7.  Persistence Report'!BB66</f>
        <v>154999.654227569</v>
      </c>
      <c r="N310" s="294">
        <v>12</v>
      </c>
      <c r="O310" s="294">
        <f>+'7.  Persistence Report'!N66</f>
        <v>20.597272408999999</v>
      </c>
      <c r="P310" s="294">
        <f>+'7.  Persistence Report'!O66</f>
        <v>20.597272408999999</v>
      </c>
      <c r="Q310" s="294">
        <f>+'7.  Persistence Report'!P66</f>
        <v>20.597272408999999</v>
      </c>
      <c r="R310" s="294">
        <f>+'7.  Persistence Report'!Q66</f>
        <v>17.634266628999999</v>
      </c>
      <c r="S310" s="294">
        <f>+'7.  Persistence Report'!R66</f>
        <v>12.763066673999999</v>
      </c>
      <c r="T310" s="294">
        <f>+'7.  Persistence Report'!S66</f>
        <v>12.763066673999999</v>
      </c>
      <c r="U310" s="294">
        <f>+'7.  Persistence Report'!T66</f>
        <v>12.763066673999999</v>
      </c>
      <c r="V310" s="294">
        <f>+'7.  Persistence Report'!U66</f>
        <v>12.763066673999999</v>
      </c>
      <c r="W310" s="294">
        <f>+'7.  Persistence Report'!V66</f>
        <v>12.763066673999999</v>
      </c>
      <c r="X310" s="294">
        <f>+'7.  Persistence Report'!W66</f>
        <v>12.763066673999999</v>
      </c>
      <c r="Y310" s="414"/>
      <c r="Z310" s="739">
        <v>4.011627906976744E-2</v>
      </c>
      <c r="AA310" s="502">
        <v>0.93982558139534889</v>
      </c>
      <c r="AB310" s="739">
        <v>2.005813953488372E-2</v>
      </c>
      <c r="AC310" s="414"/>
      <c r="AD310" s="414"/>
      <c r="AE310" s="414"/>
      <c r="AF310" s="414"/>
      <c r="AG310" s="414"/>
      <c r="AH310" s="414"/>
      <c r="AI310" s="414"/>
      <c r="AJ310" s="414"/>
      <c r="AK310" s="414"/>
      <c r="AL310" s="414"/>
      <c r="AM310" s="295">
        <f>SUM(Y310:AL310)</f>
        <v>1</v>
      </c>
    </row>
    <row r="311" spans="1:39" ht="15" outlineLevel="1">
      <c r="B311" s="293" t="s">
        <v>249</v>
      </c>
      <c r="C311" s="290" t="s">
        <v>163</v>
      </c>
      <c r="D311" s="294"/>
      <c r="E311" s="294"/>
      <c r="F311" s="294"/>
      <c r="G311" s="294"/>
      <c r="H311" s="294"/>
      <c r="I311" s="294"/>
      <c r="J311" s="294"/>
      <c r="K311" s="294"/>
      <c r="L311" s="294"/>
      <c r="M311" s="294"/>
      <c r="N311" s="294">
        <f>N310</f>
        <v>12</v>
      </c>
      <c r="O311" s="294"/>
      <c r="P311" s="294"/>
      <c r="Q311" s="294"/>
      <c r="R311" s="294"/>
      <c r="S311" s="294"/>
      <c r="T311" s="294"/>
      <c r="U311" s="294"/>
      <c r="V311" s="294"/>
      <c r="W311" s="294"/>
      <c r="X311" s="294"/>
      <c r="Y311" s="410">
        <f>Y310</f>
        <v>0</v>
      </c>
      <c r="Z311" s="410">
        <f>Z310</f>
        <v>4.011627906976744E-2</v>
      </c>
      <c r="AA311" s="410">
        <f t="shared" ref="AA311:AC311" si="166">AA310</f>
        <v>0.93982558139534889</v>
      </c>
      <c r="AB311" s="410">
        <f t="shared" si="166"/>
        <v>2.005813953488372E-2</v>
      </c>
      <c r="AC311" s="410">
        <f t="shared" si="166"/>
        <v>0</v>
      </c>
      <c r="AD311" s="410">
        <f t="shared" ref="AD311:AL311" si="167">AD310</f>
        <v>0</v>
      </c>
      <c r="AE311" s="410">
        <f t="shared" si="167"/>
        <v>0</v>
      </c>
      <c r="AF311" s="410">
        <f t="shared" si="167"/>
        <v>0</v>
      </c>
      <c r="AG311" s="410">
        <f t="shared" si="167"/>
        <v>0</v>
      </c>
      <c r="AH311" s="410">
        <f t="shared" si="167"/>
        <v>0</v>
      </c>
      <c r="AI311" s="410">
        <f t="shared" si="167"/>
        <v>0</v>
      </c>
      <c r="AJ311" s="410">
        <f t="shared" si="167"/>
        <v>0</v>
      </c>
      <c r="AK311" s="410">
        <f t="shared" si="167"/>
        <v>0</v>
      </c>
      <c r="AL311" s="410">
        <f t="shared" si="167"/>
        <v>0</v>
      </c>
      <c r="AM311" s="310"/>
    </row>
    <row r="312" spans="1:39" ht="15" outlineLevel="1">
      <c r="B312" s="313"/>
      <c r="C312" s="311"/>
      <c r="D312" s="290"/>
      <c r="E312" s="290"/>
      <c r="F312" s="290"/>
      <c r="G312" s="290"/>
      <c r="H312" s="290"/>
      <c r="I312" s="290"/>
      <c r="J312" s="290"/>
      <c r="K312" s="290"/>
      <c r="L312" s="290"/>
      <c r="M312" s="290"/>
      <c r="N312" s="290"/>
      <c r="O312" s="290"/>
      <c r="P312" s="290"/>
      <c r="Q312" s="290"/>
      <c r="R312" s="290"/>
      <c r="S312" s="290"/>
      <c r="T312" s="290"/>
      <c r="U312" s="290"/>
      <c r="V312" s="290"/>
      <c r="W312" s="290"/>
      <c r="X312" s="290"/>
      <c r="Y312" s="415"/>
      <c r="Z312" s="416"/>
      <c r="AA312" s="415"/>
      <c r="AB312" s="415"/>
      <c r="AC312" s="415"/>
      <c r="AD312" s="415"/>
      <c r="AE312" s="415"/>
      <c r="AF312" s="415"/>
      <c r="AG312" s="415"/>
      <c r="AH312" s="415"/>
      <c r="AI312" s="415"/>
      <c r="AJ312" s="415"/>
      <c r="AK312" s="415"/>
      <c r="AL312" s="415"/>
      <c r="AM312" s="312"/>
    </row>
    <row r="313" spans="1:39" ht="15" outlineLevel="1">
      <c r="A313" s="508">
        <v>12</v>
      </c>
      <c r="B313" s="313" t="s">
        <v>23</v>
      </c>
      <c r="C313" s="290" t="s">
        <v>25</v>
      </c>
      <c r="D313" s="294"/>
      <c r="E313" s="294"/>
      <c r="F313" s="294"/>
      <c r="G313" s="294"/>
      <c r="H313" s="294"/>
      <c r="I313" s="294"/>
      <c r="J313" s="294"/>
      <c r="K313" s="294"/>
      <c r="L313" s="294"/>
      <c r="M313" s="294"/>
      <c r="N313" s="294">
        <v>3</v>
      </c>
      <c r="O313" s="294"/>
      <c r="P313" s="294"/>
      <c r="Q313" s="294"/>
      <c r="R313" s="294"/>
      <c r="S313" s="294"/>
      <c r="T313" s="294"/>
      <c r="U313" s="294"/>
      <c r="V313" s="294"/>
      <c r="W313" s="294"/>
      <c r="X313" s="294"/>
      <c r="Y313" s="414"/>
      <c r="Z313" s="414"/>
      <c r="AA313" s="414"/>
      <c r="AB313" s="414"/>
      <c r="AC313" s="414"/>
      <c r="AD313" s="414"/>
      <c r="AE313" s="414"/>
      <c r="AF313" s="414"/>
      <c r="AG313" s="414"/>
      <c r="AH313" s="414"/>
      <c r="AI313" s="414"/>
      <c r="AJ313" s="414"/>
      <c r="AK313" s="414"/>
      <c r="AL313" s="414"/>
      <c r="AM313" s="295">
        <f>SUM(Y313:AL313)</f>
        <v>0</v>
      </c>
    </row>
    <row r="314" spans="1:39" ht="15" outlineLevel="1">
      <c r="B314" s="293" t="s">
        <v>249</v>
      </c>
      <c r="C314" s="290" t="s">
        <v>163</v>
      </c>
      <c r="D314" s="294"/>
      <c r="E314" s="294"/>
      <c r="F314" s="294"/>
      <c r="G314" s="294"/>
      <c r="H314" s="294"/>
      <c r="I314" s="294"/>
      <c r="J314" s="294"/>
      <c r="K314" s="294"/>
      <c r="L314" s="294"/>
      <c r="M314" s="294"/>
      <c r="N314" s="294">
        <f>N313</f>
        <v>3</v>
      </c>
      <c r="O314" s="294"/>
      <c r="P314" s="294"/>
      <c r="Q314" s="294"/>
      <c r="R314" s="294"/>
      <c r="S314" s="294"/>
      <c r="T314" s="294"/>
      <c r="U314" s="294"/>
      <c r="V314" s="294"/>
      <c r="W314" s="294"/>
      <c r="X314" s="294"/>
      <c r="Y314" s="410">
        <f>Y313</f>
        <v>0</v>
      </c>
      <c r="Z314" s="410">
        <f>Z313</f>
        <v>0</v>
      </c>
      <c r="AA314" s="410">
        <f t="shared" ref="AA314:AC314" si="168">AA313</f>
        <v>0</v>
      </c>
      <c r="AB314" s="410">
        <f t="shared" si="168"/>
        <v>0</v>
      </c>
      <c r="AC314" s="410">
        <f t="shared" si="168"/>
        <v>0</v>
      </c>
      <c r="AD314" s="410">
        <f t="shared" ref="AD314:AL314" si="169">AD313</f>
        <v>0</v>
      </c>
      <c r="AE314" s="410">
        <f t="shared" si="169"/>
        <v>0</v>
      </c>
      <c r="AF314" s="410">
        <f t="shared" si="169"/>
        <v>0</v>
      </c>
      <c r="AG314" s="410">
        <f t="shared" si="169"/>
        <v>0</v>
      </c>
      <c r="AH314" s="410">
        <f t="shared" si="169"/>
        <v>0</v>
      </c>
      <c r="AI314" s="410">
        <f t="shared" si="169"/>
        <v>0</v>
      </c>
      <c r="AJ314" s="410">
        <f t="shared" si="169"/>
        <v>0</v>
      </c>
      <c r="AK314" s="410">
        <f t="shared" si="169"/>
        <v>0</v>
      </c>
      <c r="AL314" s="410">
        <f t="shared" si="169"/>
        <v>0</v>
      </c>
      <c r="AM314" s="310"/>
    </row>
    <row r="315" spans="1:39" ht="15" outlineLevel="1">
      <c r="B315" s="313"/>
      <c r="C315" s="311"/>
      <c r="D315" s="315"/>
      <c r="E315" s="315"/>
      <c r="F315" s="315"/>
      <c r="G315" s="315"/>
      <c r="H315" s="315"/>
      <c r="I315" s="315"/>
      <c r="J315" s="315"/>
      <c r="K315" s="315"/>
      <c r="L315" s="315"/>
      <c r="M315" s="315"/>
      <c r="N315" s="290"/>
      <c r="O315" s="315"/>
      <c r="P315" s="315"/>
      <c r="Q315" s="315"/>
      <c r="R315" s="315"/>
      <c r="S315" s="315"/>
      <c r="T315" s="315"/>
      <c r="U315" s="315"/>
      <c r="V315" s="315"/>
      <c r="W315" s="315"/>
      <c r="X315" s="315"/>
      <c r="Y315" s="415"/>
      <c r="Z315" s="416"/>
      <c r="AA315" s="415"/>
      <c r="AB315" s="415"/>
      <c r="AC315" s="415"/>
      <c r="AD315" s="415"/>
      <c r="AE315" s="415"/>
      <c r="AF315" s="415"/>
      <c r="AG315" s="415"/>
      <c r="AH315" s="415"/>
      <c r="AI315" s="415"/>
      <c r="AJ315" s="415"/>
      <c r="AK315" s="415"/>
      <c r="AL315" s="415"/>
      <c r="AM315" s="312"/>
    </row>
    <row r="316" spans="1:39" ht="15" outlineLevel="1">
      <c r="A316" s="508">
        <v>13</v>
      </c>
      <c r="B316" s="313" t="s">
        <v>24</v>
      </c>
      <c r="C316" s="290" t="s">
        <v>25</v>
      </c>
      <c r="D316" s="294"/>
      <c r="E316" s="294"/>
      <c r="F316" s="294"/>
      <c r="G316" s="294"/>
      <c r="H316" s="294"/>
      <c r="I316" s="294"/>
      <c r="J316" s="294"/>
      <c r="K316" s="294"/>
      <c r="L316" s="294"/>
      <c r="M316" s="294"/>
      <c r="N316" s="294">
        <v>12</v>
      </c>
      <c r="O316" s="294"/>
      <c r="P316" s="294"/>
      <c r="Q316" s="294"/>
      <c r="R316" s="294"/>
      <c r="S316" s="294"/>
      <c r="T316" s="294"/>
      <c r="U316" s="294"/>
      <c r="V316" s="294"/>
      <c r="W316" s="294"/>
      <c r="X316" s="294"/>
      <c r="Y316" s="414"/>
      <c r="Z316" s="414"/>
      <c r="AA316" s="414"/>
      <c r="AB316" s="414"/>
      <c r="AC316" s="414"/>
      <c r="AD316" s="414"/>
      <c r="AE316" s="414"/>
      <c r="AF316" s="414"/>
      <c r="AG316" s="414"/>
      <c r="AH316" s="414"/>
      <c r="AI316" s="414"/>
      <c r="AJ316" s="414"/>
      <c r="AK316" s="414"/>
      <c r="AL316" s="414"/>
      <c r="AM316" s="295">
        <f>SUM(Y316:AL316)</f>
        <v>0</v>
      </c>
    </row>
    <row r="317" spans="1:39" ht="15" outlineLevel="1">
      <c r="B317" s="293" t="s">
        <v>249</v>
      </c>
      <c r="C317" s="290" t="s">
        <v>163</v>
      </c>
      <c r="D317" s="294"/>
      <c r="E317" s="294"/>
      <c r="F317" s="294"/>
      <c r="G317" s="294"/>
      <c r="H317" s="294"/>
      <c r="I317" s="294"/>
      <c r="J317" s="294"/>
      <c r="K317" s="294"/>
      <c r="L317" s="294"/>
      <c r="M317" s="294"/>
      <c r="N317" s="294">
        <f>N316</f>
        <v>12</v>
      </c>
      <c r="O317" s="294"/>
      <c r="P317" s="294"/>
      <c r="Q317" s="294"/>
      <c r="R317" s="294"/>
      <c r="S317" s="294"/>
      <c r="T317" s="294"/>
      <c r="U317" s="294"/>
      <c r="V317" s="294"/>
      <c r="W317" s="294"/>
      <c r="X317" s="294"/>
      <c r="Y317" s="410">
        <f>Y316</f>
        <v>0</v>
      </c>
      <c r="Z317" s="410">
        <f>Z316</f>
        <v>0</v>
      </c>
      <c r="AA317" s="410">
        <f t="shared" ref="AA317:AC317" si="170">AA316</f>
        <v>0</v>
      </c>
      <c r="AB317" s="410">
        <f t="shared" si="170"/>
        <v>0</v>
      </c>
      <c r="AC317" s="410">
        <f t="shared" si="170"/>
        <v>0</v>
      </c>
      <c r="AD317" s="410">
        <f t="shared" ref="AD317:AL317" si="171">AD316</f>
        <v>0</v>
      </c>
      <c r="AE317" s="410">
        <f t="shared" si="171"/>
        <v>0</v>
      </c>
      <c r="AF317" s="410">
        <f t="shared" si="171"/>
        <v>0</v>
      </c>
      <c r="AG317" s="410">
        <f t="shared" si="171"/>
        <v>0</v>
      </c>
      <c r="AH317" s="410">
        <f t="shared" si="171"/>
        <v>0</v>
      </c>
      <c r="AI317" s="410">
        <f t="shared" si="171"/>
        <v>0</v>
      </c>
      <c r="AJ317" s="410">
        <f t="shared" si="171"/>
        <v>0</v>
      </c>
      <c r="AK317" s="410">
        <f t="shared" si="171"/>
        <v>0</v>
      </c>
      <c r="AL317" s="410">
        <f t="shared" si="171"/>
        <v>0</v>
      </c>
      <c r="AM317" s="310"/>
    </row>
    <row r="318" spans="1:39" ht="15" outlineLevel="1">
      <c r="B318" s="313"/>
      <c r="C318" s="311"/>
      <c r="D318" s="315"/>
      <c r="E318" s="315"/>
      <c r="F318" s="315"/>
      <c r="G318" s="315"/>
      <c r="H318" s="315"/>
      <c r="I318" s="315"/>
      <c r="J318" s="315"/>
      <c r="K318" s="315"/>
      <c r="L318" s="315"/>
      <c r="M318" s="315"/>
      <c r="N318" s="290"/>
      <c r="O318" s="315"/>
      <c r="P318" s="315"/>
      <c r="Q318" s="315"/>
      <c r="R318" s="315"/>
      <c r="S318" s="315"/>
      <c r="T318" s="315"/>
      <c r="U318" s="315"/>
      <c r="V318" s="315"/>
      <c r="W318" s="315"/>
      <c r="X318" s="315"/>
      <c r="Y318" s="415"/>
      <c r="Z318" s="415"/>
      <c r="AA318" s="415"/>
      <c r="AB318" s="415"/>
      <c r="AC318" s="415"/>
      <c r="AD318" s="415"/>
      <c r="AE318" s="415"/>
      <c r="AF318" s="415"/>
      <c r="AG318" s="415"/>
      <c r="AH318" s="415"/>
      <c r="AI318" s="415"/>
      <c r="AJ318" s="415"/>
      <c r="AK318" s="415"/>
      <c r="AL318" s="415"/>
      <c r="AM318" s="312"/>
    </row>
    <row r="319" spans="1:39" ht="15" outlineLevel="1">
      <c r="A319" s="508">
        <v>14</v>
      </c>
      <c r="B319" s="313" t="s">
        <v>20</v>
      </c>
      <c r="C319" s="290" t="s">
        <v>25</v>
      </c>
      <c r="D319" s="294">
        <f>+'7.  Persistence Report'!AS60</f>
        <v>225985.907142237</v>
      </c>
      <c r="E319" s="294">
        <f>+'7.  Persistence Report'!AT60</f>
        <v>225985.907142237</v>
      </c>
      <c r="F319" s="294">
        <f>+'7.  Persistence Report'!AU60</f>
        <v>225985.907142237</v>
      </c>
      <c r="G319" s="294">
        <f>+'7.  Persistence Report'!AV60</f>
        <v>225985.907142237</v>
      </c>
      <c r="H319" s="294">
        <f>+'7.  Persistence Report'!AW60</f>
        <v>176983.33341667501</v>
      </c>
      <c r="I319" s="294">
        <f>+'7.  Persistence Report'!AX60</f>
        <v>176983.33341667501</v>
      </c>
      <c r="J319" s="294">
        <f>+'7.  Persistence Report'!AY60</f>
        <v>176983.33341667501</v>
      </c>
      <c r="K319" s="294">
        <f>+'7.  Persistence Report'!AZ60</f>
        <v>170098.42180681799</v>
      </c>
      <c r="L319" s="294">
        <f>+'7.  Persistence Report'!BA60</f>
        <v>167480.39440873399</v>
      </c>
      <c r="M319" s="294">
        <f>+'7.  Persistence Report'!BB60</f>
        <v>160777.77173856</v>
      </c>
      <c r="N319" s="294">
        <v>12</v>
      </c>
      <c r="O319" s="294">
        <f>+'7.  Persistence Report'!N60</f>
        <v>26.438029868000001</v>
      </c>
      <c r="P319" s="294">
        <f>+'7.  Persistence Report'!O60</f>
        <v>26.438029868000001</v>
      </c>
      <c r="Q319" s="294">
        <f>+'7.  Persistence Report'!P60</f>
        <v>26.438029868000001</v>
      </c>
      <c r="R319" s="294">
        <f>+'7.  Persistence Report'!Q60</f>
        <v>26.438029868000001</v>
      </c>
      <c r="S319" s="294">
        <f>+'7.  Persistence Report'!R60</f>
        <v>0</v>
      </c>
      <c r="T319" s="294">
        <f>+'7.  Persistence Report'!S60</f>
        <v>0</v>
      </c>
      <c r="U319" s="294">
        <f>+'7.  Persistence Report'!T60</f>
        <v>0</v>
      </c>
      <c r="V319" s="294">
        <f>+'7.  Persistence Report'!U60</f>
        <v>0</v>
      </c>
      <c r="W319" s="294">
        <f>+'7.  Persistence Report'!V60</f>
        <v>0</v>
      </c>
      <c r="X319" s="294">
        <f>+'7.  Persistence Report'!W60</f>
        <v>0</v>
      </c>
      <c r="Y319" s="414"/>
      <c r="Z319" s="739">
        <v>4.011627906976744E-2</v>
      </c>
      <c r="AA319" s="502">
        <v>0.93982558139534889</v>
      </c>
      <c r="AB319" s="739">
        <v>2.005813953488372E-2</v>
      </c>
      <c r="AC319" s="414"/>
      <c r="AD319" s="414"/>
      <c r="AE319" s="414"/>
      <c r="AF319" s="414"/>
      <c r="AG319" s="414"/>
      <c r="AH319" s="414"/>
      <c r="AI319" s="414"/>
      <c r="AJ319" s="414"/>
      <c r="AK319" s="414"/>
      <c r="AL319" s="414"/>
      <c r="AM319" s="295">
        <f>SUM(Y319:AL319)</f>
        <v>1</v>
      </c>
    </row>
    <row r="320" spans="1:39" ht="15" outlineLevel="1">
      <c r="B320" s="293" t="s">
        <v>249</v>
      </c>
      <c r="C320" s="290" t="s">
        <v>163</v>
      </c>
      <c r="D320" s="294">
        <f>+'7.  Persistence Report'!AS91</f>
        <v>96.405284710000004</v>
      </c>
      <c r="E320" s="294">
        <f>+'7.  Persistence Report'!AT91</f>
        <v>96.405284710000004</v>
      </c>
      <c r="F320" s="294">
        <f>+'7.  Persistence Report'!AU91</f>
        <v>96.405284710000004</v>
      </c>
      <c r="G320" s="294">
        <f>+'7.  Persistence Report'!AV91</f>
        <v>96.405284710000004</v>
      </c>
      <c r="H320" s="294">
        <f>+'7.  Persistence Report'!AW91</f>
        <v>0</v>
      </c>
      <c r="I320" s="294">
        <f>+'7.  Persistence Report'!AX91</f>
        <v>0</v>
      </c>
      <c r="J320" s="294">
        <f>+'7.  Persistence Report'!AY91</f>
        <v>0</v>
      </c>
      <c r="K320" s="294">
        <f>+'7.  Persistence Report'!AZ91</f>
        <v>0</v>
      </c>
      <c r="L320" s="294">
        <f>+'7.  Persistence Report'!BA91</f>
        <v>0</v>
      </c>
      <c r="M320" s="294">
        <f>+'7.  Persistence Report'!BB91</f>
        <v>0</v>
      </c>
      <c r="N320" s="294">
        <f>N319</f>
        <v>12</v>
      </c>
      <c r="O320" s="294">
        <f>+'7.  Persistence Report'!N91</f>
        <v>1.7535090999999999E-2</v>
      </c>
      <c r="P320" s="294">
        <f>+'7.  Persistence Report'!O91</f>
        <v>1.7535090999999999E-2</v>
      </c>
      <c r="Q320" s="294">
        <f>+'7.  Persistence Report'!P91</f>
        <v>1.7535090999999999E-2</v>
      </c>
      <c r="R320" s="294">
        <f>+'7.  Persistence Report'!Q91</f>
        <v>1.7535090999999999E-2</v>
      </c>
      <c r="S320" s="294">
        <f>+'7.  Persistence Report'!R91</f>
        <v>0</v>
      </c>
      <c r="T320" s="294">
        <f>+'7.  Persistence Report'!S91</f>
        <v>0</v>
      </c>
      <c r="U320" s="294">
        <f>+'7.  Persistence Report'!T91</f>
        <v>0</v>
      </c>
      <c r="V320" s="294">
        <f>+'7.  Persistence Report'!U91</f>
        <v>0</v>
      </c>
      <c r="W320" s="294">
        <f>+'7.  Persistence Report'!V91</f>
        <v>0</v>
      </c>
      <c r="X320" s="294">
        <f>+'7.  Persistence Report'!W91</f>
        <v>0</v>
      </c>
      <c r="Y320" s="410">
        <f>Y319</f>
        <v>0</v>
      </c>
      <c r="Z320" s="410">
        <f>Z319</f>
        <v>4.011627906976744E-2</v>
      </c>
      <c r="AA320" s="410">
        <f t="shared" ref="AA320:AC320" si="172">AA319</f>
        <v>0.93982558139534889</v>
      </c>
      <c r="AB320" s="410">
        <f t="shared" si="172"/>
        <v>2.005813953488372E-2</v>
      </c>
      <c r="AC320" s="410">
        <f t="shared" si="172"/>
        <v>0</v>
      </c>
      <c r="AD320" s="410">
        <f t="shared" ref="AD320:AL320" si="173">AD319</f>
        <v>0</v>
      </c>
      <c r="AE320" s="410">
        <f t="shared" si="173"/>
        <v>0</v>
      </c>
      <c r="AF320" s="410">
        <f t="shared" si="173"/>
        <v>0</v>
      </c>
      <c r="AG320" s="410">
        <f t="shared" si="173"/>
        <v>0</v>
      </c>
      <c r="AH320" s="410">
        <f t="shared" si="173"/>
        <v>0</v>
      </c>
      <c r="AI320" s="410">
        <f t="shared" si="173"/>
        <v>0</v>
      </c>
      <c r="AJ320" s="410">
        <f t="shared" si="173"/>
        <v>0</v>
      </c>
      <c r="AK320" s="410">
        <f t="shared" si="173"/>
        <v>0</v>
      </c>
      <c r="AL320" s="410">
        <f t="shared" si="173"/>
        <v>0</v>
      </c>
      <c r="AM320" s="310"/>
    </row>
    <row r="321" spans="1:39" ht="15" outlineLevel="1">
      <c r="B321" s="313"/>
      <c r="C321" s="311"/>
      <c r="D321" s="315"/>
      <c r="E321" s="315"/>
      <c r="F321" s="315"/>
      <c r="G321" s="315"/>
      <c r="H321" s="315"/>
      <c r="I321" s="315"/>
      <c r="J321" s="315"/>
      <c r="K321" s="315"/>
      <c r="L321" s="315"/>
      <c r="M321" s="315"/>
      <c r="N321" s="290"/>
      <c r="O321" s="315"/>
      <c r="P321" s="315"/>
      <c r="Q321" s="315"/>
      <c r="R321" s="315"/>
      <c r="S321" s="315"/>
      <c r="T321" s="315"/>
      <c r="U321" s="315"/>
      <c r="V321" s="315"/>
      <c r="W321" s="315"/>
      <c r="X321" s="315"/>
      <c r="Y321" s="415"/>
      <c r="Z321" s="416"/>
      <c r="AA321" s="415"/>
      <c r="AB321" s="415"/>
      <c r="AC321" s="415"/>
      <c r="AD321" s="415"/>
      <c r="AE321" s="415"/>
      <c r="AF321" s="415"/>
      <c r="AG321" s="415"/>
      <c r="AH321" s="415"/>
      <c r="AI321" s="415"/>
      <c r="AJ321" s="415"/>
      <c r="AK321" s="415"/>
      <c r="AL321" s="415"/>
      <c r="AM321" s="312"/>
    </row>
    <row r="322" spans="1:39" s="282" customFormat="1" ht="15" outlineLevel="1">
      <c r="A322" s="508">
        <v>15</v>
      </c>
      <c r="B322" s="313" t="s">
        <v>485</v>
      </c>
      <c r="C322" s="290" t="s">
        <v>25</v>
      </c>
      <c r="D322" s="294">
        <f>+'7.  Persistence Report'!AS62</f>
        <v>72801.005060034004</v>
      </c>
      <c r="E322" s="294">
        <f>+'7.  Persistence Report'!AT62</f>
        <v>72801.005060034004</v>
      </c>
      <c r="F322" s="294">
        <f>+'7.  Persistence Report'!AU62</f>
        <v>72801.005060034004</v>
      </c>
      <c r="G322" s="294">
        <f>+'7.  Persistence Report'!AV62</f>
        <v>61383.134510823998</v>
      </c>
      <c r="H322" s="294">
        <f>+'7.  Persistence Report'!AW62</f>
        <v>45183.892421639997</v>
      </c>
      <c r="I322" s="294">
        <f>+'7.  Persistence Report'!AX62</f>
        <v>45183.892421639997</v>
      </c>
      <c r="J322" s="294">
        <f>+'7.  Persistence Report'!AY62</f>
        <v>45183.892421639997</v>
      </c>
      <c r="K322" s="294">
        <f>+'7.  Persistence Report'!AZ62</f>
        <v>45183.892421639997</v>
      </c>
      <c r="L322" s="294">
        <f>+'7.  Persistence Report'!BA62</f>
        <v>45183.892421639997</v>
      </c>
      <c r="M322" s="294">
        <f>+'7.  Persistence Report'!BB62</f>
        <v>45183.892421639997</v>
      </c>
      <c r="N322" s="290"/>
      <c r="O322" s="294">
        <f>+'7.  Persistence Report'!N62</f>
        <v>9.6</v>
      </c>
      <c r="P322" s="294">
        <f>+'7.  Persistence Report'!O62</f>
        <v>0</v>
      </c>
      <c r="Q322" s="294">
        <f>+'7.  Persistence Report'!P62</f>
        <v>0</v>
      </c>
      <c r="R322" s="294">
        <f>+'7.  Persistence Report'!Q62</f>
        <v>0</v>
      </c>
      <c r="S322" s="294">
        <f>+'7.  Persistence Report'!R62</f>
        <v>0</v>
      </c>
      <c r="T322" s="294">
        <f>+'7.  Persistence Report'!S62</f>
        <v>0</v>
      </c>
      <c r="U322" s="294">
        <f>+'7.  Persistence Report'!T62</f>
        <v>0</v>
      </c>
      <c r="V322" s="294">
        <f>+'7.  Persistence Report'!U62</f>
        <v>0</v>
      </c>
      <c r="W322" s="294">
        <f>+'7.  Persistence Report'!V62</f>
        <v>0</v>
      </c>
      <c r="X322" s="294">
        <f>+'7.  Persistence Report'!W62</f>
        <v>0</v>
      </c>
      <c r="Y322" s="414"/>
      <c r="Z322" s="414"/>
      <c r="AA322" s="414"/>
      <c r="AB322" s="414"/>
      <c r="AC322" s="414"/>
      <c r="AD322" s="414"/>
      <c r="AE322" s="414"/>
      <c r="AF322" s="414"/>
      <c r="AG322" s="414"/>
      <c r="AH322" s="414"/>
      <c r="AI322" s="414"/>
      <c r="AJ322" s="414"/>
      <c r="AK322" s="414"/>
      <c r="AL322" s="414"/>
      <c r="AM322" s="295">
        <f>SUM(Y322:AL322)</f>
        <v>0</v>
      </c>
    </row>
    <row r="323" spans="1:39" s="282" customFormat="1" ht="15" outlineLevel="1">
      <c r="A323" s="508"/>
      <c r="B323" s="314" t="s">
        <v>249</v>
      </c>
      <c r="C323" s="290" t="s">
        <v>163</v>
      </c>
      <c r="D323" s="294"/>
      <c r="E323" s="294"/>
      <c r="F323" s="294"/>
      <c r="G323" s="294"/>
      <c r="H323" s="294"/>
      <c r="I323" s="294"/>
      <c r="J323" s="294"/>
      <c r="K323" s="294"/>
      <c r="L323" s="294"/>
      <c r="M323" s="294"/>
      <c r="N323" s="290"/>
      <c r="O323" s="294"/>
      <c r="P323" s="294"/>
      <c r="Q323" s="294"/>
      <c r="R323" s="294"/>
      <c r="S323" s="294"/>
      <c r="T323" s="294"/>
      <c r="U323" s="294"/>
      <c r="V323" s="294"/>
      <c r="W323" s="294"/>
      <c r="X323" s="294"/>
      <c r="Y323" s="410">
        <f>Y322</f>
        <v>0</v>
      </c>
      <c r="Z323" s="410">
        <f>Z322</f>
        <v>0</v>
      </c>
      <c r="AA323" s="410">
        <f t="shared" ref="AA323:AC323" si="174">AA322</f>
        <v>0</v>
      </c>
      <c r="AB323" s="410">
        <f t="shared" si="174"/>
        <v>0</v>
      </c>
      <c r="AC323" s="410">
        <f t="shared" si="174"/>
        <v>0</v>
      </c>
      <c r="AD323" s="410">
        <f t="shared" ref="AD323:AL323" si="175">AD322</f>
        <v>0</v>
      </c>
      <c r="AE323" s="410">
        <f t="shared" si="175"/>
        <v>0</v>
      </c>
      <c r="AF323" s="410">
        <f t="shared" si="175"/>
        <v>0</v>
      </c>
      <c r="AG323" s="410">
        <f t="shared" si="175"/>
        <v>0</v>
      </c>
      <c r="AH323" s="410">
        <f t="shared" si="175"/>
        <v>0</v>
      </c>
      <c r="AI323" s="410">
        <f t="shared" si="175"/>
        <v>0</v>
      </c>
      <c r="AJ323" s="410">
        <f t="shared" si="175"/>
        <v>0</v>
      </c>
      <c r="AK323" s="410">
        <f t="shared" si="175"/>
        <v>0</v>
      </c>
      <c r="AL323" s="410">
        <f t="shared" si="175"/>
        <v>0</v>
      </c>
      <c r="AM323" s="310"/>
    </row>
    <row r="324" spans="1:39" s="282" customFormat="1" ht="15" outlineLevel="1">
      <c r="A324" s="508"/>
      <c r="B324" s="313"/>
      <c r="C324" s="311"/>
      <c r="D324" s="315"/>
      <c r="E324" s="315"/>
      <c r="F324" s="315"/>
      <c r="G324" s="315"/>
      <c r="H324" s="315"/>
      <c r="I324" s="315"/>
      <c r="J324" s="315"/>
      <c r="K324" s="315"/>
      <c r="L324" s="315"/>
      <c r="M324" s="315"/>
      <c r="N324" s="290"/>
      <c r="O324" s="315"/>
      <c r="P324" s="315"/>
      <c r="Q324" s="315"/>
      <c r="R324" s="315"/>
      <c r="S324" s="315"/>
      <c r="T324" s="315"/>
      <c r="U324" s="315"/>
      <c r="V324" s="315"/>
      <c r="W324" s="315"/>
      <c r="X324" s="315"/>
      <c r="Y324" s="417"/>
      <c r="Z324" s="415"/>
      <c r="AA324" s="415"/>
      <c r="AB324" s="415"/>
      <c r="AC324" s="415"/>
      <c r="AD324" s="415"/>
      <c r="AE324" s="415"/>
      <c r="AF324" s="415"/>
      <c r="AG324" s="415"/>
      <c r="AH324" s="415"/>
      <c r="AI324" s="415"/>
      <c r="AJ324" s="415"/>
      <c r="AK324" s="415"/>
      <c r="AL324" s="415"/>
      <c r="AM324" s="312"/>
    </row>
    <row r="325" spans="1:39" s="282" customFormat="1" ht="30" outlineLevel="1">
      <c r="A325" s="508">
        <v>16</v>
      </c>
      <c r="B325" s="313" t="s">
        <v>486</v>
      </c>
      <c r="C325" s="290" t="s">
        <v>25</v>
      </c>
      <c r="D325" s="294">
        <f>+'7.  Persistence Report'!AS63</f>
        <v>112773.599534686</v>
      </c>
      <c r="E325" s="294">
        <f>+'7.  Persistence Report'!AT63</f>
        <v>112773.599534686</v>
      </c>
      <c r="F325" s="294">
        <f>+'7.  Persistence Report'!AU63</f>
        <v>108427.769903818</v>
      </c>
      <c r="G325" s="294">
        <f>+'7.  Persistence Report'!AV63</f>
        <v>91860.696372028993</v>
      </c>
      <c r="H325" s="294">
        <f>+'7.  Persistence Report'!AW63</f>
        <v>91860.696372028993</v>
      </c>
      <c r="I325" s="294">
        <f>+'7.  Persistence Report'!AX63</f>
        <v>91860.696372028993</v>
      </c>
      <c r="J325" s="294">
        <f>+'7.  Persistence Report'!AY63</f>
        <v>91860.696372028993</v>
      </c>
      <c r="K325" s="294">
        <f>+'7.  Persistence Report'!AZ63</f>
        <v>91784.140122905999</v>
      </c>
      <c r="L325" s="294">
        <f>+'7.  Persistence Report'!BA63</f>
        <v>66742.497133287994</v>
      </c>
      <c r="M325" s="294">
        <f>+'7.  Persistence Report'!BB63</f>
        <v>66742.497133287994</v>
      </c>
      <c r="N325" s="290"/>
      <c r="O325" s="294">
        <f>+'7.  Persistence Report'!N63</f>
        <v>0</v>
      </c>
      <c r="P325" s="294">
        <f>+'7.  Persistence Report'!O63</f>
        <v>0</v>
      </c>
      <c r="Q325" s="294">
        <f>+'7.  Persistence Report'!P63</f>
        <v>0</v>
      </c>
      <c r="R325" s="294">
        <f>+'7.  Persistence Report'!Q63</f>
        <v>0</v>
      </c>
      <c r="S325" s="294">
        <f>+'7.  Persistence Report'!R63</f>
        <v>0</v>
      </c>
      <c r="T325" s="294">
        <f>+'7.  Persistence Report'!S63</f>
        <v>0</v>
      </c>
      <c r="U325" s="294">
        <f>+'7.  Persistence Report'!T63</f>
        <v>0</v>
      </c>
      <c r="V325" s="294">
        <f>+'7.  Persistence Report'!U63</f>
        <v>0</v>
      </c>
      <c r="W325" s="294">
        <f>+'7.  Persistence Report'!V63</f>
        <v>0</v>
      </c>
      <c r="X325" s="294">
        <f>+'7.  Persistence Report'!W63</f>
        <v>0</v>
      </c>
      <c r="Y325" s="414"/>
      <c r="Z325" s="414"/>
      <c r="AA325" s="414"/>
      <c r="AB325" s="414"/>
      <c r="AC325" s="414"/>
      <c r="AD325" s="414"/>
      <c r="AE325" s="414"/>
      <c r="AF325" s="414"/>
      <c r="AG325" s="414"/>
      <c r="AH325" s="414"/>
      <c r="AI325" s="414"/>
      <c r="AJ325" s="414"/>
      <c r="AK325" s="414"/>
      <c r="AL325" s="414"/>
      <c r="AM325" s="295">
        <f>SUM(Y325:AL325)</f>
        <v>0</v>
      </c>
    </row>
    <row r="326" spans="1:39" s="282" customFormat="1" ht="15" outlineLevel="1">
      <c r="A326" s="508"/>
      <c r="B326" s="314" t="s">
        <v>249</v>
      </c>
      <c r="C326" s="290" t="s">
        <v>163</v>
      </c>
      <c r="D326" s="294"/>
      <c r="E326" s="294"/>
      <c r="F326" s="294"/>
      <c r="G326" s="294"/>
      <c r="H326" s="294"/>
      <c r="I326" s="294"/>
      <c r="J326" s="294"/>
      <c r="K326" s="294"/>
      <c r="L326" s="294"/>
      <c r="M326" s="294"/>
      <c r="N326" s="290"/>
      <c r="O326" s="294"/>
      <c r="P326" s="294"/>
      <c r="Q326" s="294"/>
      <c r="R326" s="294"/>
      <c r="S326" s="294"/>
      <c r="T326" s="294"/>
      <c r="U326" s="294"/>
      <c r="V326" s="294"/>
      <c r="W326" s="294"/>
      <c r="X326" s="294"/>
      <c r="Y326" s="410">
        <f>Y325</f>
        <v>0</v>
      </c>
      <c r="Z326" s="410">
        <f>Z325</f>
        <v>0</v>
      </c>
      <c r="AA326" s="410">
        <f t="shared" ref="AA326:AC326" si="176">AA325</f>
        <v>0</v>
      </c>
      <c r="AB326" s="410">
        <f t="shared" si="176"/>
        <v>0</v>
      </c>
      <c r="AC326" s="410">
        <f t="shared" si="176"/>
        <v>0</v>
      </c>
      <c r="AD326" s="410">
        <f t="shared" ref="AD326:AL326" si="177">AD325</f>
        <v>0</v>
      </c>
      <c r="AE326" s="410">
        <f t="shared" si="177"/>
        <v>0</v>
      </c>
      <c r="AF326" s="410">
        <f t="shared" si="177"/>
        <v>0</v>
      </c>
      <c r="AG326" s="410">
        <f t="shared" si="177"/>
        <v>0</v>
      </c>
      <c r="AH326" s="410">
        <f t="shared" si="177"/>
        <v>0</v>
      </c>
      <c r="AI326" s="410">
        <f t="shared" si="177"/>
        <v>0</v>
      </c>
      <c r="AJ326" s="410">
        <f t="shared" si="177"/>
        <v>0</v>
      </c>
      <c r="AK326" s="410">
        <f t="shared" si="177"/>
        <v>0</v>
      </c>
      <c r="AL326" s="410">
        <f t="shared" si="177"/>
        <v>0</v>
      </c>
      <c r="AM326" s="310"/>
    </row>
    <row r="327" spans="1:39" s="282" customFormat="1" ht="15" outlineLevel="1">
      <c r="A327" s="508"/>
      <c r="B327" s="313"/>
      <c r="C327" s="311"/>
      <c r="D327" s="315"/>
      <c r="E327" s="315"/>
      <c r="F327" s="315"/>
      <c r="G327" s="315"/>
      <c r="H327" s="315"/>
      <c r="I327" s="315"/>
      <c r="J327" s="315"/>
      <c r="K327" s="315"/>
      <c r="L327" s="315"/>
      <c r="M327" s="315"/>
      <c r="N327" s="290"/>
      <c r="O327" s="315"/>
      <c r="P327" s="315"/>
      <c r="Q327" s="315"/>
      <c r="R327" s="315"/>
      <c r="S327" s="315"/>
      <c r="T327" s="315"/>
      <c r="U327" s="315"/>
      <c r="V327" s="315"/>
      <c r="W327" s="315"/>
      <c r="X327" s="315"/>
      <c r="Y327" s="417"/>
      <c r="Z327" s="415"/>
      <c r="AA327" s="415"/>
      <c r="AB327" s="415"/>
      <c r="AC327" s="415"/>
      <c r="AD327" s="415"/>
      <c r="AE327" s="415"/>
      <c r="AF327" s="415"/>
      <c r="AG327" s="415"/>
      <c r="AH327" s="415"/>
      <c r="AI327" s="415"/>
      <c r="AJ327" s="415"/>
      <c r="AK327" s="415"/>
      <c r="AL327" s="415"/>
      <c r="AM327" s="312"/>
    </row>
    <row r="328" spans="1:39" ht="15" outlineLevel="1">
      <c r="A328" s="508">
        <v>17</v>
      </c>
      <c r="B328" s="313" t="s">
        <v>9</v>
      </c>
      <c r="C328" s="290" t="s">
        <v>25</v>
      </c>
      <c r="D328" s="294">
        <f>+'7.  Persistence Report'!AS61</f>
        <v>3327075.8072931701</v>
      </c>
      <c r="E328" s="294">
        <f>+'7.  Persistence Report'!AT61</f>
        <v>3308002.2389415</v>
      </c>
      <c r="F328" s="294">
        <f>+'7.  Persistence Report'!AU61</f>
        <v>3292031.6729094</v>
      </c>
      <c r="G328" s="294">
        <f>+'7.  Persistence Report'!AV61</f>
        <v>3272098.2201478402</v>
      </c>
      <c r="H328" s="294">
        <f>+'7.  Persistence Report'!AW61</f>
        <v>3159535.7264716201</v>
      </c>
      <c r="I328" s="294">
        <f>+'7.  Persistence Report'!AX61</f>
        <v>3116265.7326286798</v>
      </c>
      <c r="J328" s="294">
        <f>+'7.  Persistence Report'!AY61</f>
        <v>3116265.7326286798</v>
      </c>
      <c r="K328" s="294">
        <f>+'7.  Persistence Report'!AZ61</f>
        <v>3114985.9255243302</v>
      </c>
      <c r="L328" s="294">
        <f>+'7.  Persistence Report'!BA61</f>
        <v>2945133.8572639902</v>
      </c>
      <c r="M328" s="294">
        <f>+'7.  Persistence Report'!BB61</f>
        <v>2629706.1689943098</v>
      </c>
      <c r="N328" s="290"/>
      <c r="O328" s="294">
        <f>+'7.  Persistence Report'!N61</f>
        <v>83.320329999999998</v>
      </c>
      <c r="P328" s="294">
        <f>+'7.  Persistence Report'!O61</f>
        <v>0</v>
      </c>
      <c r="Q328" s="294">
        <f>+'7.  Persistence Report'!P61</f>
        <v>0</v>
      </c>
      <c r="R328" s="294">
        <f>+'7.  Persistence Report'!Q61</f>
        <v>0</v>
      </c>
      <c r="S328" s="294">
        <f>+'7.  Persistence Report'!R61</f>
        <v>0</v>
      </c>
      <c r="T328" s="294">
        <f>+'7.  Persistence Report'!S61</f>
        <v>0</v>
      </c>
      <c r="U328" s="294">
        <f>+'7.  Persistence Report'!T61</f>
        <v>0</v>
      </c>
      <c r="V328" s="294">
        <f>+'7.  Persistence Report'!U61</f>
        <v>0</v>
      </c>
      <c r="W328" s="294">
        <f>+'7.  Persistence Report'!V61</f>
        <v>0</v>
      </c>
      <c r="X328" s="294">
        <f>+'7.  Persistence Report'!W61</f>
        <v>0</v>
      </c>
      <c r="Y328" s="414"/>
      <c r="Z328" s="739"/>
      <c r="AA328" s="502"/>
      <c r="AB328" s="739"/>
      <c r="AC328" s="414"/>
      <c r="AD328" s="414"/>
      <c r="AE328" s="414"/>
      <c r="AF328" s="414"/>
      <c r="AG328" s="414"/>
      <c r="AH328" s="414"/>
      <c r="AI328" s="414"/>
      <c r="AJ328" s="414"/>
      <c r="AK328" s="414"/>
      <c r="AL328" s="414"/>
      <c r="AM328" s="295">
        <f>SUM(Y328:AL328)</f>
        <v>0</v>
      </c>
    </row>
    <row r="329" spans="1:39" ht="15" outlineLevel="1">
      <c r="B329" s="293" t="s">
        <v>249</v>
      </c>
      <c r="C329" s="290" t="s">
        <v>163</v>
      </c>
      <c r="D329" s="294"/>
      <c r="E329" s="294"/>
      <c r="F329" s="294"/>
      <c r="G329" s="294"/>
      <c r="H329" s="294"/>
      <c r="I329" s="294"/>
      <c r="J329" s="294"/>
      <c r="K329" s="294"/>
      <c r="L329" s="294"/>
      <c r="M329" s="294"/>
      <c r="N329" s="290"/>
      <c r="O329" s="294"/>
      <c r="P329" s="294"/>
      <c r="Q329" s="294"/>
      <c r="R329" s="294"/>
      <c r="S329" s="294"/>
      <c r="T329" s="294"/>
      <c r="U329" s="294"/>
      <c r="V329" s="294"/>
      <c r="W329" s="294"/>
      <c r="X329" s="294"/>
      <c r="Y329" s="410">
        <f>Y328</f>
        <v>0</v>
      </c>
      <c r="Z329" s="410">
        <f>Z328</f>
        <v>0</v>
      </c>
      <c r="AA329" s="410">
        <f t="shared" ref="AA329:AC329" si="178">AA328</f>
        <v>0</v>
      </c>
      <c r="AB329" s="410">
        <f t="shared" si="178"/>
        <v>0</v>
      </c>
      <c r="AC329" s="410">
        <f t="shared" si="178"/>
        <v>0</v>
      </c>
      <c r="AD329" s="410">
        <f t="shared" ref="AD329:AL329" si="179">AD328</f>
        <v>0</v>
      </c>
      <c r="AE329" s="410">
        <f t="shared" si="179"/>
        <v>0</v>
      </c>
      <c r="AF329" s="410">
        <f t="shared" si="179"/>
        <v>0</v>
      </c>
      <c r="AG329" s="410">
        <f t="shared" si="179"/>
        <v>0</v>
      </c>
      <c r="AH329" s="410">
        <f t="shared" si="179"/>
        <v>0</v>
      </c>
      <c r="AI329" s="410">
        <f t="shared" si="179"/>
        <v>0</v>
      </c>
      <c r="AJ329" s="410">
        <f t="shared" si="179"/>
        <v>0</v>
      </c>
      <c r="AK329" s="410">
        <f t="shared" si="179"/>
        <v>0</v>
      </c>
      <c r="AL329" s="410">
        <f t="shared" si="179"/>
        <v>0</v>
      </c>
      <c r="AM329" s="310"/>
    </row>
    <row r="330" spans="1:39" ht="15" outlineLevel="1">
      <c r="B330" s="314"/>
      <c r="C330" s="304"/>
      <c r="D330" s="290"/>
      <c r="E330" s="290"/>
      <c r="F330" s="290"/>
      <c r="G330" s="290"/>
      <c r="H330" s="290"/>
      <c r="I330" s="290"/>
      <c r="J330" s="290"/>
      <c r="K330" s="290"/>
      <c r="L330" s="290"/>
      <c r="M330" s="290"/>
      <c r="N330" s="290"/>
      <c r="O330" s="290"/>
      <c r="P330" s="290"/>
      <c r="Q330" s="290"/>
      <c r="R330" s="290"/>
      <c r="S330" s="290"/>
      <c r="T330" s="290"/>
      <c r="U330" s="290"/>
      <c r="V330" s="290"/>
      <c r="W330" s="290"/>
      <c r="X330" s="290"/>
      <c r="Y330" s="418"/>
      <c r="Z330" s="419"/>
      <c r="AA330" s="419"/>
      <c r="AB330" s="419"/>
      <c r="AC330" s="419"/>
      <c r="AD330" s="419"/>
      <c r="AE330" s="419"/>
      <c r="AF330" s="419"/>
      <c r="AG330" s="419"/>
      <c r="AH330" s="419"/>
      <c r="AI330" s="419"/>
      <c r="AJ330" s="419"/>
      <c r="AK330" s="419"/>
      <c r="AL330" s="419"/>
      <c r="AM330" s="316"/>
    </row>
    <row r="331" spans="1:39" ht="15.6" outlineLevel="1">
      <c r="A331" s="509"/>
      <c r="B331" s="287" t="s">
        <v>10</v>
      </c>
      <c r="C331" s="288"/>
      <c r="D331" s="288"/>
      <c r="E331" s="288"/>
      <c r="F331" s="288"/>
      <c r="G331" s="288"/>
      <c r="H331" s="288"/>
      <c r="I331" s="288"/>
      <c r="J331" s="288"/>
      <c r="K331" s="288"/>
      <c r="L331" s="288"/>
      <c r="M331" s="288"/>
      <c r="N331" s="289"/>
      <c r="O331" s="288"/>
      <c r="P331" s="288"/>
      <c r="Q331" s="288"/>
      <c r="R331" s="288"/>
      <c r="S331" s="288"/>
      <c r="T331" s="288"/>
      <c r="U331" s="288"/>
      <c r="V331" s="288"/>
      <c r="W331" s="288"/>
      <c r="X331" s="288"/>
      <c r="Y331" s="413"/>
      <c r="Z331" s="413"/>
      <c r="AA331" s="413"/>
      <c r="AB331" s="413"/>
      <c r="AC331" s="413"/>
      <c r="AD331" s="413"/>
      <c r="AE331" s="413"/>
      <c r="AF331" s="413"/>
      <c r="AG331" s="413"/>
      <c r="AH331" s="413"/>
      <c r="AI331" s="413"/>
      <c r="AJ331" s="413"/>
      <c r="AK331" s="413"/>
      <c r="AL331" s="413"/>
      <c r="AM331" s="291"/>
    </row>
    <row r="332" spans="1:39" ht="15" outlineLevel="1">
      <c r="A332" s="508">
        <v>18</v>
      </c>
      <c r="B332" s="314" t="s">
        <v>11</v>
      </c>
      <c r="C332" s="290" t="s">
        <v>25</v>
      </c>
      <c r="D332" s="294"/>
      <c r="E332" s="294"/>
      <c r="F332" s="294"/>
      <c r="G332" s="294"/>
      <c r="H332" s="294"/>
      <c r="I332" s="294"/>
      <c r="J332" s="294"/>
      <c r="K332" s="294"/>
      <c r="L332" s="294"/>
      <c r="M332" s="294"/>
      <c r="N332" s="294">
        <v>12</v>
      </c>
      <c r="O332" s="294"/>
      <c r="P332" s="294"/>
      <c r="Q332" s="294"/>
      <c r="R332" s="294"/>
      <c r="S332" s="294"/>
      <c r="T332" s="294"/>
      <c r="U332" s="294"/>
      <c r="V332" s="294"/>
      <c r="W332" s="294"/>
      <c r="X332" s="294"/>
      <c r="Y332" s="425"/>
      <c r="Z332" s="414"/>
      <c r="AA332" s="414"/>
      <c r="AB332" s="414"/>
      <c r="AC332" s="414"/>
      <c r="AD332" s="414"/>
      <c r="AE332" s="414"/>
      <c r="AF332" s="414"/>
      <c r="AG332" s="414"/>
      <c r="AH332" s="414"/>
      <c r="AI332" s="414"/>
      <c r="AJ332" s="414"/>
      <c r="AK332" s="414"/>
      <c r="AL332" s="414"/>
      <c r="AM332" s="295">
        <f>SUM(Y332:AL332)</f>
        <v>0</v>
      </c>
    </row>
    <row r="333" spans="1:39" ht="15" outlineLevel="1">
      <c r="B333" s="293" t="s">
        <v>249</v>
      </c>
      <c r="C333" s="290" t="s">
        <v>163</v>
      </c>
      <c r="D333" s="294"/>
      <c r="E333" s="294"/>
      <c r="F333" s="294"/>
      <c r="G333" s="294"/>
      <c r="H333" s="294"/>
      <c r="I333" s="294"/>
      <c r="J333" s="294"/>
      <c r="K333" s="294"/>
      <c r="L333" s="294"/>
      <c r="M333" s="294"/>
      <c r="N333" s="294">
        <f>N332</f>
        <v>12</v>
      </c>
      <c r="O333" s="294"/>
      <c r="P333" s="294"/>
      <c r="Q333" s="294"/>
      <c r="R333" s="294"/>
      <c r="S333" s="294"/>
      <c r="T333" s="294"/>
      <c r="U333" s="294"/>
      <c r="V333" s="294"/>
      <c r="W333" s="294"/>
      <c r="X333" s="294"/>
      <c r="Y333" s="410">
        <f>Y332</f>
        <v>0</v>
      </c>
      <c r="Z333" s="410">
        <f>Z332</f>
        <v>0</v>
      </c>
      <c r="AA333" s="410">
        <f t="shared" ref="AA333:AC333" si="180">AA332</f>
        <v>0</v>
      </c>
      <c r="AB333" s="410">
        <f t="shared" si="180"/>
        <v>0</v>
      </c>
      <c r="AC333" s="410">
        <f t="shared" si="180"/>
        <v>0</v>
      </c>
      <c r="AD333" s="410">
        <f t="shared" ref="AD333:AL333" si="181">AD332</f>
        <v>0</v>
      </c>
      <c r="AE333" s="410">
        <f t="shared" si="181"/>
        <v>0</v>
      </c>
      <c r="AF333" s="410">
        <f t="shared" si="181"/>
        <v>0</v>
      </c>
      <c r="AG333" s="410">
        <f t="shared" si="181"/>
        <v>0</v>
      </c>
      <c r="AH333" s="410">
        <f t="shared" si="181"/>
        <v>0</v>
      </c>
      <c r="AI333" s="410">
        <f t="shared" si="181"/>
        <v>0</v>
      </c>
      <c r="AJ333" s="410">
        <f t="shared" si="181"/>
        <v>0</v>
      </c>
      <c r="AK333" s="410">
        <f t="shared" si="181"/>
        <v>0</v>
      </c>
      <c r="AL333" s="410">
        <f t="shared" si="181"/>
        <v>0</v>
      </c>
      <c r="AM333" s="296"/>
    </row>
    <row r="334" spans="1:39" ht="15" outlineLevel="1">
      <c r="A334" s="511"/>
      <c r="B334" s="314"/>
      <c r="C334" s="304"/>
      <c r="D334" s="290"/>
      <c r="E334" s="290"/>
      <c r="F334" s="290"/>
      <c r="G334" s="290"/>
      <c r="H334" s="290"/>
      <c r="I334" s="290"/>
      <c r="J334" s="290"/>
      <c r="K334" s="290"/>
      <c r="L334" s="290"/>
      <c r="M334" s="290"/>
      <c r="N334" s="290"/>
      <c r="O334" s="290"/>
      <c r="P334" s="290"/>
      <c r="Q334" s="290"/>
      <c r="R334" s="290"/>
      <c r="S334" s="290"/>
      <c r="T334" s="290"/>
      <c r="U334" s="290"/>
      <c r="V334" s="290"/>
      <c r="W334" s="290"/>
      <c r="X334" s="290"/>
      <c r="Y334" s="411"/>
      <c r="Z334" s="420"/>
      <c r="AA334" s="420"/>
      <c r="AB334" s="420"/>
      <c r="AC334" s="420"/>
      <c r="AD334" s="420"/>
      <c r="AE334" s="420"/>
      <c r="AF334" s="420"/>
      <c r="AG334" s="420"/>
      <c r="AH334" s="420"/>
      <c r="AI334" s="420"/>
      <c r="AJ334" s="420"/>
      <c r="AK334" s="420"/>
      <c r="AL334" s="420"/>
      <c r="AM334" s="305"/>
    </row>
    <row r="335" spans="1:39" ht="15" outlineLevel="1">
      <c r="A335" s="508">
        <v>19</v>
      </c>
      <c r="B335" s="314" t="s">
        <v>12</v>
      </c>
      <c r="C335" s="290" t="s">
        <v>25</v>
      </c>
      <c r="D335" s="294"/>
      <c r="E335" s="294"/>
      <c r="F335" s="294"/>
      <c r="G335" s="294"/>
      <c r="H335" s="294"/>
      <c r="I335" s="294"/>
      <c r="J335" s="294"/>
      <c r="K335" s="294"/>
      <c r="L335" s="294"/>
      <c r="M335" s="294"/>
      <c r="N335" s="294">
        <v>12</v>
      </c>
      <c r="O335" s="294"/>
      <c r="P335" s="294"/>
      <c r="Q335" s="294"/>
      <c r="R335" s="294"/>
      <c r="S335" s="294"/>
      <c r="T335" s="294"/>
      <c r="U335" s="294"/>
      <c r="V335" s="294"/>
      <c r="W335" s="294"/>
      <c r="X335" s="294"/>
      <c r="Y335" s="409"/>
      <c r="Z335" s="414"/>
      <c r="AA335" s="414"/>
      <c r="AB335" s="414"/>
      <c r="AC335" s="414"/>
      <c r="AD335" s="414"/>
      <c r="AE335" s="414"/>
      <c r="AF335" s="414"/>
      <c r="AG335" s="414"/>
      <c r="AH335" s="414"/>
      <c r="AI335" s="414"/>
      <c r="AJ335" s="414"/>
      <c r="AK335" s="414"/>
      <c r="AL335" s="414"/>
      <c r="AM335" s="295">
        <f>SUM(Y335:AL335)</f>
        <v>0</v>
      </c>
    </row>
    <row r="336" spans="1:39" ht="15" outlineLevel="1">
      <c r="B336" s="293" t="s">
        <v>249</v>
      </c>
      <c r="C336" s="290" t="s">
        <v>163</v>
      </c>
      <c r="D336" s="294"/>
      <c r="E336" s="294"/>
      <c r="F336" s="294"/>
      <c r="G336" s="294"/>
      <c r="H336" s="294"/>
      <c r="I336" s="294"/>
      <c r="J336" s="294"/>
      <c r="K336" s="294"/>
      <c r="L336" s="294"/>
      <c r="M336" s="294"/>
      <c r="N336" s="294">
        <f>N335</f>
        <v>12</v>
      </c>
      <c r="O336" s="294"/>
      <c r="P336" s="294"/>
      <c r="Q336" s="294"/>
      <c r="R336" s="294"/>
      <c r="S336" s="294"/>
      <c r="T336" s="294"/>
      <c r="U336" s="294"/>
      <c r="V336" s="294"/>
      <c r="W336" s="294"/>
      <c r="X336" s="294"/>
      <c r="Y336" s="410">
        <f>Y335</f>
        <v>0</v>
      </c>
      <c r="Z336" s="410">
        <f>Z335</f>
        <v>0</v>
      </c>
      <c r="AA336" s="410">
        <f t="shared" ref="AA336:AC336" si="182">AA335</f>
        <v>0</v>
      </c>
      <c r="AB336" s="410">
        <f t="shared" si="182"/>
        <v>0</v>
      </c>
      <c r="AC336" s="410">
        <f t="shared" si="182"/>
        <v>0</v>
      </c>
      <c r="AD336" s="410">
        <f t="shared" ref="AD336:AL336" si="183">AD335</f>
        <v>0</v>
      </c>
      <c r="AE336" s="410">
        <f t="shared" si="183"/>
        <v>0</v>
      </c>
      <c r="AF336" s="410">
        <f t="shared" si="183"/>
        <v>0</v>
      </c>
      <c r="AG336" s="410">
        <f t="shared" si="183"/>
        <v>0</v>
      </c>
      <c r="AH336" s="410">
        <f t="shared" si="183"/>
        <v>0</v>
      </c>
      <c r="AI336" s="410">
        <f t="shared" si="183"/>
        <v>0</v>
      </c>
      <c r="AJ336" s="410">
        <f t="shared" si="183"/>
        <v>0</v>
      </c>
      <c r="AK336" s="410">
        <f t="shared" si="183"/>
        <v>0</v>
      </c>
      <c r="AL336" s="410">
        <f t="shared" si="183"/>
        <v>0</v>
      </c>
      <c r="AM336" s="296"/>
    </row>
    <row r="337" spans="1:39" ht="15" outlineLevel="1">
      <c r="B337" s="314"/>
      <c r="C337" s="304"/>
      <c r="D337" s="290"/>
      <c r="E337" s="290"/>
      <c r="F337" s="290"/>
      <c r="G337" s="290"/>
      <c r="H337" s="290"/>
      <c r="I337" s="290"/>
      <c r="J337" s="290"/>
      <c r="K337" s="290"/>
      <c r="L337" s="290"/>
      <c r="M337" s="290"/>
      <c r="N337" s="290"/>
      <c r="O337" s="290"/>
      <c r="P337" s="290"/>
      <c r="Q337" s="290"/>
      <c r="R337" s="290"/>
      <c r="S337" s="290"/>
      <c r="T337" s="290"/>
      <c r="U337" s="290"/>
      <c r="V337" s="290"/>
      <c r="W337" s="290"/>
      <c r="X337" s="290"/>
      <c r="Y337" s="421"/>
      <c r="Z337" s="421"/>
      <c r="AA337" s="411"/>
      <c r="AB337" s="411"/>
      <c r="AC337" s="411"/>
      <c r="AD337" s="411"/>
      <c r="AE337" s="411"/>
      <c r="AF337" s="411"/>
      <c r="AG337" s="411"/>
      <c r="AH337" s="411"/>
      <c r="AI337" s="411"/>
      <c r="AJ337" s="411"/>
      <c r="AK337" s="411"/>
      <c r="AL337" s="411"/>
      <c r="AM337" s="305"/>
    </row>
    <row r="338" spans="1:39" ht="15" outlineLevel="1">
      <c r="A338" s="508">
        <v>20</v>
      </c>
      <c r="B338" s="314" t="s">
        <v>13</v>
      </c>
      <c r="C338" s="290" t="s">
        <v>25</v>
      </c>
      <c r="D338" s="294"/>
      <c r="E338" s="294"/>
      <c r="F338" s="294"/>
      <c r="G338" s="294"/>
      <c r="H338" s="294"/>
      <c r="I338" s="294"/>
      <c r="J338" s="294"/>
      <c r="K338" s="294"/>
      <c r="L338" s="294"/>
      <c r="M338" s="294"/>
      <c r="N338" s="294">
        <v>12</v>
      </c>
      <c r="O338" s="294"/>
      <c r="P338" s="294"/>
      <c r="Q338" s="294"/>
      <c r="R338" s="294"/>
      <c r="S338" s="294"/>
      <c r="T338" s="294"/>
      <c r="U338" s="294"/>
      <c r="V338" s="294"/>
      <c r="W338" s="294"/>
      <c r="X338" s="294"/>
      <c r="Y338" s="409"/>
      <c r="Z338" s="414"/>
      <c r="AA338" s="414"/>
      <c r="AB338" s="414"/>
      <c r="AC338" s="468"/>
      <c r="AD338" s="414"/>
      <c r="AE338" s="414"/>
      <c r="AF338" s="414"/>
      <c r="AG338" s="414"/>
      <c r="AH338" s="414"/>
      <c r="AI338" s="414"/>
      <c r="AJ338" s="414"/>
      <c r="AK338" s="414"/>
      <c r="AL338" s="414"/>
      <c r="AM338" s="295">
        <f>SUM(Y338:AL338)</f>
        <v>0</v>
      </c>
    </row>
    <row r="339" spans="1:39" ht="15" outlineLevel="1">
      <c r="B339" s="293" t="s">
        <v>249</v>
      </c>
      <c r="C339" s="290" t="s">
        <v>163</v>
      </c>
      <c r="D339" s="294"/>
      <c r="E339" s="294"/>
      <c r="F339" s="294"/>
      <c r="G339" s="294"/>
      <c r="H339" s="294"/>
      <c r="I339" s="294"/>
      <c r="J339" s="294"/>
      <c r="K339" s="294"/>
      <c r="L339" s="294"/>
      <c r="M339" s="294"/>
      <c r="N339" s="294">
        <f>N338</f>
        <v>12</v>
      </c>
      <c r="O339" s="294"/>
      <c r="P339" s="294"/>
      <c r="Q339" s="294"/>
      <c r="R339" s="294"/>
      <c r="S339" s="294"/>
      <c r="T339" s="294"/>
      <c r="U339" s="294"/>
      <c r="V339" s="294"/>
      <c r="W339" s="294"/>
      <c r="X339" s="294"/>
      <c r="Y339" s="410">
        <f>Y338</f>
        <v>0</v>
      </c>
      <c r="Z339" s="410">
        <f>Z338</f>
        <v>0</v>
      </c>
      <c r="AA339" s="410">
        <f t="shared" ref="AA339:AC339" si="184">AA338</f>
        <v>0</v>
      </c>
      <c r="AB339" s="410">
        <f t="shared" si="184"/>
        <v>0</v>
      </c>
      <c r="AC339" s="410">
        <f t="shared" si="184"/>
        <v>0</v>
      </c>
      <c r="AD339" s="410">
        <f t="shared" ref="AD339:AL339" si="185">AD338</f>
        <v>0</v>
      </c>
      <c r="AE339" s="410">
        <f t="shared" si="185"/>
        <v>0</v>
      </c>
      <c r="AF339" s="410">
        <f t="shared" si="185"/>
        <v>0</v>
      </c>
      <c r="AG339" s="410">
        <f t="shared" si="185"/>
        <v>0</v>
      </c>
      <c r="AH339" s="410">
        <f t="shared" si="185"/>
        <v>0</v>
      </c>
      <c r="AI339" s="410">
        <f t="shared" si="185"/>
        <v>0</v>
      </c>
      <c r="AJ339" s="410">
        <f t="shared" si="185"/>
        <v>0</v>
      </c>
      <c r="AK339" s="410">
        <f t="shared" si="185"/>
        <v>0</v>
      </c>
      <c r="AL339" s="410">
        <f t="shared" si="185"/>
        <v>0</v>
      </c>
      <c r="AM339" s="305"/>
    </row>
    <row r="340" spans="1:39" ht="15" outlineLevel="1">
      <c r="B340" s="314"/>
      <c r="C340" s="304"/>
      <c r="D340" s="290"/>
      <c r="E340" s="290"/>
      <c r="F340" s="290"/>
      <c r="G340" s="290"/>
      <c r="H340" s="290"/>
      <c r="I340" s="290"/>
      <c r="J340" s="290"/>
      <c r="K340" s="290"/>
      <c r="L340" s="290"/>
      <c r="M340" s="290"/>
      <c r="N340" s="317"/>
      <c r="O340" s="290"/>
      <c r="P340" s="290"/>
      <c r="Q340" s="290"/>
      <c r="R340" s="290"/>
      <c r="S340" s="290"/>
      <c r="T340" s="290"/>
      <c r="U340" s="290"/>
      <c r="V340" s="290"/>
      <c r="W340" s="290"/>
      <c r="X340" s="290"/>
      <c r="Y340" s="411"/>
      <c r="Z340" s="411"/>
      <c r="AA340" s="411"/>
      <c r="AB340" s="411"/>
      <c r="AC340" s="411"/>
      <c r="AD340" s="411"/>
      <c r="AE340" s="411"/>
      <c r="AF340" s="411"/>
      <c r="AG340" s="411"/>
      <c r="AH340" s="411"/>
      <c r="AI340" s="411"/>
      <c r="AJ340" s="411"/>
      <c r="AK340" s="411"/>
      <c r="AL340" s="411"/>
      <c r="AM340" s="305"/>
    </row>
    <row r="341" spans="1:39" ht="15" outlineLevel="1">
      <c r="A341" s="508">
        <v>21</v>
      </c>
      <c r="B341" s="314" t="s">
        <v>22</v>
      </c>
      <c r="C341" s="290" t="s">
        <v>25</v>
      </c>
      <c r="D341" s="294"/>
      <c r="E341" s="294"/>
      <c r="F341" s="294"/>
      <c r="G341" s="294"/>
      <c r="H341" s="294"/>
      <c r="I341" s="294"/>
      <c r="J341" s="294"/>
      <c r="K341" s="294"/>
      <c r="L341" s="294"/>
      <c r="M341" s="294"/>
      <c r="N341" s="294">
        <v>12</v>
      </c>
      <c r="O341" s="294"/>
      <c r="P341" s="294"/>
      <c r="Q341" s="294"/>
      <c r="R341" s="294"/>
      <c r="S341" s="294"/>
      <c r="T341" s="294"/>
      <c r="U341" s="294"/>
      <c r="V341" s="294"/>
      <c r="W341" s="294"/>
      <c r="X341" s="294"/>
      <c r="Y341" s="409"/>
      <c r="Z341" s="414"/>
      <c r="AA341" s="414"/>
      <c r="AB341" s="414"/>
      <c r="AC341" s="414"/>
      <c r="AD341" s="414"/>
      <c r="AE341" s="414"/>
      <c r="AF341" s="414"/>
      <c r="AG341" s="414"/>
      <c r="AH341" s="414"/>
      <c r="AI341" s="414"/>
      <c r="AJ341" s="414"/>
      <c r="AK341" s="414"/>
      <c r="AL341" s="414"/>
      <c r="AM341" s="295">
        <f>SUM(Y341:AL341)</f>
        <v>0</v>
      </c>
    </row>
    <row r="342" spans="1:39" ht="15" outlineLevel="1">
      <c r="B342" s="293" t="s">
        <v>249</v>
      </c>
      <c r="C342" s="290" t="s">
        <v>163</v>
      </c>
      <c r="D342" s="294"/>
      <c r="E342" s="294"/>
      <c r="F342" s="294"/>
      <c r="G342" s="294"/>
      <c r="H342" s="294"/>
      <c r="I342" s="294"/>
      <c r="J342" s="294"/>
      <c r="K342" s="294"/>
      <c r="L342" s="294"/>
      <c r="M342" s="294"/>
      <c r="N342" s="294">
        <f>N341</f>
        <v>12</v>
      </c>
      <c r="O342" s="294"/>
      <c r="P342" s="294"/>
      <c r="Q342" s="294"/>
      <c r="R342" s="294"/>
      <c r="S342" s="294"/>
      <c r="T342" s="294"/>
      <c r="U342" s="294"/>
      <c r="V342" s="294"/>
      <c r="W342" s="294"/>
      <c r="X342" s="294"/>
      <c r="Y342" s="410">
        <f>Y341</f>
        <v>0</v>
      </c>
      <c r="Z342" s="410">
        <f>Z341</f>
        <v>0</v>
      </c>
      <c r="AA342" s="410">
        <f t="shared" ref="AA342:AC342" si="186">AA341</f>
        <v>0</v>
      </c>
      <c r="AB342" s="410">
        <f t="shared" si="186"/>
        <v>0</v>
      </c>
      <c r="AC342" s="410">
        <f t="shared" si="186"/>
        <v>0</v>
      </c>
      <c r="AD342" s="410">
        <f t="shared" ref="AD342:AL342" si="187">AD341</f>
        <v>0</v>
      </c>
      <c r="AE342" s="410">
        <f t="shared" si="187"/>
        <v>0</v>
      </c>
      <c r="AF342" s="410">
        <f t="shared" si="187"/>
        <v>0</v>
      </c>
      <c r="AG342" s="410">
        <f t="shared" si="187"/>
        <v>0</v>
      </c>
      <c r="AH342" s="410">
        <f t="shared" si="187"/>
        <v>0</v>
      </c>
      <c r="AI342" s="410">
        <f t="shared" si="187"/>
        <v>0</v>
      </c>
      <c r="AJ342" s="410">
        <f t="shared" si="187"/>
        <v>0</v>
      </c>
      <c r="AK342" s="410">
        <f t="shared" si="187"/>
        <v>0</v>
      </c>
      <c r="AL342" s="410">
        <f t="shared" si="187"/>
        <v>0</v>
      </c>
      <c r="AM342" s="296"/>
    </row>
    <row r="343" spans="1:39" ht="15" outlineLevel="1">
      <c r="B343" s="314"/>
      <c r="C343" s="304"/>
      <c r="D343" s="290"/>
      <c r="E343" s="290"/>
      <c r="F343" s="290"/>
      <c r="G343" s="290"/>
      <c r="H343" s="290"/>
      <c r="I343" s="290"/>
      <c r="J343" s="290"/>
      <c r="K343" s="290"/>
      <c r="L343" s="290"/>
      <c r="M343" s="290"/>
      <c r="N343" s="290"/>
      <c r="O343" s="290"/>
      <c r="P343" s="290"/>
      <c r="Q343" s="290"/>
      <c r="R343" s="290"/>
      <c r="S343" s="290"/>
      <c r="T343" s="290"/>
      <c r="U343" s="290"/>
      <c r="V343" s="290"/>
      <c r="W343" s="290"/>
      <c r="X343" s="290"/>
      <c r="Y343" s="421"/>
      <c r="Z343" s="411"/>
      <c r="AA343" s="411"/>
      <c r="AB343" s="411"/>
      <c r="AC343" s="411"/>
      <c r="AD343" s="411"/>
      <c r="AE343" s="411"/>
      <c r="AF343" s="411"/>
      <c r="AG343" s="411"/>
      <c r="AH343" s="411"/>
      <c r="AI343" s="411"/>
      <c r="AJ343" s="411"/>
      <c r="AK343" s="411"/>
      <c r="AL343" s="411"/>
      <c r="AM343" s="305"/>
    </row>
    <row r="344" spans="1:39" ht="15" outlineLevel="1">
      <c r="A344" s="508">
        <v>22</v>
      </c>
      <c r="B344" s="314" t="s">
        <v>9</v>
      </c>
      <c r="C344" s="290" t="s">
        <v>25</v>
      </c>
      <c r="D344" s="294">
        <f>+'7.  Persistence Report'!AS82</f>
        <v>1468.8320000000001</v>
      </c>
      <c r="E344" s="294">
        <f>+'7.  Persistence Report'!AT82</f>
        <v>0</v>
      </c>
      <c r="F344" s="294">
        <f>+'7.  Persistence Report'!AU82</f>
        <v>0</v>
      </c>
      <c r="G344" s="294">
        <f>+'7.  Persistence Report'!AV82</f>
        <v>0</v>
      </c>
      <c r="H344" s="294">
        <f>+'7.  Persistence Report'!AW82</f>
        <v>0</v>
      </c>
      <c r="I344" s="294">
        <f>+'7.  Persistence Report'!AX82</f>
        <v>0</v>
      </c>
      <c r="J344" s="294">
        <f>+'7.  Persistence Report'!AY82</f>
        <v>0</v>
      </c>
      <c r="K344" s="294">
        <f>+'7.  Persistence Report'!AZ82</f>
        <v>0</v>
      </c>
      <c r="L344" s="294">
        <f>+'7.  Persistence Report'!BA82</f>
        <v>0</v>
      </c>
      <c r="M344" s="294">
        <f>+'7.  Persistence Report'!BB82</f>
        <v>0</v>
      </c>
      <c r="N344" s="290"/>
      <c r="O344" s="294">
        <f>+'7.  Persistence Report'!N82</f>
        <v>714.48320000000001</v>
      </c>
      <c r="P344" s="294">
        <f>+'7.  Persistence Report'!O82</f>
        <v>0</v>
      </c>
      <c r="Q344" s="294">
        <f>+'7.  Persistence Report'!P82</f>
        <v>0</v>
      </c>
      <c r="R344" s="294">
        <f>+'7.  Persistence Report'!Q82</f>
        <v>0</v>
      </c>
      <c r="S344" s="294">
        <f>+'7.  Persistence Report'!R82</f>
        <v>0</v>
      </c>
      <c r="T344" s="294">
        <f>+'7.  Persistence Report'!S82</f>
        <v>0</v>
      </c>
      <c r="U344" s="294">
        <f>+'7.  Persistence Report'!T82</f>
        <v>0</v>
      </c>
      <c r="V344" s="294">
        <f>+'7.  Persistence Report'!U82</f>
        <v>0</v>
      </c>
      <c r="W344" s="294">
        <f>+'7.  Persistence Report'!V82</f>
        <v>0</v>
      </c>
      <c r="X344" s="294">
        <f>+'7.  Persistence Report'!W82</f>
        <v>0</v>
      </c>
      <c r="Y344" s="409"/>
      <c r="Z344" s="414"/>
      <c r="AA344" s="414"/>
      <c r="AB344" s="414"/>
      <c r="AC344" s="414"/>
      <c r="AD344" s="414"/>
      <c r="AE344" s="414"/>
      <c r="AF344" s="414"/>
      <c r="AG344" s="414"/>
      <c r="AH344" s="414"/>
      <c r="AI344" s="414"/>
      <c r="AJ344" s="414"/>
      <c r="AK344" s="414"/>
      <c r="AL344" s="414"/>
      <c r="AM344" s="295">
        <f>SUM(Y344:AL344)</f>
        <v>0</v>
      </c>
    </row>
    <row r="345" spans="1:39" ht="15" outlineLevel="1">
      <c r="B345" s="293" t="s">
        <v>249</v>
      </c>
      <c r="C345" s="290" t="s">
        <v>163</v>
      </c>
      <c r="D345" s="294"/>
      <c r="E345" s="294"/>
      <c r="F345" s="294"/>
      <c r="G345" s="294"/>
      <c r="H345" s="294"/>
      <c r="I345" s="294"/>
      <c r="J345" s="294"/>
      <c r="K345" s="294"/>
      <c r="L345" s="294"/>
      <c r="M345" s="294"/>
      <c r="N345" s="290"/>
      <c r="O345" s="294"/>
      <c r="P345" s="294"/>
      <c r="Q345" s="294"/>
      <c r="R345" s="294"/>
      <c r="S345" s="294"/>
      <c r="T345" s="294"/>
      <c r="U345" s="294"/>
      <c r="V345" s="294"/>
      <c r="W345" s="294"/>
      <c r="X345" s="294"/>
      <c r="Y345" s="410">
        <f>Y344</f>
        <v>0</v>
      </c>
      <c r="Z345" s="410">
        <f>Z344</f>
        <v>0</v>
      </c>
      <c r="AA345" s="410">
        <f t="shared" ref="AA345:AC345" si="188">AA344</f>
        <v>0</v>
      </c>
      <c r="AB345" s="410">
        <f t="shared" si="188"/>
        <v>0</v>
      </c>
      <c r="AC345" s="410">
        <f t="shared" si="188"/>
        <v>0</v>
      </c>
      <c r="AD345" s="410">
        <f t="shared" ref="AD345:AL345" si="189">AD344</f>
        <v>0</v>
      </c>
      <c r="AE345" s="410">
        <f t="shared" si="189"/>
        <v>0</v>
      </c>
      <c r="AF345" s="410">
        <f t="shared" si="189"/>
        <v>0</v>
      </c>
      <c r="AG345" s="410">
        <f t="shared" si="189"/>
        <v>0</v>
      </c>
      <c r="AH345" s="410">
        <f t="shared" si="189"/>
        <v>0</v>
      </c>
      <c r="AI345" s="410">
        <f t="shared" si="189"/>
        <v>0</v>
      </c>
      <c r="AJ345" s="410">
        <f t="shared" si="189"/>
        <v>0</v>
      </c>
      <c r="AK345" s="410">
        <f t="shared" si="189"/>
        <v>0</v>
      </c>
      <c r="AL345" s="410">
        <f t="shared" si="189"/>
        <v>0</v>
      </c>
      <c r="AM345" s="305"/>
    </row>
    <row r="346" spans="1:39" ht="15" outlineLevel="1">
      <c r="B346" s="314"/>
      <c r="C346" s="304"/>
      <c r="D346" s="290"/>
      <c r="E346" s="290"/>
      <c r="F346" s="290"/>
      <c r="G346" s="290"/>
      <c r="H346" s="290"/>
      <c r="I346" s="290"/>
      <c r="J346" s="290"/>
      <c r="K346" s="290"/>
      <c r="L346" s="290"/>
      <c r="M346" s="290"/>
      <c r="N346" s="290"/>
      <c r="O346" s="290"/>
      <c r="P346" s="290"/>
      <c r="Q346" s="290"/>
      <c r="R346" s="290"/>
      <c r="S346" s="290"/>
      <c r="T346" s="290"/>
      <c r="U346" s="290"/>
      <c r="V346" s="290"/>
      <c r="W346" s="290"/>
      <c r="X346" s="290"/>
      <c r="Y346" s="411"/>
      <c r="Z346" s="411"/>
      <c r="AA346" s="411"/>
      <c r="AB346" s="411"/>
      <c r="AC346" s="411"/>
      <c r="AD346" s="411"/>
      <c r="AE346" s="411"/>
      <c r="AF346" s="411"/>
      <c r="AG346" s="411"/>
      <c r="AH346" s="411"/>
      <c r="AI346" s="411"/>
      <c r="AJ346" s="411"/>
      <c r="AK346" s="411"/>
      <c r="AL346" s="411"/>
      <c r="AM346" s="305"/>
    </row>
    <row r="347" spans="1:39" ht="15.6" outlineLevel="1">
      <c r="A347" s="509"/>
      <c r="B347" s="287" t="s">
        <v>14</v>
      </c>
      <c r="C347" s="288"/>
      <c r="D347" s="289"/>
      <c r="E347" s="289"/>
      <c r="F347" s="289"/>
      <c r="G347" s="289"/>
      <c r="H347" s="289"/>
      <c r="I347" s="289"/>
      <c r="J347" s="289"/>
      <c r="K347" s="289"/>
      <c r="L347" s="289"/>
      <c r="M347" s="289"/>
      <c r="N347" s="289"/>
      <c r="O347" s="289"/>
      <c r="P347" s="288"/>
      <c r="Q347" s="288"/>
      <c r="R347" s="288"/>
      <c r="S347" s="288"/>
      <c r="T347" s="288"/>
      <c r="U347" s="288"/>
      <c r="V347" s="288"/>
      <c r="W347" s="288"/>
      <c r="X347" s="288"/>
      <c r="Y347" s="413"/>
      <c r="Z347" s="413"/>
      <c r="AA347" s="413"/>
      <c r="AB347" s="413"/>
      <c r="AC347" s="413"/>
      <c r="AD347" s="413"/>
      <c r="AE347" s="413"/>
      <c r="AF347" s="413"/>
      <c r="AG347" s="413"/>
      <c r="AH347" s="413"/>
      <c r="AI347" s="413"/>
      <c r="AJ347" s="413"/>
      <c r="AK347" s="413"/>
      <c r="AL347" s="413"/>
      <c r="AM347" s="291"/>
    </row>
    <row r="348" spans="1:39" ht="15" outlineLevel="1">
      <c r="A348" s="508">
        <v>23</v>
      </c>
      <c r="B348" s="314" t="s">
        <v>14</v>
      </c>
      <c r="C348" s="290" t="s">
        <v>25</v>
      </c>
      <c r="D348" s="294">
        <f>+'7.  Persistence Report'!AS71</f>
        <v>943.97479999999996</v>
      </c>
      <c r="E348" s="294">
        <f>+'7.  Persistence Report'!AT71</f>
        <v>0</v>
      </c>
      <c r="F348" s="294">
        <f>+'7.  Persistence Report'!AU71</f>
        <v>0</v>
      </c>
      <c r="G348" s="294">
        <f>+'7.  Persistence Report'!AV71</f>
        <v>0</v>
      </c>
      <c r="H348" s="294">
        <f>+'7.  Persistence Report'!AW71</f>
        <v>0</v>
      </c>
      <c r="I348" s="294">
        <f>+'7.  Persistence Report'!AX71</f>
        <v>0</v>
      </c>
      <c r="J348" s="294">
        <f>+'7.  Persistence Report'!AY71</f>
        <v>0</v>
      </c>
      <c r="K348" s="294">
        <f>+'7.  Persistence Report'!AZ71</f>
        <v>0</v>
      </c>
      <c r="L348" s="294">
        <f>+'7.  Persistence Report'!BA71</f>
        <v>0</v>
      </c>
      <c r="M348" s="294">
        <f>+'7.  Persistence Report'!BB71</f>
        <v>0</v>
      </c>
      <c r="N348" s="290"/>
      <c r="O348" s="294">
        <f>+'7.  Persistence Report'!N71</f>
        <v>14.587223083</v>
      </c>
      <c r="P348" s="294">
        <f>+'7.  Persistence Report'!O71</f>
        <v>14.215027217999999</v>
      </c>
      <c r="Q348" s="294">
        <f>+'7.  Persistence Report'!P71</f>
        <v>13.869109787999999</v>
      </c>
      <c r="R348" s="294">
        <f>+'7.  Persistence Report'!Q71</f>
        <v>12.512523732</v>
      </c>
      <c r="S348" s="294">
        <f>+'7.  Persistence Report'!R71</f>
        <v>11.878550907999999</v>
      </c>
      <c r="T348" s="294">
        <f>+'7.  Persistence Report'!S71</f>
        <v>11.374612059</v>
      </c>
      <c r="U348" s="294">
        <f>+'7.  Persistence Report'!T71</f>
        <v>10.866507642</v>
      </c>
      <c r="V348" s="294">
        <f>+'7.  Persistence Report'!U71</f>
        <v>10.866507642</v>
      </c>
      <c r="W348" s="294">
        <f>+'7.  Persistence Report'!V71</f>
        <v>5.4173347200000004</v>
      </c>
      <c r="X348" s="294">
        <f>+'7.  Persistence Report'!W71</f>
        <v>4.815309032</v>
      </c>
      <c r="Y348" s="469"/>
      <c r="Z348" s="409"/>
      <c r="AA348" s="409"/>
      <c r="AB348" s="409"/>
      <c r="AC348" s="409"/>
      <c r="AD348" s="409"/>
      <c r="AE348" s="409"/>
      <c r="AF348" s="409"/>
      <c r="AG348" s="409"/>
      <c r="AH348" s="409"/>
      <c r="AI348" s="409"/>
      <c r="AJ348" s="409"/>
      <c r="AK348" s="409"/>
      <c r="AL348" s="409"/>
      <c r="AM348" s="295">
        <f>SUM(Y348:AL348)</f>
        <v>0</v>
      </c>
    </row>
    <row r="349" spans="1:39" ht="15" outlineLevel="1">
      <c r="B349" s="293" t="s">
        <v>249</v>
      </c>
      <c r="C349" s="290" t="s">
        <v>163</v>
      </c>
      <c r="D349" s="294">
        <f>+'7.  Persistence Report'!AS106</f>
        <v>9162.3204459999997</v>
      </c>
      <c r="E349" s="294">
        <f>+'7.  Persistence Report'!AT106</f>
        <v>8865.6749689999997</v>
      </c>
      <c r="F349" s="294">
        <f>+'7.  Persistence Report'!AU106</f>
        <v>8556.5004119999994</v>
      </c>
      <c r="G349" s="294">
        <f>+'7.  Persistence Report'!AV106</f>
        <v>7601.3401869999998</v>
      </c>
      <c r="H349" s="294">
        <f>+'7.  Persistence Report'!AW106</f>
        <v>7149.3208999999997</v>
      </c>
      <c r="I349" s="294">
        <f>+'7.  Persistence Report'!AX106</f>
        <v>6814.8877940000002</v>
      </c>
      <c r="J349" s="294">
        <f>+'7.  Persistence Report'!AY106</f>
        <v>6736.1620030000004</v>
      </c>
      <c r="K349" s="294">
        <f>+'7.  Persistence Report'!AZ106</f>
        <v>6736.1620030000004</v>
      </c>
      <c r="L349" s="294">
        <f>+'7.  Persistence Report'!BA106</f>
        <v>2783.856522</v>
      </c>
      <c r="M349" s="294">
        <f>+'7.  Persistence Report'!BB106</f>
        <v>2667.4019779999999</v>
      </c>
      <c r="N349" s="467"/>
      <c r="O349" s="294">
        <f>+'7.  Persistence Report'!N106</f>
        <v>0.791213422</v>
      </c>
      <c r="P349" s="294">
        <f>+'7.  Persistence Report'!O106</f>
        <v>0.77598027599999997</v>
      </c>
      <c r="Q349" s="294">
        <f>+'7.  Persistence Report'!P106</f>
        <v>0.75996249500000002</v>
      </c>
      <c r="R349" s="294">
        <f>+'7.  Persistence Report'!Q106</f>
        <v>0.71032823899999997</v>
      </c>
      <c r="S349" s="294">
        <f>+'7.  Persistence Report'!R106</f>
        <v>0.68678249000000002</v>
      </c>
      <c r="T349" s="294">
        <f>+'7.  Persistence Report'!S106</f>
        <v>0.66933380099999995</v>
      </c>
      <c r="U349" s="294">
        <f>+'7.  Persistence Report'!T106</f>
        <v>0.66523001000000004</v>
      </c>
      <c r="V349" s="294">
        <f>+'7.  Persistence Report'!U106</f>
        <v>0.66523001000000004</v>
      </c>
      <c r="W349" s="294">
        <f>+'7.  Persistence Report'!V106</f>
        <v>0.45997885100000002</v>
      </c>
      <c r="X349" s="294">
        <f>+'7.  Persistence Report'!W106</f>
        <v>0.335315215</v>
      </c>
      <c r="Y349" s="410">
        <f>Y348</f>
        <v>0</v>
      </c>
      <c r="Z349" s="410">
        <f>Z348</f>
        <v>0</v>
      </c>
      <c r="AA349" s="410">
        <f t="shared" ref="AA349:AC349" si="190">AA348</f>
        <v>0</v>
      </c>
      <c r="AB349" s="410">
        <f t="shared" si="190"/>
        <v>0</v>
      </c>
      <c r="AC349" s="410">
        <f t="shared" si="190"/>
        <v>0</v>
      </c>
      <c r="AD349" s="410">
        <f t="shared" ref="AD349:AL349" si="191">AD348</f>
        <v>0</v>
      </c>
      <c r="AE349" s="410">
        <f t="shared" si="191"/>
        <v>0</v>
      </c>
      <c r="AF349" s="410">
        <f t="shared" si="191"/>
        <v>0</v>
      </c>
      <c r="AG349" s="410">
        <f t="shared" si="191"/>
        <v>0</v>
      </c>
      <c r="AH349" s="410">
        <f t="shared" si="191"/>
        <v>0</v>
      </c>
      <c r="AI349" s="410">
        <f t="shared" si="191"/>
        <v>0</v>
      </c>
      <c r="AJ349" s="410">
        <f t="shared" si="191"/>
        <v>0</v>
      </c>
      <c r="AK349" s="410">
        <f t="shared" si="191"/>
        <v>0</v>
      </c>
      <c r="AL349" s="410">
        <f t="shared" si="191"/>
        <v>0</v>
      </c>
      <c r="AM349" s="296"/>
    </row>
    <row r="350" spans="1:39" ht="15" outlineLevel="1">
      <c r="B350" s="314"/>
      <c r="C350" s="304"/>
      <c r="D350" s="290"/>
      <c r="E350" s="290"/>
      <c r="F350" s="290"/>
      <c r="G350" s="290"/>
      <c r="H350" s="290"/>
      <c r="I350" s="290"/>
      <c r="J350" s="290"/>
      <c r="K350" s="290"/>
      <c r="L350" s="290"/>
      <c r="M350" s="290"/>
      <c r="N350" s="290"/>
      <c r="O350" s="290"/>
      <c r="P350" s="290"/>
      <c r="Q350" s="290"/>
      <c r="R350" s="290"/>
      <c r="S350" s="290"/>
      <c r="T350" s="290"/>
      <c r="U350" s="290"/>
      <c r="V350" s="290"/>
      <c r="W350" s="290"/>
      <c r="X350" s="290"/>
      <c r="Y350" s="411"/>
      <c r="Z350" s="411"/>
      <c r="AA350" s="411"/>
      <c r="AB350" s="411"/>
      <c r="AC350" s="411"/>
      <c r="AD350" s="411"/>
      <c r="AE350" s="411"/>
      <c r="AF350" s="411"/>
      <c r="AG350" s="411"/>
      <c r="AH350" s="411"/>
      <c r="AI350" s="411"/>
      <c r="AJ350" s="411"/>
      <c r="AK350" s="411"/>
      <c r="AL350" s="411"/>
      <c r="AM350" s="305"/>
    </row>
    <row r="351" spans="1:39" s="292" customFormat="1" ht="15.6" outlineLevel="1">
      <c r="A351" s="509"/>
      <c r="B351" s="287" t="s">
        <v>487</v>
      </c>
      <c r="C351" s="288"/>
      <c r="D351" s="289"/>
      <c r="E351" s="289"/>
      <c r="F351" s="289"/>
      <c r="G351" s="289"/>
      <c r="H351" s="289"/>
      <c r="I351" s="289"/>
      <c r="J351" s="289"/>
      <c r="K351" s="289"/>
      <c r="L351" s="289"/>
      <c r="M351" s="289"/>
      <c r="N351" s="289"/>
      <c r="O351" s="289"/>
      <c r="P351" s="288"/>
      <c r="Q351" s="288"/>
      <c r="R351" s="288"/>
      <c r="S351" s="288"/>
      <c r="T351" s="288"/>
      <c r="U351" s="288"/>
      <c r="V351" s="288"/>
      <c r="W351" s="288"/>
      <c r="X351" s="288"/>
      <c r="Y351" s="413"/>
      <c r="Z351" s="413"/>
      <c r="AA351" s="413"/>
      <c r="AB351" s="413"/>
      <c r="AC351" s="413"/>
      <c r="AD351" s="413"/>
      <c r="AE351" s="413"/>
      <c r="AF351" s="413"/>
      <c r="AG351" s="413"/>
      <c r="AH351" s="413"/>
      <c r="AI351" s="413"/>
      <c r="AJ351" s="413"/>
      <c r="AK351" s="413"/>
      <c r="AL351" s="413"/>
      <c r="AM351" s="291"/>
    </row>
    <row r="352" spans="1:39" s="282" customFormat="1" ht="15" outlineLevel="1">
      <c r="A352" s="508">
        <v>24</v>
      </c>
      <c r="B352" s="314" t="s">
        <v>14</v>
      </c>
      <c r="C352" s="290" t="s">
        <v>25</v>
      </c>
      <c r="D352" s="294"/>
      <c r="E352" s="294"/>
      <c r="F352" s="294"/>
      <c r="G352" s="294"/>
      <c r="H352" s="294"/>
      <c r="I352" s="294"/>
      <c r="J352" s="294"/>
      <c r="K352" s="294"/>
      <c r="L352" s="294"/>
      <c r="M352" s="294"/>
      <c r="N352" s="290"/>
      <c r="O352" s="294"/>
      <c r="P352" s="294"/>
      <c r="Q352" s="294"/>
      <c r="R352" s="294"/>
      <c r="S352" s="294"/>
      <c r="T352" s="294"/>
      <c r="U352" s="294"/>
      <c r="V352" s="294"/>
      <c r="W352" s="294"/>
      <c r="X352" s="294"/>
      <c r="Y352" s="409"/>
      <c r="Z352" s="409"/>
      <c r="AA352" s="409"/>
      <c r="AB352" s="409"/>
      <c r="AC352" s="409"/>
      <c r="AD352" s="409"/>
      <c r="AE352" s="409"/>
      <c r="AF352" s="409"/>
      <c r="AG352" s="409"/>
      <c r="AH352" s="409"/>
      <c r="AI352" s="409"/>
      <c r="AJ352" s="409"/>
      <c r="AK352" s="409"/>
      <c r="AL352" s="409"/>
      <c r="AM352" s="295">
        <f>SUM(Y352:AL352)</f>
        <v>0</v>
      </c>
    </row>
    <row r="353" spans="1:39" s="282" customFormat="1" ht="15" outlineLevel="1">
      <c r="A353" s="508"/>
      <c r="B353" s="314" t="s">
        <v>249</v>
      </c>
      <c r="C353" s="290" t="s">
        <v>163</v>
      </c>
      <c r="D353" s="294"/>
      <c r="E353" s="294"/>
      <c r="F353" s="294"/>
      <c r="G353" s="294"/>
      <c r="H353" s="294"/>
      <c r="I353" s="294"/>
      <c r="J353" s="294"/>
      <c r="K353" s="294"/>
      <c r="L353" s="294"/>
      <c r="M353" s="294"/>
      <c r="N353" s="467"/>
      <c r="O353" s="294"/>
      <c r="P353" s="294"/>
      <c r="Q353" s="294"/>
      <c r="R353" s="294"/>
      <c r="S353" s="294"/>
      <c r="T353" s="294"/>
      <c r="U353" s="294"/>
      <c r="V353" s="294"/>
      <c r="W353" s="294"/>
      <c r="X353" s="294"/>
      <c r="Y353" s="410">
        <f>Y352</f>
        <v>0</v>
      </c>
      <c r="Z353" s="410">
        <f>Z352</f>
        <v>0</v>
      </c>
      <c r="AA353" s="410">
        <f t="shared" ref="AA353:AC353" si="192">AA352</f>
        <v>0</v>
      </c>
      <c r="AB353" s="410">
        <f t="shared" si="192"/>
        <v>0</v>
      </c>
      <c r="AC353" s="410">
        <f t="shared" si="192"/>
        <v>0</v>
      </c>
      <c r="AD353" s="410">
        <f t="shared" ref="AD353:AL353" si="193">AD352</f>
        <v>0</v>
      </c>
      <c r="AE353" s="410">
        <f t="shared" si="193"/>
        <v>0</v>
      </c>
      <c r="AF353" s="410">
        <f t="shared" si="193"/>
        <v>0</v>
      </c>
      <c r="AG353" s="410">
        <f t="shared" si="193"/>
        <v>0</v>
      </c>
      <c r="AH353" s="410">
        <f t="shared" si="193"/>
        <v>0</v>
      </c>
      <c r="AI353" s="410">
        <f t="shared" si="193"/>
        <v>0</v>
      </c>
      <c r="AJ353" s="410">
        <f t="shared" si="193"/>
        <v>0</v>
      </c>
      <c r="AK353" s="410">
        <f t="shared" si="193"/>
        <v>0</v>
      </c>
      <c r="AL353" s="410">
        <f t="shared" si="193"/>
        <v>0</v>
      </c>
      <c r="AM353" s="296"/>
    </row>
    <row r="354" spans="1:39" s="282" customFormat="1" ht="15" outlineLevel="1">
      <c r="A354" s="508"/>
      <c r="B354" s="314"/>
      <c r="C354" s="304"/>
      <c r="D354" s="290"/>
      <c r="E354" s="290"/>
      <c r="F354" s="290"/>
      <c r="G354" s="290"/>
      <c r="H354" s="290"/>
      <c r="I354" s="290"/>
      <c r="J354" s="290"/>
      <c r="K354" s="290"/>
      <c r="L354" s="290"/>
      <c r="M354" s="290"/>
      <c r="N354" s="290"/>
      <c r="O354" s="290"/>
      <c r="P354" s="290"/>
      <c r="Q354" s="290"/>
      <c r="R354" s="290"/>
      <c r="S354" s="290"/>
      <c r="T354" s="290"/>
      <c r="U354" s="290"/>
      <c r="V354" s="290"/>
      <c r="W354" s="290"/>
      <c r="X354" s="290"/>
      <c r="Y354" s="411"/>
      <c r="Z354" s="411"/>
      <c r="AA354" s="411"/>
      <c r="AB354" s="411"/>
      <c r="AC354" s="411"/>
      <c r="AD354" s="411"/>
      <c r="AE354" s="411"/>
      <c r="AF354" s="411"/>
      <c r="AG354" s="411"/>
      <c r="AH354" s="411"/>
      <c r="AI354" s="411"/>
      <c r="AJ354" s="411"/>
      <c r="AK354" s="411"/>
      <c r="AL354" s="411"/>
      <c r="AM354" s="305"/>
    </row>
    <row r="355" spans="1:39" s="282" customFormat="1" ht="15" outlineLevel="1">
      <c r="A355" s="508">
        <v>25</v>
      </c>
      <c r="B355" s="313" t="s">
        <v>21</v>
      </c>
      <c r="C355" s="290" t="s">
        <v>25</v>
      </c>
      <c r="D355" s="294"/>
      <c r="E355" s="294"/>
      <c r="F355" s="294"/>
      <c r="G355" s="294"/>
      <c r="H355" s="294"/>
      <c r="I355" s="294"/>
      <c r="J355" s="294"/>
      <c r="K355" s="294"/>
      <c r="L355" s="294"/>
      <c r="M355" s="294"/>
      <c r="N355" s="294">
        <v>0</v>
      </c>
      <c r="O355" s="294"/>
      <c r="P355" s="294"/>
      <c r="Q355" s="294"/>
      <c r="R355" s="294"/>
      <c r="S355" s="294"/>
      <c r="T355" s="294"/>
      <c r="U355" s="294"/>
      <c r="V355" s="294"/>
      <c r="W355" s="294"/>
      <c r="X355" s="294"/>
      <c r="Y355" s="414"/>
      <c r="Z355" s="414"/>
      <c r="AA355" s="414"/>
      <c r="AB355" s="414"/>
      <c r="AC355" s="414"/>
      <c r="AD355" s="414"/>
      <c r="AE355" s="414"/>
      <c r="AF355" s="414"/>
      <c r="AG355" s="414"/>
      <c r="AH355" s="414"/>
      <c r="AI355" s="414"/>
      <c r="AJ355" s="414"/>
      <c r="AK355" s="414"/>
      <c r="AL355" s="414"/>
      <c r="AM355" s="295">
        <f>SUM(Y355:AL355)</f>
        <v>0</v>
      </c>
    </row>
    <row r="356" spans="1:39" s="282" customFormat="1" ht="15" outlineLevel="1">
      <c r="A356" s="508"/>
      <c r="B356" s="314" t="s">
        <v>249</v>
      </c>
      <c r="C356" s="290" t="s">
        <v>163</v>
      </c>
      <c r="D356" s="294"/>
      <c r="E356" s="294"/>
      <c r="F356" s="294"/>
      <c r="G356" s="294"/>
      <c r="H356" s="294"/>
      <c r="I356" s="294"/>
      <c r="J356" s="294"/>
      <c r="K356" s="294"/>
      <c r="L356" s="294"/>
      <c r="M356" s="294"/>
      <c r="N356" s="294">
        <f>N355</f>
        <v>0</v>
      </c>
      <c r="O356" s="294"/>
      <c r="P356" s="294"/>
      <c r="Q356" s="294"/>
      <c r="R356" s="294"/>
      <c r="S356" s="294"/>
      <c r="T356" s="294"/>
      <c r="U356" s="294"/>
      <c r="V356" s="294"/>
      <c r="W356" s="294"/>
      <c r="X356" s="294"/>
      <c r="Y356" s="410">
        <f>Y355</f>
        <v>0</v>
      </c>
      <c r="Z356" s="410">
        <f>Z355</f>
        <v>0</v>
      </c>
      <c r="AA356" s="410">
        <f t="shared" ref="AA356:AC356" si="194">AA355</f>
        <v>0</v>
      </c>
      <c r="AB356" s="410">
        <f t="shared" si="194"/>
        <v>0</v>
      </c>
      <c r="AC356" s="410">
        <f t="shared" si="194"/>
        <v>0</v>
      </c>
      <c r="AD356" s="410">
        <f t="shared" ref="AD356:AL356" si="195">AD355</f>
        <v>0</v>
      </c>
      <c r="AE356" s="410">
        <f t="shared" si="195"/>
        <v>0</v>
      </c>
      <c r="AF356" s="410">
        <f t="shared" si="195"/>
        <v>0</v>
      </c>
      <c r="AG356" s="410">
        <f t="shared" si="195"/>
        <v>0</v>
      </c>
      <c r="AH356" s="410">
        <f t="shared" si="195"/>
        <v>0</v>
      </c>
      <c r="AI356" s="410">
        <f t="shared" si="195"/>
        <v>0</v>
      </c>
      <c r="AJ356" s="410">
        <f t="shared" si="195"/>
        <v>0</v>
      </c>
      <c r="AK356" s="410">
        <f t="shared" si="195"/>
        <v>0</v>
      </c>
      <c r="AL356" s="410">
        <f t="shared" si="195"/>
        <v>0</v>
      </c>
      <c r="AM356" s="310"/>
    </row>
    <row r="357" spans="1:39" s="282" customFormat="1" ht="15" outlineLevel="1">
      <c r="A357" s="508"/>
      <c r="B357" s="313"/>
      <c r="C357" s="311"/>
      <c r="D357" s="290"/>
      <c r="E357" s="290"/>
      <c r="F357" s="290"/>
      <c r="G357" s="290"/>
      <c r="H357" s="290"/>
      <c r="I357" s="290"/>
      <c r="J357" s="290"/>
      <c r="K357" s="290"/>
      <c r="L357" s="290"/>
      <c r="M357" s="290"/>
      <c r="N357" s="290"/>
      <c r="O357" s="290"/>
      <c r="P357" s="290"/>
      <c r="Q357" s="290"/>
      <c r="R357" s="290"/>
      <c r="S357" s="290"/>
      <c r="T357" s="290"/>
      <c r="U357" s="290"/>
      <c r="V357" s="290"/>
      <c r="W357" s="290"/>
      <c r="X357" s="290"/>
      <c r="Y357" s="415"/>
      <c r="Z357" s="416"/>
      <c r="AA357" s="415"/>
      <c r="AB357" s="415"/>
      <c r="AC357" s="415"/>
      <c r="AD357" s="415"/>
      <c r="AE357" s="415"/>
      <c r="AF357" s="415"/>
      <c r="AG357" s="415"/>
      <c r="AH357" s="415"/>
      <c r="AI357" s="415"/>
      <c r="AJ357" s="415"/>
      <c r="AK357" s="415"/>
      <c r="AL357" s="415"/>
      <c r="AM357" s="312"/>
    </row>
    <row r="358" spans="1:39" ht="15.6" outlineLevel="1">
      <c r="A358" s="509"/>
      <c r="B358" s="287" t="s">
        <v>15</v>
      </c>
      <c r="C358" s="319"/>
      <c r="D358" s="289"/>
      <c r="E358" s="288"/>
      <c r="F358" s="288"/>
      <c r="G358" s="288"/>
      <c r="H358" s="288"/>
      <c r="I358" s="288"/>
      <c r="J358" s="288"/>
      <c r="K358" s="288"/>
      <c r="L358" s="288"/>
      <c r="M358" s="288"/>
      <c r="N358" s="290"/>
      <c r="O358" s="288"/>
      <c r="P358" s="288"/>
      <c r="Q358" s="288"/>
      <c r="R358" s="288"/>
      <c r="S358" s="288"/>
      <c r="T358" s="288"/>
      <c r="U358" s="288"/>
      <c r="V358" s="288"/>
      <c r="W358" s="288"/>
      <c r="X358" s="288"/>
      <c r="Y358" s="413"/>
      <c r="Z358" s="413"/>
      <c r="AA358" s="413"/>
      <c r="AB358" s="413"/>
      <c r="AC358" s="413"/>
      <c r="AD358" s="413"/>
      <c r="AE358" s="413"/>
      <c r="AF358" s="413"/>
      <c r="AG358" s="413"/>
      <c r="AH358" s="413"/>
      <c r="AI358" s="413"/>
      <c r="AJ358" s="413"/>
      <c r="AK358" s="413"/>
      <c r="AL358" s="413"/>
      <c r="AM358" s="291"/>
    </row>
    <row r="359" spans="1:39" ht="15" outlineLevel="1">
      <c r="A359" s="508">
        <v>26</v>
      </c>
      <c r="B359" s="320" t="s">
        <v>16</v>
      </c>
      <c r="C359" s="290" t="s">
        <v>25</v>
      </c>
      <c r="D359" s="294"/>
      <c r="E359" s="294"/>
      <c r="F359" s="294"/>
      <c r="G359" s="294"/>
      <c r="H359" s="294"/>
      <c r="I359" s="294"/>
      <c r="J359" s="294"/>
      <c r="K359" s="294"/>
      <c r="L359" s="294"/>
      <c r="M359" s="294"/>
      <c r="N359" s="294">
        <v>12</v>
      </c>
      <c r="O359" s="294"/>
      <c r="P359" s="294"/>
      <c r="Q359" s="294"/>
      <c r="R359" s="294"/>
      <c r="S359" s="294"/>
      <c r="T359" s="294"/>
      <c r="U359" s="294"/>
      <c r="V359" s="294"/>
      <c r="W359" s="294"/>
      <c r="X359" s="294"/>
      <c r="Y359" s="425"/>
      <c r="Z359" s="414"/>
      <c r="AA359" s="414"/>
      <c r="AB359" s="414"/>
      <c r="AC359" s="414"/>
      <c r="AD359" s="414"/>
      <c r="AE359" s="414"/>
      <c r="AF359" s="414"/>
      <c r="AG359" s="414"/>
      <c r="AH359" s="414"/>
      <c r="AI359" s="414"/>
      <c r="AJ359" s="414"/>
      <c r="AK359" s="414"/>
      <c r="AL359" s="414"/>
      <c r="AM359" s="295">
        <f>SUM(Y359:AL359)</f>
        <v>0</v>
      </c>
    </row>
    <row r="360" spans="1:39" ht="15" outlineLevel="1">
      <c r="B360" s="293" t="s">
        <v>249</v>
      </c>
      <c r="C360" s="290" t="s">
        <v>163</v>
      </c>
      <c r="D360" s="294"/>
      <c r="E360" s="294"/>
      <c r="F360" s="294"/>
      <c r="G360" s="294"/>
      <c r="H360" s="294"/>
      <c r="I360" s="294"/>
      <c r="J360" s="294"/>
      <c r="K360" s="294"/>
      <c r="L360" s="294"/>
      <c r="M360" s="294"/>
      <c r="N360" s="294">
        <f>N359</f>
        <v>12</v>
      </c>
      <c r="O360" s="294"/>
      <c r="P360" s="294"/>
      <c r="Q360" s="294"/>
      <c r="R360" s="294"/>
      <c r="S360" s="294"/>
      <c r="T360" s="294"/>
      <c r="U360" s="294"/>
      <c r="V360" s="294"/>
      <c r="W360" s="294"/>
      <c r="X360" s="294"/>
      <c r="Y360" s="410">
        <f>Y359</f>
        <v>0</v>
      </c>
      <c r="Z360" s="410">
        <f>Z359</f>
        <v>0</v>
      </c>
      <c r="AA360" s="410">
        <f t="shared" ref="AA360:AC360" si="196">AA359</f>
        <v>0</v>
      </c>
      <c r="AB360" s="410">
        <f t="shared" si="196"/>
        <v>0</v>
      </c>
      <c r="AC360" s="410">
        <f t="shared" si="196"/>
        <v>0</v>
      </c>
      <c r="AD360" s="410">
        <f t="shared" ref="AD360:AL360" si="197">AD359</f>
        <v>0</v>
      </c>
      <c r="AE360" s="410">
        <f t="shared" si="197"/>
        <v>0</v>
      </c>
      <c r="AF360" s="410">
        <f t="shared" si="197"/>
        <v>0</v>
      </c>
      <c r="AG360" s="410">
        <f t="shared" si="197"/>
        <v>0</v>
      </c>
      <c r="AH360" s="410">
        <f t="shared" si="197"/>
        <v>0</v>
      </c>
      <c r="AI360" s="410">
        <f t="shared" si="197"/>
        <v>0</v>
      </c>
      <c r="AJ360" s="410">
        <f t="shared" si="197"/>
        <v>0</v>
      </c>
      <c r="AK360" s="410">
        <f t="shared" si="197"/>
        <v>0</v>
      </c>
      <c r="AL360" s="410">
        <f t="shared" si="197"/>
        <v>0</v>
      </c>
      <c r="AM360" s="305"/>
    </row>
    <row r="361" spans="1:39" ht="15" outlineLevel="1">
      <c r="A361" s="511"/>
      <c r="B361" s="321"/>
      <c r="C361" s="290"/>
      <c r="D361" s="290"/>
      <c r="E361" s="290"/>
      <c r="F361" s="290"/>
      <c r="G361" s="290"/>
      <c r="H361" s="290"/>
      <c r="I361" s="290"/>
      <c r="J361" s="290"/>
      <c r="K361" s="290"/>
      <c r="L361" s="290"/>
      <c r="M361" s="290"/>
      <c r="N361" s="290"/>
      <c r="O361" s="290"/>
      <c r="P361" s="290"/>
      <c r="Q361" s="290"/>
      <c r="R361" s="290"/>
      <c r="S361" s="290"/>
      <c r="T361" s="290"/>
      <c r="U361" s="290"/>
      <c r="V361" s="290"/>
      <c r="W361" s="290"/>
      <c r="X361" s="290"/>
      <c r="Y361" s="422"/>
      <c r="Z361" s="423"/>
      <c r="AA361" s="423"/>
      <c r="AB361" s="423"/>
      <c r="AC361" s="423"/>
      <c r="AD361" s="423"/>
      <c r="AE361" s="423"/>
      <c r="AF361" s="423"/>
      <c r="AG361" s="423"/>
      <c r="AH361" s="423"/>
      <c r="AI361" s="423"/>
      <c r="AJ361" s="423"/>
      <c r="AK361" s="423"/>
      <c r="AL361" s="423"/>
      <c r="AM361" s="296"/>
    </row>
    <row r="362" spans="1:39" ht="15" outlineLevel="1">
      <c r="A362" s="508">
        <v>27</v>
      </c>
      <c r="B362" s="320" t="s">
        <v>17</v>
      </c>
      <c r="C362" s="290" t="s">
        <v>25</v>
      </c>
      <c r="D362" s="294"/>
      <c r="E362" s="294"/>
      <c r="F362" s="294"/>
      <c r="G362" s="294"/>
      <c r="H362" s="294"/>
      <c r="I362" s="294"/>
      <c r="J362" s="294"/>
      <c r="K362" s="294"/>
      <c r="L362" s="294"/>
      <c r="M362" s="294"/>
      <c r="N362" s="294">
        <v>12</v>
      </c>
      <c r="O362" s="294"/>
      <c r="P362" s="294"/>
      <c r="Q362" s="294"/>
      <c r="R362" s="294"/>
      <c r="S362" s="294"/>
      <c r="T362" s="294"/>
      <c r="U362" s="294"/>
      <c r="V362" s="294"/>
      <c r="W362" s="294"/>
      <c r="X362" s="294"/>
      <c r="Y362" s="425"/>
      <c r="Z362" s="414">
        <v>0.02</v>
      </c>
      <c r="AA362" s="414">
        <v>0.98</v>
      </c>
      <c r="AB362" s="414"/>
      <c r="AC362" s="414"/>
      <c r="AD362" s="414"/>
      <c r="AE362" s="414"/>
      <c r="AF362" s="414"/>
      <c r="AG362" s="414"/>
      <c r="AH362" s="414"/>
      <c r="AI362" s="414"/>
      <c r="AJ362" s="414"/>
      <c r="AK362" s="414"/>
      <c r="AL362" s="414"/>
      <c r="AM362" s="295">
        <f>SUM(Y362:AL362)</f>
        <v>1</v>
      </c>
    </row>
    <row r="363" spans="1:39" ht="15" outlineLevel="1">
      <c r="B363" s="293" t="s">
        <v>249</v>
      </c>
      <c r="C363" s="290" t="s">
        <v>163</v>
      </c>
      <c r="D363" s="294">
        <f>+'7.  Persistence Report'!AS94</f>
        <v>-69958.127129999993</v>
      </c>
      <c r="E363" s="294">
        <f>+'7.  Persistence Report'!AT94</f>
        <v>-69958.127129999993</v>
      </c>
      <c r="F363" s="294">
        <f>+'7.  Persistence Report'!AU94</f>
        <v>-69958.127129999993</v>
      </c>
      <c r="G363" s="294">
        <f>+'7.  Persistence Report'!AV94</f>
        <v>-69958.127129999993</v>
      </c>
      <c r="H363" s="294">
        <f>+'7.  Persistence Report'!AW94</f>
        <v>-69958.127129999993</v>
      </c>
      <c r="I363" s="294">
        <f>+'7.  Persistence Report'!AX94</f>
        <v>-69958.127129999993</v>
      </c>
      <c r="J363" s="294">
        <f>+'7.  Persistence Report'!AY94</f>
        <v>-69958.127129999993</v>
      </c>
      <c r="K363" s="294">
        <f>+'7.  Persistence Report'!AZ94</f>
        <v>-69958.127129999993</v>
      </c>
      <c r="L363" s="294">
        <f>+'7.  Persistence Report'!BA94</f>
        <v>-69958.127129999993</v>
      </c>
      <c r="M363" s="294">
        <f>+'7.  Persistence Report'!BB94</f>
        <v>-69958.127129999993</v>
      </c>
      <c r="N363" s="294">
        <f>N362</f>
        <v>12</v>
      </c>
      <c r="O363" s="294">
        <f>+'7.  Persistence Report'!N94</f>
        <v>63.995179799999995</v>
      </c>
      <c r="P363" s="294">
        <f>+'7.  Persistence Report'!O94</f>
        <v>63.995179799999995</v>
      </c>
      <c r="Q363" s="294">
        <f>+'7.  Persistence Report'!P94</f>
        <v>63.995179799999995</v>
      </c>
      <c r="R363" s="294">
        <f>+'7.  Persistence Report'!Q94</f>
        <v>63.995179799999995</v>
      </c>
      <c r="S363" s="294">
        <f>+'7.  Persistence Report'!R94</f>
        <v>63.995179799999995</v>
      </c>
      <c r="T363" s="294">
        <f>+'7.  Persistence Report'!S94</f>
        <v>63.995179799999995</v>
      </c>
      <c r="U363" s="294">
        <f>+'7.  Persistence Report'!T94</f>
        <v>63.995179799999995</v>
      </c>
      <c r="V363" s="294">
        <f>+'7.  Persistence Report'!U94</f>
        <v>63.995179799999995</v>
      </c>
      <c r="W363" s="294">
        <f>+'7.  Persistence Report'!V94</f>
        <v>63.995179799999995</v>
      </c>
      <c r="X363" s="294">
        <f>+'7.  Persistence Report'!W94</f>
        <v>63.995179799999995</v>
      </c>
      <c r="Y363" s="410">
        <f>Y362</f>
        <v>0</v>
      </c>
      <c r="Z363" s="410">
        <f>Z362</f>
        <v>0.02</v>
      </c>
      <c r="AA363" s="410">
        <f t="shared" ref="AA363:AC363" si="198">AA362</f>
        <v>0.98</v>
      </c>
      <c r="AB363" s="410">
        <f t="shared" si="198"/>
        <v>0</v>
      </c>
      <c r="AC363" s="410">
        <f t="shared" si="198"/>
        <v>0</v>
      </c>
      <c r="AD363" s="410">
        <f t="shared" ref="AD363:AL363" si="199">AD362</f>
        <v>0</v>
      </c>
      <c r="AE363" s="410">
        <f t="shared" si="199"/>
        <v>0</v>
      </c>
      <c r="AF363" s="410">
        <f t="shared" si="199"/>
        <v>0</v>
      </c>
      <c r="AG363" s="410">
        <f t="shared" si="199"/>
        <v>0</v>
      </c>
      <c r="AH363" s="410">
        <f t="shared" si="199"/>
        <v>0</v>
      </c>
      <c r="AI363" s="410">
        <f t="shared" si="199"/>
        <v>0</v>
      </c>
      <c r="AJ363" s="410">
        <f t="shared" si="199"/>
        <v>0</v>
      </c>
      <c r="AK363" s="410">
        <f t="shared" si="199"/>
        <v>0</v>
      </c>
      <c r="AL363" s="410">
        <f t="shared" si="199"/>
        <v>0</v>
      </c>
      <c r="AM363" s="305"/>
    </row>
    <row r="364" spans="1:39" ht="15.6" outlineLevel="1">
      <c r="A364" s="511"/>
      <c r="B364" s="322"/>
      <c r="C364" s="299"/>
      <c r="D364" s="290"/>
      <c r="E364" s="290"/>
      <c r="F364" s="290"/>
      <c r="G364" s="290"/>
      <c r="H364" s="290"/>
      <c r="I364" s="290"/>
      <c r="J364" s="290"/>
      <c r="K364" s="290"/>
      <c r="L364" s="290"/>
      <c r="M364" s="290"/>
      <c r="N364" s="299"/>
      <c r="O364" s="290"/>
      <c r="P364" s="290"/>
      <c r="Q364" s="290"/>
      <c r="R364" s="290"/>
      <c r="S364" s="290"/>
      <c r="T364" s="290"/>
      <c r="U364" s="290"/>
      <c r="V364" s="290"/>
      <c r="W364" s="290"/>
      <c r="X364" s="290"/>
      <c r="Y364" s="411"/>
      <c r="Z364" s="411"/>
      <c r="AA364" s="411"/>
      <c r="AB364" s="411"/>
      <c r="AC364" s="411"/>
      <c r="AD364" s="411"/>
      <c r="AE364" s="411"/>
      <c r="AF364" s="411"/>
      <c r="AG364" s="411"/>
      <c r="AH364" s="411"/>
      <c r="AI364" s="411"/>
      <c r="AJ364" s="411"/>
      <c r="AK364" s="411"/>
      <c r="AL364" s="411"/>
      <c r="AM364" s="305"/>
    </row>
    <row r="365" spans="1:39" ht="15" outlineLevel="1">
      <c r="A365" s="508">
        <v>28</v>
      </c>
      <c r="B365" s="320" t="s">
        <v>18</v>
      </c>
      <c r="C365" s="290" t="s">
        <v>25</v>
      </c>
      <c r="D365" s="294"/>
      <c r="E365" s="294"/>
      <c r="F365" s="294"/>
      <c r="G365" s="294"/>
      <c r="H365" s="294"/>
      <c r="I365" s="294"/>
      <c r="J365" s="294"/>
      <c r="K365" s="294"/>
      <c r="L365" s="294"/>
      <c r="M365" s="294"/>
      <c r="N365" s="294">
        <v>0</v>
      </c>
      <c r="O365" s="294"/>
      <c r="P365" s="294"/>
      <c r="Q365" s="294"/>
      <c r="R365" s="294"/>
      <c r="S365" s="294"/>
      <c r="T365" s="294"/>
      <c r="U365" s="294"/>
      <c r="V365" s="294"/>
      <c r="W365" s="294"/>
      <c r="X365" s="294"/>
      <c r="Y365" s="425"/>
      <c r="Z365" s="414"/>
      <c r="AA365" s="414"/>
      <c r="AB365" s="414"/>
      <c r="AC365" s="414"/>
      <c r="AD365" s="414"/>
      <c r="AE365" s="414"/>
      <c r="AF365" s="414"/>
      <c r="AG365" s="414"/>
      <c r="AH365" s="414"/>
      <c r="AI365" s="414"/>
      <c r="AJ365" s="414"/>
      <c r="AK365" s="414"/>
      <c r="AL365" s="414"/>
      <c r="AM365" s="295">
        <f>SUM(Y365:AL365)</f>
        <v>0</v>
      </c>
    </row>
    <row r="366" spans="1:39" ht="15" outlineLevel="1">
      <c r="B366" s="293" t="s">
        <v>249</v>
      </c>
      <c r="C366" s="290" t="s">
        <v>163</v>
      </c>
      <c r="D366" s="294"/>
      <c r="E366" s="294"/>
      <c r="F366" s="294"/>
      <c r="G366" s="294"/>
      <c r="H366" s="294"/>
      <c r="I366" s="294"/>
      <c r="J366" s="294"/>
      <c r="K366" s="294"/>
      <c r="L366" s="294"/>
      <c r="M366" s="294"/>
      <c r="N366" s="294">
        <f>N365</f>
        <v>0</v>
      </c>
      <c r="O366" s="294"/>
      <c r="P366" s="294"/>
      <c r="Q366" s="294"/>
      <c r="R366" s="294"/>
      <c r="S366" s="294"/>
      <c r="T366" s="294"/>
      <c r="U366" s="294"/>
      <c r="V366" s="294"/>
      <c r="W366" s="294"/>
      <c r="X366" s="294"/>
      <c r="Y366" s="410">
        <f>Y365</f>
        <v>0</v>
      </c>
      <c r="Z366" s="410">
        <f>Z365</f>
        <v>0</v>
      </c>
      <c r="AA366" s="410">
        <f t="shared" ref="AA366:AC366" si="200">AA365</f>
        <v>0</v>
      </c>
      <c r="AB366" s="410">
        <f t="shared" si="200"/>
        <v>0</v>
      </c>
      <c r="AC366" s="410">
        <f t="shared" si="200"/>
        <v>0</v>
      </c>
      <c r="AD366" s="410">
        <f t="shared" ref="AD366:AL366" si="201">AD365</f>
        <v>0</v>
      </c>
      <c r="AE366" s="410">
        <f t="shared" si="201"/>
        <v>0</v>
      </c>
      <c r="AF366" s="410">
        <f t="shared" si="201"/>
        <v>0</v>
      </c>
      <c r="AG366" s="410">
        <f t="shared" si="201"/>
        <v>0</v>
      </c>
      <c r="AH366" s="410">
        <f t="shared" si="201"/>
        <v>0</v>
      </c>
      <c r="AI366" s="410">
        <f t="shared" si="201"/>
        <v>0</v>
      </c>
      <c r="AJ366" s="410">
        <f t="shared" si="201"/>
        <v>0</v>
      </c>
      <c r="AK366" s="410">
        <f t="shared" si="201"/>
        <v>0</v>
      </c>
      <c r="AL366" s="410">
        <f t="shared" si="201"/>
        <v>0</v>
      </c>
      <c r="AM366" s="296"/>
    </row>
    <row r="367" spans="1:39" ht="15" outlineLevel="1">
      <c r="A367" s="511"/>
      <c r="B367" s="321"/>
      <c r="C367" s="290"/>
      <c r="D367" s="290"/>
      <c r="E367" s="290"/>
      <c r="F367" s="290"/>
      <c r="G367" s="290"/>
      <c r="H367" s="290"/>
      <c r="I367" s="290"/>
      <c r="J367" s="290"/>
      <c r="K367" s="290"/>
      <c r="L367" s="290"/>
      <c r="M367" s="290"/>
      <c r="N367" s="290"/>
      <c r="O367" s="290"/>
      <c r="P367" s="290"/>
      <c r="Q367" s="290"/>
      <c r="R367" s="290"/>
      <c r="S367" s="290"/>
      <c r="T367" s="290"/>
      <c r="U367" s="290"/>
      <c r="V367" s="290"/>
      <c r="W367" s="290"/>
      <c r="X367" s="290"/>
      <c r="Y367" s="411"/>
      <c r="Z367" s="411"/>
      <c r="AA367" s="411"/>
      <c r="AB367" s="411"/>
      <c r="AC367" s="411"/>
      <c r="AD367" s="411"/>
      <c r="AE367" s="411"/>
      <c r="AF367" s="411"/>
      <c r="AG367" s="411"/>
      <c r="AH367" s="411"/>
      <c r="AI367" s="411"/>
      <c r="AJ367" s="411"/>
      <c r="AK367" s="411"/>
      <c r="AL367" s="411"/>
      <c r="AM367" s="305"/>
    </row>
    <row r="368" spans="1:39" ht="15" outlineLevel="1">
      <c r="A368" s="508">
        <v>29</v>
      </c>
      <c r="B368" s="323" t="s">
        <v>19</v>
      </c>
      <c r="C368" s="290" t="s">
        <v>25</v>
      </c>
      <c r="D368" s="294"/>
      <c r="E368" s="294"/>
      <c r="F368" s="294"/>
      <c r="G368" s="294"/>
      <c r="H368" s="294"/>
      <c r="I368" s="294"/>
      <c r="J368" s="294"/>
      <c r="K368" s="294"/>
      <c r="L368" s="294"/>
      <c r="M368" s="294"/>
      <c r="N368" s="294">
        <v>0</v>
      </c>
      <c r="O368" s="294"/>
      <c r="P368" s="294"/>
      <c r="Q368" s="294"/>
      <c r="R368" s="294"/>
      <c r="S368" s="294"/>
      <c r="T368" s="294"/>
      <c r="U368" s="294"/>
      <c r="V368" s="294"/>
      <c r="W368" s="294"/>
      <c r="X368" s="294"/>
      <c r="Y368" s="425"/>
      <c r="Z368" s="414"/>
      <c r="AA368" s="414"/>
      <c r="AB368" s="414"/>
      <c r="AC368" s="414"/>
      <c r="AD368" s="414"/>
      <c r="AE368" s="414"/>
      <c r="AF368" s="414"/>
      <c r="AG368" s="414"/>
      <c r="AH368" s="414"/>
      <c r="AI368" s="414"/>
      <c r="AJ368" s="414"/>
      <c r="AK368" s="414"/>
      <c r="AL368" s="414"/>
      <c r="AM368" s="295">
        <f>SUM(Y368:AL368)</f>
        <v>0</v>
      </c>
    </row>
    <row r="369" spans="1:39" ht="15" outlineLevel="1">
      <c r="B369" s="323" t="s">
        <v>249</v>
      </c>
      <c r="C369" s="290" t="s">
        <v>163</v>
      </c>
      <c r="D369" s="294"/>
      <c r="E369" s="294"/>
      <c r="F369" s="294"/>
      <c r="G369" s="294"/>
      <c r="H369" s="294"/>
      <c r="I369" s="294"/>
      <c r="J369" s="294"/>
      <c r="K369" s="294"/>
      <c r="L369" s="294"/>
      <c r="M369" s="294"/>
      <c r="N369" s="294">
        <f>N368</f>
        <v>0</v>
      </c>
      <c r="O369" s="294"/>
      <c r="P369" s="294"/>
      <c r="Q369" s="294"/>
      <c r="R369" s="294"/>
      <c r="S369" s="294"/>
      <c r="T369" s="294"/>
      <c r="U369" s="294"/>
      <c r="V369" s="294"/>
      <c r="W369" s="294"/>
      <c r="X369" s="294"/>
      <c r="Y369" s="410">
        <f>Y368</f>
        <v>0</v>
      </c>
      <c r="Z369" s="410">
        <f t="shared" ref="Z369:AC369" si="202">Z368</f>
        <v>0</v>
      </c>
      <c r="AA369" s="410">
        <f t="shared" si="202"/>
        <v>0</v>
      </c>
      <c r="AB369" s="410">
        <f t="shared" si="202"/>
        <v>0</v>
      </c>
      <c r="AC369" s="410">
        <f t="shared" si="202"/>
        <v>0</v>
      </c>
      <c r="AD369" s="410">
        <f t="shared" ref="AD369:AL369" si="203">AD368</f>
        <v>0</v>
      </c>
      <c r="AE369" s="410">
        <f t="shared" si="203"/>
        <v>0</v>
      </c>
      <c r="AF369" s="410">
        <f t="shared" si="203"/>
        <v>0</v>
      </c>
      <c r="AG369" s="410">
        <f t="shared" si="203"/>
        <v>0</v>
      </c>
      <c r="AH369" s="410">
        <f t="shared" si="203"/>
        <v>0</v>
      </c>
      <c r="AI369" s="410">
        <f t="shared" si="203"/>
        <v>0</v>
      </c>
      <c r="AJ369" s="410">
        <f t="shared" si="203"/>
        <v>0</v>
      </c>
      <c r="AK369" s="410">
        <f t="shared" si="203"/>
        <v>0</v>
      </c>
      <c r="AL369" s="410">
        <f t="shared" si="203"/>
        <v>0</v>
      </c>
      <c r="AM369" s="296"/>
    </row>
    <row r="370" spans="1:39" ht="15" outlineLevel="1">
      <c r="B370" s="323"/>
      <c r="C370" s="290"/>
      <c r="D370" s="290"/>
      <c r="E370" s="290"/>
      <c r="F370" s="290"/>
      <c r="G370" s="290"/>
      <c r="H370" s="290"/>
      <c r="I370" s="290"/>
      <c r="J370" s="290"/>
      <c r="K370" s="290"/>
      <c r="L370" s="290"/>
      <c r="M370" s="290"/>
      <c r="N370" s="290"/>
      <c r="O370" s="290"/>
      <c r="P370" s="290"/>
      <c r="Q370" s="290"/>
      <c r="R370" s="290"/>
      <c r="S370" s="290"/>
      <c r="T370" s="290"/>
      <c r="U370" s="290"/>
      <c r="V370" s="290"/>
      <c r="W370" s="290"/>
      <c r="X370" s="290"/>
      <c r="Y370" s="422"/>
      <c r="Z370" s="422"/>
      <c r="AA370" s="422"/>
      <c r="AB370" s="422"/>
      <c r="AC370" s="422"/>
      <c r="AD370" s="422"/>
      <c r="AE370" s="422"/>
      <c r="AF370" s="422"/>
      <c r="AG370" s="422"/>
      <c r="AH370" s="422"/>
      <c r="AI370" s="422"/>
      <c r="AJ370" s="422"/>
      <c r="AK370" s="422"/>
      <c r="AL370" s="422"/>
      <c r="AM370" s="312"/>
    </row>
    <row r="371" spans="1:39" s="282" customFormat="1" ht="15" outlineLevel="1">
      <c r="A371" s="508">
        <v>30</v>
      </c>
      <c r="B371" s="323" t="s">
        <v>488</v>
      </c>
      <c r="C371" s="290" t="s">
        <v>25</v>
      </c>
      <c r="D371" s="294"/>
      <c r="E371" s="294"/>
      <c r="F371" s="294"/>
      <c r="G371" s="294"/>
      <c r="H371" s="294"/>
      <c r="I371" s="294"/>
      <c r="J371" s="294"/>
      <c r="K371" s="294"/>
      <c r="L371" s="294"/>
      <c r="M371" s="294"/>
      <c r="N371" s="294">
        <v>0</v>
      </c>
      <c r="O371" s="294"/>
      <c r="P371" s="294"/>
      <c r="Q371" s="294"/>
      <c r="R371" s="294"/>
      <c r="S371" s="294"/>
      <c r="T371" s="294"/>
      <c r="U371" s="294"/>
      <c r="V371" s="294"/>
      <c r="W371" s="294"/>
      <c r="X371" s="294"/>
      <c r="Y371" s="409"/>
      <c r="Z371" s="409"/>
      <c r="AA371" s="409"/>
      <c r="AB371" s="409"/>
      <c r="AC371" s="409"/>
      <c r="AD371" s="409"/>
      <c r="AE371" s="409"/>
      <c r="AF371" s="409"/>
      <c r="AG371" s="409"/>
      <c r="AH371" s="409"/>
      <c r="AI371" s="409"/>
      <c r="AJ371" s="409"/>
      <c r="AK371" s="409"/>
      <c r="AL371" s="409"/>
      <c r="AM371" s="295">
        <f>SUM(Y371:AL371)</f>
        <v>0</v>
      </c>
    </row>
    <row r="372" spans="1:39" s="282" customFormat="1" ht="15" outlineLevel="1">
      <c r="A372" s="508"/>
      <c r="B372" s="323" t="s">
        <v>249</v>
      </c>
      <c r="C372" s="290" t="s">
        <v>163</v>
      </c>
      <c r="D372" s="294"/>
      <c r="E372" s="294"/>
      <c r="F372" s="294"/>
      <c r="G372" s="294"/>
      <c r="H372" s="294"/>
      <c r="I372" s="294"/>
      <c r="J372" s="294"/>
      <c r="K372" s="294"/>
      <c r="L372" s="294"/>
      <c r="M372" s="294"/>
      <c r="N372" s="294">
        <f>N371</f>
        <v>0</v>
      </c>
      <c r="O372" s="294"/>
      <c r="P372" s="294"/>
      <c r="Q372" s="294"/>
      <c r="R372" s="294"/>
      <c r="S372" s="294"/>
      <c r="T372" s="294"/>
      <c r="U372" s="294"/>
      <c r="V372" s="294"/>
      <c r="W372" s="294"/>
      <c r="X372" s="294"/>
      <c r="Y372" s="410">
        <f>Y371</f>
        <v>0</v>
      </c>
      <c r="Z372" s="410">
        <f t="shared" ref="Z372:AC372" si="204">Z371</f>
        <v>0</v>
      </c>
      <c r="AA372" s="410">
        <f t="shared" si="204"/>
        <v>0</v>
      </c>
      <c r="AB372" s="410">
        <f t="shared" si="204"/>
        <v>0</v>
      </c>
      <c r="AC372" s="410">
        <f t="shared" si="204"/>
        <v>0</v>
      </c>
      <c r="AD372" s="410">
        <f t="shared" ref="AD372:AL372" si="205">AD371</f>
        <v>0</v>
      </c>
      <c r="AE372" s="410">
        <f t="shared" si="205"/>
        <v>0</v>
      </c>
      <c r="AF372" s="410">
        <f t="shared" si="205"/>
        <v>0</v>
      </c>
      <c r="AG372" s="410">
        <f t="shared" si="205"/>
        <v>0</v>
      </c>
      <c r="AH372" s="410">
        <f t="shared" si="205"/>
        <v>0</v>
      </c>
      <c r="AI372" s="410">
        <f t="shared" si="205"/>
        <v>0</v>
      </c>
      <c r="AJ372" s="410">
        <f t="shared" si="205"/>
        <v>0</v>
      </c>
      <c r="AK372" s="410">
        <f t="shared" si="205"/>
        <v>0</v>
      </c>
      <c r="AL372" s="410">
        <f t="shared" si="205"/>
        <v>0</v>
      </c>
      <c r="AM372" s="296"/>
    </row>
    <row r="373" spans="1:39" s="282" customFormat="1" ht="15" outlineLevel="1">
      <c r="A373" s="508"/>
      <c r="B373" s="323"/>
      <c r="C373" s="290"/>
      <c r="D373" s="290"/>
      <c r="E373" s="290"/>
      <c r="F373" s="290"/>
      <c r="G373" s="290"/>
      <c r="H373" s="290"/>
      <c r="I373" s="290"/>
      <c r="J373" s="290"/>
      <c r="K373" s="290"/>
      <c r="L373" s="290"/>
      <c r="M373" s="290"/>
      <c r="N373" s="290"/>
      <c r="O373" s="290"/>
      <c r="P373" s="290"/>
      <c r="Q373" s="290"/>
      <c r="R373" s="290"/>
      <c r="S373" s="290"/>
      <c r="T373" s="290"/>
      <c r="U373" s="290"/>
      <c r="V373" s="290"/>
      <c r="W373" s="290"/>
      <c r="X373" s="290"/>
      <c r="Y373" s="411"/>
      <c r="Z373" s="411"/>
      <c r="AA373" s="411"/>
      <c r="AB373" s="411"/>
      <c r="AC373" s="411"/>
      <c r="AD373" s="411"/>
      <c r="AE373" s="411"/>
      <c r="AF373" s="411"/>
      <c r="AG373" s="411"/>
      <c r="AH373" s="411"/>
      <c r="AI373" s="411"/>
      <c r="AJ373" s="411"/>
      <c r="AK373" s="411"/>
      <c r="AL373" s="411"/>
      <c r="AM373" s="312"/>
    </row>
    <row r="374" spans="1:39" s="282" customFormat="1" ht="15.6" outlineLevel="1">
      <c r="A374" s="508"/>
      <c r="B374" s="287" t="s">
        <v>489</v>
      </c>
      <c r="C374" s="290"/>
      <c r="D374" s="290"/>
      <c r="E374" s="290"/>
      <c r="F374" s="290"/>
      <c r="G374" s="290"/>
      <c r="H374" s="290"/>
      <c r="I374" s="290"/>
      <c r="J374" s="290"/>
      <c r="K374" s="290"/>
      <c r="L374" s="290"/>
      <c r="M374" s="290"/>
      <c r="N374" s="290"/>
      <c r="O374" s="290"/>
      <c r="P374" s="290"/>
      <c r="Q374" s="290"/>
      <c r="R374" s="290"/>
      <c r="S374" s="290"/>
      <c r="T374" s="290"/>
      <c r="U374" s="290"/>
      <c r="V374" s="290"/>
      <c r="W374" s="290"/>
      <c r="X374" s="290"/>
      <c r="Y374" s="411"/>
      <c r="Z374" s="411"/>
      <c r="AA374" s="411"/>
      <c r="AB374" s="411"/>
      <c r="AC374" s="411"/>
      <c r="AD374" s="411"/>
      <c r="AE374" s="411"/>
      <c r="AF374" s="411"/>
      <c r="AG374" s="411"/>
      <c r="AH374" s="411"/>
      <c r="AI374" s="411"/>
      <c r="AJ374" s="411"/>
      <c r="AK374" s="411"/>
      <c r="AL374" s="411"/>
      <c r="AM374" s="312"/>
    </row>
    <row r="375" spans="1:39" s="282" customFormat="1" ht="15" outlineLevel="1">
      <c r="A375" s="508">
        <v>31</v>
      </c>
      <c r="B375" s="323" t="s">
        <v>490</v>
      </c>
      <c r="C375" s="290" t="s">
        <v>25</v>
      </c>
      <c r="D375" s="294"/>
      <c r="E375" s="294"/>
      <c r="F375" s="294"/>
      <c r="G375" s="294"/>
      <c r="H375" s="294"/>
      <c r="I375" s="294"/>
      <c r="J375" s="294"/>
      <c r="K375" s="294"/>
      <c r="L375" s="294"/>
      <c r="M375" s="294"/>
      <c r="N375" s="294">
        <v>0</v>
      </c>
      <c r="O375" s="294"/>
      <c r="P375" s="294"/>
      <c r="Q375" s="294"/>
      <c r="R375" s="294"/>
      <c r="S375" s="294"/>
      <c r="T375" s="294"/>
      <c r="U375" s="294"/>
      <c r="V375" s="294"/>
      <c r="W375" s="294"/>
      <c r="X375" s="294"/>
      <c r="Y375" s="409"/>
      <c r="Z375" s="409"/>
      <c r="AA375" s="409"/>
      <c r="AB375" s="409"/>
      <c r="AC375" s="409"/>
      <c r="AD375" s="409"/>
      <c r="AE375" s="409"/>
      <c r="AF375" s="409"/>
      <c r="AG375" s="409"/>
      <c r="AH375" s="409"/>
      <c r="AI375" s="409"/>
      <c r="AJ375" s="409"/>
      <c r="AK375" s="409"/>
      <c r="AL375" s="409"/>
      <c r="AM375" s="295">
        <f>SUM(Y375:AL375)</f>
        <v>0</v>
      </c>
    </row>
    <row r="376" spans="1:39" s="282" customFormat="1" ht="15" outlineLevel="1">
      <c r="A376" s="508"/>
      <c r="B376" s="323" t="s">
        <v>249</v>
      </c>
      <c r="C376" s="290" t="s">
        <v>163</v>
      </c>
      <c r="D376" s="294"/>
      <c r="E376" s="294"/>
      <c r="F376" s="294"/>
      <c r="G376" s="294"/>
      <c r="H376" s="294"/>
      <c r="I376" s="294"/>
      <c r="J376" s="294"/>
      <c r="K376" s="294"/>
      <c r="L376" s="294"/>
      <c r="M376" s="294"/>
      <c r="N376" s="294">
        <f>N375</f>
        <v>0</v>
      </c>
      <c r="O376" s="294"/>
      <c r="P376" s="294"/>
      <c r="Q376" s="294"/>
      <c r="R376" s="294"/>
      <c r="S376" s="294"/>
      <c r="T376" s="294"/>
      <c r="U376" s="294"/>
      <c r="V376" s="294"/>
      <c r="W376" s="294"/>
      <c r="X376" s="294"/>
      <c r="Y376" s="410">
        <f>Y375</f>
        <v>0</v>
      </c>
      <c r="Z376" s="410">
        <f t="shared" ref="Z376:AC376" si="206">Z375</f>
        <v>0</v>
      </c>
      <c r="AA376" s="410">
        <f t="shared" si="206"/>
        <v>0</v>
      </c>
      <c r="AB376" s="410">
        <f t="shared" si="206"/>
        <v>0</v>
      </c>
      <c r="AC376" s="410">
        <f t="shared" si="206"/>
        <v>0</v>
      </c>
      <c r="AD376" s="410">
        <f t="shared" ref="AD376:AL376" si="207">AD375</f>
        <v>0</v>
      </c>
      <c r="AE376" s="410">
        <f t="shared" si="207"/>
        <v>0</v>
      </c>
      <c r="AF376" s="410">
        <f t="shared" si="207"/>
        <v>0</v>
      </c>
      <c r="AG376" s="410">
        <f t="shared" si="207"/>
        <v>0</v>
      </c>
      <c r="AH376" s="410">
        <f t="shared" si="207"/>
        <v>0</v>
      </c>
      <c r="AI376" s="410">
        <f t="shared" si="207"/>
        <v>0</v>
      </c>
      <c r="AJ376" s="410">
        <f t="shared" si="207"/>
        <v>0</v>
      </c>
      <c r="AK376" s="410">
        <f t="shared" si="207"/>
        <v>0</v>
      </c>
      <c r="AL376" s="410">
        <f t="shared" si="207"/>
        <v>0</v>
      </c>
      <c r="AM376" s="296"/>
    </row>
    <row r="377" spans="1:39" s="282" customFormat="1" ht="15" outlineLevel="1">
      <c r="A377" s="508"/>
      <c r="B377" s="323"/>
      <c r="C377" s="290"/>
      <c r="D377" s="290"/>
      <c r="E377" s="290"/>
      <c r="F377" s="290"/>
      <c r="G377" s="290"/>
      <c r="H377" s="290"/>
      <c r="I377" s="290"/>
      <c r="J377" s="290"/>
      <c r="K377" s="290"/>
      <c r="L377" s="290"/>
      <c r="M377" s="290"/>
      <c r="N377" s="290"/>
      <c r="O377" s="290"/>
      <c r="P377" s="290"/>
      <c r="Q377" s="290"/>
      <c r="R377" s="290"/>
      <c r="S377" s="290"/>
      <c r="T377" s="290"/>
      <c r="U377" s="290"/>
      <c r="V377" s="290"/>
      <c r="W377" s="290"/>
      <c r="X377" s="290"/>
      <c r="Y377" s="411"/>
      <c r="Z377" s="411"/>
      <c r="AA377" s="411"/>
      <c r="AB377" s="411"/>
      <c r="AC377" s="411"/>
      <c r="AD377" s="411"/>
      <c r="AE377" s="411"/>
      <c r="AF377" s="411"/>
      <c r="AG377" s="411"/>
      <c r="AH377" s="411"/>
      <c r="AI377" s="411"/>
      <c r="AJ377" s="411"/>
      <c r="AK377" s="411"/>
      <c r="AL377" s="411"/>
      <c r="AM377" s="312"/>
    </row>
    <row r="378" spans="1:39" s="282" customFormat="1" ht="15" outlineLevel="1">
      <c r="A378" s="508">
        <v>32</v>
      </c>
      <c r="B378" s="323" t="s">
        <v>491</v>
      </c>
      <c r="C378" s="290" t="s">
        <v>25</v>
      </c>
      <c r="D378" s="294"/>
      <c r="E378" s="294"/>
      <c r="F378" s="294"/>
      <c r="G378" s="294"/>
      <c r="H378" s="294"/>
      <c r="I378" s="294"/>
      <c r="J378" s="294"/>
      <c r="K378" s="294"/>
      <c r="L378" s="294"/>
      <c r="M378" s="294"/>
      <c r="N378" s="294">
        <v>0</v>
      </c>
      <c r="O378" s="294"/>
      <c r="P378" s="294"/>
      <c r="Q378" s="294"/>
      <c r="R378" s="294"/>
      <c r="S378" s="294"/>
      <c r="T378" s="294"/>
      <c r="U378" s="294"/>
      <c r="V378" s="294"/>
      <c r="W378" s="294"/>
      <c r="X378" s="294"/>
      <c r="Y378" s="409"/>
      <c r="Z378" s="409"/>
      <c r="AA378" s="409"/>
      <c r="AB378" s="409"/>
      <c r="AC378" s="409"/>
      <c r="AD378" s="409"/>
      <c r="AE378" s="409"/>
      <c r="AF378" s="409"/>
      <c r="AG378" s="409"/>
      <c r="AH378" s="409"/>
      <c r="AI378" s="409"/>
      <c r="AJ378" s="409"/>
      <c r="AK378" s="409"/>
      <c r="AL378" s="409"/>
      <c r="AM378" s="295">
        <f>SUM(Y378:AL378)</f>
        <v>0</v>
      </c>
    </row>
    <row r="379" spans="1:39" s="282" customFormat="1" ht="15" outlineLevel="1">
      <c r="A379" s="508"/>
      <c r="B379" s="323" t="s">
        <v>249</v>
      </c>
      <c r="C379" s="290" t="s">
        <v>163</v>
      </c>
      <c r="D379" s="294"/>
      <c r="E379" s="294"/>
      <c r="F379" s="294"/>
      <c r="G379" s="294"/>
      <c r="H379" s="294"/>
      <c r="I379" s="294"/>
      <c r="J379" s="294"/>
      <c r="K379" s="294"/>
      <c r="L379" s="294"/>
      <c r="M379" s="294"/>
      <c r="N379" s="294">
        <f>N378</f>
        <v>0</v>
      </c>
      <c r="O379" s="294"/>
      <c r="P379" s="294"/>
      <c r="Q379" s="294"/>
      <c r="R379" s="294"/>
      <c r="S379" s="294"/>
      <c r="T379" s="294"/>
      <c r="U379" s="294"/>
      <c r="V379" s="294"/>
      <c r="W379" s="294"/>
      <c r="X379" s="294"/>
      <c r="Y379" s="410">
        <f>Y378</f>
        <v>0</v>
      </c>
      <c r="Z379" s="410">
        <f t="shared" ref="Z379:AC379" si="208">Z378</f>
        <v>0</v>
      </c>
      <c r="AA379" s="410">
        <f t="shared" si="208"/>
        <v>0</v>
      </c>
      <c r="AB379" s="410">
        <f t="shared" si="208"/>
        <v>0</v>
      </c>
      <c r="AC379" s="410">
        <f t="shared" si="208"/>
        <v>0</v>
      </c>
      <c r="AD379" s="410">
        <f t="shared" ref="AD379:AL379" si="209">AD378</f>
        <v>0</v>
      </c>
      <c r="AE379" s="410">
        <f t="shared" si="209"/>
        <v>0</v>
      </c>
      <c r="AF379" s="410">
        <f t="shared" si="209"/>
        <v>0</v>
      </c>
      <c r="AG379" s="410">
        <f t="shared" si="209"/>
        <v>0</v>
      </c>
      <c r="AH379" s="410">
        <f t="shared" si="209"/>
        <v>0</v>
      </c>
      <c r="AI379" s="410">
        <f t="shared" si="209"/>
        <v>0</v>
      </c>
      <c r="AJ379" s="410">
        <f t="shared" si="209"/>
        <v>0</v>
      </c>
      <c r="AK379" s="410">
        <f t="shared" si="209"/>
        <v>0</v>
      </c>
      <c r="AL379" s="410">
        <f t="shared" si="209"/>
        <v>0</v>
      </c>
      <c r="AM379" s="296"/>
    </row>
    <row r="380" spans="1:39" s="282" customFormat="1" ht="15" outlineLevel="1">
      <c r="A380" s="508"/>
      <c r="B380" s="323"/>
      <c r="C380" s="290"/>
      <c r="D380" s="290"/>
      <c r="E380" s="290"/>
      <c r="F380" s="290"/>
      <c r="G380" s="290"/>
      <c r="H380" s="290"/>
      <c r="I380" s="290"/>
      <c r="J380" s="290"/>
      <c r="K380" s="290"/>
      <c r="L380" s="290"/>
      <c r="M380" s="290"/>
      <c r="N380" s="290"/>
      <c r="O380" s="290"/>
      <c r="P380" s="290"/>
      <c r="Q380" s="290"/>
      <c r="R380" s="290"/>
      <c r="S380" s="290"/>
      <c r="T380" s="290"/>
      <c r="U380" s="290"/>
      <c r="V380" s="290"/>
      <c r="W380" s="290"/>
      <c r="X380" s="290"/>
      <c r="Y380" s="411"/>
      <c r="Z380" s="411"/>
      <c r="AA380" s="411"/>
      <c r="AB380" s="411"/>
      <c r="AC380" s="411"/>
      <c r="AD380" s="411"/>
      <c r="AE380" s="411"/>
      <c r="AF380" s="411"/>
      <c r="AG380" s="411"/>
      <c r="AH380" s="411"/>
      <c r="AI380" s="411"/>
      <c r="AJ380" s="411"/>
      <c r="AK380" s="411"/>
      <c r="AL380" s="411"/>
      <c r="AM380" s="312"/>
    </row>
    <row r="381" spans="1:39" s="282" customFormat="1" ht="15" outlineLevel="1">
      <c r="A381" s="508">
        <v>33</v>
      </c>
      <c r="B381" s="323" t="s">
        <v>492</v>
      </c>
      <c r="C381" s="290" t="s">
        <v>25</v>
      </c>
      <c r="D381" s="294"/>
      <c r="E381" s="294"/>
      <c r="F381" s="294"/>
      <c r="G381" s="294"/>
      <c r="H381" s="294"/>
      <c r="I381" s="294"/>
      <c r="J381" s="294"/>
      <c r="K381" s="294"/>
      <c r="L381" s="294"/>
      <c r="M381" s="294"/>
      <c r="N381" s="294">
        <v>12</v>
      </c>
      <c r="O381" s="294"/>
      <c r="P381" s="294"/>
      <c r="Q381" s="294"/>
      <c r="R381" s="294"/>
      <c r="S381" s="294"/>
      <c r="T381" s="294"/>
      <c r="U381" s="294"/>
      <c r="V381" s="294"/>
      <c r="W381" s="294"/>
      <c r="X381" s="294"/>
      <c r="Y381" s="409"/>
      <c r="Z381" s="409"/>
      <c r="AA381" s="409"/>
      <c r="AB381" s="409"/>
      <c r="AC381" s="409"/>
      <c r="AD381" s="409"/>
      <c r="AE381" s="409"/>
      <c r="AF381" s="409"/>
      <c r="AG381" s="409"/>
      <c r="AH381" s="409"/>
      <c r="AI381" s="409"/>
      <c r="AJ381" s="409"/>
      <c r="AK381" s="409"/>
      <c r="AL381" s="409"/>
      <c r="AM381" s="295">
        <f>SUM(Y381:AL381)</f>
        <v>0</v>
      </c>
    </row>
    <row r="382" spans="1:39" s="282" customFormat="1" ht="15" outlineLevel="1">
      <c r="A382" s="508"/>
      <c r="B382" s="323" t="s">
        <v>249</v>
      </c>
      <c r="C382" s="290" t="s">
        <v>163</v>
      </c>
      <c r="D382" s="294"/>
      <c r="E382" s="294"/>
      <c r="F382" s="294"/>
      <c r="G382" s="294"/>
      <c r="H382" s="294"/>
      <c r="I382" s="294"/>
      <c r="J382" s="294"/>
      <c r="K382" s="294"/>
      <c r="L382" s="294"/>
      <c r="M382" s="294"/>
      <c r="N382" s="294">
        <f>N381</f>
        <v>12</v>
      </c>
      <c r="O382" s="294"/>
      <c r="P382" s="294"/>
      <c r="Q382" s="294"/>
      <c r="R382" s="294"/>
      <c r="S382" s="294"/>
      <c r="T382" s="294"/>
      <c r="U382" s="294"/>
      <c r="V382" s="294"/>
      <c r="W382" s="294"/>
      <c r="X382" s="294"/>
      <c r="Y382" s="410">
        <f>Y381</f>
        <v>0</v>
      </c>
      <c r="Z382" s="410">
        <f t="shared" ref="Z382:AC382" si="210">Z381</f>
        <v>0</v>
      </c>
      <c r="AA382" s="410">
        <f t="shared" si="210"/>
        <v>0</v>
      </c>
      <c r="AB382" s="410">
        <f t="shared" si="210"/>
        <v>0</v>
      </c>
      <c r="AC382" s="410">
        <f t="shared" si="210"/>
        <v>0</v>
      </c>
      <c r="AD382" s="410">
        <f t="shared" ref="AD382:AK382" si="211">AD381</f>
        <v>0</v>
      </c>
      <c r="AE382" s="410">
        <f t="shared" si="211"/>
        <v>0</v>
      </c>
      <c r="AF382" s="410">
        <f t="shared" si="211"/>
        <v>0</v>
      </c>
      <c r="AG382" s="410">
        <f t="shared" si="211"/>
        <v>0</v>
      </c>
      <c r="AH382" s="410">
        <f t="shared" si="211"/>
        <v>0</v>
      </c>
      <c r="AI382" s="410">
        <f t="shared" si="211"/>
        <v>0</v>
      </c>
      <c r="AJ382" s="410">
        <f t="shared" si="211"/>
        <v>0</v>
      </c>
      <c r="AK382" s="410">
        <f t="shared" si="211"/>
        <v>0</v>
      </c>
      <c r="AL382" s="410">
        <f>AL381</f>
        <v>0</v>
      </c>
      <c r="AM382" s="296"/>
    </row>
    <row r="383" spans="1:39" ht="15" outlineLevel="1">
      <c r="B383" s="314"/>
      <c r="C383" s="324"/>
      <c r="D383" s="325"/>
      <c r="E383" s="325"/>
      <c r="F383" s="325"/>
      <c r="G383" s="325"/>
      <c r="H383" s="325"/>
      <c r="I383" s="325"/>
      <c r="J383" s="325"/>
      <c r="K383" s="325"/>
      <c r="L383" s="325"/>
      <c r="M383" s="325"/>
      <c r="N383" s="325"/>
      <c r="O383" s="325"/>
      <c r="P383" s="325"/>
      <c r="Q383" s="325"/>
      <c r="R383" s="325"/>
      <c r="S383" s="325"/>
      <c r="T383" s="325"/>
      <c r="U383" s="325"/>
      <c r="V383" s="325"/>
      <c r="W383" s="325"/>
      <c r="X383" s="325"/>
      <c r="Y383" s="300"/>
      <c r="Z383" s="300"/>
      <c r="AA383" s="300"/>
      <c r="AB383" s="300"/>
      <c r="AC383" s="300"/>
      <c r="AD383" s="300"/>
      <c r="AE383" s="300"/>
      <c r="AF383" s="300"/>
      <c r="AG383" s="300"/>
      <c r="AH383" s="300"/>
      <c r="AI383" s="300"/>
      <c r="AJ383" s="300"/>
      <c r="AK383" s="300"/>
      <c r="AL383" s="300"/>
      <c r="AM383" s="305"/>
    </row>
    <row r="384" spans="1:39" ht="15.6">
      <c r="B384" s="326" t="s">
        <v>250</v>
      </c>
      <c r="C384" s="328"/>
      <c r="D384" s="328">
        <f>SUM(D279:D382)</f>
        <v>5599192.9959014254</v>
      </c>
      <c r="E384" s="328">
        <f t="shared" ref="E384:X384" si="212">SUM(E279:E382)</f>
        <v>5568691.9006311288</v>
      </c>
      <c r="F384" s="328">
        <f t="shared" si="212"/>
        <v>5526244.703638183</v>
      </c>
      <c r="G384" s="328">
        <f t="shared" si="212"/>
        <v>5399216.6298598628</v>
      </c>
      <c r="H384" s="328">
        <f t="shared" si="212"/>
        <v>5143342.8637092011</v>
      </c>
      <c r="I384" s="328">
        <f t="shared" si="212"/>
        <v>4978549.0017940588</v>
      </c>
      <c r="J384" s="328">
        <f t="shared" si="212"/>
        <v>4968688.9330770345</v>
      </c>
      <c r="K384" s="328">
        <f t="shared" si="212"/>
        <v>4959219.5383857591</v>
      </c>
      <c r="L384" s="328">
        <f t="shared" si="212"/>
        <v>4609227.1123710042</v>
      </c>
      <c r="M384" s="328">
        <f t="shared" si="212"/>
        <v>4190095.0375975249</v>
      </c>
      <c r="N384" s="328">
        <f t="shared" si="212"/>
        <v>270</v>
      </c>
      <c r="O384" s="328">
        <f t="shared" si="212"/>
        <v>3085.3605494200001</v>
      </c>
      <c r="P384" s="328">
        <f t="shared" si="212"/>
        <v>1404.4502999989998</v>
      </c>
      <c r="Q384" s="328">
        <f t="shared" si="212"/>
        <v>1397.726227183</v>
      </c>
      <c r="R384" s="328">
        <f t="shared" si="212"/>
        <v>1382.3435204740001</v>
      </c>
      <c r="S384" s="328">
        <f t="shared" si="212"/>
        <v>1292.8435269080001</v>
      </c>
      <c r="T384" s="328">
        <f t="shared" si="212"/>
        <v>1266.1090317189996</v>
      </c>
      <c r="U384" s="328">
        <f t="shared" si="212"/>
        <v>1265.5968235109997</v>
      </c>
      <c r="V384" s="328">
        <f t="shared" si="212"/>
        <v>1265.5510021049997</v>
      </c>
      <c r="W384" s="328">
        <f t="shared" si="212"/>
        <v>1202.131806461</v>
      </c>
      <c r="X384" s="328">
        <f t="shared" si="212"/>
        <v>1115.6063086179997</v>
      </c>
      <c r="Y384" s="328">
        <f>IF(Y278="kWh",SUMPRODUCT(D279:D382,Y279:Y382))</f>
        <v>265041.59220075898</v>
      </c>
      <c r="Z384" s="328">
        <f>IF(Z278="kWh",SUMPRODUCT(D279:D382,Z279:Z382))</f>
        <v>47417.23346803867</v>
      </c>
      <c r="AA384" s="328">
        <f>IF(AA278="kW",SUMPRODUCT(N279:N382,O279:O382,AA279:AA382),SUMPRODUCT(D279:D382,AA279:AA382))</f>
        <v>10262.077264295945</v>
      </c>
      <c r="AB384" s="328">
        <f>IF(AB278="kW",SUMPRODUCT(N279:N382,O279:O382,AB279:AB382),SUMPRODUCT(D279:D382,AB279:AB382))</f>
        <v>202.95548485601859</v>
      </c>
      <c r="AC384" s="328">
        <f>IF(AC278="kW",SUMPRODUCT(N279:N382,O279:O382,AC279:AC382),SUMPRODUCT(D279:D382,AC279:AC382))</f>
        <v>0</v>
      </c>
      <c r="AD384" s="328">
        <f>IF(AD278="kW",SUMPRODUCT(N279:N382,O279:O382,AD279:AD382),SUMPRODUCT(D279:D382,AD279:AD382))</f>
        <v>0</v>
      </c>
      <c r="AE384" s="328">
        <f>IF(AE278="kW",SUMPRODUCT(N279:N382,O279:O382,AE279:AE382),SUMPRODUCT(D279:D382,AE279:AE382))</f>
        <v>0</v>
      </c>
      <c r="AF384" s="328">
        <f>IF(AF278="kW",SUMPRODUCT(N279:N382,O279:O382,AF279:AF382),SUMPRODUCT(D279:D382,AF279:AF382))</f>
        <v>0</v>
      </c>
      <c r="AG384" s="328">
        <f>IF(AG278="kW",SUMPRODUCT(N279:N382,O279:O382,AG279:AG382),SUMPRODUCT(D279:D382,AG279:AG382))</f>
        <v>0</v>
      </c>
      <c r="AH384" s="328">
        <f>IF(AH278="kW",SUMPRODUCT(N279:N382,O279:O382,AH279:AH382),SUMPRODUCT(D279:D382,AH279:AH382))</f>
        <v>0</v>
      </c>
      <c r="AI384" s="328">
        <f>IF(AI278="kW",SUMPRODUCT(N279:N382,O279:O382,AI279:AI382),SUMPRODUCT(D279:D382,AI279:AI382))</f>
        <v>0</v>
      </c>
      <c r="AJ384" s="328">
        <f>IF(AJ278="kW",SUMPRODUCT(N279:N382,O279:O382,AJ279:AJ382),SUMPRODUCT(D279:D382,AJ279:AJ382))</f>
        <v>0</v>
      </c>
      <c r="AK384" s="328">
        <f>IF(AK278="kW",SUMPRODUCT(N279:N382,O279:O382,AK279:AK382),SUMPRODUCT(D279:D382,AK279:AK382))</f>
        <v>0</v>
      </c>
      <c r="AL384" s="328">
        <f>IF(AL278="kW",SUMPRODUCT(N279:N382,O279:O382,AL279:AL382),SUMPRODUCT(D279:D382,AL279:AL382))</f>
        <v>0</v>
      </c>
      <c r="AM384" s="329"/>
    </row>
    <row r="385" spans="1:41" ht="15.6">
      <c r="B385" s="390" t="s">
        <v>251</v>
      </c>
      <c r="C385" s="391"/>
      <c r="D385" s="391"/>
      <c r="E385" s="391"/>
      <c r="F385" s="391"/>
      <c r="G385" s="391"/>
      <c r="H385" s="391"/>
      <c r="I385" s="391"/>
      <c r="J385" s="391"/>
      <c r="K385" s="391"/>
      <c r="L385" s="391"/>
      <c r="M385" s="391"/>
      <c r="N385" s="391"/>
      <c r="O385" s="391"/>
      <c r="P385" s="391"/>
      <c r="Q385" s="391"/>
      <c r="R385" s="391"/>
      <c r="S385" s="391"/>
      <c r="T385" s="391"/>
      <c r="U385" s="391"/>
      <c r="V385" s="391"/>
      <c r="W385" s="391"/>
      <c r="X385" s="391"/>
      <c r="Y385" s="391"/>
      <c r="Z385" s="391"/>
      <c r="AA385" s="391"/>
      <c r="AB385" s="391"/>
      <c r="AC385" s="327">
        <f>HLOOKUP(AC277,'2. LRAMVA Threshold'!$B$42:$Q$53,5,FALSE)</f>
        <v>0</v>
      </c>
      <c r="AD385" s="327">
        <f>HLOOKUP(AD277,'2. LRAMVA Threshold'!$B$42:$Q$53,5,FALSE)</f>
        <v>0</v>
      </c>
      <c r="AE385" s="327">
        <f>HLOOKUP(AE277,'2. LRAMVA Threshold'!$B$42:$Q$53,5,FALSE)</f>
        <v>0</v>
      </c>
      <c r="AF385" s="327">
        <f>HLOOKUP(AF277,'2. LRAMVA Threshold'!$B$42:$Q$53,5,FALSE)</f>
        <v>0</v>
      </c>
      <c r="AG385" s="327">
        <f>HLOOKUP(AG277,'2. LRAMVA Threshold'!$B$42:$Q$53,5,FALSE)</f>
        <v>0</v>
      </c>
      <c r="AH385" s="327">
        <f>HLOOKUP(AH277,'2. LRAMVA Threshold'!$B$42:$Q$53,5,FALSE)</f>
        <v>0</v>
      </c>
      <c r="AI385" s="327">
        <f>HLOOKUP(AI277,'2. LRAMVA Threshold'!$B$42:$Q$53,5,FALSE)</f>
        <v>0</v>
      </c>
      <c r="AJ385" s="327">
        <f>HLOOKUP(AJ277,'2. LRAMVA Threshold'!$B$42:$Q$53,5,FALSE)</f>
        <v>0</v>
      </c>
      <c r="AK385" s="327">
        <f>HLOOKUP(AK277,'2. LRAMVA Threshold'!$B$42:$Q$53,5,FALSE)</f>
        <v>0</v>
      </c>
      <c r="AL385" s="327">
        <f>HLOOKUP(AL277,'2. LRAMVA Threshold'!$B$42:$Q$53,5,FALSE)</f>
        <v>0</v>
      </c>
      <c r="AM385" s="392"/>
    </row>
    <row r="386" spans="1:41" ht="15">
      <c r="B386" s="393"/>
      <c r="C386" s="394"/>
      <c r="D386" s="395"/>
      <c r="E386" s="395"/>
      <c r="F386" s="395"/>
      <c r="G386" s="395"/>
      <c r="H386" s="395"/>
      <c r="I386" s="395"/>
      <c r="J386" s="395"/>
      <c r="K386" s="395"/>
      <c r="L386" s="395"/>
      <c r="M386" s="395"/>
      <c r="N386" s="395"/>
      <c r="O386" s="396"/>
      <c r="P386" s="395"/>
      <c r="Q386" s="395"/>
      <c r="R386" s="395"/>
      <c r="S386" s="397"/>
      <c r="T386" s="397"/>
      <c r="U386" s="397"/>
      <c r="V386" s="397"/>
      <c r="W386" s="395"/>
      <c r="X386" s="395"/>
      <c r="Y386" s="398"/>
      <c r="Z386" s="398"/>
      <c r="AA386" s="398"/>
      <c r="AB386" s="398"/>
      <c r="AC386" s="398"/>
      <c r="AD386" s="398"/>
      <c r="AE386" s="398"/>
      <c r="AF386" s="398"/>
      <c r="AG386" s="398"/>
      <c r="AH386" s="398"/>
      <c r="AI386" s="398"/>
      <c r="AJ386" s="398"/>
      <c r="AK386" s="398"/>
      <c r="AL386" s="398"/>
      <c r="AM386" s="399"/>
    </row>
    <row r="387" spans="1:41" ht="15">
      <c r="B387" s="323" t="s">
        <v>166</v>
      </c>
      <c r="C387" s="337"/>
      <c r="D387" s="337"/>
      <c r="E387" s="375"/>
      <c r="F387" s="375"/>
      <c r="G387" s="375"/>
      <c r="H387" s="375"/>
      <c r="I387" s="375"/>
      <c r="J387" s="375"/>
      <c r="K387" s="375"/>
      <c r="L387" s="375"/>
      <c r="M387" s="375"/>
      <c r="N387" s="375"/>
      <c r="O387" s="290"/>
      <c r="P387" s="339"/>
      <c r="Q387" s="339"/>
      <c r="R387" s="339"/>
      <c r="S387" s="338"/>
      <c r="T387" s="338"/>
      <c r="U387" s="338"/>
      <c r="V387" s="338"/>
      <c r="W387" s="339"/>
      <c r="X387" s="339"/>
      <c r="Y387" s="340">
        <f>HLOOKUP(Y$20,'3.  Distribution Rates'!$C$122:$P$133,5,FALSE)</f>
        <v>9.4999999999999998E-3</v>
      </c>
      <c r="Z387" s="340">
        <f>HLOOKUP(Z$20,'3.  Distribution Rates'!$C$122:$P$133,5,FALSE)</f>
        <v>9.4999999999999998E-3</v>
      </c>
      <c r="AA387" s="340">
        <f>HLOOKUP(AA$20,'3.  Distribution Rates'!$C$122:$P$133,5,FALSE)</f>
        <v>2.4517000000000002</v>
      </c>
      <c r="AB387" s="340">
        <f>HLOOKUP(AB$20,'3.  Distribution Rates'!$C$122:$P$133,5,FALSE)</f>
        <v>1.2379</v>
      </c>
      <c r="AC387" s="340">
        <f>HLOOKUP(AC$20,'3.  Distribution Rates'!$C$122:$P$133,5,FALSE)</f>
        <v>12.6892</v>
      </c>
      <c r="AD387" s="340">
        <f>HLOOKUP(AD$20,'3.  Distribution Rates'!$C$122:$P$133,5,FALSE)</f>
        <v>0</v>
      </c>
      <c r="AE387" s="340">
        <f>HLOOKUP(AE$20,'3.  Distribution Rates'!$C$122:$P$133,5,FALSE)</f>
        <v>0</v>
      </c>
      <c r="AF387" s="340">
        <f>HLOOKUP(AF$20,'3.  Distribution Rates'!$C$122:$P$133,5,FALSE)</f>
        <v>0</v>
      </c>
      <c r="AG387" s="340">
        <f>HLOOKUP(AG$20,'3.  Distribution Rates'!$C$122:$P$133,5,FALSE)</f>
        <v>0</v>
      </c>
      <c r="AH387" s="340">
        <f>HLOOKUP(AH$20,'3.  Distribution Rates'!$C$122:$P$133,5,FALSE)</f>
        <v>0</v>
      </c>
      <c r="AI387" s="340">
        <f>HLOOKUP(AI$20,'3.  Distribution Rates'!$C$122:$P$133,5,FALSE)</f>
        <v>0</v>
      </c>
      <c r="AJ387" s="340">
        <f>HLOOKUP(AJ$20,'3.  Distribution Rates'!$C$122:$P$133,5,FALSE)</f>
        <v>0</v>
      </c>
      <c r="AK387" s="340">
        <f>HLOOKUP(AK$20,'3.  Distribution Rates'!$C$122:$P$133,5,FALSE)</f>
        <v>0</v>
      </c>
      <c r="AL387" s="340">
        <f>HLOOKUP(AL$20,'3.  Distribution Rates'!$C$122:$P$133,5,FALSE)</f>
        <v>0</v>
      </c>
      <c r="AM387" s="400"/>
    </row>
    <row r="388" spans="1:41" ht="15">
      <c r="B388" s="323" t="s">
        <v>156</v>
      </c>
      <c r="C388" s="344"/>
      <c r="D388" s="308"/>
      <c r="E388" s="278"/>
      <c r="F388" s="278"/>
      <c r="G388" s="278"/>
      <c r="H388" s="278"/>
      <c r="I388" s="278"/>
      <c r="J388" s="278"/>
      <c r="K388" s="278"/>
      <c r="L388" s="278"/>
      <c r="M388" s="278"/>
      <c r="N388" s="278"/>
      <c r="O388" s="290"/>
      <c r="P388" s="278"/>
      <c r="Q388" s="278"/>
      <c r="R388" s="278"/>
      <c r="S388" s="308"/>
      <c r="T388" s="308"/>
      <c r="U388" s="308"/>
      <c r="V388" s="308"/>
      <c r="W388" s="278"/>
      <c r="X388" s="278"/>
      <c r="Y388" s="377">
        <f t="shared" ref="Y388:AL388" si="213">Y136*Y387</f>
        <v>20299.685374931902</v>
      </c>
      <c r="Z388" s="377">
        <f t="shared" si="213"/>
        <v>43192.009375290814</v>
      </c>
      <c r="AA388" s="377">
        <f t="shared" si="213"/>
        <v>2261.8781099435942</v>
      </c>
      <c r="AB388" s="377">
        <f t="shared" si="213"/>
        <v>0</v>
      </c>
      <c r="AC388" s="377">
        <f t="shared" si="213"/>
        <v>0</v>
      </c>
      <c r="AD388" s="377">
        <f t="shared" si="213"/>
        <v>0</v>
      </c>
      <c r="AE388" s="377">
        <f t="shared" si="213"/>
        <v>0</v>
      </c>
      <c r="AF388" s="377">
        <f t="shared" si="213"/>
        <v>0</v>
      </c>
      <c r="AG388" s="377">
        <f t="shared" si="213"/>
        <v>0</v>
      </c>
      <c r="AH388" s="377">
        <f t="shared" si="213"/>
        <v>0</v>
      </c>
      <c r="AI388" s="377">
        <f t="shared" si="213"/>
        <v>0</v>
      </c>
      <c r="AJ388" s="377">
        <f t="shared" si="213"/>
        <v>0</v>
      </c>
      <c r="AK388" s="377">
        <f t="shared" si="213"/>
        <v>0</v>
      </c>
      <c r="AL388" s="377">
        <f t="shared" si="213"/>
        <v>0</v>
      </c>
      <c r="AM388" s="628">
        <f>SUM(Y388:AL388)</f>
        <v>65753.5728601663</v>
      </c>
      <c r="AO388" s="282"/>
    </row>
    <row r="389" spans="1:41" ht="15">
      <c r="B389" s="323" t="s">
        <v>157</v>
      </c>
      <c r="C389" s="344"/>
      <c r="D389" s="308"/>
      <c r="E389" s="278"/>
      <c r="F389" s="278"/>
      <c r="G389" s="278"/>
      <c r="H389" s="278"/>
      <c r="I389" s="278"/>
      <c r="J389" s="278"/>
      <c r="K389" s="278"/>
      <c r="L389" s="278"/>
      <c r="M389" s="278"/>
      <c r="N389" s="278"/>
      <c r="O389" s="290"/>
      <c r="P389" s="278"/>
      <c r="Q389" s="278"/>
      <c r="R389" s="278"/>
      <c r="S389" s="308"/>
      <c r="T389" s="308"/>
      <c r="U389" s="308"/>
      <c r="V389" s="308"/>
      <c r="W389" s="278"/>
      <c r="X389" s="278"/>
      <c r="Y389" s="377">
        <f t="shared" ref="Y389:AL389" si="214">Y265*Y387</f>
        <v>10373.308388176023</v>
      </c>
      <c r="Z389" s="377">
        <f t="shared" si="214"/>
        <v>39674.6935922333</v>
      </c>
      <c r="AA389" s="377">
        <f t="shared" si="214"/>
        <v>155.22022115554947</v>
      </c>
      <c r="AB389" s="377">
        <f t="shared" si="214"/>
        <v>0</v>
      </c>
      <c r="AC389" s="377">
        <f t="shared" si="214"/>
        <v>0</v>
      </c>
      <c r="AD389" s="377">
        <f t="shared" si="214"/>
        <v>0</v>
      </c>
      <c r="AE389" s="377">
        <f t="shared" si="214"/>
        <v>0</v>
      </c>
      <c r="AF389" s="377">
        <f t="shared" si="214"/>
        <v>0</v>
      </c>
      <c r="AG389" s="377">
        <f t="shared" si="214"/>
        <v>0</v>
      </c>
      <c r="AH389" s="377">
        <f t="shared" si="214"/>
        <v>0</v>
      </c>
      <c r="AI389" s="377">
        <f t="shared" si="214"/>
        <v>0</v>
      </c>
      <c r="AJ389" s="377">
        <f t="shared" si="214"/>
        <v>0</v>
      </c>
      <c r="AK389" s="377">
        <f t="shared" si="214"/>
        <v>0</v>
      </c>
      <c r="AL389" s="377">
        <f t="shared" si="214"/>
        <v>0</v>
      </c>
      <c r="AM389" s="628">
        <f>SUM(Y389:AL389)</f>
        <v>50203.222201564873</v>
      </c>
    </row>
    <row r="390" spans="1:41" ht="15">
      <c r="B390" s="323" t="s">
        <v>158</v>
      </c>
      <c r="C390" s="344"/>
      <c r="D390" s="308"/>
      <c r="E390" s="278"/>
      <c r="F390" s="278"/>
      <c r="G390" s="278"/>
      <c r="H390" s="278"/>
      <c r="I390" s="278"/>
      <c r="J390" s="278"/>
      <c r="K390" s="278"/>
      <c r="L390" s="278"/>
      <c r="M390" s="278"/>
      <c r="N390" s="278"/>
      <c r="O390" s="290"/>
      <c r="P390" s="278"/>
      <c r="Q390" s="278"/>
      <c r="R390" s="278"/>
      <c r="S390" s="308"/>
      <c r="T390" s="308"/>
      <c r="U390" s="308"/>
      <c r="V390" s="308"/>
      <c r="W390" s="278"/>
      <c r="X390" s="278"/>
      <c r="Y390" s="377">
        <f>Y384*Y387</f>
        <v>2517.8951259072101</v>
      </c>
      <c r="Z390" s="377">
        <f t="shared" ref="Z390:AE390" si="215">Z384*Z387</f>
        <v>450.46371794636735</v>
      </c>
      <c r="AA390" s="377">
        <f t="shared" si="215"/>
        <v>25159.534828874373</v>
      </c>
      <c r="AB390" s="377">
        <f t="shared" si="215"/>
        <v>251.23859470326542</v>
      </c>
      <c r="AC390" s="377">
        <f t="shared" si="215"/>
        <v>0</v>
      </c>
      <c r="AD390" s="377">
        <f t="shared" si="215"/>
        <v>0</v>
      </c>
      <c r="AE390" s="377">
        <f t="shared" si="215"/>
        <v>0</v>
      </c>
      <c r="AF390" s="377">
        <f t="shared" ref="AF390:AL390" si="216">AF384*AF387</f>
        <v>0</v>
      </c>
      <c r="AG390" s="377">
        <f t="shared" si="216"/>
        <v>0</v>
      </c>
      <c r="AH390" s="377">
        <f t="shared" si="216"/>
        <v>0</v>
      </c>
      <c r="AI390" s="377">
        <f t="shared" si="216"/>
        <v>0</v>
      </c>
      <c r="AJ390" s="377">
        <f t="shared" si="216"/>
        <v>0</v>
      </c>
      <c r="AK390" s="377">
        <f t="shared" si="216"/>
        <v>0</v>
      </c>
      <c r="AL390" s="377">
        <f t="shared" si="216"/>
        <v>0</v>
      </c>
      <c r="AM390" s="628">
        <f>SUM(Y390:AL390)</f>
        <v>28379.132267431218</v>
      </c>
    </row>
    <row r="391" spans="1:41" s="379" customFormat="1" ht="15.6">
      <c r="A391" s="510"/>
      <c r="B391" s="348" t="s">
        <v>257</v>
      </c>
      <c r="C391" s="344"/>
      <c r="D391" s="335"/>
      <c r="E391" s="333"/>
      <c r="F391" s="333"/>
      <c r="G391" s="333"/>
      <c r="H391" s="333"/>
      <c r="I391" s="333"/>
      <c r="J391" s="333"/>
      <c r="K391" s="333"/>
      <c r="L391" s="333"/>
      <c r="M391" s="333"/>
      <c r="N391" s="333"/>
      <c r="O391" s="299"/>
      <c r="P391" s="333"/>
      <c r="Q391" s="333"/>
      <c r="R391" s="333"/>
      <c r="S391" s="335"/>
      <c r="T391" s="335"/>
      <c r="U391" s="335"/>
      <c r="V391" s="335"/>
      <c r="W391" s="333"/>
      <c r="X391" s="333"/>
      <c r="Y391" s="345">
        <f>SUM(Y388:Y390)</f>
        <v>33190.888889015136</v>
      </c>
      <c r="Z391" s="345">
        <f>SUM(Z388:Z390)</f>
        <v>83317.166685470482</v>
      </c>
      <c r="AA391" s="345">
        <f t="shared" ref="AA391:AE391" si="217">SUM(AA388:AA390)</f>
        <v>27576.633159973517</v>
      </c>
      <c r="AB391" s="345">
        <f t="shared" si="217"/>
        <v>251.23859470326542</v>
      </c>
      <c r="AC391" s="345">
        <f t="shared" si="217"/>
        <v>0</v>
      </c>
      <c r="AD391" s="345">
        <f t="shared" si="217"/>
        <v>0</v>
      </c>
      <c r="AE391" s="345">
        <f t="shared" si="217"/>
        <v>0</v>
      </c>
      <c r="AF391" s="345">
        <f t="shared" ref="AF391:AL391" si="218">SUM(AF388:AF390)</f>
        <v>0</v>
      </c>
      <c r="AG391" s="345">
        <f t="shared" si="218"/>
        <v>0</v>
      </c>
      <c r="AH391" s="345">
        <f t="shared" si="218"/>
        <v>0</v>
      </c>
      <c r="AI391" s="345">
        <f t="shared" si="218"/>
        <v>0</v>
      </c>
      <c r="AJ391" s="345">
        <f t="shared" si="218"/>
        <v>0</v>
      </c>
      <c r="AK391" s="345">
        <f t="shared" si="218"/>
        <v>0</v>
      </c>
      <c r="AL391" s="345">
        <f t="shared" si="218"/>
        <v>0</v>
      </c>
      <c r="AM391" s="406">
        <f>SUM(AM388:AM390)</f>
        <v>144335.9273291624</v>
      </c>
    </row>
    <row r="392" spans="1:41" s="379" customFormat="1" ht="15.6">
      <c r="A392" s="510"/>
      <c r="B392" s="348" t="s">
        <v>252</v>
      </c>
      <c r="C392" s="344"/>
      <c r="D392" s="349"/>
      <c r="E392" s="333"/>
      <c r="F392" s="333"/>
      <c r="G392" s="333"/>
      <c r="H392" s="333"/>
      <c r="I392" s="333"/>
      <c r="J392" s="333"/>
      <c r="K392" s="333"/>
      <c r="L392" s="333"/>
      <c r="M392" s="333"/>
      <c r="N392" s="333"/>
      <c r="O392" s="299"/>
      <c r="P392" s="333"/>
      <c r="Q392" s="333"/>
      <c r="R392" s="333"/>
      <c r="S392" s="335"/>
      <c r="T392" s="335"/>
      <c r="U392" s="335"/>
      <c r="V392" s="335"/>
      <c r="W392" s="333"/>
      <c r="X392" s="333"/>
      <c r="Y392" s="346">
        <f t="shared" ref="Y392:AE392" si="219">Y385*Y387</f>
        <v>0</v>
      </c>
      <c r="Z392" s="346">
        <f t="shared" si="219"/>
        <v>0</v>
      </c>
      <c r="AA392" s="346">
        <f t="shared" si="219"/>
        <v>0</v>
      </c>
      <c r="AB392" s="346">
        <f t="shared" si="219"/>
        <v>0</v>
      </c>
      <c r="AC392" s="346">
        <f t="shared" si="219"/>
        <v>0</v>
      </c>
      <c r="AD392" s="346">
        <f t="shared" si="219"/>
        <v>0</v>
      </c>
      <c r="AE392" s="346">
        <f t="shared" si="219"/>
        <v>0</v>
      </c>
      <c r="AF392" s="346">
        <f t="shared" ref="AF392:AL392" si="220">AF385*AF387</f>
        <v>0</v>
      </c>
      <c r="AG392" s="346">
        <f t="shared" si="220"/>
        <v>0</v>
      </c>
      <c r="AH392" s="346">
        <f t="shared" si="220"/>
        <v>0</v>
      </c>
      <c r="AI392" s="346">
        <f t="shared" si="220"/>
        <v>0</v>
      </c>
      <c r="AJ392" s="346">
        <f t="shared" si="220"/>
        <v>0</v>
      </c>
      <c r="AK392" s="346">
        <f t="shared" si="220"/>
        <v>0</v>
      </c>
      <c r="AL392" s="346">
        <f t="shared" si="220"/>
        <v>0</v>
      </c>
      <c r="AM392" s="406">
        <f>SUM(Y392:AL392)</f>
        <v>0</v>
      </c>
    </row>
    <row r="393" spans="1:41" ht="15.75" customHeight="1">
      <c r="A393" s="510"/>
      <c r="B393" s="348" t="s">
        <v>264</v>
      </c>
      <c r="C393" s="344"/>
      <c r="D393" s="349"/>
      <c r="E393" s="333"/>
      <c r="F393" s="333"/>
      <c r="G393" s="333"/>
      <c r="H393" s="333"/>
      <c r="I393" s="333"/>
      <c r="J393" s="333"/>
      <c r="K393" s="333"/>
      <c r="L393" s="333"/>
      <c r="M393" s="333"/>
      <c r="N393" s="333"/>
      <c r="O393" s="299"/>
      <c r="P393" s="333"/>
      <c r="Q393" s="333"/>
      <c r="R393" s="333"/>
      <c r="S393" s="349"/>
      <c r="T393" s="349"/>
      <c r="U393" s="349"/>
      <c r="V393" s="349"/>
      <c r="W393" s="333"/>
      <c r="X393" s="333"/>
      <c r="Y393" s="299"/>
      <c r="Z393" s="350"/>
      <c r="AA393" s="350"/>
      <c r="AB393" s="350"/>
      <c r="AC393" s="350"/>
      <c r="AD393" s="350"/>
      <c r="AE393" s="350"/>
      <c r="AF393" s="350"/>
      <c r="AG393" s="350"/>
      <c r="AH393" s="350"/>
      <c r="AI393" s="350"/>
      <c r="AJ393" s="350"/>
      <c r="AK393" s="350"/>
      <c r="AL393" s="350"/>
      <c r="AM393" s="406">
        <f>AM391-AM392</f>
        <v>144335.9273291624</v>
      </c>
    </row>
    <row r="394" spans="1:41" ht="15">
      <c r="B394" s="323"/>
      <c r="C394" s="349"/>
      <c r="D394" s="349"/>
      <c r="E394" s="333"/>
      <c r="F394" s="333"/>
      <c r="G394" s="333"/>
      <c r="H394" s="333"/>
      <c r="I394" s="333"/>
      <c r="J394" s="333"/>
      <c r="K394" s="333"/>
      <c r="L394" s="333"/>
      <c r="M394" s="333"/>
      <c r="N394" s="333"/>
      <c r="O394" s="299"/>
      <c r="P394" s="333"/>
      <c r="Q394" s="333"/>
      <c r="R394" s="333"/>
      <c r="S394" s="349"/>
      <c r="T394" s="344"/>
      <c r="U394" s="349"/>
      <c r="V394" s="349"/>
      <c r="W394" s="333"/>
      <c r="X394" s="333"/>
      <c r="Y394" s="252"/>
      <c r="Z394" s="252"/>
      <c r="AA394" s="252"/>
      <c r="AB394" s="252"/>
      <c r="AC394" s="252"/>
      <c r="AD394" s="252"/>
      <c r="AE394" s="252"/>
      <c r="AF394" s="252"/>
      <c r="AG394" s="252"/>
      <c r="AH394" s="252"/>
      <c r="AI394" s="252"/>
      <c r="AJ394" s="252"/>
      <c r="AK394" s="252"/>
      <c r="AL394" s="252"/>
      <c r="AM394" s="352"/>
    </row>
    <row r="395" spans="1:41" ht="15">
      <c r="B395" s="323" t="s">
        <v>72</v>
      </c>
      <c r="C395" s="355"/>
      <c r="D395" s="278"/>
      <c r="E395" s="278"/>
      <c r="F395" s="278"/>
      <c r="G395" s="278"/>
      <c r="H395" s="278"/>
      <c r="I395" s="278"/>
      <c r="J395" s="278"/>
      <c r="K395" s="278"/>
      <c r="L395" s="278"/>
      <c r="M395" s="278"/>
      <c r="N395" s="278"/>
      <c r="O395" s="356"/>
      <c r="P395" s="278"/>
      <c r="Q395" s="278"/>
      <c r="R395" s="278"/>
      <c r="S395" s="303"/>
      <c r="T395" s="308"/>
      <c r="U395" s="308"/>
      <c r="V395" s="278"/>
      <c r="W395" s="278"/>
      <c r="X395" s="308"/>
      <c r="Y395" s="290">
        <f>SUMPRODUCT(E279:E382,Y279:Y382)</f>
        <v>256923.437259133</v>
      </c>
      <c r="Z395" s="290">
        <f>SUMPRODUCT(E279:E382,Z279:Z382)</f>
        <v>47324.931778910766</v>
      </c>
      <c r="AA395" s="290">
        <f>IF(AA278="kW",SUMPRODUCT(N279:N382,P279:P382,AA279:AA382),SUMPRODUCT(E279:E382,AA279:AA382))</f>
        <v>10186.920272567353</v>
      </c>
      <c r="AB395" s="290">
        <f>IF(AB278="kW",SUMPRODUCT(N279:N382,P279:P382,AB279:AB382),SUMPRODUCT(E279:E382,AB279:AB382))</f>
        <v>201.35145379221626</v>
      </c>
      <c r="AC395" s="290">
        <f>IF(AC278="kW",SUMPRODUCT(N279:N382,P279:P382,AC279:AC382),SUMPRODUCT(E279:E382,AC279:AC382))</f>
        <v>0</v>
      </c>
      <c r="AD395" s="290">
        <f>IF(AD278="kW",SUMPRODUCT(N279:N382,P279:P382,AD279:AD382),SUMPRODUCT(E279:E382, AD279:AD382))</f>
        <v>0</v>
      </c>
      <c r="AE395" s="290">
        <f>IF(AE278="kW",SUMPRODUCT(N279:N382,P279:P382,AE279:AE382),SUMPRODUCT(E279:E382,AE279:AE382))</f>
        <v>0</v>
      </c>
      <c r="AF395" s="290">
        <f>IF(AF278="kW",SUMPRODUCT(N279:N382,P279:P382,AF279:AF382),SUMPRODUCT(E279:E382,AF279:AF382))</f>
        <v>0</v>
      </c>
      <c r="AG395" s="290">
        <f>IF(AG278="kW",SUMPRODUCT(N279:N382,P279:P382,AG279:AG382),SUMPRODUCT(E279:E382,AG279:AG382))</f>
        <v>0</v>
      </c>
      <c r="AH395" s="290">
        <f>IF(AH278="kW",SUMPRODUCT(N279:N382,P279:P382,AH279:AH382),SUMPRODUCT(E279:E382,AH279:AH382))</f>
        <v>0</v>
      </c>
      <c r="AI395" s="290">
        <f>IF(AI278="kW",SUMPRODUCT(N279:N382,P279:P382,AI279:AI382),SUMPRODUCT(E279:E382,AI279:AI382))</f>
        <v>0</v>
      </c>
      <c r="AJ395" s="290">
        <f>IF(AJ278="kW",SUMPRODUCT(N279:N382,P279:P382,AJ279:AJ382),SUMPRODUCT(E279:E382,AJ279:AJ382))</f>
        <v>0</v>
      </c>
      <c r="AK395" s="290">
        <f>IF(AK278="kW",SUMPRODUCT(N279:N382,P279:P382,AK279:AK382),SUMPRODUCT(E279:E382,AK279:AK382))</f>
        <v>0</v>
      </c>
      <c r="AL395" s="290">
        <f>IF(AL278="kW",SUMPRODUCT(N279:N382,P279:P382,AL279:AL382),SUMPRODUCT(E279:E382,AL279:AL382))</f>
        <v>0</v>
      </c>
      <c r="AM395" s="336"/>
    </row>
    <row r="396" spans="1:41" ht="15">
      <c r="B396" s="323" t="s">
        <v>195</v>
      </c>
      <c r="C396" s="355"/>
      <c r="D396" s="278"/>
      <c r="E396" s="278"/>
      <c r="F396" s="278"/>
      <c r="G396" s="278"/>
      <c r="H396" s="278"/>
      <c r="I396" s="278"/>
      <c r="J396" s="278"/>
      <c r="K396" s="278"/>
      <c r="L396" s="278"/>
      <c r="M396" s="278"/>
      <c r="N396" s="278"/>
      <c r="O396" s="356"/>
      <c r="P396" s="278"/>
      <c r="Q396" s="278"/>
      <c r="R396" s="278"/>
      <c r="S396" s="303"/>
      <c r="T396" s="308"/>
      <c r="U396" s="308"/>
      <c r="V396" s="278"/>
      <c r="W396" s="278"/>
      <c r="X396" s="308"/>
      <c r="Y396" s="290">
        <f>SUMPRODUCT(F279:F382,Y279:Y382)</f>
        <v>250247.301047738</v>
      </c>
      <c r="Z396" s="290">
        <f>SUMPRODUCT(F279:F382,Z279:Z382)</f>
        <v>46717.351052893733</v>
      </c>
      <c r="AA396" s="290">
        <f>IF(AA278="kW",SUMPRODUCT(N279:N382,Q279:Q382,AA279:AA382),SUMPRODUCT(F279:F382,AA279:AA382))</f>
        <v>10128.979741620689</v>
      </c>
      <c r="AB396" s="290">
        <f>IF(AB278="kW",SUMPRODUCT(N279:N382,Q279:Q382,AB279:AB382),SUMPRODUCT(F279:F382,AB279:AB382))</f>
        <v>200.11486343177091</v>
      </c>
      <c r="AC396" s="290">
        <f>IF(AC278="kW",SUMPRODUCT(N279:N382,Q279:Q382,AC279:AC382),SUMPRODUCT(F279:F382, AC279:AC382))</f>
        <v>0</v>
      </c>
      <c r="AD396" s="290">
        <f>IF(AD278="kW",SUMPRODUCT(N279:N382,Q279:Q382,AD279:AD382),SUMPRODUCT(F279:F382, AD279:AD382))</f>
        <v>0</v>
      </c>
      <c r="AE396" s="290">
        <f>IF(AE278="kW",SUMPRODUCT(N279:N382,Q279:Q382,AE279:AE382),SUMPRODUCT(F279:F382,AE279:AE382))</f>
        <v>0</v>
      </c>
      <c r="AF396" s="290">
        <f>IF(AF278="kW",SUMPRODUCT(N279:N382,Q279:Q382,AF279:AF382),SUMPRODUCT(F279:F382,AF279:AF382))</f>
        <v>0</v>
      </c>
      <c r="AG396" s="290">
        <f>IF(AG278="kW",SUMPRODUCT(N279:N382,Q279:Q382,AG279:AG382),SUMPRODUCT(F279:F382,AG279:AG382))</f>
        <v>0</v>
      </c>
      <c r="AH396" s="290">
        <f>IF(AH278="kW",SUMPRODUCT(N279:N382,Q279:Q382,AH279:AH382),SUMPRODUCT(F279:F382,AH279:AH382))</f>
        <v>0</v>
      </c>
      <c r="AI396" s="290">
        <f>IF(AI278="kW",SUMPRODUCT(N279:N382,Q279:Q382,AI279:AI382),SUMPRODUCT(F279:F382,AI279:AI382))</f>
        <v>0</v>
      </c>
      <c r="AJ396" s="290">
        <f>IF(AJ278="kW",SUMPRODUCT(N279:N382,Q279:Q382,AJ279:AJ382),SUMPRODUCT(F279:F382,AJ279:AJ382))</f>
        <v>0</v>
      </c>
      <c r="AK396" s="290">
        <f>IF(AK278="kW",SUMPRODUCT(N279:N382,Q279:Q382,AK279:AK382),SUMPRODUCT(F279:F382,AK279:AK382))</f>
        <v>0</v>
      </c>
      <c r="AL396" s="290">
        <f>IF(AL278="kW",SUMPRODUCT(N279:N382,Q279:Q382,AL279:AL382),SUMPRODUCT(F279:F382,AL279:AL382))</f>
        <v>0</v>
      </c>
      <c r="AM396" s="336"/>
    </row>
    <row r="397" spans="1:41" ht="15">
      <c r="B397" s="323" t="s">
        <v>196</v>
      </c>
      <c r="C397" s="355"/>
      <c r="D397" s="278"/>
      <c r="E397" s="278"/>
      <c r="F397" s="278"/>
      <c r="G397" s="278"/>
      <c r="H397" s="278"/>
      <c r="I397" s="278"/>
      <c r="J397" s="278"/>
      <c r="K397" s="278"/>
      <c r="L397" s="278"/>
      <c r="M397" s="278"/>
      <c r="N397" s="278"/>
      <c r="O397" s="356"/>
      <c r="P397" s="278"/>
      <c r="Q397" s="278"/>
      <c r="R397" s="278"/>
      <c r="S397" s="303"/>
      <c r="T397" s="308"/>
      <c r="U397" s="308"/>
      <c r="V397" s="278"/>
      <c r="W397" s="278"/>
      <c r="X397" s="308"/>
      <c r="Y397" s="290">
        <f>SUMPRODUCT(G279:G382,Y279:Y382)</f>
        <v>224088.13278907101</v>
      </c>
      <c r="Z397" s="290">
        <f>SUMPRODUCT(G279:G382,Z279:Z382)</f>
        <v>44631.491144059772</v>
      </c>
      <c r="AA397" s="290">
        <f>IF(AA278="kW",SUMPRODUCT(N279:N382,R279:R382,AA279:AA382),SUMPRODUCT(G279:G382,AA279:AA382))</f>
        <v>10023.246171581088</v>
      </c>
      <c r="AB397" s="290">
        <f>IF(AB278="kW",SUMPRODUCT(N279:N382,R279:R382,AB279:AB382),SUMPRODUCT(G279:G382,AB279:AB382))</f>
        <v>197.85825460630463</v>
      </c>
      <c r="AC397" s="290">
        <f>IF(AC278="kW",SUMPRODUCT(N279:N382,R279:R382,AC279:AC382),SUMPRODUCT(G279:G382, AC279:AC382))</f>
        <v>0</v>
      </c>
      <c r="AD397" s="290">
        <f>IF(AD278="kW",SUMPRODUCT(N279:N382,R279:R382,AD279:AD382),SUMPRODUCT(G279:G382, AD279:AD382))</f>
        <v>0</v>
      </c>
      <c r="AE397" s="290">
        <f>IF(AE278="kW",SUMPRODUCT(N279:N382,R279:R382,AE279:AE382),SUMPRODUCT(G279:G382,AE279:AE382))</f>
        <v>0</v>
      </c>
      <c r="AF397" s="290">
        <f>IF(AF278="kW",SUMPRODUCT(N279:N382,R279:R382,AF279:AF382),SUMPRODUCT(G279:G382,AF279:AF382))</f>
        <v>0</v>
      </c>
      <c r="AG397" s="290">
        <f>IF(AG278="kW",SUMPRODUCT(N279:N382,R279:R382,AG279:AG382),SUMPRODUCT(G279:G382,AG279:AG382))</f>
        <v>0</v>
      </c>
      <c r="AH397" s="290">
        <f>IF(AH278="kW",SUMPRODUCT(N279:N382,R279:R382,AH279:AH382),SUMPRODUCT(G279:G382,AH279:AH382))</f>
        <v>0</v>
      </c>
      <c r="AI397" s="290">
        <f>IF(AI278="kW",SUMPRODUCT(N279:N382,R279:R382,AI279:AI382),SUMPRODUCT(G279:G382,AI279:AI382))</f>
        <v>0</v>
      </c>
      <c r="AJ397" s="290">
        <f>IF(AJ278="kW",SUMPRODUCT(N279:N382,R279:R382,AJ279:AJ382),SUMPRODUCT(G279:G382,AJ279:AJ382))</f>
        <v>0</v>
      </c>
      <c r="AK397" s="290">
        <f>IF(AK278="kW",SUMPRODUCT(N279:N382,R279:R382,AK279:AK382),SUMPRODUCT(G279:G382,AK279:AK382))</f>
        <v>0</v>
      </c>
      <c r="AL397" s="290">
        <f>IF(AL278="kW",SUMPRODUCT(N279:N382,R279:R382,AL279:AL382),SUMPRODUCT(G279:G382,AL279:AL382))</f>
        <v>0</v>
      </c>
      <c r="AM397" s="336"/>
    </row>
    <row r="398" spans="1:41" ht="15">
      <c r="B398" s="323" t="s">
        <v>197</v>
      </c>
      <c r="C398" s="355"/>
      <c r="D398" s="278"/>
      <c r="E398" s="278"/>
      <c r="F398" s="278"/>
      <c r="G398" s="278"/>
      <c r="H398" s="278"/>
      <c r="I398" s="278"/>
      <c r="J398" s="278"/>
      <c r="K398" s="278"/>
      <c r="L398" s="278"/>
      <c r="M398" s="278"/>
      <c r="N398" s="278"/>
      <c r="O398" s="356"/>
      <c r="P398" s="278"/>
      <c r="Q398" s="278"/>
      <c r="R398" s="278"/>
      <c r="S398" s="303"/>
      <c r="T398" s="308"/>
      <c r="U398" s="308"/>
      <c r="V398" s="278"/>
      <c r="W398" s="278"/>
      <c r="X398" s="308"/>
      <c r="Y398" s="290">
        <f>SUMPRODUCT(H279:H382,Y279:Y382)</f>
        <v>211883.74437659502</v>
      </c>
      <c r="Z398" s="290">
        <f>SUMPRODUCT(H279:H382,Z279:Z382)</f>
        <v>40039.957443292929</v>
      </c>
      <c r="AA398" s="290">
        <f>IF(AA278="kW",SUMPRODUCT(N279:N382,S279:S382,AA279:AA382),SUMPRODUCT(H279:H382,AA279:AA382))</f>
        <v>9248.9998686780182</v>
      </c>
      <c r="AB398" s="290">
        <f>IF(AB278="kW",SUMPRODUCT(N279:N382,S279:S382,AB279:AB382),SUMPRODUCT(H279:H382,AB279:AB382))</f>
        <v>181.33397532999419</v>
      </c>
      <c r="AC398" s="290">
        <f>IF(AC278="kW",SUMPRODUCT(N279:N382,S279:S382,AC279:AC382),SUMPRODUCT(H279:H382, AC279:AC382))</f>
        <v>0</v>
      </c>
      <c r="AD398" s="290">
        <f>IF(AD278="kW",SUMPRODUCT(N279:N382,S279:S382,AD279:AD382),SUMPRODUCT(H279:H382, AD279:AD382))</f>
        <v>0</v>
      </c>
      <c r="AE398" s="290">
        <f>IF(AE278="kW",SUMPRODUCT(N279:N382,S279:S382,AE279:AE382),SUMPRODUCT(H279:H382,AE279:AE382))</f>
        <v>0</v>
      </c>
      <c r="AF398" s="290">
        <f>IF(AF278="kW",SUMPRODUCT(N279:N382,S279:S382,AF279:AF382),SUMPRODUCT(H279:H382,AF279:AF382))</f>
        <v>0</v>
      </c>
      <c r="AG398" s="290">
        <f>IF(AG278="kW",SUMPRODUCT(N279:N382,S279:S382,AG279:AG382),SUMPRODUCT(H279:H382,AG279:AG382))</f>
        <v>0</v>
      </c>
      <c r="AH398" s="290">
        <f>IF(AH278="kW",SUMPRODUCT(N279:N382,S279:S382,AH279:AH382),SUMPRODUCT(H279:H382,AH279:AH382))</f>
        <v>0</v>
      </c>
      <c r="AI398" s="290">
        <f>IF(AI278="kW",SUMPRODUCT(N279:N382,S279:S382,AI279:AI382),SUMPRODUCT(H279:H382,AI279:AI382))</f>
        <v>0</v>
      </c>
      <c r="AJ398" s="290">
        <f>IF(AJ278="kW",SUMPRODUCT(N279:N382,S279:S382,AJ279:AJ382),SUMPRODUCT(H279:H382,AJ279:AJ382))</f>
        <v>0</v>
      </c>
      <c r="AK398" s="290">
        <f>IF(AK278="kW",SUMPRODUCT(N279:N382,S279:S382,AK279:AK382),SUMPRODUCT(H279:H382,AK279:AK382))</f>
        <v>0</v>
      </c>
      <c r="AL398" s="290">
        <f>IF(AL278="kW",SUMPRODUCT(N279:N382,S279:S382,AL279:AL382),SUMPRODUCT(H279:H382,AL279:AL382))</f>
        <v>0</v>
      </c>
      <c r="AM398" s="336"/>
    </row>
    <row r="399" spans="1:41" ht="15">
      <c r="B399" s="323" t="s">
        <v>198</v>
      </c>
      <c r="C399" s="355"/>
      <c r="D399" s="278"/>
      <c r="E399" s="278"/>
      <c r="F399" s="278"/>
      <c r="G399" s="278"/>
      <c r="H399" s="278"/>
      <c r="I399" s="278"/>
      <c r="J399" s="278"/>
      <c r="K399" s="278"/>
      <c r="L399" s="278"/>
      <c r="M399" s="278"/>
      <c r="N399" s="278"/>
      <c r="O399" s="356"/>
      <c r="P399" s="278"/>
      <c r="Q399" s="278"/>
      <c r="R399" s="278"/>
      <c r="S399" s="303"/>
      <c r="T399" s="308"/>
      <c r="U399" s="308"/>
      <c r="V399" s="278"/>
      <c r="W399" s="278"/>
      <c r="X399" s="308"/>
      <c r="Y399" s="290">
        <f>SUMPRODUCT(I279:I382,Y279:Y382)</f>
        <v>202182.59122412902</v>
      </c>
      <c r="Z399" s="290">
        <f>SUMPRODUCT(I279:I382,Z279:Z382)</f>
        <v>35567.462417044218</v>
      </c>
      <c r="AA399" s="290">
        <f>IF(AA278="kW",SUMPRODUCT(N279:N382,T279:T382,AA279:AA382),SUMPRODUCT(I279:I382,AA279:AA382))</f>
        <v>9116.2614054075111</v>
      </c>
      <c r="AB399" s="290">
        <f>IF(AB278="kW",SUMPRODUCT(N279:N382,T279:T382,AB279:AB382),SUMPRODUCT(I279:I382,AB279:AB382))</f>
        <v>178.50101709749649</v>
      </c>
      <c r="AC399" s="290">
        <f>IF(AC278="kW",SUMPRODUCT(N279:N382,T279:T382,AC279:AC382),SUMPRODUCT(I279:I382, AC279:AC382))</f>
        <v>0</v>
      </c>
      <c r="AD399" s="290">
        <f>IF(AD278="kW",SUMPRODUCT(N279:N382,T279:T382,AD279:AD382),SUMPRODUCT(I279:I382, AD279:AD382))</f>
        <v>0</v>
      </c>
      <c r="AE399" s="290">
        <f>IF(AE278="kW",SUMPRODUCT(N279:N382,T279:T382,AE279:AE382),SUMPRODUCT(I279:I382,AE279:AE382))</f>
        <v>0</v>
      </c>
      <c r="AF399" s="290">
        <f>IF(AF278="kW",SUMPRODUCT(N279:N382,T279:T382,AF279:AF382),SUMPRODUCT(I279:I382,AF279:AF382))</f>
        <v>0</v>
      </c>
      <c r="AG399" s="290">
        <f>IF(AG278="kW",SUMPRODUCT(N279:N382,T279:T382,AG279:AG382),SUMPRODUCT(I279:I382,AG279:AG382))</f>
        <v>0</v>
      </c>
      <c r="AH399" s="290">
        <f>IF(AH278="kW",SUMPRODUCT(N279:N382,T279:T382,AH279:AH382),SUMPRODUCT(I279:I382,AH279:AH382))</f>
        <v>0</v>
      </c>
      <c r="AI399" s="290">
        <f>IF(AI278="kW",SUMPRODUCT(N279:N382,T279:T382,AI279:AI382),SUMPRODUCT(I279:I382,AI279:AI382))</f>
        <v>0</v>
      </c>
      <c r="AJ399" s="290">
        <f>IF(AJ278="kW",SUMPRODUCT(N279:N382,T279:T382,AJ279:AJ382),SUMPRODUCT(I279:I382,AJ279:AJ382))</f>
        <v>0</v>
      </c>
      <c r="AK399" s="290">
        <f>IF(AK278="kW",SUMPRODUCT(N279:N382,T279:T382,AK279:AK382),SUMPRODUCT(I279:I382,AK279:AK382))</f>
        <v>0</v>
      </c>
      <c r="AL399" s="290">
        <f>IF(AL278="kW",SUMPRODUCT(N279:N382,T279:T382,AL279:AL382),SUMPRODUCT(I279:I382,AL279:AL382))</f>
        <v>0</v>
      </c>
      <c r="AM399" s="336"/>
    </row>
    <row r="400" spans="1:41" ht="15">
      <c r="B400" s="323" t="s">
        <v>199</v>
      </c>
      <c r="C400" s="355"/>
      <c r="D400" s="308"/>
      <c r="E400" s="308"/>
      <c r="F400" s="308"/>
      <c r="G400" s="308"/>
      <c r="H400" s="308"/>
      <c r="I400" s="308"/>
      <c r="J400" s="308"/>
      <c r="K400" s="308"/>
      <c r="L400" s="308"/>
      <c r="M400" s="308"/>
      <c r="N400" s="308"/>
      <c r="O400" s="356"/>
      <c r="P400" s="308"/>
      <c r="Q400" s="308"/>
      <c r="R400" s="308"/>
      <c r="S400" s="303"/>
      <c r="T400" s="308"/>
      <c r="U400" s="308"/>
      <c r="V400" s="308"/>
      <c r="W400" s="308"/>
      <c r="X400" s="308"/>
      <c r="Y400" s="290">
        <f>SUMPRODUCT(J279:J382,Y279:Y382)</f>
        <v>192401.24829810401</v>
      </c>
      <c r="Z400" s="290">
        <f>SUMPRODUCT(J279:J382,Z279:Z382)</f>
        <v>35567.462417044218</v>
      </c>
      <c r="AA400" s="290">
        <f>IF(AA278="kW",SUMPRODUCT(N279:N382,U279:U382,AA279:AA382),SUMPRODUCT(J279:J382,AA279:AA382))</f>
        <v>9116.2614054075111</v>
      </c>
      <c r="AB400" s="290">
        <f>IF(AB278="kW",SUMPRODUCT(N279:N382,U279:U382,AB279:AB382),SUMPRODUCT(J279:J382,AB279:AB382))</f>
        <v>178.50101709749649</v>
      </c>
      <c r="AC400" s="290">
        <f>IF(AC278="kW",SUMPRODUCT(N279:N382,U279:U382,AC279:AC382),SUMPRODUCT(J279:J382, AC279:AC382))</f>
        <v>0</v>
      </c>
      <c r="AD400" s="290">
        <f>IF(AD278="kW",SUMPRODUCT(N279:N382,U279:U382,AD279:AD382),SUMPRODUCT(J279:J382, AD279:AD382))</f>
        <v>0</v>
      </c>
      <c r="AE400" s="290">
        <f>IF(AE278="kW",SUMPRODUCT(N279:N382,U279:U382,AE279:AE382),SUMPRODUCT(J279:J382,AE279:AE382))</f>
        <v>0</v>
      </c>
      <c r="AF400" s="290">
        <f>IF(AF278="kW",SUMPRODUCT(N279:N382,U279:U382,AF279:AF382),SUMPRODUCT(J279:J382,AF279:AF382))</f>
        <v>0</v>
      </c>
      <c r="AG400" s="290">
        <f>IF(AG278="kW",SUMPRODUCT(N279:N382,U279:U382,AG279:AG382),SUMPRODUCT(J279:J382,AG279:AG382))</f>
        <v>0</v>
      </c>
      <c r="AH400" s="290">
        <f>IF(AH278="kW",SUMPRODUCT(N279:N382,U279:U382,AH279:AH382),SUMPRODUCT(J279:J382,AH279:AH382))</f>
        <v>0</v>
      </c>
      <c r="AI400" s="290">
        <f>IF(AI278="kW",SUMPRODUCT(N279:N382,U279:U382,AI279:AI382),SUMPRODUCT(J279:J382,AI279:AI382))</f>
        <v>0</v>
      </c>
      <c r="AJ400" s="290">
        <f>IF(AJ278="kW",SUMPRODUCT(N279:N382,U279:U382,AJ279:AJ382),SUMPRODUCT(J279:J382,AJ279:AJ382))</f>
        <v>0</v>
      </c>
      <c r="AK400" s="290">
        <f>IF(AK278="kW",SUMPRODUCT(N279:N382,U279:U382,AK279:AK382),SUMPRODUCT(J279:J382,AK279:AK382))</f>
        <v>0</v>
      </c>
      <c r="AL400" s="290">
        <f>IF(AL278="kW",SUMPRODUCT(N279:N382,U279:U382,AL279:AL382),SUMPRODUCT(J279:J382,AL279:AL382))</f>
        <v>0</v>
      </c>
      <c r="AM400" s="336"/>
    </row>
    <row r="401" spans="1:40" ht="15.75" customHeight="1">
      <c r="B401" s="380" t="s">
        <v>200</v>
      </c>
      <c r="C401" s="401"/>
      <c r="D401" s="402"/>
      <c r="E401" s="402"/>
      <c r="F401" s="402"/>
      <c r="G401" s="402"/>
      <c r="H401" s="402"/>
      <c r="I401" s="402"/>
      <c r="J401" s="402"/>
      <c r="K401" s="402"/>
      <c r="L401" s="402"/>
      <c r="M401" s="402"/>
      <c r="N401" s="402"/>
      <c r="O401" s="403"/>
      <c r="P401" s="404"/>
      <c r="Q401" s="404"/>
      <c r="R401" s="403"/>
      <c r="S401" s="405"/>
      <c r="T401" s="403"/>
      <c r="U401" s="403"/>
      <c r="V401" s="382"/>
      <c r="W401" s="382"/>
      <c r="X401" s="384"/>
      <c r="Y401" s="325">
        <f>SUMPRODUCT(K279:K382,Y279:Y382)</f>
        <v>192401.24829810401</v>
      </c>
      <c r="Z401" s="325">
        <f>SUMPRODUCT(K279:K382,Z279:Z382)</f>
        <v>35241.997787795153</v>
      </c>
      <c r="AA401" s="325">
        <f>IF(AA278="kW",SUMPRODUCT(N279:N382,V279:V382,AA279:AA382),SUMPRODUCT(K279:K382,AA279:AA382))</f>
        <v>9116.1231671732512</v>
      </c>
      <c r="AB401" s="325">
        <f>IF(AB278="kW",SUMPRODUCT(N279:N382,V279:V382,AB279:AB382),SUMPRODUCT(K279:K382,AB279:AB382))</f>
        <v>178.49806676091629</v>
      </c>
      <c r="AC401" s="325">
        <f>IF(AC278="kW",SUMPRODUCT(N279:N382,V279:V382,AC279:AC382),SUMPRODUCT(K279:K382, AC279:AC382))</f>
        <v>0</v>
      </c>
      <c r="AD401" s="325">
        <f>IF(AD278="kW",SUMPRODUCT(N279:N382,V279:V382,AD279:AD382),SUMPRODUCT(K279:K382, AD279:AD382))</f>
        <v>0</v>
      </c>
      <c r="AE401" s="325">
        <f>IF(AE278="kW",SUMPRODUCT(N279:N382,V279:V382,AE279:AE382),SUMPRODUCT(K279:K382,AE279:AE382))</f>
        <v>0</v>
      </c>
      <c r="AF401" s="325">
        <f>IF(AF278="kW",SUMPRODUCT(N279:N382,V279:V382,AF279:AF382),SUMPRODUCT(K279:K382,AF279:AF382))</f>
        <v>0</v>
      </c>
      <c r="AG401" s="325">
        <f>IF(AG278="kW",SUMPRODUCT(N279:N382,V279:V382,AG279:AG382),SUMPRODUCT(K279:K382,AG279:AG382))</f>
        <v>0</v>
      </c>
      <c r="AH401" s="325">
        <f>IF(AH278="kW",SUMPRODUCT(N279:N382,V279:V382,AH279:AH382),SUMPRODUCT(K279:K382,AH279:AH382))</f>
        <v>0</v>
      </c>
      <c r="AI401" s="325">
        <f>IF(AI278="kW",SUMPRODUCT(N279:N382,V279:V382,AI279:AI382),SUMPRODUCT(K279:K382,AI279:AI382))</f>
        <v>0</v>
      </c>
      <c r="AJ401" s="325">
        <f>IF(AJ278="kW",SUMPRODUCT(N279:N382,V279:V382,AJ279:AJ382),SUMPRODUCT(K279:K382,AJ279:AJ382))</f>
        <v>0</v>
      </c>
      <c r="AK401" s="325">
        <f>IF(AK278="kW",SUMPRODUCT(N279:N382,V279:V382,AK279:AK382),SUMPRODUCT(K279:K382,AK279:AK382))</f>
        <v>0</v>
      </c>
      <c r="AL401" s="325">
        <f>IF(AL278="kW",SUMPRODUCT(N279:N382,V279:V382,AL279:AL382),SUMPRODUCT(K279:K382,AL279:AL382))</f>
        <v>0</v>
      </c>
      <c r="AM401" s="385"/>
    </row>
    <row r="402" spans="1:40" ht="21.75" customHeight="1">
      <c r="B402" s="367" t="s">
        <v>585</v>
      </c>
      <c r="C402" s="386"/>
      <c r="D402" s="387"/>
      <c r="E402" s="387"/>
      <c r="F402" s="387"/>
      <c r="G402" s="387"/>
      <c r="H402" s="387"/>
      <c r="I402" s="387"/>
      <c r="J402" s="387"/>
      <c r="K402" s="387"/>
      <c r="L402" s="387"/>
      <c r="M402" s="387"/>
      <c r="N402" s="387"/>
      <c r="O402" s="387"/>
      <c r="P402" s="387"/>
      <c r="Q402" s="387"/>
      <c r="R402" s="387"/>
      <c r="S402" s="370"/>
      <c r="T402" s="371"/>
      <c r="U402" s="387"/>
      <c r="V402" s="387"/>
      <c r="W402" s="387"/>
      <c r="X402" s="387"/>
      <c r="Y402" s="388"/>
      <c r="Z402" s="388"/>
      <c r="AA402" s="388"/>
      <c r="AB402" s="388"/>
      <c r="AC402" s="388"/>
      <c r="AD402" s="388"/>
      <c r="AE402" s="388"/>
      <c r="AF402" s="388"/>
      <c r="AG402" s="388"/>
      <c r="AH402" s="388"/>
      <c r="AI402" s="388"/>
      <c r="AJ402" s="388"/>
      <c r="AK402" s="388"/>
      <c r="AL402" s="388"/>
      <c r="AM402" s="388"/>
      <c r="AN402" s="389"/>
    </row>
    <row r="404" spans="1:40" ht="15.6">
      <c r="B404" s="279" t="s">
        <v>258</v>
      </c>
      <c r="C404" s="280"/>
      <c r="D404" s="589" t="s">
        <v>520</v>
      </c>
      <c r="F404" s="589"/>
      <c r="O404" s="280"/>
      <c r="Y404" s="269"/>
      <c r="Z404" s="266"/>
      <c r="AA404" s="266"/>
      <c r="AB404" s="266"/>
      <c r="AC404" s="266"/>
      <c r="AD404" s="266"/>
      <c r="AE404" s="266"/>
      <c r="AF404" s="266"/>
      <c r="AG404" s="266"/>
      <c r="AH404" s="266"/>
      <c r="AI404" s="266"/>
      <c r="AJ404" s="266"/>
      <c r="AK404" s="266"/>
      <c r="AL404" s="266"/>
      <c r="AM404" s="281"/>
    </row>
    <row r="405" spans="1:40" ht="36" customHeight="1">
      <c r="B405" s="861" t="s">
        <v>211</v>
      </c>
      <c r="C405" s="863" t="s">
        <v>33</v>
      </c>
      <c r="D405" s="283" t="s">
        <v>421</v>
      </c>
      <c r="E405" s="865" t="s">
        <v>209</v>
      </c>
      <c r="F405" s="866"/>
      <c r="G405" s="866"/>
      <c r="H405" s="866"/>
      <c r="I405" s="866"/>
      <c r="J405" s="866"/>
      <c r="K405" s="866"/>
      <c r="L405" s="866"/>
      <c r="M405" s="867"/>
      <c r="N405" s="868" t="s">
        <v>213</v>
      </c>
      <c r="O405" s="283" t="s">
        <v>422</v>
      </c>
      <c r="P405" s="865" t="s">
        <v>212</v>
      </c>
      <c r="Q405" s="866"/>
      <c r="R405" s="866"/>
      <c r="S405" s="866"/>
      <c r="T405" s="866"/>
      <c r="U405" s="866"/>
      <c r="V405" s="866"/>
      <c r="W405" s="866"/>
      <c r="X405" s="867"/>
      <c r="Y405" s="858" t="s">
        <v>243</v>
      </c>
      <c r="Z405" s="859"/>
      <c r="AA405" s="859"/>
      <c r="AB405" s="859"/>
      <c r="AC405" s="859"/>
      <c r="AD405" s="859"/>
      <c r="AE405" s="859"/>
      <c r="AF405" s="859"/>
      <c r="AG405" s="859"/>
      <c r="AH405" s="859"/>
      <c r="AI405" s="859"/>
      <c r="AJ405" s="859"/>
      <c r="AK405" s="859"/>
      <c r="AL405" s="859"/>
      <c r="AM405" s="860"/>
    </row>
    <row r="406" spans="1:40" ht="45.75" customHeight="1">
      <c r="B406" s="862"/>
      <c r="C406" s="864"/>
      <c r="D406" s="284">
        <v>2014</v>
      </c>
      <c r="E406" s="284">
        <v>2015</v>
      </c>
      <c r="F406" s="284">
        <v>2016</v>
      </c>
      <c r="G406" s="284">
        <v>2017</v>
      </c>
      <c r="H406" s="284">
        <v>2018</v>
      </c>
      <c r="I406" s="284">
        <v>2019</v>
      </c>
      <c r="J406" s="284">
        <v>2020</v>
      </c>
      <c r="K406" s="284">
        <v>2021</v>
      </c>
      <c r="L406" s="284">
        <v>2022</v>
      </c>
      <c r="M406" s="284">
        <v>2023</v>
      </c>
      <c r="N406" s="869"/>
      <c r="O406" s="284">
        <v>2014</v>
      </c>
      <c r="P406" s="284">
        <v>2015</v>
      </c>
      <c r="Q406" s="284">
        <v>2016</v>
      </c>
      <c r="R406" s="284">
        <v>2017</v>
      </c>
      <c r="S406" s="284">
        <v>2018</v>
      </c>
      <c r="T406" s="284">
        <v>2019</v>
      </c>
      <c r="U406" s="284">
        <v>2020</v>
      </c>
      <c r="V406" s="284">
        <v>2021</v>
      </c>
      <c r="W406" s="284">
        <v>2022</v>
      </c>
      <c r="X406" s="284">
        <v>2023</v>
      </c>
      <c r="Y406" s="284" t="str">
        <f>'1.  LRAMVA Summary'!D52</f>
        <v>Residential</v>
      </c>
      <c r="Z406" s="284" t="str">
        <f>'1.  LRAMVA Summary'!E52</f>
        <v>GS&lt;50 kW</v>
      </c>
      <c r="AA406" s="284" t="str">
        <f>'1.  LRAMVA Summary'!F52</f>
        <v>GS&gt;50 kW</v>
      </c>
      <c r="AB406" s="284" t="str">
        <f>'1.  LRAMVA Summary'!G52</f>
        <v>GS&gt;1000 kW</v>
      </c>
      <c r="AC406" s="284" t="str">
        <f>'1.  LRAMVA Summary'!H52</f>
        <v>Street Lighting</v>
      </c>
      <c r="AD406" s="284" t="str">
        <f>'1.  LRAMVA Summary'!I52</f>
        <v/>
      </c>
      <c r="AE406" s="284" t="str">
        <f>'1.  LRAMVA Summary'!J52</f>
        <v/>
      </c>
      <c r="AF406" s="284" t="str">
        <f>'1.  LRAMVA Summary'!K52</f>
        <v/>
      </c>
      <c r="AG406" s="284" t="str">
        <f>'1.  LRAMVA Summary'!L52</f>
        <v/>
      </c>
      <c r="AH406" s="284" t="str">
        <f>'1.  LRAMVA Summary'!M52</f>
        <v/>
      </c>
      <c r="AI406" s="284" t="str">
        <f>'1.  LRAMVA Summary'!N52</f>
        <v/>
      </c>
      <c r="AJ406" s="284" t="str">
        <f>'1.  LRAMVA Summary'!O52</f>
        <v/>
      </c>
      <c r="AK406" s="284" t="str">
        <f>'1.  LRAMVA Summary'!P52</f>
        <v/>
      </c>
      <c r="AL406" s="284" t="str">
        <f>'1.  LRAMVA Summary'!Q52</f>
        <v/>
      </c>
      <c r="AM406" s="286" t="str">
        <f>'1.  LRAMVA Summary'!R52</f>
        <v>Total</v>
      </c>
    </row>
    <row r="407" spans="1:40" ht="15.75" customHeight="1">
      <c r="A407" s="509"/>
      <c r="B407" s="287" t="s">
        <v>0</v>
      </c>
      <c r="C407" s="288"/>
      <c r="D407" s="288"/>
      <c r="E407" s="288"/>
      <c r="F407" s="288"/>
      <c r="G407" s="288"/>
      <c r="H407" s="288"/>
      <c r="I407" s="288"/>
      <c r="J407" s="288"/>
      <c r="K407" s="288"/>
      <c r="L407" s="288"/>
      <c r="M407" s="288"/>
      <c r="N407" s="289"/>
      <c r="O407" s="288"/>
      <c r="P407" s="288"/>
      <c r="Q407" s="288"/>
      <c r="R407" s="288"/>
      <c r="S407" s="288"/>
      <c r="T407" s="288"/>
      <c r="U407" s="288"/>
      <c r="V407" s="288"/>
      <c r="W407" s="288"/>
      <c r="X407" s="288"/>
      <c r="Y407" s="290" t="str">
        <f>'1.  LRAMVA Summary'!D53</f>
        <v>kWh</v>
      </c>
      <c r="Z407" s="290" t="str">
        <f>'1.  LRAMVA Summary'!E53</f>
        <v>kWh</v>
      </c>
      <c r="AA407" s="290" t="str">
        <f>'1.  LRAMVA Summary'!F53</f>
        <v>KW</v>
      </c>
      <c r="AB407" s="290" t="str">
        <f>'1.  LRAMVA Summary'!G53</f>
        <v>KW</v>
      </c>
      <c r="AC407" s="290" t="str">
        <f>'1.  LRAMVA Summary'!H53</f>
        <v>KW</v>
      </c>
      <c r="AD407" s="290">
        <f>'1.  LRAMVA Summary'!I53</f>
        <v>0</v>
      </c>
      <c r="AE407" s="290">
        <f>'1.  LRAMVA Summary'!J53</f>
        <v>0</v>
      </c>
      <c r="AF407" s="290">
        <f>'1.  LRAMVA Summary'!K53</f>
        <v>0</v>
      </c>
      <c r="AG407" s="290">
        <f>'1.  LRAMVA Summary'!L53</f>
        <v>0</v>
      </c>
      <c r="AH407" s="290">
        <f>'1.  LRAMVA Summary'!M53</f>
        <v>0</v>
      </c>
      <c r="AI407" s="290">
        <f>'1.  LRAMVA Summary'!N53</f>
        <v>0</v>
      </c>
      <c r="AJ407" s="290">
        <f>'1.  LRAMVA Summary'!O53</f>
        <v>0</v>
      </c>
      <c r="AK407" s="290">
        <f>'1.  LRAMVA Summary'!P53</f>
        <v>0</v>
      </c>
      <c r="AL407" s="290">
        <f>'1.  LRAMVA Summary'!Q53</f>
        <v>0</v>
      </c>
      <c r="AM407" s="291"/>
    </row>
    <row r="408" spans="1:40" ht="15" outlineLevel="1">
      <c r="A408" s="508">
        <v>1</v>
      </c>
      <c r="B408" s="293" t="s">
        <v>1</v>
      </c>
      <c r="C408" s="290" t="s">
        <v>25</v>
      </c>
      <c r="D408" s="294">
        <f>+SUM('7.  Persistence Report'!AT99:AT102)</f>
        <v>130189.96330264414</v>
      </c>
      <c r="E408" s="294">
        <f>+SUM('7.  Persistence Report'!AU99:AU102)</f>
        <v>130189.96330264414</v>
      </c>
      <c r="F408" s="294">
        <f>+SUM('7.  Persistence Report'!AV99:AV102)</f>
        <v>130189.96330264414</v>
      </c>
      <c r="G408" s="294">
        <f>+SUM('7.  Persistence Report'!AW99:AW102)</f>
        <v>130189.96330264414</v>
      </c>
      <c r="H408" s="294">
        <f>+SUM('7.  Persistence Report'!AX99:AX102)</f>
        <v>84150.013505196868</v>
      </c>
      <c r="I408" s="294">
        <f>+SUM('7.  Persistence Report'!AY99:AY102)</f>
        <v>0</v>
      </c>
      <c r="J408" s="294">
        <f>+SUM('7.  Persistence Report'!AZ99:AZ102)</f>
        <v>0</v>
      </c>
      <c r="K408" s="294">
        <f>+SUM('7.  Persistence Report'!BA99:BA102)</f>
        <v>0</v>
      </c>
      <c r="L408" s="294">
        <f>+SUM('7.  Persistence Report'!BB99:BB102)</f>
        <v>0</v>
      </c>
      <c r="M408" s="294">
        <f>+SUM('7.  Persistence Report'!BC99:BC102)</f>
        <v>0</v>
      </c>
      <c r="N408" s="290"/>
      <c r="O408" s="294">
        <f>+SUM('7.  Persistence Report'!O99:O102)</f>
        <v>18.992453828174401</v>
      </c>
      <c r="P408" s="294">
        <f>+SUM('7.  Persistence Report'!P99:P102)</f>
        <v>18.992453828174401</v>
      </c>
      <c r="Q408" s="294">
        <f>+SUM('7.  Persistence Report'!Q99:Q102)</f>
        <v>18.992453828174401</v>
      </c>
      <c r="R408" s="294">
        <f>+SUM('7.  Persistence Report'!R99:R102)</f>
        <v>18.992453828174401</v>
      </c>
      <c r="S408" s="294">
        <f>+SUM('7.  Persistence Report'!S99:S102)</f>
        <v>12.367035421671012</v>
      </c>
      <c r="T408" s="294">
        <f>+SUM('7.  Persistence Report'!T99:T102)</f>
        <v>0</v>
      </c>
      <c r="U408" s="294">
        <f>+SUM('7.  Persistence Report'!U99:U102)</f>
        <v>0</v>
      </c>
      <c r="V408" s="294">
        <f>+SUM('7.  Persistence Report'!V99:V102)</f>
        <v>0</v>
      </c>
      <c r="W408" s="294">
        <f>+SUM('7.  Persistence Report'!W99:W102)</f>
        <v>0</v>
      </c>
      <c r="X408" s="294">
        <f>+SUM('7.  Persistence Report'!X99:X102)</f>
        <v>0</v>
      </c>
      <c r="Y408" s="469">
        <v>1</v>
      </c>
      <c r="Z408" s="409"/>
      <c r="AA408" s="409"/>
      <c r="AB408" s="409"/>
      <c r="AC408" s="409"/>
      <c r="AD408" s="409"/>
      <c r="AE408" s="409"/>
      <c r="AF408" s="409"/>
      <c r="AG408" s="409"/>
      <c r="AH408" s="409"/>
      <c r="AI408" s="409"/>
      <c r="AJ408" s="409"/>
      <c r="AK408" s="409"/>
      <c r="AL408" s="409"/>
      <c r="AM408" s="295">
        <f>SUM(Y408:AL408)</f>
        <v>1</v>
      </c>
    </row>
    <row r="409" spans="1:40" ht="15" outlineLevel="1">
      <c r="B409" s="293" t="s">
        <v>259</v>
      </c>
      <c r="C409" s="290" t="s">
        <v>163</v>
      </c>
      <c r="D409" s="294"/>
      <c r="E409" s="294"/>
      <c r="F409" s="294"/>
      <c r="G409" s="294"/>
      <c r="H409" s="294"/>
      <c r="I409" s="294"/>
      <c r="J409" s="294"/>
      <c r="K409" s="294"/>
      <c r="L409" s="294"/>
      <c r="M409" s="294"/>
      <c r="N409" s="467"/>
      <c r="O409" s="294"/>
      <c r="P409" s="294"/>
      <c r="Q409" s="294"/>
      <c r="R409" s="294"/>
      <c r="S409" s="294"/>
      <c r="T409" s="294"/>
      <c r="U409" s="294"/>
      <c r="V409" s="294"/>
      <c r="W409" s="294"/>
      <c r="X409" s="294"/>
      <c r="Y409" s="410">
        <f>Y408</f>
        <v>1</v>
      </c>
      <c r="Z409" s="410">
        <f>Z408</f>
        <v>0</v>
      </c>
      <c r="AA409" s="410">
        <f t="shared" ref="AA409:AC409" si="221">AA408</f>
        <v>0</v>
      </c>
      <c r="AB409" s="410">
        <f t="shared" si="221"/>
        <v>0</v>
      </c>
      <c r="AC409" s="410">
        <f t="shared" si="221"/>
        <v>0</v>
      </c>
      <c r="AD409" s="410">
        <f t="shared" ref="AD409:AL409" si="222">AD408</f>
        <v>0</v>
      </c>
      <c r="AE409" s="410">
        <f t="shared" si="222"/>
        <v>0</v>
      </c>
      <c r="AF409" s="410">
        <f t="shared" si="222"/>
        <v>0</v>
      </c>
      <c r="AG409" s="410">
        <f t="shared" si="222"/>
        <v>0</v>
      </c>
      <c r="AH409" s="410">
        <f t="shared" si="222"/>
        <v>0</v>
      </c>
      <c r="AI409" s="410">
        <f t="shared" si="222"/>
        <v>0</v>
      </c>
      <c r="AJ409" s="410">
        <f t="shared" si="222"/>
        <v>0</v>
      </c>
      <c r="AK409" s="410">
        <f t="shared" si="222"/>
        <v>0</v>
      </c>
      <c r="AL409" s="410">
        <f t="shared" si="222"/>
        <v>0</v>
      </c>
      <c r="AM409" s="296"/>
    </row>
    <row r="410" spans="1:40" ht="15.6" outlineLevel="1">
      <c r="A410" s="510"/>
      <c r="B410" s="297"/>
      <c r="C410" s="298"/>
      <c r="D410" s="298"/>
      <c r="E410" s="298"/>
      <c r="F410" s="298"/>
      <c r="G410" s="298"/>
      <c r="H410" s="298"/>
      <c r="I410" s="298"/>
      <c r="J410" s="298"/>
      <c r="K410" s="298"/>
      <c r="L410" s="298"/>
      <c r="M410" s="298"/>
      <c r="N410" s="302"/>
      <c r="O410" s="298"/>
      <c r="P410" s="298"/>
      <c r="Q410" s="298"/>
      <c r="R410" s="298"/>
      <c r="S410" s="298"/>
      <c r="T410" s="298"/>
      <c r="U410" s="298"/>
      <c r="V410" s="298"/>
      <c r="W410" s="298"/>
      <c r="X410" s="298"/>
      <c r="Y410" s="411"/>
      <c r="Z410" s="412"/>
      <c r="AA410" s="412"/>
      <c r="AB410" s="412"/>
      <c r="AC410" s="412"/>
      <c r="AD410" s="412"/>
      <c r="AE410" s="412"/>
      <c r="AF410" s="412"/>
      <c r="AG410" s="412"/>
      <c r="AH410" s="412"/>
      <c r="AI410" s="412"/>
      <c r="AJ410" s="412"/>
      <c r="AK410" s="412"/>
      <c r="AL410" s="412"/>
      <c r="AM410" s="301"/>
    </row>
    <row r="411" spans="1:40" ht="15" outlineLevel="1">
      <c r="A411" s="508">
        <v>2</v>
      </c>
      <c r="B411" s="293" t="s">
        <v>2</v>
      </c>
      <c r="C411" s="290" t="s">
        <v>25</v>
      </c>
      <c r="D411" s="294">
        <f>+'7.  Persistence Report'!AT98</f>
        <v>13669.27548</v>
      </c>
      <c r="E411" s="294">
        <f>+'7.  Persistence Report'!AU98</f>
        <v>13669.27548</v>
      </c>
      <c r="F411" s="294">
        <f>+'7.  Persistence Report'!AV98</f>
        <v>13669.27548</v>
      </c>
      <c r="G411" s="294">
        <f>+'7.  Persistence Report'!AW98</f>
        <v>13669.27548</v>
      </c>
      <c r="H411" s="294">
        <f>+'7.  Persistence Report'!AX98</f>
        <v>0</v>
      </c>
      <c r="I411" s="294">
        <f>+'7.  Persistence Report'!AY98</f>
        <v>0</v>
      </c>
      <c r="J411" s="294">
        <f>+'7.  Persistence Report'!AZ98</f>
        <v>0</v>
      </c>
      <c r="K411" s="294">
        <f>+'7.  Persistence Report'!BA98</f>
        <v>0</v>
      </c>
      <c r="L411" s="294">
        <f>+'7.  Persistence Report'!BB98</f>
        <v>0</v>
      </c>
      <c r="M411" s="294">
        <f>+'7.  Persistence Report'!BC98</f>
        <v>0</v>
      </c>
      <c r="N411" s="290"/>
      <c r="O411" s="294">
        <f>+'7.  Persistence Report'!O98</f>
        <v>7.6661816639999998</v>
      </c>
      <c r="P411" s="294">
        <f>+'7.  Persistence Report'!P98</f>
        <v>7.6661816639999998</v>
      </c>
      <c r="Q411" s="294">
        <f>+'7.  Persistence Report'!Q98</f>
        <v>7.6661816639999998</v>
      </c>
      <c r="R411" s="294">
        <f>+'7.  Persistence Report'!R98</f>
        <v>7.6661816639999998</v>
      </c>
      <c r="S411" s="294">
        <f>+'7.  Persistence Report'!S98</f>
        <v>0</v>
      </c>
      <c r="T411" s="294">
        <f>+'7.  Persistence Report'!T98</f>
        <v>0</v>
      </c>
      <c r="U411" s="294">
        <f>+'7.  Persistence Report'!U98</f>
        <v>0</v>
      </c>
      <c r="V411" s="294">
        <f>+'7.  Persistence Report'!V98</f>
        <v>0</v>
      </c>
      <c r="W411" s="294">
        <f>+'7.  Persistence Report'!W98</f>
        <v>0</v>
      </c>
      <c r="X411" s="294">
        <f>+'7.  Persistence Report'!X98</f>
        <v>0</v>
      </c>
      <c r="Y411" s="469">
        <v>1</v>
      </c>
      <c r="Z411" s="409"/>
      <c r="AA411" s="409"/>
      <c r="AB411" s="409"/>
      <c r="AC411" s="409"/>
      <c r="AD411" s="409"/>
      <c r="AE411" s="409"/>
      <c r="AF411" s="409"/>
      <c r="AG411" s="409"/>
      <c r="AH411" s="409"/>
      <c r="AI411" s="409"/>
      <c r="AJ411" s="409"/>
      <c r="AK411" s="409"/>
      <c r="AL411" s="409"/>
      <c r="AM411" s="295">
        <f>SUM(Y411:AL411)</f>
        <v>1</v>
      </c>
    </row>
    <row r="412" spans="1:40" ht="15" outlineLevel="1">
      <c r="B412" s="293" t="s">
        <v>259</v>
      </c>
      <c r="C412" s="290" t="s">
        <v>163</v>
      </c>
      <c r="D412" s="294"/>
      <c r="E412" s="294"/>
      <c r="F412" s="294"/>
      <c r="G412" s="294"/>
      <c r="H412" s="294"/>
      <c r="I412" s="294"/>
      <c r="J412" s="294"/>
      <c r="K412" s="294"/>
      <c r="L412" s="294"/>
      <c r="M412" s="294"/>
      <c r="N412" s="467"/>
      <c r="O412" s="294"/>
      <c r="P412" s="294"/>
      <c r="Q412" s="294"/>
      <c r="R412" s="294"/>
      <c r="S412" s="294"/>
      <c r="T412" s="294"/>
      <c r="U412" s="294"/>
      <c r="V412" s="294"/>
      <c r="W412" s="294"/>
      <c r="X412" s="294"/>
      <c r="Y412" s="410">
        <f>Y411</f>
        <v>1</v>
      </c>
      <c r="Z412" s="410">
        <f>Z411</f>
        <v>0</v>
      </c>
      <c r="AA412" s="410">
        <f t="shared" ref="AA412:AC412" si="223">AA411</f>
        <v>0</v>
      </c>
      <c r="AB412" s="410">
        <f t="shared" si="223"/>
        <v>0</v>
      </c>
      <c r="AC412" s="410">
        <f t="shared" si="223"/>
        <v>0</v>
      </c>
      <c r="AD412" s="410">
        <f t="shared" ref="AD412:AL412" si="224">AD411</f>
        <v>0</v>
      </c>
      <c r="AE412" s="410">
        <f t="shared" si="224"/>
        <v>0</v>
      </c>
      <c r="AF412" s="410">
        <f t="shared" si="224"/>
        <v>0</v>
      </c>
      <c r="AG412" s="410">
        <f t="shared" si="224"/>
        <v>0</v>
      </c>
      <c r="AH412" s="410">
        <f t="shared" si="224"/>
        <v>0</v>
      </c>
      <c r="AI412" s="410">
        <f t="shared" si="224"/>
        <v>0</v>
      </c>
      <c r="AJ412" s="410">
        <f t="shared" si="224"/>
        <v>0</v>
      </c>
      <c r="AK412" s="410">
        <f t="shared" si="224"/>
        <v>0</v>
      </c>
      <c r="AL412" s="410">
        <f t="shared" si="224"/>
        <v>0</v>
      </c>
      <c r="AM412" s="296"/>
    </row>
    <row r="413" spans="1:40" ht="15.6" outlineLevel="1">
      <c r="A413" s="510"/>
      <c r="B413" s="297"/>
      <c r="C413" s="298"/>
      <c r="D413" s="303"/>
      <c r="E413" s="303"/>
      <c r="F413" s="303"/>
      <c r="G413" s="303"/>
      <c r="H413" s="303"/>
      <c r="I413" s="303"/>
      <c r="J413" s="303"/>
      <c r="K413" s="303"/>
      <c r="L413" s="303"/>
      <c r="M413" s="303"/>
      <c r="N413" s="302"/>
      <c r="O413" s="303"/>
      <c r="P413" s="303"/>
      <c r="Q413" s="303"/>
      <c r="R413" s="303"/>
      <c r="S413" s="303"/>
      <c r="T413" s="303"/>
      <c r="U413" s="303"/>
      <c r="V413" s="303"/>
      <c r="W413" s="303"/>
      <c r="X413" s="303"/>
      <c r="Y413" s="411"/>
      <c r="Z413" s="412"/>
      <c r="AA413" s="412"/>
      <c r="AB413" s="412"/>
      <c r="AC413" s="412"/>
      <c r="AD413" s="412"/>
      <c r="AE413" s="412"/>
      <c r="AF413" s="412"/>
      <c r="AG413" s="412"/>
      <c r="AH413" s="412"/>
      <c r="AI413" s="412"/>
      <c r="AJ413" s="412"/>
      <c r="AK413" s="412"/>
      <c r="AL413" s="412"/>
      <c r="AM413" s="301"/>
    </row>
    <row r="414" spans="1:40" ht="15" outlineLevel="1">
      <c r="A414" s="508">
        <v>3</v>
      </c>
      <c r="B414" s="293" t="s">
        <v>3</v>
      </c>
      <c r="C414" s="290" t="s">
        <v>25</v>
      </c>
      <c r="D414" s="294">
        <f>+'7.  Persistence Report'!AT110</f>
        <v>781608.71672799997</v>
      </c>
      <c r="E414" s="294">
        <f>+'7.  Persistence Report'!AU110</f>
        <v>781608.71672799997</v>
      </c>
      <c r="F414" s="294">
        <f>+'7.  Persistence Report'!AV110</f>
        <v>781608.71672799997</v>
      </c>
      <c r="G414" s="294">
        <f>+'7.  Persistence Report'!AW110</f>
        <v>781608.71672799997</v>
      </c>
      <c r="H414" s="294">
        <f>+'7.  Persistence Report'!AX110</f>
        <v>781608.71672799997</v>
      </c>
      <c r="I414" s="294">
        <f>+'7.  Persistence Report'!AY110</f>
        <v>781608.71672799997</v>
      </c>
      <c r="J414" s="294">
        <f>+'7.  Persistence Report'!AZ110</f>
        <v>781608.71672799997</v>
      </c>
      <c r="K414" s="294">
        <f>+'7.  Persistence Report'!BA110</f>
        <v>781608.71672799997</v>
      </c>
      <c r="L414" s="294">
        <f>+'7.  Persistence Report'!BB110</f>
        <v>781608.71672799997</v>
      </c>
      <c r="M414" s="294">
        <f>+'7.  Persistence Report'!BC110</f>
        <v>781608.71672799997</v>
      </c>
      <c r="N414" s="290"/>
      <c r="O414" s="294">
        <f>+'7.  Persistence Report'!O110</f>
        <v>428.06874128600003</v>
      </c>
      <c r="P414" s="294">
        <f>+'7.  Persistence Report'!P110</f>
        <v>428.06874128600003</v>
      </c>
      <c r="Q414" s="294">
        <f>+'7.  Persistence Report'!Q110</f>
        <v>428.06874128600003</v>
      </c>
      <c r="R414" s="294">
        <f>+'7.  Persistence Report'!R110</f>
        <v>428.06874128600003</v>
      </c>
      <c r="S414" s="294">
        <f>+'7.  Persistence Report'!S110</f>
        <v>428.06874128600003</v>
      </c>
      <c r="T414" s="294">
        <f>+'7.  Persistence Report'!T110</f>
        <v>428.06874128600003</v>
      </c>
      <c r="U414" s="294">
        <f>+'7.  Persistence Report'!U110</f>
        <v>428.06874128600003</v>
      </c>
      <c r="V414" s="294">
        <f>+'7.  Persistence Report'!V110</f>
        <v>428.06874128600003</v>
      </c>
      <c r="W414" s="294">
        <f>+'7.  Persistence Report'!W110</f>
        <v>428.06874128600003</v>
      </c>
      <c r="X414" s="294">
        <f>+'7.  Persistence Report'!X110</f>
        <v>428.06874128600003</v>
      </c>
      <c r="Y414" s="469">
        <v>1</v>
      </c>
      <c r="Z414" s="409"/>
      <c r="AA414" s="409"/>
      <c r="AB414" s="409"/>
      <c r="AC414" s="409"/>
      <c r="AD414" s="409"/>
      <c r="AE414" s="409"/>
      <c r="AF414" s="409"/>
      <c r="AG414" s="409"/>
      <c r="AH414" s="409"/>
      <c r="AI414" s="409"/>
      <c r="AJ414" s="409"/>
      <c r="AK414" s="409"/>
      <c r="AL414" s="409"/>
      <c r="AM414" s="295">
        <f>SUM(Y414:AL414)</f>
        <v>1</v>
      </c>
    </row>
    <row r="415" spans="1:40" ht="15" outlineLevel="1">
      <c r="B415" s="293" t="s">
        <v>259</v>
      </c>
      <c r="C415" s="290" t="s">
        <v>163</v>
      </c>
      <c r="D415" s="294"/>
      <c r="E415" s="294"/>
      <c r="F415" s="294"/>
      <c r="G415" s="294"/>
      <c r="H415" s="294"/>
      <c r="I415" s="294"/>
      <c r="J415" s="294"/>
      <c r="K415" s="294"/>
      <c r="L415" s="294"/>
      <c r="M415" s="294"/>
      <c r="N415" s="467"/>
      <c r="O415" s="294"/>
      <c r="P415" s="294"/>
      <c r="Q415" s="294"/>
      <c r="R415" s="294"/>
      <c r="S415" s="294"/>
      <c r="T415" s="294"/>
      <c r="U415" s="294"/>
      <c r="V415" s="294"/>
      <c r="W415" s="294"/>
      <c r="X415" s="294"/>
      <c r="Y415" s="410">
        <f>Y414</f>
        <v>1</v>
      </c>
      <c r="Z415" s="410">
        <f>Z414</f>
        <v>0</v>
      </c>
      <c r="AA415" s="410">
        <f t="shared" ref="AA415:AC415" si="225">AA414</f>
        <v>0</v>
      </c>
      <c r="AB415" s="410">
        <f t="shared" si="225"/>
        <v>0</v>
      </c>
      <c r="AC415" s="410">
        <f t="shared" si="225"/>
        <v>0</v>
      </c>
      <c r="AD415" s="410">
        <f t="shared" ref="AD415:AL415" si="226">AD414</f>
        <v>0</v>
      </c>
      <c r="AE415" s="410">
        <f t="shared" si="226"/>
        <v>0</v>
      </c>
      <c r="AF415" s="410">
        <f t="shared" si="226"/>
        <v>0</v>
      </c>
      <c r="AG415" s="410">
        <f t="shared" si="226"/>
        <v>0</v>
      </c>
      <c r="AH415" s="410">
        <f t="shared" si="226"/>
        <v>0</v>
      </c>
      <c r="AI415" s="410">
        <f t="shared" si="226"/>
        <v>0</v>
      </c>
      <c r="AJ415" s="410">
        <f t="shared" si="226"/>
        <v>0</v>
      </c>
      <c r="AK415" s="410">
        <f t="shared" si="226"/>
        <v>0</v>
      </c>
      <c r="AL415" s="410">
        <f t="shared" si="226"/>
        <v>0</v>
      </c>
      <c r="AM415" s="296"/>
    </row>
    <row r="416" spans="1:40" ht="15" outlineLevel="1">
      <c r="B416" s="293"/>
      <c r="C416" s="304"/>
      <c r="D416" s="290"/>
      <c r="E416" s="290"/>
      <c r="F416" s="290"/>
      <c r="G416" s="290"/>
      <c r="H416" s="290"/>
      <c r="I416" s="290"/>
      <c r="J416" s="290"/>
      <c r="K416" s="290"/>
      <c r="L416" s="290"/>
      <c r="M416" s="290"/>
      <c r="N416" s="282"/>
      <c r="O416" s="290"/>
      <c r="P416" s="290"/>
      <c r="Q416" s="290"/>
      <c r="R416" s="290"/>
      <c r="S416" s="290"/>
      <c r="T416" s="290"/>
      <c r="U416" s="290"/>
      <c r="V416" s="290"/>
      <c r="W416" s="290"/>
      <c r="X416" s="290"/>
      <c r="Y416" s="411"/>
      <c r="Z416" s="411"/>
      <c r="AA416" s="411"/>
      <c r="AB416" s="411"/>
      <c r="AC416" s="411"/>
      <c r="AD416" s="411"/>
      <c r="AE416" s="411"/>
      <c r="AF416" s="411"/>
      <c r="AG416" s="411"/>
      <c r="AH416" s="411"/>
      <c r="AI416" s="411"/>
      <c r="AJ416" s="411"/>
      <c r="AK416" s="411"/>
      <c r="AL416" s="411"/>
      <c r="AM416" s="305"/>
    </row>
    <row r="417" spans="1:39" ht="15" outlineLevel="1">
      <c r="A417" s="508">
        <v>4</v>
      </c>
      <c r="B417" s="293" t="s">
        <v>4</v>
      </c>
      <c r="C417" s="290" t="s">
        <v>25</v>
      </c>
      <c r="D417" s="294">
        <f>+'7.  Persistence Report'!AT105</f>
        <v>436742.07799999998</v>
      </c>
      <c r="E417" s="294">
        <f>+'7.  Persistence Report'!AU105</f>
        <v>406632.9178</v>
      </c>
      <c r="F417" s="294">
        <f>+'7.  Persistence Report'!AV105</f>
        <v>391940.59149999998</v>
      </c>
      <c r="G417" s="294">
        <f>+'7.  Persistence Report'!AW105</f>
        <v>391940.59149999998</v>
      </c>
      <c r="H417" s="294">
        <f>+'7.  Persistence Report'!AX105</f>
        <v>391940.59149999998</v>
      </c>
      <c r="I417" s="294">
        <f>+'7.  Persistence Report'!AY105</f>
        <v>391940.59149999998</v>
      </c>
      <c r="J417" s="294">
        <f>+'7.  Persistence Report'!AZ105</f>
        <v>391940.59149999998</v>
      </c>
      <c r="K417" s="294">
        <f>+'7.  Persistence Report'!BA105</f>
        <v>391221.4498</v>
      </c>
      <c r="L417" s="294">
        <f>+'7.  Persistence Report'!BB105</f>
        <v>391221.4498</v>
      </c>
      <c r="M417" s="294">
        <f>+'7.  Persistence Report'!BC105</f>
        <v>330263.85590000002</v>
      </c>
      <c r="N417" s="290"/>
      <c r="O417" s="294">
        <f>+'7.  Persistence Report'!O105</f>
        <v>32.895491550000003</v>
      </c>
      <c r="P417" s="294">
        <f>+'7.  Persistence Report'!P105</f>
        <v>30.92814448</v>
      </c>
      <c r="Q417" s="294">
        <f>+'7.  Persistence Report'!Q105</f>
        <v>29.928624599999999</v>
      </c>
      <c r="R417" s="294">
        <f>+'7.  Persistence Report'!R105</f>
        <v>29.928624599999999</v>
      </c>
      <c r="S417" s="294">
        <f>+'7.  Persistence Report'!S105</f>
        <v>29.928624599999999</v>
      </c>
      <c r="T417" s="294">
        <f>+'7.  Persistence Report'!T105</f>
        <v>29.928624599999999</v>
      </c>
      <c r="U417" s="294">
        <f>+'7.  Persistence Report'!U105</f>
        <v>29.928624599999999</v>
      </c>
      <c r="V417" s="294">
        <f>+'7.  Persistence Report'!V105</f>
        <v>29.846530789999999</v>
      </c>
      <c r="W417" s="294">
        <f>+'7.  Persistence Report'!W105</f>
        <v>29.846530789999999</v>
      </c>
      <c r="X417" s="294">
        <f>+'7.  Persistence Report'!X105</f>
        <v>26.019777690000002</v>
      </c>
      <c r="Y417" s="469">
        <v>1</v>
      </c>
      <c r="Z417" s="409"/>
      <c r="AA417" s="409"/>
      <c r="AB417" s="409"/>
      <c r="AC417" s="409"/>
      <c r="AD417" s="409"/>
      <c r="AE417" s="409"/>
      <c r="AF417" s="409"/>
      <c r="AG417" s="409"/>
      <c r="AH417" s="409"/>
      <c r="AI417" s="409"/>
      <c r="AJ417" s="409"/>
      <c r="AK417" s="409"/>
      <c r="AL417" s="409"/>
      <c r="AM417" s="295">
        <f>SUM(Y417:AL417)</f>
        <v>1</v>
      </c>
    </row>
    <row r="418" spans="1:39" ht="15" outlineLevel="1">
      <c r="B418" s="293" t="s">
        <v>259</v>
      </c>
      <c r="C418" s="290" t="s">
        <v>163</v>
      </c>
      <c r="D418" s="294"/>
      <c r="E418" s="294"/>
      <c r="F418" s="294"/>
      <c r="G418" s="294"/>
      <c r="H418" s="294"/>
      <c r="I418" s="294"/>
      <c r="J418" s="294"/>
      <c r="K418" s="294"/>
      <c r="L418" s="294"/>
      <c r="M418" s="294"/>
      <c r="N418" s="467"/>
      <c r="O418" s="294"/>
      <c r="P418" s="294"/>
      <c r="Q418" s="294"/>
      <c r="R418" s="294"/>
      <c r="S418" s="294"/>
      <c r="T418" s="294"/>
      <c r="U418" s="294"/>
      <c r="V418" s="294"/>
      <c r="W418" s="294"/>
      <c r="X418" s="294"/>
      <c r="Y418" s="410">
        <f>Y417</f>
        <v>1</v>
      </c>
      <c r="Z418" s="410">
        <f>Z417</f>
        <v>0</v>
      </c>
      <c r="AA418" s="410">
        <f t="shared" ref="AA418:AC418" si="227">AA417</f>
        <v>0</v>
      </c>
      <c r="AB418" s="410">
        <f t="shared" si="227"/>
        <v>0</v>
      </c>
      <c r="AC418" s="410">
        <f t="shared" si="227"/>
        <v>0</v>
      </c>
      <c r="AD418" s="410">
        <f t="shared" ref="AD418:AL418" si="228">AD417</f>
        <v>0</v>
      </c>
      <c r="AE418" s="410">
        <f t="shared" si="228"/>
        <v>0</v>
      </c>
      <c r="AF418" s="410">
        <f t="shared" si="228"/>
        <v>0</v>
      </c>
      <c r="AG418" s="410">
        <f t="shared" si="228"/>
        <v>0</v>
      </c>
      <c r="AH418" s="410">
        <f t="shared" si="228"/>
        <v>0</v>
      </c>
      <c r="AI418" s="410">
        <f t="shared" si="228"/>
        <v>0</v>
      </c>
      <c r="AJ418" s="410">
        <f t="shared" si="228"/>
        <v>0</v>
      </c>
      <c r="AK418" s="410">
        <f t="shared" si="228"/>
        <v>0</v>
      </c>
      <c r="AL418" s="410">
        <f t="shared" si="228"/>
        <v>0</v>
      </c>
      <c r="AM418" s="296"/>
    </row>
    <row r="419" spans="1:39" ht="15" outlineLevel="1">
      <c r="B419" s="293"/>
      <c r="C419" s="304"/>
      <c r="D419" s="303"/>
      <c r="E419" s="303"/>
      <c r="F419" s="303"/>
      <c r="G419" s="303"/>
      <c r="H419" s="303"/>
      <c r="I419" s="303"/>
      <c r="J419" s="303"/>
      <c r="K419" s="303"/>
      <c r="L419" s="303"/>
      <c r="M419" s="303"/>
      <c r="N419" s="290"/>
      <c r="O419" s="303"/>
      <c r="P419" s="303"/>
      <c r="Q419" s="303"/>
      <c r="R419" s="303"/>
      <c r="S419" s="303"/>
      <c r="T419" s="303"/>
      <c r="U419" s="303"/>
      <c r="V419" s="303"/>
      <c r="W419" s="303"/>
      <c r="X419" s="303"/>
      <c r="Y419" s="411"/>
      <c r="Z419" s="411"/>
      <c r="AA419" s="411"/>
      <c r="AB419" s="411"/>
      <c r="AC419" s="411"/>
      <c r="AD419" s="411"/>
      <c r="AE419" s="411"/>
      <c r="AF419" s="411"/>
      <c r="AG419" s="411"/>
      <c r="AH419" s="411"/>
      <c r="AI419" s="411"/>
      <c r="AJ419" s="411"/>
      <c r="AK419" s="411"/>
      <c r="AL419" s="411"/>
      <c r="AM419" s="305"/>
    </row>
    <row r="420" spans="1:39" ht="15" outlineLevel="1">
      <c r="A420" s="508">
        <v>5</v>
      </c>
      <c r="B420" s="293" t="s">
        <v>5</v>
      </c>
      <c r="C420" s="290" t="s">
        <v>25</v>
      </c>
      <c r="D420" s="294">
        <f>+'7.  Persistence Report'!AT103</f>
        <v>1798255.7879999999</v>
      </c>
      <c r="E420" s="294">
        <f>+'7.  Persistence Report'!AU103</f>
        <v>1559967.9</v>
      </c>
      <c r="F420" s="294">
        <f>+'7.  Persistence Report'!AV103</f>
        <v>1435785.4469999999</v>
      </c>
      <c r="G420" s="294">
        <f>+'7.  Persistence Report'!AW103</f>
        <v>1435785.4469999999</v>
      </c>
      <c r="H420" s="294">
        <f>+'7.  Persistence Report'!AX103</f>
        <v>1435785.4469999999</v>
      </c>
      <c r="I420" s="294">
        <f>+'7.  Persistence Report'!AY103</f>
        <v>1435785.4469999999</v>
      </c>
      <c r="J420" s="294">
        <f>+'7.  Persistence Report'!AZ103</f>
        <v>1435785.4469999999</v>
      </c>
      <c r="K420" s="294">
        <f>+'7.  Persistence Report'!BA103</f>
        <v>1435163.487</v>
      </c>
      <c r="L420" s="294">
        <f>+'7.  Persistence Report'!BB103</f>
        <v>1435163.487</v>
      </c>
      <c r="M420" s="294">
        <f>+'7.  Persistence Report'!BC103</f>
        <v>1334781.7760000001</v>
      </c>
      <c r="N420" s="290"/>
      <c r="O420" s="294">
        <f>+'7.  Persistence Report'!O103</f>
        <v>117.68738020000001</v>
      </c>
      <c r="P420" s="294">
        <f>+'7.  Persistence Report'!P103</f>
        <v>102.7283102</v>
      </c>
      <c r="Q420" s="294">
        <f>+'7.  Persistence Report'!Q103</f>
        <v>94.932471250000006</v>
      </c>
      <c r="R420" s="294">
        <f>+'7.  Persistence Report'!R103</f>
        <v>94.932471250000006</v>
      </c>
      <c r="S420" s="294">
        <f>+'7.  Persistence Report'!S103</f>
        <v>94.932471250000006</v>
      </c>
      <c r="T420" s="294">
        <f>+'7.  Persistence Report'!T103</f>
        <v>94.932471250000006</v>
      </c>
      <c r="U420" s="294">
        <f>+'7.  Persistence Report'!U103</f>
        <v>94.932471250000006</v>
      </c>
      <c r="V420" s="294">
        <f>+'7.  Persistence Report'!V103</f>
        <v>94.861471190000003</v>
      </c>
      <c r="W420" s="294">
        <f>+'7.  Persistence Report'!W103</f>
        <v>94.861471190000003</v>
      </c>
      <c r="X420" s="294">
        <f>+'7.  Persistence Report'!X103</f>
        <v>88.559778489999999</v>
      </c>
      <c r="Y420" s="469">
        <v>1</v>
      </c>
      <c r="Z420" s="409"/>
      <c r="AA420" s="409"/>
      <c r="AB420" s="409"/>
      <c r="AC420" s="409"/>
      <c r="AD420" s="409"/>
      <c r="AE420" s="409"/>
      <c r="AF420" s="409"/>
      <c r="AG420" s="409"/>
      <c r="AH420" s="409"/>
      <c r="AI420" s="409"/>
      <c r="AJ420" s="409"/>
      <c r="AK420" s="409"/>
      <c r="AL420" s="409"/>
      <c r="AM420" s="295">
        <f>SUM(Y420:AL420)</f>
        <v>1</v>
      </c>
    </row>
    <row r="421" spans="1:39" ht="15" outlineLevel="1">
      <c r="B421" s="293" t="s">
        <v>259</v>
      </c>
      <c r="C421" s="290" t="s">
        <v>163</v>
      </c>
      <c r="D421" s="294"/>
      <c r="E421" s="294"/>
      <c r="F421" s="294"/>
      <c r="G421" s="294"/>
      <c r="H421" s="294"/>
      <c r="I421" s="294"/>
      <c r="J421" s="294"/>
      <c r="K421" s="294"/>
      <c r="L421" s="294"/>
      <c r="M421" s="294"/>
      <c r="N421" s="467"/>
      <c r="O421" s="294"/>
      <c r="P421" s="294"/>
      <c r="Q421" s="294"/>
      <c r="R421" s="294"/>
      <c r="S421" s="294"/>
      <c r="T421" s="294"/>
      <c r="U421" s="294"/>
      <c r="V421" s="294"/>
      <c r="W421" s="294"/>
      <c r="X421" s="294"/>
      <c r="Y421" s="410">
        <f>Y420</f>
        <v>1</v>
      </c>
      <c r="Z421" s="410">
        <f>Z420</f>
        <v>0</v>
      </c>
      <c r="AA421" s="410">
        <f t="shared" ref="AA421:AC421" si="229">AA420</f>
        <v>0</v>
      </c>
      <c r="AB421" s="410">
        <f t="shared" si="229"/>
        <v>0</v>
      </c>
      <c r="AC421" s="410">
        <f t="shared" si="229"/>
        <v>0</v>
      </c>
      <c r="AD421" s="410">
        <f t="shared" ref="AD421:AL421" si="230">AD420</f>
        <v>0</v>
      </c>
      <c r="AE421" s="410">
        <f t="shared" si="230"/>
        <v>0</v>
      </c>
      <c r="AF421" s="410">
        <f t="shared" si="230"/>
        <v>0</v>
      </c>
      <c r="AG421" s="410">
        <f t="shared" si="230"/>
        <v>0</v>
      </c>
      <c r="AH421" s="410">
        <f t="shared" si="230"/>
        <v>0</v>
      </c>
      <c r="AI421" s="410">
        <f t="shared" si="230"/>
        <v>0</v>
      </c>
      <c r="AJ421" s="410">
        <f t="shared" si="230"/>
        <v>0</v>
      </c>
      <c r="AK421" s="410">
        <f t="shared" si="230"/>
        <v>0</v>
      </c>
      <c r="AL421" s="410">
        <f t="shared" si="230"/>
        <v>0</v>
      </c>
      <c r="AM421" s="296"/>
    </row>
    <row r="422" spans="1:39" ht="15" outlineLevel="1">
      <c r="B422" s="293"/>
      <c r="C422" s="304"/>
      <c r="D422" s="303"/>
      <c r="E422" s="303"/>
      <c r="F422" s="303"/>
      <c r="G422" s="303"/>
      <c r="H422" s="303"/>
      <c r="I422" s="303"/>
      <c r="J422" s="303"/>
      <c r="K422" s="303"/>
      <c r="L422" s="303"/>
      <c r="M422" s="303"/>
      <c r="N422" s="290"/>
      <c r="O422" s="303"/>
      <c r="P422" s="303"/>
      <c r="Q422" s="303"/>
      <c r="R422" s="303"/>
      <c r="S422" s="303"/>
      <c r="T422" s="303"/>
      <c r="U422" s="303"/>
      <c r="V422" s="303"/>
      <c r="W422" s="303"/>
      <c r="X422" s="303"/>
      <c r="Y422" s="411"/>
      <c r="Z422" s="411"/>
      <c r="AA422" s="411"/>
      <c r="AB422" s="411"/>
      <c r="AC422" s="411"/>
      <c r="AD422" s="411"/>
      <c r="AE422" s="411"/>
      <c r="AF422" s="411"/>
      <c r="AG422" s="411"/>
      <c r="AH422" s="411"/>
      <c r="AI422" s="411"/>
      <c r="AJ422" s="411"/>
      <c r="AK422" s="411"/>
      <c r="AL422" s="411"/>
      <c r="AM422" s="305"/>
    </row>
    <row r="423" spans="1:39" ht="15" outlineLevel="1">
      <c r="A423" s="508">
        <v>6</v>
      </c>
      <c r="B423" s="293" t="s">
        <v>6</v>
      </c>
      <c r="C423" s="290" t="s">
        <v>25</v>
      </c>
      <c r="D423" s="294"/>
      <c r="E423" s="294"/>
      <c r="F423" s="294"/>
      <c r="G423" s="294"/>
      <c r="H423" s="294"/>
      <c r="I423" s="294"/>
      <c r="J423" s="294"/>
      <c r="K423" s="294"/>
      <c r="L423" s="294"/>
      <c r="M423" s="294"/>
      <c r="N423" s="290"/>
      <c r="O423" s="294"/>
      <c r="P423" s="294"/>
      <c r="Q423" s="294"/>
      <c r="R423" s="294"/>
      <c r="S423" s="294"/>
      <c r="T423" s="294"/>
      <c r="U423" s="294"/>
      <c r="V423" s="294"/>
      <c r="W423" s="294"/>
      <c r="X423" s="294"/>
      <c r="Y423" s="409"/>
      <c r="Z423" s="409"/>
      <c r="AA423" s="409"/>
      <c r="AB423" s="409"/>
      <c r="AC423" s="409"/>
      <c r="AD423" s="409"/>
      <c r="AE423" s="409"/>
      <c r="AF423" s="409"/>
      <c r="AG423" s="409"/>
      <c r="AH423" s="409"/>
      <c r="AI423" s="409"/>
      <c r="AJ423" s="409"/>
      <c r="AK423" s="409"/>
      <c r="AL423" s="409"/>
      <c r="AM423" s="295">
        <f>SUM(Y423:AL423)</f>
        <v>0</v>
      </c>
    </row>
    <row r="424" spans="1:39" ht="15" outlineLevel="1">
      <c r="B424" s="293" t="s">
        <v>259</v>
      </c>
      <c r="C424" s="290" t="s">
        <v>163</v>
      </c>
      <c r="D424" s="294"/>
      <c r="E424" s="294"/>
      <c r="F424" s="294"/>
      <c r="G424" s="294"/>
      <c r="H424" s="294"/>
      <c r="I424" s="294"/>
      <c r="J424" s="294"/>
      <c r="K424" s="294"/>
      <c r="L424" s="294"/>
      <c r="M424" s="294"/>
      <c r="N424" s="467"/>
      <c r="O424" s="294"/>
      <c r="P424" s="294"/>
      <c r="Q424" s="294"/>
      <c r="R424" s="294"/>
      <c r="S424" s="294"/>
      <c r="T424" s="294"/>
      <c r="U424" s="294"/>
      <c r="V424" s="294"/>
      <c r="W424" s="294"/>
      <c r="X424" s="294"/>
      <c r="Y424" s="410">
        <f>Y423</f>
        <v>0</v>
      </c>
      <c r="Z424" s="410">
        <f>Z423</f>
        <v>0</v>
      </c>
      <c r="AA424" s="410">
        <f t="shared" ref="AA424:AC424" si="231">AA423</f>
        <v>0</v>
      </c>
      <c r="AB424" s="410">
        <f t="shared" si="231"/>
        <v>0</v>
      </c>
      <c r="AC424" s="410">
        <f t="shared" si="231"/>
        <v>0</v>
      </c>
      <c r="AD424" s="410">
        <f t="shared" ref="AD424:AL424" si="232">AD423</f>
        <v>0</v>
      </c>
      <c r="AE424" s="410">
        <f t="shared" si="232"/>
        <v>0</v>
      </c>
      <c r="AF424" s="410">
        <f t="shared" si="232"/>
        <v>0</v>
      </c>
      <c r="AG424" s="410">
        <f t="shared" si="232"/>
        <v>0</v>
      </c>
      <c r="AH424" s="410">
        <f t="shared" si="232"/>
        <v>0</v>
      </c>
      <c r="AI424" s="410">
        <f t="shared" si="232"/>
        <v>0</v>
      </c>
      <c r="AJ424" s="410">
        <f t="shared" si="232"/>
        <v>0</v>
      </c>
      <c r="AK424" s="410">
        <f t="shared" si="232"/>
        <v>0</v>
      </c>
      <c r="AL424" s="410">
        <f t="shared" si="232"/>
        <v>0</v>
      </c>
      <c r="AM424" s="296"/>
    </row>
    <row r="425" spans="1:39" ht="15" outlineLevel="1">
      <c r="B425" s="293"/>
      <c r="C425" s="304"/>
      <c r="D425" s="303"/>
      <c r="E425" s="303"/>
      <c r="F425" s="303"/>
      <c r="G425" s="303"/>
      <c r="H425" s="303"/>
      <c r="I425" s="303"/>
      <c r="J425" s="303"/>
      <c r="K425" s="303"/>
      <c r="L425" s="303"/>
      <c r="M425" s="303"/>
      <c r="N425" s="290"/>
      <c r="O425" s="303"/>
      <c r="P425" s="303"/>
      <c r="Q425" s="303"/>
      <c r="R425" s="303"/>
      <c r="S425" s="303"/>
      <c r="T425" s="303"/>
      <c r="U425" s="303"/>
      <c r="V425" s="303"/>
      <c r="W425" s="303"/>
      <c r="X425" s="303"/>
      <c r="Y425" s="411"/>
      <c r="Z425" s="411"/>
      <c r="AA425" s="411"/>
      <c r="AB425" s="411"/>
      <c r="AC425" s="411"/>
      <c r="AD425" s="411"/>
      <c r="AE425" s="411"/>
      <c r="AF425" s="411"/>
      <c r="AG425" s="411"/>
      <c r="AH425" s="411"/>
      <c r="AI425" s="411"/>
      <c r="AJ425" s="411"/>
      <c r="AK425" s="411"/>
      <c r="AL425" s="411"/>
      <c r="AM425" s="305"/>
    </row>
    <row r="426" spans="1:39" ht="15" outlineLevel="1">
      <c r="A426" s="508">
        <v>7</v>
      </c>
      <c r="B426" s="293" t="s">
        <v>42</v>
      </c>
      <c r="C426" s="290" t="s">
        <v>25</v>
      </c>
      <c r="D426" s="294">
        <f>+'7.  Persistence Report'!AT128</f>
        <v>0</v>
      </c>
      <c r="E426" s="294">
        <f>+'7.  Persistence Report'!AU128</f>
        <v>0</v>
      </c>
      <c r="F426" s="294">
        <f>+'7.  Persistence Report'!AV128</f>
        <v>0</v>
      </c>
      <c r="G426" s="294">
        <f>+'7.  Persistence Report'!AW128</f>
        <v>0</v>
      </c>
      <c r="H426" s="294">
        <f>+'7.  Persistence Report'!AX128</f>
        <v>0</v>
      </c>
      <c r="I426" s="294">
        <f>+'7.  Persistence Report'!AY128</f>
        <v>0</v>
      </c>
      <c r="J426" s="294">
        <f>+'7.  Persistence Report'!AZ128</f>
        <v>0</v>
      </c>
      <c r="K426" s="294">
        <f>+'7.  Persistence Report'!BA128</f>
        <v>0</v>
      </c>
      <c r="L426" s="294">
        <f>+'7.  Persistence Report'!BB128</f>
        <v>0</v>
      </c>
      <c r="M426" s="294">
        <f>+'7.  Persistence Report'!BC128</f>
        <v>0</v>
      </c>
      <c r="N426" s="290"/>
      <c r="O426" s="294">
        <f>+'7.  Persistence Report'!O128</f>
        <v>893.43610000000001</v>
      </c>
      <c r="P426" s="294">
        <f>+'7.  Persistence Report'!P128</f>
        <v>0</v>
      </c>
      <c r="Q426" s="294">
        <f>+'7.  Persistence Report'!Q128</f>
        <v>0</v>
      </c>
      <c r="R426" s="294">
        <f>+'7.  Persistence Report'!R128</f>
        <v>0</v>
      </c>
      <c r="S426" s="294">
        <f>+'7.  Persistence Report'!S128</f>
        <v>0</v>
      </c>
      <c r="T426" s="294">
        <f>+'7.  Persistence Report'!T128</f>
        <v>0</v>
      </c>
      <c r="U426" s="294">
        <f>+'7.  Persistence Report'!U128</f>
        <v>0</v>
      </c>
      <c r="V426" s="294">
        <f>+'7.  Persistence Report'!V128</f>
        <v>0</v>
      </c>
      <c r="W426" s="294">
        <f>+'7.  Persistence Report'!W128</f>
        <v>0</v>
      </c>
      <c r="X426" s="294">
        <f>+'7.  Persistence Report'!X128</f>
        <v>0</v>
      </c>
      <c r="Y426" s="409">
        <v>1</v>
      </c>
      <c r="Z426" s="409"/>
      <c r="AA426" s="409"/>
      <c r="AB426" s="409"/>
      <c r="AC426" s="409"/>
      <c r="AD426" s="409"/>
      <c r="AE426" s="409"/>
      <c r="AF426" s="409"/>
      <c r="AG426" s="409"/>
      <c r="AH426" s="409"/>
      <c r="AI426" s="409"/>
      <c r="AJ426" s="409"/>
      <c r="AK426" s="409"/>
      <c r="AL426" s="409"/>
      <c r="AM426" s="295">
        <f>SUM(Y426:AL426)</f>
        <v>1</v>
      </c>
    </row>
    <row r="427" spans="1:39" ht="15" outlineLevel="1">
      <c r="B427" s="293" t="s">
        <v>259</v>
      </c>
      <c r="C427" s="290" t="s">
        <v>163</v>
      </c>
      <c r="D427" s="294"/>
      <c r="E427" s="294"/>
      <c r="F427" s="294"/>
      <c r="G427" s="294"/>
      <c r="H427" s="294"/>
      <c r="I427" s="294"/>
      <c r="J427" s="294"/>
      <c r="K427" s="294"/>
      <c r="L427" s="294"/>
      <c r="M427" s="294"/>
      <c r="N427" s="290"/>
      <c r="O427" s="294"/>
      <c r="P427" s="294"/>
      <c r="Q427" s="294"/>
      <c r="R427" s="294"/>
      <c r="S427" s="294"/>
      <c r="T427" s="294"/>
      <c r="U427" s="294"/>
      <c r="V427" s="294"/>
      <c r="W427" s="294"/>
      <c r="X427" s="294"/>
      <c r="Y427" s="410">
        <f>Y426</f>
        <v>1</v>
      </c>
      <c r="Z427" s="410">
        <f>Z426</f>
        <v>0</v>
      </c>
      <c r="AA427" s="410">
        <f t="shared" ref="AA427:AC427" si="233">AA426</f>
        <v>0</v>
      </c>
      <c r="AB427" s="410">
        <f t="shared" si="233"/>
        <v>0</v>
      </c>
      <c r="AC427" s="410">
        <f t="shared" si="233"/>
        <v>0</v>
      </c>
      <c r="AD427" s="410">
        <f t="shared" ref="AD427:AL427" si="234">AD426</f>
        <v>0</v>
      </c>
      <c r="AE427" s="410">
        <f t="shared" si="234"/>
        <v>0</v>
      </c>
      <c r="AF427" s="410">
        <f t="shared" si="234"/>
        <v>0</v>
      </c>
      <c r="AG427" s="410">
        <f t="shared" si="234"/>
        <v>0</v>
      </c>
      <c r="AH427" s="410">
        <f t="shared" si="234"/>
        <v>0</v>
      </c>
      <c r="AI427" s="410">
        <f t="shared" si="234"/>
        <v>0</v>
      </c>
      <c r="AJ427" s="410">
        <f t="shared" si="234"/>
        <v>0</v>
      </c>
      <c r="AK427" s="410">
        <f t="shared" si="234"/>
        <v>0</v>
      </c>
      <c r="AL427" s="410">
        <f t="shared" si="234"/>
        <v>0</v>
      </c>
      <c r="AM427" s="296"/>
    </row>
    <row r="428" spans="1:39" ht="15" outlineLevel="1">
      <c r="B428" s="293"/>
      <c r="C428" s="304"/>
      <c r="D428" s="303"/>
      <c r="E428" s="303"/>
      <c r="F428" s="303"/>
      <c r="G428" s="303"/>
      <c r="H428" s="303"/>
      <c r="I428" s="303"/>
      <c r="J428" s="303"/>
      <c r="K428" s="303"/>
      <c r="L428" s="303"/>
      <c r="M428" s="303"/>
      <c r="N428" s="290"/>
      <c r="O428" s="303"/>
      <c r="P428" s="303"/>
      <c r="Q428" s="303"/>
      <c r="R428" s="303"/>
      <c r="S428" s="303"/>
      <c r="T428" s="303"/>
      <c r="U428" s="303"/>
      <c r="V428" s="303"/>
      <c r="W428" s="303"/>
      <c r="X428" s="303"/>
      <c r="Y428" s="411"/>
      <c r="Z428" s="411"/>
      <c r="AA428" s="411"/>
      <c r="AB428" s="411"/>
      <c r="AC428" s="411"/>
      <c r="AD428" s="411"/>
      <c r="AE428" s="411"/>
      <c r="AF428" s="411"/>
      <c r="AG428" s="411"/>
      <c r="AH428" s="411"/>
      <c r="AI428" s="411"/>
      <c r="AJ428" s="411"/>
      <c r="AK428" s="411"/>
      <c r="AL428" s="411"/>
      <c r="AM428" s="305"/>
    </row>
    <row r="429" spans="1:39" s="282" customFormat="1" ht="15" outlineLevel="1">
      <c r="A429" s="508">
        <v>8</v>
      </c>
      <c r="B429" s="293" t="s">
        <v>484</v>
      </c>
      <c r="C429" s="290" t="s">
        <v>25</v>
      </c>
      <c r="D429" s="294"/>
      <c r="E429" s="294"/>
      <c r="F429" s="294"/>
      <c r="G429" s="294"/>
      <c r="H429" s="294"/>
      <c r="I429" s="294"/>
      <c r="J429" s="294"/>
      <c r="K429" s="294"/>
      <c r="L429" s="294"/>
      <c r="M429" s="294"/>
      <c r="N429" s="290"/>
      <c r="O429" s="294"/>
      <c r="P429" s="294"/>
      <c r="Q429" s="294"/>
      <c r="R429" s="294"/>
      <c r="S429" s="294"/>
      <c r="T429" s="294"/>
      <c r="U429" s="294"/>
      <c r="V429" s="294"/>
      <c r="W429" s="294"/>
      <c r="X429" s="294"/>
      <c r="Y429" s="409"/>
      <c r="Z429" s="409"/>
      <c r="AA429" s="409"/>
      <c r="AB429" s="409"/>
      <c r="AC429" s="409"/>
      <c r="AD429" s="409"/>
      <c r="AE429" s="409"/>
      <c r="AF429" s="409"/>
      <c r="AG429" s="409"/>
      <c r="AH429" s="409"/>
      <c r="AI429" s="409"/>
      <c r="AJ429" s="409"/>
      <c r="AK429" s="409"/>
      <c r="AL429" s="409"/>
      <c r="AM429" s="295">
        <f>SUM(Y429:AL429)</f>
        <v>0</v>
      </c>
    </row>
    <row r="430" spans="1:39" s="282" customFormat="1" ht="15" outlineLevel="1">
      <c r="A430" s="508"/>
      <c r="B430" s="293" t="s">
        <v>259</v>
      </c>
      <c r="C430" s="290" t="s">
        <v>163</v>
      </c>
      <c r="D430" s="294"/>
      <c r="E430" s="294"/>
      <c r="F430" s="294"/>
      <c r="G430" s="294"/>
      <c r="H430" s="294"/>
      <c r="I430" s="294"/>
      <c r="J430" s="294"/>
      <c r="K430" s="294"/>
      <c r="L430" s="294"/>
      <c r="M430" s="294"/>
      <c r="N430" s="290"/>
      <c r="O430" s="294"/>
      <c r="P430" s="294"/>
      <c r="Q430" s="294"/>
      <c r="R430" s="294"/>
      <c r="S430" s="294"/>
      <c r="T430" s="294"/>
      <c r="U430" s="294"/>
      <c r="V430" s="294"/>
      <c r="W430" s="294"/>
      <c r="X430" s="294"/>
      <c r="Y430" s="410">
        <f>Y429</f>
        <v>0</v>
      </c>
      <c r="Z430" s="410">
        <f>Z429</f>
        <v>0</v>
      </c>
      <c r="AA430" s="410">
        <f t="shared" ref="AA430:AC430" si="235">AA429</f>
        <v>0</v>
      </c>
      <c r="AB430" s="410">
        <f t="shared" si="235"/>
        <v>0</v>
      </c>
      <c r="AC430" s="410">
        <f t="shared" si="235"/>
        <v>0</v>
      </c>
      <c r="AD430" s="410">
        <f t="shared" ref="AD430:AL430" si="236">AD429</f>
        <v>0</v>
      </c>
      <c r="AE430" s="410">
        <f t="shared" si="236"/>
        <v>0</v>
      </c>
      <c r="AF430" s="410">
        <f t="shared" si="236"/>
        <v>0</v>
      </c>
      <c r="AG430" s="410">
        <f t="shared" si="236"/>
        <v>0</v>
      </c>
      <c r="AH430" s="410">
        <f t="shared" si="236"/>
        <v>0</v>
      </c>
      <c r="AI430" s="410">
        <f t="shared" si="236"/>
        <v>0</v>
      </c>
      <c r="AJ430" s="410">
        <f t="shared" si="236"/>
        <v>0</v>
      </c>
      <c r="AK430" s="410">
        <f t="shared" si="236"/>
        <v>0</v>
      </c>
      <c r="AL430" s="410">
        <f t="shared" si="236"/>
        <v>0</v>
      </c>
      <c r="AM430" s="296"/>
    </row>
    <row r="431" spans="1:39" s="282" customFormat="1" ht="15" outlineLevel="1">
      <c r="A431" s="508"/>
      <c r="B431" s="293"/>
      <c r="C431" s="304"/>
      <c r="D431" s="303"/>
      <c r="E431" s="303"/>
      <c r="F431" s="303"/>
      <c r="G431" s="303"/>
      <c r="H431" s="303"/>
      <c r="I431" s="303"/>
      <c r="J431" s="303"/>
      <c r="K431" s="303"/>
      <c r="L431" s="303"/>
      <c r="M431" s="303"/>
      <c r="N431" s="290"/>
      <c r="O431" s="303"/>
      <c r="P431" s="303"/>
      <c r="Q431" s="303"/>
      <c r="R431" s="303"/>
      <c r="S431" s="303"/>
      <c r="T431" s="303"/>
      <c r="U431" s="303"/>
      <c r="V431" s="303"/>
      <c r="W431" s="303"/>
      <c r="X431" s="303"/>
      <c r="Y431" s="411"/>
      <c r="Z431" s="411"/>
      <c r="AA431" s="411"/>
      <c r="AB431" s="411"/>
      <c r="AC431" s="411"/>
      <c r="AD431" s="411"/>
      <c r="AE431" s="411"/>
      <c r="AF431" s="411"/>
      <c r="AG431" s="411"/>
      <c r="AH431" s="411"/>
      <c r="AI431" s="411"/>
      <c r="AJ431" s="411"/>
      <c r="AK431" s="411"/>
      <c r="AL431" s="411"/>
      <c r="AM431" s="305"/>
    </row>
    <row r="432" spans="1:39" ht="15" outlineLevel="1">
      <c r="A432" s="508">
        <v>9</v>
      </c>
      <c r="B432" s="293" t="s">
        <v>7</v>
      </c>
      <c r="C432" s="290" t="s">
        <v>25</v>
      </c>
      <c r="D432" s="294">
        <f>+'7.  Persistence Report'!AT111</f>
        <v>157346.91</v>
      </c>
      <c r="E432" s="294">
        <f>+'7.  Persistence Report'!AU111</f>
        <v>157346.91</v>
      </c>
      <c r="F432" s="294">
        <f>+'7.  Persistence Report'!AV111</f>
        <v>157346.91</v>
      </c>
      <c r="G432" s="294">
        <f>+'7.  Persistence Report'!AW111</f>
        <v>157346.91</v>
      </c>
      <c r="H432" s="294">
        <f>+'7.  Persistence Report'!AX111</f>
        <v>157346.91</v>
      </c>
      <c r="I432" s="294">
        <f>+'7.  Persistence Report'!AY111</f>
        <v>157346.91</v>
      </c>
      <c r="J432" s="294">
        <f>+'7.  Persistence Report'!AZ111</f>
        <v>157346.91</v>
      </c>
      <c r="K432" s="294">
        <f>+'7.  Persistence Report'!BA111</f>
        <v>157346.91</v>
      </c>
      <c r="L432" s="294">
        <f>+'7.  Persistence Report'!BB111</f>
        <v>157346.91</v>
      </c>
      <c r="M432" s="294">
        <f>+'7.  Persistence Report'!BC111</f>
        <v>157346.91</v>
      </c>
      <c r="N432" s="290"/>
      <c r="O432" s="294">
        <f>+'7.  Persistence Report'!O111</f>
        <v>10.54303765</v>
      </c>
      <c r="P432" s="294">
        <f>+'7.  Persistence Report'!P111</f>
        <v>10.54303765</v>
      </c>
      <c r="Q432" s="294">
        <f>+'7.  Persistence Report'!Q111</f>
        <v>10.54303765</v>
      </c>
      <c r="R432" s="294">
        <f>+'7.  Persistence Report'!R111</f>
        <v>10.54303765</v>
      </c>
      <c r="S432" s="294">
        <f>+'7.  Persistence Report'!S111</f>
        <v>10.54303765</v>
      </c>
      <c r="T432" s="294">
        <f>+'7.  Persistence Report'!T111</f>
        <v>10.54303765</v>
      </c>
      <c r="U432" s="294">
        <f>+'7.  Persistence Report'!U111</f>
        <v>10.54303765</v>
      </c>
      <c r="V432" s="294">
        <f>+'7.  Persistence Report'!V111</f>
        <v>10.54303765</v>
      </c>
      <c r="W432" s="294">
        <f>+'7.  Persistence Report'!W111</f>
        <v>10.54303765</v>
      </c>
      <c r="X432" s="294">
        <f>+'7.  Persistence Report'!X111</f>
        <v>10.54303765</v>
      </c>
      <c r="Y432" s="409">
        <v>1</v>
      </c>
      <c r="Z432" s="409"/>
      <c r="AA432" s="409"/>
      <c r="AB432" s="409"/>
      <c r="AC432" s="409"/>
      <c r="AD432" s="409"/>
      <c r="AE432" s="409"/>
      <c r="AF432" s="409"/>
      <c r="AG432" s="409"/>
      <c r="AH432" s="409"/>
      <c r="AI432" s="409"/>
      <c r="AJ432" s="409"/>
      <c r="AK432" s="409"/>
      <c r="AL432" s="409"/>
      <c r="AM432" s="295">
        <f>SUM(Y432:AL432)</f>
        <v>1</v>
      </c>
    </row>
    <row r="433" spans="1:39" ht="15" outlineLevel="1">
      <c r="B433" s="293" t="s">
        <v>259</v>
      </c>
      <c r="C433" s="290" t="s">
        <v>163</v>
      </c>
      <c r="D433" s="294"/>
      <c r="E433" s="294"/>
      <c r="F433" s="294"/>
      <c r="G433" s="294"/>
      <c r="H433" s="294"/>
      <c r="I433" s="294"/>
      <c r="J433" s="294"/>
      <c r="K433" s="294"/>
      <c r="L433" s="294"/>
      <c r="M433" s="294"/>
      <c r="N433" s="290"/>
      <c r="O433" s="294"/>
      <c r="P433" s="294"/>
      <c r="Q433" s="294"/>
      <c r="R433" s="294"/>
      <c r="S433" s="294"/>
      <c r="T433" s="294"/>
      <c r="U433" s="294"/>
      <c r="V433" s="294"/>
      <c r="W433" s="294"/>
      <c r="X433" s="294"/>
      <c r="Y433" s="410">
        <f>Y432</f>
        <v>1</v>
      </c>
      <c r="Z433" s="410">
        <f>Z432</f>
        <v>0</v>
      </c>
      <c r="AA433" s="410">
        <f t="shared" ref="AA433:AC433" si="237">AA432</f>
        <v>0</v>
      </c>
      <c r="AB433" s="410">
        <f t="shared" si="237"/>
        <v>0</v>
      </c>
      <c r="AC433" s="410">
        <f t="shared" si="237"/>
        <v>0</v>
      </c>
      <c r="AD433" s="410">
        <f t="shared" ref="AD433:AL433" si="238">AD432</f>
        <v>0</v>
      </c>
      <c r="AE433" s="410">
        <f t="shared" si="238"/>
        <v>0</v>
      </c>
      <c r="AF433" s="410">
        <f t="shared" si="238"/>
        <v>0</v>
      </c>
      <c r="AG433" s="410">
        <f t="shared" si="238"/>
        <v>0</v>
      </c>
      <c r="AH433" s="410">
        <f t="shared" si="238"/>
        <v>0</v>
      </c>
      <c r="AI433" s="410">
        <f t="shared" si="238"/>
        <v>0</v>
      </c>
      <c r="AJ433" s="410">
        <f t="shared" si="238"/>
        <v>0</v>
      </c>
      <c r="AK433" s="410">
        <f t="shared" si="238"/>
        <v>0</v>
      </c>
      <c r="AL433" s="410">
        <f t="shared" si="238"/>
        <v>0</v>
      </c>
      <c r="AM433" s="296"/>
    </row>
    <row r="434" spans="1:39" ht="15" outlineLevel="1">
      <c r="B434" s="306"/>
      <c r="C434" s="307"/>
      <c r="D434" s="290"/>
      <c r="E434" s="290"/>
      <c r="F434" s="290"/>
      <c r="G434" s="290"/>
      <c r="H434" s="290"/>
      <c r="I434" s="290"/>
      <c r="J434" s="290"/>
      <c r="K434" s="290"/>
      <c r="L434" s="290"/>
      <c r="M434" s="290"/>
      <c r="N434" s="290"/>
      <c r="O434" s="290"/>
      <c r="P434" s="290"/>
      <c r="Q434" s="290"/>
      <c r="R434" s="290"/>
      <c r="S434" s="290"/>
      <c r="T434" s="290"/>
      <c r="U434" s="290"/>
      <c r="V434" s="290"/>
      <c r="W434" s="290"/>
      <c r="X434" s="290"/>
      <c r="Y434" s="411"/>
      <c r="Z434" s="411"/>
      <c r="AA434" s="411"/>
      <c r="AB434" s="411"/>
      <c r="AC434" s="411"/>
      <c r="AD434" s="411"/>
      <c r="AE434" s="411"/>
      <c r="AF434" s="411"/>
      <c r="AG434" s="411"/>
      <c r="AH434" s="411"/>
      <c r="AI434" s="411"/>
      <c r="AJ434" s="411"/>
      <c r="AK434" s="411"/>
      <c r="AL434" s="411"/>
      <c r="AM434" s="305"/>
    </row>
    <row r="435" spans="1:39" ht="15.6" outlineLevel="1">
      <c r="A435" s="509"/>
      <c r="B435" s="287" t="s">
        <v>8</v>
      </c>
      <c r="C435" s="288"/>
      <c r="D435" s="288"/>
      <c r="E435" s="288"/>
      <c r="F435" s="288"/>
      <c r="G435" s="288"/>
      <c r="H435" s="288"/>
      <c r="I435" s="288"/>
      <c r="J435" s="288"/>
      <c r="K435" s="288"/>
      <c r="L435" s="288"/>
      <c r="M435" s="288"/>
      <c r="N435" s="290"/>
      <c r="O435" s="288"/>
      <c r="P435" s="288"/>
      <c r="Q435" s="288"/>
      <c r="R435" s="288"/>
      <c r="S435" s="288"/>
      <c r="T435" s="288"/>
      <c r="U435" s="288"/>
      <c r="V435" s="288"/>
      <c r="W435" s="288"/>
      <c r="X435" s="288"/>
      <c r="Y435" s="413"/>
      <c r="Z435" s="413"/>
      <c r="AA435" s="413"/>
      <c r="AB435" s="413"/>
      <c r="AC435" s="413"/>
      <c r="AD435" s="413"/>
      <c r="AE435" s="413"/>
      <c r="AF435" s="413"/>
      <c r="AG435" s="413"/>
      <c r="AH435" s="413"/>
      <c r="AI435" s="413"/>
      <c r="AJ435" s="413"/>
      <c r="AK435" s="413"/>
      <c r="AL435" s="413"/>
      <c r="AM435" s="291"/>
    </row>
    <row r="436" spans="1:39" ht="15" outlineLevel="1">
      <c r="A436" s="508">
        <v>10</v>
      </c>
      <c r="B436" s="309" t="s">
        <v>22</v>
      </c>
      <c r="C436" s="290" t="s">
        <v>25</v>
      </c>
      <c r="D436" s="294">
        <f>+'7.  Persistence Report'!AT97</f>
        <v>7587997.1009999998</v>
      </c>
      <c r="E436" s="294">
        <f>+'7.  Persistence Report'!AU97</f>
        <v>7587997.1009999998</v>
      </c>
      <c r="F436" s="294">
        <f>+'7.  Persistence Report'!AV97</f>
        <v>7587997.1009999998</v>
      </c>
      <c r="G436" s="294">
        <f>+'7.  Persistence Report'!AW97</f>
        <v>7447190.7680000002</v>
      </c>
      <c r="H436" s="294">
        <f>+'7.  Persistence Report'!AX97</f>
        <v>7447190.7680000002</v>
      </c>
      <c r="I436" s="294">
        <f>+'7.  Persistence Report'!AY97</f>
        <v>7447190.7680000002</v>
      </c>
      <c r="J436" s="294">
        <f>+'7.  Persistence Report'!AZ97</f>
        <v>7225243.0039999997</v>
      </c>
      <c r="K436" s="294">
        <f>+'7.  Persistence Report'!BA97</f>
        <v>7225243.0039999997</v>
      </c>
      <c r="L436" s="294">
        <f>+'7.  Persistence Report'!BB97</f>
        <v>6970819.6160000004</v>
      </c>
      <c r="M436" s="294">
        <f>+'7.  Persistence Report'!BC97</f>
        <v>5992645.8870000001</v>
      </c>
      <c r="N436" s="294">
        <v>12</v>
      </c>
      <c r="O436" s="294">
        <f>+'7.  Persistence Report'!O97</f>
        <v>856.24748550000004</v>
      </c>
      <c r="P436" s="294">
        <f>+'7.  Persistence Report'!P97</f>
        <v>856.24748550000004</v>
      </c>
      <c r="Q436" s="294">
        <f>+'7.  Persistence Report'!Q97</f>
        <v>856.24748550000004</v>
      </c>
      <c r="R436" s="294">
        <f>+'7.  Persistence Report'!R97</f>
        <v>815.97248939999997</v>
      </c>
      <c r="S436" s="294">
        <f>+'7.  Persistence Report'!S97</f>
        <v>815.97248939999997</v>
      </c>
      <c r="T436" s="294">
        <f>+'7.  Persistence Report'!T97</f>
        <v>815.97248939999997</v>
      </c>
      <c r="U436" s="294">
        <f>+'7.  Persistence Report'!U97</f>
        <v>783.28693020000003</v>
      </c>
      <c r="V436" s="294">
        <f>+'7.  Persistence Report'!V97</f>
        <v>783.28693020000003</v>
      </c>
      <c r="W436" s="294">
        <f>+'7.  Persistence Report'!W97</f>
        <v>729.87613859999999</v>
      </c>
      <c r="X436" s="294">
        <f>+'7.  Persistence Report'!X97</f>
        <v>591.40423639999995</v>
      </c>
      <c r="Y436" s="414"/>
      <c r="Z436" s="468">
        <v>4.011627906976744E-2</v>
      </c>
      <c r="AA436" s="468">
        <v>0.93982558139534889</v>
      </c>
      <c r="AB436" s="468">
        <v>2.005813953488372E-2</v>
      </c>
      <c r="AC436" s="414"/>
      <c r="AD436" s="414"/>
      <c r="AE436" s="414"/>
      <c r="AF436" s="414"/>
      <c r="AG436" s="414"/>
      <c r="AH436" s="414"/>
      <c r="AI436" s="414"/>
      <c r="AJ436" s="414"/>
      <c r="AK436" s="414"/>
      <c r="AL436" s="414"/>
      <c r="AM436" s="295">
        <f>SUM(Y436:AL436)</f>
        <v>1</v>
      </c>
    </row>
    <row r="437" spans="1:39" ht="15" outlineLevel="1">
      <c r="B437" s="293" t="s">
        <v>259</v>
      </c>
      <c r="C437" s="290" t="s">
        <v>163</v>
      </c>
      <c r="D437" s="294"/>
      <c r="E437" s="294"/>
      <c r="F437" s="294"/>
      <c r="G437" s="294"/>
      <c r="H437" s="294"/>
      <c r="I437" s="294"/>
      <c r="J437" s="294"/>
      <c r="K437" s="294"/>
      <c r="L437" s="294"/>
      <c r="M437" s="294"/>
      <c r="N437" s="294">
        <f>N436</f>
        <v>12</v>
      </c>
      <c r="O437" s="294"/>
      <c r="P437" s="294"/>
      <c r="Q437" s="294"/>
      <c r="R437" s="294"/>
      <c r="S437" s="294"/>
      <c r="T437" s="294"/>
      <c r="U437" s="294"/>
      <c r="V437" s="294"/>
      <c r="W437" s="294"/>
      <c r="X437" s="294"/>
      <c r="Y437" s="410">
        <f>Y436</f>
        <v>0</v>
      </c>
      <c r="Z437" s="410">
        <f>Z436</f>
        <v>4.011627906976744E-2</v>
      </c>
      <c r="AA437" s="410">
        <f t="shared" ref="AA437:AC437" si="239">AA436</f>
        <v>0.93982558139534889</v>
      </c>
      <c r="AB437" s="410">
        <f t="shared" si="239"/>
        <v>2.005813953488372E-2</v>
      </c>
      <c r="AC437" s="410">
        <f t="shared" si="239"/>
        <v>0</v>
      </c>
      <c r="AD437" s="410">
        <f t="shared" ref="AD437:AL437" si="240">AD436</f>
        <v>0</v>
      </c>
      <c r="AE437" s="410">
        <f t="shared" si="240"/>
        <v>0</v>
      </c>
      <c r="AF437" s="410">
        <f t="shared" si="240"/>
        <v>0</v>
      </c>
      <c r="AG437" s="410">
        <f t="shared" si="240"/>
        <v>0</v>
      </c>
      <c r="AH437" s="410">
        <f t="shared" si="240"/>
        <v>0</v>
      </c>
      <c r="AI437" s="410">
        <f t="shared" si="240"/>
        <v>0</v>
      </c>
      <c r="AJ437" s="410">
        <f t="shared" si="240"/>
        <v>0</v>
      </c>
      <c r="AK437" s="410">
        <f t="shared" si="240"/>
        <v>0</v>
      </c>
      <c r="AL437" s="410">
        <f t="shared" si="240"/>
        <v>0</v>
      </c>
      <c r="AM437" s="310"/>
    </row>
    <row r="438" spans="1:39" ht="15" outlineLevel="1">
      <c r="B438" s="309"/>
      <c r="C438" s="311"/>
      <c r="D438" s="290"/>
      <c r="E438" s="290"/>
      <c r="F438" s="290"/>
      <c r="G438" s="290"/>
      <c r="H438" s="290"/>
      <c r="I438" s="290"/>
      <c r="J438" s="290"/>
      <c r="K438" s="290"/>
      <c r="L438" s="290"/>
      <c r="M438" s="290"/>
      <c r="N438" s="290"/>
      <c r="O438" s="290"/>
      <c r="P438" s="290"/>
      <c r="Q438" s="290"/>
      <c r="R438" s="290"/>
      <c r="S438" s="290"/>
      <c r="T438" s="290"/>
      <c r="U438" s="290"/>
      <c r="V438" s="290"/>
      <c r="W438" s="290"/>
      <c r="X438" s="290"/>
      <c r="Y438" s="415"/>
      <c r="Z438" s="415"/>
      <c r="AA438" s="415"/>
      <c r="AB438" s="415"/>
      <c r="AC438" s="415"/>
      <c r="AD438" s="415"/>
      <c r="AE438" s="415"/>
      <c r="AF438" s="415"/>
      <c r="AG438" s="415"/>
      <c r="AH438" s="415"/>
      <c r="AI438" s="415"/>
      <c r="AJ438" s="415"/>
      <c r="AK438" s="415"/>
      <c r="AL438" s="415"/>
      <c r="AM438" s="312"/>
    </row>
    <row r="439" spans="1:39" ht="15" outlineLevel="1">
      <c r="A439" s="508">
        <v>11</v>
      </c>
      <c r="B439" s="313" t="s">
        <v>21</v>
      </c>
      <c r="C439" s="290" t="s">
        <v>25</v>
      </c>
      <c r="D439" s="294">
        <f>+'7.  Persistence Report'!AT90</f>
        <v>267199.98639999999</v>
      </c>
      <c r="E439" s="294">
        <f>+'7.  Persistence Report'!AU90</f>
        <v>267199.98639999999</v>
      </c>
      <c r="F439" s="294">
        <f>+'7.  Persistence Report'!AV90</f>
        <v>266621.16159999999</v>
      </c>
      <c r="G439" s="294">
        <f>+'7.  Persistence Report'!AW90</f>
        <v>247499.23139999999</v>
      </c>
      <c r="H439" s="294">
        <f>+'7.  Persistence Report'!AX90</f>
        <v>247499.23139999999</v>
      </c>
      <c r="I439" s="294">
        <f>+'7.  Persistence Report'!AY90</f>
        <v>247499.23139999999</v>
      </c>
      <c r="J439" s="294">
        <f>+'7.  Persistence Report'!AZ90</f>
        <v>247499.23139999999</v>
      </c>
      <c r="K439" s="294">
        <f>+'7.  Persistence Report'!BA90</f>
        <v>247499.23139999999</v>
      </c>
      <c r="L439" s="294">
        <f>+'7.  Persistence Report'!BB90</f>
        <v>247499.23139999999</v>
      </c>
      <c r="M439" s="294">
        <f>+'7.  Persistence Report'!BC90</f>
        <v>247499.23139999999</v>
      </c>
      <c r="N439" s="294">
        <v>12</v>
      </c>
      <c r="O439" s="294">
        <f>+'7.  Persistence Report'!O90</f>
        <v>69.009173860000004</v>
      </c>
      <c r="P439" s="294">
        <f>+'7.  Persistence Report'!P90</f>
        <v>69.009173860000004</v>
      </c>
      <c r="Q439" s="294">
        <f>+'7.  Persistence Report'!Q90</f>
        <v>68.895208109999999</v>
      </c>
      <c r="R439" s="294">
        <f>+'7.  Persistence Report'!R90</f>
        <v>63.97100837</v>
      </c>
      <c r="S439" s="294">
        <f>+'7.  Persistence Report'!S90</f>
        <v>63.97100837</v>
      </c>
      <c r="T439" s="294">
        <f>+'7.  Persistence Report'!T90</f>
        <v>63.97100837</v>
      </c>
      <c r="U439" s="294">
        <f>+'7.  Persistence Report'!U90</f>
        <v>63.97100837</v>
      </c>
      <c r="V439" s="294">
        <f>+'7.  Persistence Report'!V90</f>
        <v>63.97100837</v>
      </c>
      <c r="W439" s="294">
        <f>+'7.  Persistence Report'!W90</f>
        <v>63.97100837</v>
      </c>
      <c r="X439" s="294">
        <f>+'7.  Persistence Report'!X90</f>
        <v>63.97100837</v>
      </c>
      <c r="Y439" s="414"/>
      <c r="Z439" s="468">
        <v>4.011627906976744E-2</v>
      </c>
      <c r="AA439" s="739">
        <v>0.93982558139534889</v>
      </c>
      <c r="AB439" s="739">
        <v>2.005813953488372E-2</v>
      </c>
      <c r="AC439" s="414"/>
      <c r="AD439" s="414"/>
      <c r="AE439" s="414"/>
      <c r="AF439" s="414"/>
      <c r="AG439" s="414"/>
      <c r="AH439" s="414"/>
      <c r="AI439" s="414"/>
      <c r="AJ439" s="414"/>
      <c r="AK439" s="414"/>
      <c r="AL439" s="414"/>
      <c r="AM439" s="295">
        <f>SUM(Y439:AL439)</f>
        <v>1</v>
      </c>
    </row>
    <row r="440" spans="1:39" ht="15" outlineLevel="1">
      <c r="B440" s="293" t="s">
        <v>259</v>
      </c>
      <c r="C440" s="290" t="s">
        <v>163</v>
      </c>
      <c r="D440" s="294"/>
      <c r="E440" s="294"/>
      <c r="F440" s="294"/>
      <c r="G440" s="294"/>
      <c r="H440" s="294"/>
      <c r="I440" s="294"/>
      <c r="J440" s="294"/>
      <c r="K440" s="294"/>
      <c r="L440" s="294"/>
      <c r="M440" s="294"/>
      <c r="N440" s="294">
        <f>N439</f>
        <v>12</v>
      </c>
      <c r="O440" s="294"/>
      <c r="P440" s="294"/>
      <c r="Q440" s="294"/>
      <c r="R440" s="294"/>
      <c r="S440" s="294"/>
      <c r="T440" s="294"/>
      <c r="U440" s="294"/>
      <c r="V440" s="294"/>
      <c r="W440" s="294"/>
      <c r="X440" s="294"/>
      <c r="Y440" s="410">
        <f>Y439</f>
        <v>0</v>
      </c>
      <c r="Z440" s="410">
        <f>Z439</f>
        <v>4.011627906976744E-2</v>
      </c>
      <c r="AA440" s="410">
        <f t="shared" ref="AA440:AC440" si="241">AA439</f>
        <v>0.93982558139534889</v>
      </c>
      <c r="AB440" s="410">
        <f t="shared" si="241"/>
        <v>2.005813953488372E-2</v>
      </c>
      <c r="AC440" s="410">
        <f t="shared" si="241"/>
        <v>0</v>
      </c>
      <c r="AD440" s="410">
        <f t="shared" ref="AD440:AL440" si="242">AD439</f>
        <v>0</v>
      </c>
      <c r="AE440" s="410">
        <f t="shared" si="242"/>
        <v>0</v>
      </c>
      <c r="AF440" s="410">
        <f t="shared" si="242"/>
        <v>0</v>
      </c>
      <c r="AG440" s="410">
        <f t="shared" si="242"/>
        <v>0</v>
      </c>
      <c r="AH440" s="410">
        <f t="shared" si="242"/>
        <v>0</v>
      </c>
      <c r="AI440" s="410">
        <f t="shared" si="242"/>
        <v>0</v>
      </c>
      <c r="AJ440" s="410">
        <f t="shared" si="242"/>
        <v>0</v>
      </c>
      <c r="AK440" s="410">
        <f t="shared" si="242"/>
        <v>0</v>
      </c>
      <c r="AL440" s="410">
        <f t="shared" si="242"/>
        <v>0</v>
      </c>
      <c r="AM440" s="310"/>
    </row>
    <row r="441" spans="1:39" ht="15" outlineLevel="1">
      <c r="B441" s="313"/>
      <c r="C441" s="311"/>
      <c r="D441" s="290"/>
      <c r="E441" s="290"/>
      <c r="F441" s="290"/>
      <c r="G441" s="290"/>
      <c r="H441" s="290"/>
      <c r="I441" s="290"/>
      <c r="J441" s="290"/>
      <c r="K441" s="290"/>
      <c r="L441" s="290"/>
      <c r="M441" s="290"/>
      <c r="N441" s="290"/>
      <c r="O441" s="290"/>
      <c r="P441" s="290"/>
      <c r="Q441" s="290"/>
      <c r="R441" s="290"/>
      <c r="S441" s="290"/>
      <c r="T441" s="290"/>
      <c r="U441" s="290"/>
      <c r="V441" s="290"/>
      <c r="W441" s="290"/>
      <c r="X441" s="290"/>
      <c r="Y441" s="415"/>
      <c r="Z441" s="416"/>
      <c r="AA441" s="415"/>
      <c r="AB441" s="415"/>
      <c r="AC441" s="415"/>
      <c r="AD441" s="415"/>
      <c r="AE441" s="415"/>
      <c r="AF441" s="415"/>
      <c r="AG441" s="415"/>
      <c r="AH441" s="415"/>
      <c r="AI441" s="415"/>
      <c r="AJ441" s="415"/>
      <c r="AK441" s="415"/>
      <c r="AL441" s="415"/>
      <c r="AM441" s="312"/>
    </row>
    <row r="442" spans="1:39" ht="15" outlineLevel="1">
      <c r="A442" s="508">
        <v>12</v>
      </c>
      <c r="B442" s="313" t="s">
        <v>23</v>
      </c>
      <c r="C442" s="290" t="s">
        <v>25</v>
      </c>
      <c r="D442" s="294"/>
      <c r="E442" s="294"/>
      <c r="F442" s="294"/>
      <c r="G442" s="294"/>
      <c r="H442" s="294"/>
      <c r="I442" s="294"/>
      <c r="J442" s="294"/>
      <c r="K442" s="294"/>
      <c r="L442" s="294"/>
      <c r="M442" s="294"/>
      <c r="N442" s="294">
        <v>3</v>
      </c>
      <c r="O442" s="294"/>
      <c r="P442" s="294"/>
      <c r="Q442" s="294"/>
      <c r="R442" s="294"/>
      <c r="S442" s="294"/>
      <c r="T442" s="294"/>
      <c r="U442" s="294"/>
      <c r="V442" s="294"/>
      <c r="W442" s="294"/>
      <c r="X442" s="294"/>
      <c r="Y442" s="414"/>
      <c r="Z442" s="414"/>
      <c r="AA442" s="468"/>
      <c r="AB442" s="414"/>
      <c r="AC442" s="414"/>
      <c r="AD442" s="414"/>
      <c r="AE442" s="414"/>
      <c r="AF442" s="414"/>
      <c r="AG442" s="414"/>
      <c r="AH442" s="414"/>
      <c r="AI442" s="414"/>
      <c r="AJ442" s="414"/>
      <c r="AK442" s="414"/>
      <c r="AL442" s="414"/>
      <c r="AM442" s="295">
        <f>SUM(Y442:AL442)</f>
        <v>0</v>
      </c>
    </row>
    <row r="443" spans="1:39" ht="15" outlineLevel="1">
      <c r="B443" s="293" t="s">
        <v>259</v>
      </c>
      <c r="C443" s="290" t="s">
        <v>163</v>
      </c>
      <c r="D443" s="294"/>
      <c r="E443" s="294"/>
      <c r="F443" s="294"/>
      <c r="G443" s="294"/>
      <c r="H443" s="294"/>
      <c r="I443" s="294"/>
      <c r="J443" s="294"/>
      <c r="K443" s="294"/>
      <c r="L443" s="294"/>
      <c r="M443" s="294"/>
      <c r="N443" s="294">
        <f>N442</f>
        <v>3</v>
      </c>
      <c r="O443" s="294"/>
      <c r="P443" s="294"/>
      <c r="Q443" s="294"/>
      <c r="R443" s="294"/>
      <c r="S443" s="294"/>
      <c r="T443" s="294"/>
      <c r="U443" s="294"/>
      <c r="V443" s="294"/>
      <c r="W443" s="294"/>
      <c r="X443" s="294"/>
      <c r="Y443" s="410">
        <f>Y442</f>
        <v>0</v>
      </c>
      <c r="Z443" s="410">
        <f>Z442</f>
        <v>0</v>
      </c>
      <c r="AA443" s="410">
        <f>AA442</f>
        <v>0</v>
      </c>
      <c r="AB443" s="410">
        <f t="shared" ref="AB443:AC443" si="243">AB442</f>
        <v>0</v>
      </c>
      <c r="AC443" s="410">
        <f t="shared" si="243"/>
        <v>0</v>
      </c>
      <c r="AD443" s="410">
        <f t="shared" ref="AD443:AL443" si="244">AD442</f>
        <v>0</v>
      </c>
      <c r="AE443" s="410">
        <f t="shared" si="244"/>
        <v>0</v>
      </c>
      <c r="AF443" s="410">
        <f t="shared" si="244"/>
        <v>0</v>
      </c>
      <c r="AG443" s="410">
        <f t="shared" si="244"/>
        <v>0</v>
      </c>
      <c r="AH443" s="410">
        <f t="shared" si="244"/>
        <v>0</v>
      </c>
      <c r="AI443" s="410">
        <f t="shared" si="244"/>
        <v>0</v>
      </c>
      <c r="AJ443" s="410">
        <f t="shared" si="244"/>
        <v>0</v>
      </c>
      <c r="AK443" s="410">
        <f t="shared" si="244"/>
        <v>0</v>
      </c>
      <c r="AL443" s="410">
        <f t="shared" si="244"/>
        <v>0</v>
      </c>
      <c r="AM443" s="310"/>
    </row>
    <row r="444" spans="1:39" ht="15" outlineLevel="1">
      <c r="B444" s="313"/>
      <c r="C444" s="311"/>
      <c r="D444" s="315"/>
      <c r="E444" s="315"/>
      <c r="F444" s="315"/>
      <c r="G444" s="315"/>
      <c r="H444" s="315"/>
      <c r="I444" s="315"/>
      <c r="J444" s="315"/>
      <c r="K444" s="315"/>
      <c r="L444" s="315"/>
      <c r="M444" s="315"/>
      <c r="N444" s="290"/>
      <c r="O444" s="315"/>
      <c r="P444" s="315"/>
      <c r="Q444" s="315"/>
      <c r="R444" s="315"/>
      <c r="S444" s="315"/>
      <c r="T444" s="315"/>
      <c r="U444" s="315"/>
      <c r="V444" s="315"/>
      <c r="W444" s="315"/>
      <c r="X444" s="315"/>
      <c r="Y444" s="415"/>
      <c r="Z444" s="416"/>
      <c r="AA444" s="415"/>
      <c r="AB444" s="415"/>
      <c r="AC444" s="415"/>
      <c r="AD444" s="415"/>
      <c r="AE444" s="415"/>
      <c r="AF444" s="415"/>
      <c r="AG444" s="415"/>
      <c r="AH444" s="415"/>
      <c r="AI444" s="415"/>
      <c r="AJ444" s="415"/>
      <c r="AK444" s="415"/>
      <c r="AL444" s="415"/>
      <c r="AM444" s="312"/>
    </row>
    <row r="445" spans="1:39" ht="15" outlineLevel="1">
      <c r="A445" s="508">
        <v>13</v>
      </c>
      <c r="B445" s="313" t="s">
        <v>24</v>
      </c>
      <c r="C445" s="290" t="s">
        <v>25</v>
      </c>
      <c r="D445" s="294"/>
      <c r="E445" s="294"/>
      <c r="F445" s="294"/>
      <c r="G445" s="294"/>
      <c r="H445" s="294"/>
      <c r="I445" s="294"/>
      <c r="J445" s="294"/>
      <c r="K445" s="294"/>
      <c r="L445" s="294"/>
      <c r="M445" s="294"/>
      <c r="N445" s="294">
        <v>12</v>
      </c>
      <c r="O445" s="294"/>
      <c r="P445" s="294"/>
      <c r="Q445" s="294"/>
      <c r="R445" s="294"/>
      <c r="S445" s="294"/>
      <c r="T445" s="294"/>
      <c r="U445" s="294"/>
      <c r="V445" s="294"/>
      <c r="W445" s="294"/>
      <c r="X445" s="294"/>
      <c r="Y445" s="414"/>
      <c r="Z445" s="414"/>
      <c r="AA445" s="414"/>
      <c r="AB445" s="414"/>
      <c r="AC445" s="414"/>
      <c r="AD445" s="414"/>
      <c r="AE445" s="414"/>
      <c r="AF445" s="414"/>
      <c r="AG445" s="414"/>
      <c r="AH445" s="414"/>
      <c r="AI445" s="414"/>
      <c r="AJ445" s="414"/>
      <c r="AK445" s="414"/>
      <c r="AL445" s="414"/>
      <c r="AM445" s="295">
        <f>SUM(Y445:AL445)</f>
        <v>0</v>
      </c>
    </row>
    <row r="446" spans="1:39" ht="15" outlineLevel="1">
      <c r="B446" s="293" t="s">
        <v>259</v>
      </c>
      <c r="C446" s="290" t="s">
        <v>163</v>
      </c>
      <c r="D446" s="294"/>
      <c r="E446" s="294"/>
      <c r="F446" s="294"/>
      <c r="G446" s="294"/>
      <c r="H446" s="294"/>
      <c r="I446" s="294"/>
      <c r="J446" s="294"/>
      <c r="K446" s="294"/>
      <c r="L446" s="294"/>
      <c r="M446" s="294"/>
      <c r="N446" s="294">
        <f>N445</f>
        <v>12</v>
      </c>
      <c r="O446" s="294"/>
      <c r="P446" s="294"/>
      <c r="Q446" s="294"/>
      <c r="R446" s="294"/>
      <c r="S446" s="294"/>
      <c r="T446" s="294"/>
      <c r="U446" s="294"/>
      <c r="V446" s="294"/>
      <c r="W446" s="294"/>
      <c r="X446" s="294"/>
      <c r="Y446" s="410">
        <f>Y445</f>
        <v>0</v>
      </c>
      <c r="Z446" s="410">
        <f>Z445</f>
        <v>0</v>
      </c>
      <c r="AA446" s="410">
        <f>AA445</f>
        <v>0</v>
      </c>
      <c r="AB446" s="410">
        <f t="shared" ref="AB446:AC446" si="245">AB445</f>
        <v>0</v>
      </c>
      <c r="AC446" s="410">
        <f t="shared" si="245"/>
        <v>0</v>
      </c>
      <c r="AD446" s="410">
        <f t="shared" ref="AD446:AL446" si="246">AD445</f>
        <v>0</v>
      </c>
      <c r="AE446" s="410">
        <f t="shared" si="246"/>
        <v>0</v>
      </c>
      <c r="AF446" s="410">
        <f t="shared" si="246"/>
        <v>0</v>
      </c>
      <c r="AG446" s="410">
        <f t="shared" si="246"/>
        <v>0</v>
      </c>
      <c r="AH446" s="410">
        <f t="shared" si="246"/>
        <v>0</v>
      </c>
      <c r="AI446" s="410">
        <f t="shared" si="246"/>
        <v>0</v>
      </c>
      <c r="AJ446" s="410">
        <f t="shared" si="246"/>
        <v>0</v>
      </c>
      <c r="AK446" s="410">
        <f t="shared" si="246"/>
        <v>0</v>
      </c>
      <c r="AL446" s="410">
        <f t="shared" si="246"/>
        <v>0</v>
      </c>
      <c r="AM446" s="310"/>
    </row>
    <row r="447" spans="1:39" ht="15" outlineLevel="1">
      <c r="B447" s="313"/>
      <c r="C447" s="311"/>
      <c r="D447" s="315"/>
      <c r="E447" s="315"/>
      <c r="F447" s="315"/>
      <c r="G447" s="315"/>
      <c r="H447" s="315"/>
      <c r="I447" s="315"/>
      <c r="J447" s="315"/>
      <c r="K447" s="315"/>
      <c r="L447" s="315"/>
      <c r="M447" s="315"/>
      <c r="N447" s="290"/>
      <c r="O447" s="315"/>
      <c r="P447" s="315"/>
      <c r="Q447" s="315"/>
      <c r="R447" s="315"/>
      <c r="S447" s="315"/>
      <c r="T447" s="315"/>
      <c r="U447" s="315"/>
      <c r="V447" s="315"/>
      <c r="W447" s="315"/>
      <c r="X447" s="315"/>
      <c r="Y447" s="415"/>
      <c r="Z447" s="415"/>
      <c r="AA447" s="415"/>
      <c r="AB447" s="415"/>
      <c r="AC447" s="415"/>
      <c r="AD447" s="415"/>
      <c r="AE447" s="415"/>
      <c r="AF447" s="415"/>
      <c r="AG447" s="415"/>
      <c r="AH447" s="415"/>
      <c r="AI447" s="415"/>
      <c r="AJ447" s="415"/>
      <c r="AK447" s="415"/>
      <c r="AL447" s="415"/>
      <c r="AM447" s="312"/>
    </row>
    <row r="448" spans="1:39" ht="15" outlineLevel="1">
      <c r="A448" s="508">
        <v>14</v>
      </c>
      <c r="B448" s="313" t="s">
        <v>20</v>
      </c>
      <c r="C448" s="290" t="s">
        <v>25</v>
      </c>
      <c r="D448" s="294">
        <f>+'7.  Persistence Report'!AT92</f>
        <v>783282.84069999994</v>
      </c>
      <c r="E448" s="294">
        <f>+'7.  Persistence Report'!AU92</f>
        <v>783282.84069999994</v>
      </c>
      <c r="F448" s="294">
        <f>+'7.  Persistence Report'!AV92</f>
        <v>783282.84069999994</v>
      </c>
      <c r="G448" s="294">
        <f>+'7.  Persistence Report'!AW92</f>
        <v>783282.84069999994</v>
      </c>
      <c r="H448" s="294">
        <f>+'7.  Persistence Report'!AX92</f>
        <v>0</v>
      </c>
      <c r="I448" s="294">
        <f>+'7.  Persistence Report'!AY92</f>
        <v>0</v>
      </c>
      <c r="J448" s="294">
        <f>+'7.  Persistence Report'!AZ92</f>
        <v>0</v>
      </c>
      <c r="K448" s="294">
        <f>+'7.  Persistence Report'!BA92</f>
        <v>0</v>
      </c>
      <c r="L448" s="294">
        <f>+'7.  Persistence Report'!BB92</f>
        <v>0</v>
      </c>
      <c r="M448" s="294">
        <f>+'7.  Persistence Report'!BC92</f>
        <v>0</v>
      </c>
      <c r="N448" s="294">
        <v>12</v>
      </c>
      <c r="O448" s="294">
        <f>+'7.  Persistence Report'!O92</f>
        <v>160.40316619999999</v>
      </c>
      <c r="P448" s="294">
        <f>+'7.  Persistence Report'!P92</f>
        <v>160.40316619999999</v>
      </c>
      <c r="Q448" s="294">
        <f>+'7.  Persistence Report'!Q92</f>
        <v>160.40316619999999</v>
      </c>
      <c r="R448" s="294">
        <f>+'7.  Persistence Report'!R92</f>
        <v>160.40316619999999</v>
      </c>
      <c r="S448" s="294">
        <f>+'7.  Persistence Report'!S92</f>
        <v>0</v>
      </c>
      <c r="T448" s="294">
        <f>+'7.  Persistence Report'!T92</f>
        <v>0</v>
      </c>
      <c r="U448" s="294">
        <f>+'7.  Persistence Report'!U92</f>
        <v>0</v>
      </c>
      <c r="V448" s="294">
        <f>+'7.  Persistence Report'!V92</f>
        <v>0</v>
      </c>
      <c r="W448" s="294">
        <f>+'7.  Persistence Report'!W92</f>
        <v>0</v>
      </c>
      <c r="X448" s="294">
        <f>+'7.  Persistence Report'!X92</f>
        <v>0</v>
      </c>
      <c r="Y448" s="414"/>
      <c r="Z448" s="739">
        <v>4.011627906976744E-2</v>
      </c>
      <c r="AA448" s="468">
        <v>0.93982558139534889</v>
      </c>
      <c r="AB448" s="739">
        <v>2.005813953488372E-2</v>
      </c>
      <c r="AC448" s="414"/>
      <c r="AD448" s="414"/>
      <c r="AE448" s="414"/>
      <c r="AF448" s="414"/>
      <c r="AG448" s="414"/>
      <c r="AH448" s="414"/>
      <c r="AI448" s="414"/>
      <c r="AJ448" s="414"/>
      <c r="AK448" s="414"/>
      <c r="AL448" s="414"/>
      <c r="AM448" s="295">
        <f>SUM(Y448:AL448)</f>
        <v>1</v>
      </c>
    </row>
    <row r="449" spans="1:39" ht="15" outlineLevel="1">
      <c r="B449" s="293" t="s">
        <v>259</v>
      </c>
      <c r="C449" s="290" t="s">
        <v>163</v>
      </c>
      <c r="D449" s="294"/>
      <c r="E449" s="294"/>
      <c r="F449" s="294"/>
      <c r="G449" s="294"/>
      <c r="H449" s="294"/>
      <c r="I449" s="294"/>
      <c r="J449" s="294"/>
      <c r="K449" s="294"/>
      <c r="L449" s="294"/>
      <c r="M449" s="294"/>
      <c r="N449" s="294">
        <f>N448</f>
        <v>12</v>
      </c>
      <c r="O449" s="294"/>
      <c r="P449" s="294"/>
      <c r="Q449" s="294"/>
      <c r="R449" s="294"/>
      <c r="S449" s="294"/>
      <c r="T449" s="294"/>
      <c r="U449" s="294"/>
      <c r="V449" s="294"/>
      <c r="W449" s="294"/>
      <c r="X449" s="294"/>
      <c r="Y449" s="410">
        <f>Y448</f>
        <v>0</v>
      </c>
      <c r="Z449" s="410">
        <f>Z448</f>
        <v>4.011627906976744E-2</v>
      </c>
      <c r="AA449" s="410">
        <f t="shared" ref="AA449:AC449" si="247">AA448</f>
        <v>0.93982558139534889</v>
      </c>
      <c r="AB449" s="410">
        <f t="shared" si="247"/>
        <v>2.005813953488372E-2</v>
      </c>
      <c r="AC449" s="410">
        <f t="shared" si="247"/>
        <v>0</v>
      </c>
      <c r="AD449" s="410">
        <f t="shared" ref="AD449:AL449" si="248">AD448</f>
        <v>0</v>
      </c>
      <c r="AE449" s="410">
        <f t="shared" si="248"/>
        <v>0</v>
      </c>
      <c r="AF449" s="410">
        <f t="shared" si="248"/>
        <v>0</v>
      </c>
      <c r="AG449" s="410">
        <f t="shared" si="248"/>
        <v>0</v>
      </c>
      <c r="AH449" s="410">
        <f t="shared" si="248"/>
        <v>0</v>
      </c>
      <c r="AI449" s="410">
        <f t="shared" si="248"/>
        <v>0</v>
      </c>
      <c r="AJ449" s="410">
        <f t="shared" si="248"/>
        <v>0</v>
      </c>
      <c r="AK449" s="410">
        <f t="shared" si="248"/>
        <v>0</v>
      </c>
      <c r="AL449" s="410">
        <f t="shared" si="248"/>
        <v>0</v>
      </c>
      <c r="AM449" s="310"/>
    </row>
    <row r="450" spans="1:39" ht="15" outlineLevel="1">
      <c r="B450" s="313"/>
      <c r="C450" s="311"/>
      <c r="D450" s="315"/>
      <c r="E450" s="315"/>
      <c r="F450" s="315"/>
      <c r="G450" s="315"/>
      <c r="H450" s="315"/>
      <c r="I450" s="315"/>
      <c r="J450" s="315"/>
      <c r="K450" s="315"/>
      <c r="L450" s="315"/>
      <c r="M450" s="315"/>
      <c r="N450" s="290"/>
      <c r="O450" s="315"/>
      <c r="P450" s="315"/>
      <c r="Q450" s="315"/>
      <c r="R450" s="315"/>
      <c r="S450" s="315"/>
      <c r="T450" s="315"/>
      <c r="U450" s="315"/>
      <c r="V450" s="315"/>
      <c r="W450" s="315"/>
      <c r="X450" s="315"/>
      <c r="Y450" s="415"/>
      <c r="Z450" s="416"/>
      <c r="AA450" s="415"/>
      <c r="AB450" s="415"/>
      <c r="AC450" s="415"/>
      <c r="AD450" s="415"/>
      <c r="AE450" s="415"/>
      <c r="AF450" s="415"/>
      <c r="AG450" s="415"/>
      <c r="AH450" s="415"/>
      <c r="AI450" s="415"/>
      <c r="AJ450" s="415"/>
      <c r="AK450" s="415"/>
      <c r="AL450" s="415"/>
      <c r="AM450" s="312"/>
    </row>
    <row r="451" spans="1:39" s="282" customFormat="1" ht="15" outlineLevel="1">
      <c r="A451" s="508">
        <v>15</v>
      </c>
      <c r="B451" s="313" t="s">
        <v>485</v>
      </c>
      <c r="C451" s="290" t="s">
        <v>25</v>
      </c>
      <c r="D451" s="294">
        <f>+'7.  Persistence Report'!AT121</f>
        <v>0</v>
      </c>
      <c r="E451" s="294">
        <f>+'7.  Persistence Report'!AU121</f>
        <v>0</v>
      </c>
      <c r="F451" s="294">
        <f>+'7.  Persistence Report'!AV121</f>
        <v>0</v>
      </c>
      <c r="G451" s="294">
        <f>+'7.  Persistence Report'!AW121</f>
        <v>0</v>
      </c>
      <c r="H451" s="294">
        <f>+'7.  Persistence Report'!AX121</f>
        <v>0</v>
      </c>
      <c r="I451" s="294">
        <f>+'7.  Persistence Report'!AY121</f>
        <v>0</v>
      </c>
      <c r="J451" s="294">
        <f>+'7.  Persistence Report'!AZ121</f>
        <v>0</v>
      </c>
      <c r="K451" s="294">
        <f>+'7.  Persistence Report'!BA121</f>
        <v>0</v>
      </c>
      <c r="L451" s="294">
        <f>+'7.  Persistence Report'!BB121</f>
        <v>0</v>
      </c>
      <c r="M451" s="294">
        <f>+'7.  Persistence Report'!BC121</f>
        <v>0</v>
      </c>
      <c r="N451" s="290"/>
      <c r="O451" s="294">
        <f>+'7.  Persistence Report'!O121</f>
        <v>151.69450000000001</v>
      </c>
      <c r="P451" s="294">
        <f>+'7.  Persistence Report'!P121</f>
        <v>0</v>
      </c>
      <c r="Q451" s="294">
        <f>+'7.  Persistence Report'!Q121</f>
        <v>0</v>
      </c>
      <c r="R451" s="294">
        <f>+'7.  Persistence Report'!R121</f>
        <v>0</v>
      </c>
      <c r="S451" s="294">
        <f>+'7.  Persistence Report'!S121</f>
        <v>0</v>
      </c>
      <c r="T451" s="294">
        <f>+'7.  Persistence Report'!T121</f>
        <v>0</v>
      </c>
      <c r="U451" s="294">
        <f>+'7.  Persistence Report'!U121</f>
        <v>0</v>
      </c>
      <c r="V451" s="294">
        <f>+'7.  Persistence Report'!V121</f>
        <v>0</v>
      </c>
      <c r="W451" s="294">
        <f>+'7.  Persistence Report'!W121</f>
        <v>0</v>
      </c>
      <c r="X451" s="294">
        <f>+'7.  Persistence Report'!X121</f>
        <v>0</v>
      </c>
      <c r="Y451" s="414"/>
      <c r="Z451" s="739">
        <v>4.011627906976744E-2</v>
      </c>
      <c r="AA451" s="468">
        <v>0.93982558139534889</v>
      </c>
      <c r="AB451" s="739">
        <v>2.005813953488372E-2</v>
      </c>
      <c r="AC451" s="414"/>
      <c r="AD451" s="414"/>
      <c r="AE451" s="414"/>
      <c r="AF451" s="414"/>
      <c r="AG451" s="414"/>
      <c r="AH451" s="414"/>
      <c r="AI451" s="414"/>
      <c r="AJ451" s="414"/>
      <c r="AK451" s="414"/>
      <c r="AL451" s="414"/>
      <c r="AM451" s="295">
        <f>SUM(Y451:AL451)</f>
        <v>1</v>
      </c>
    </row>
    <row r="452" spans="1:39" s="282" customFormat="1" ht="15" outlineLevel="1">
      <c r="A452" s="508"/>
      <c r="B452" s="313" t="s">
        <v>259</v>
      </c>
      <c r="C452" s="290" t="s">
        <v>163</v>
      </c>
      <c r="D452" s="294"/>
      <c r="E452" s="294"/>
      <c r="F452" s="294"/>
      <c r="G452" s="294"/>
      <c r="H452" s="294"/>
      <c r="I452" s="294"/>
      <c r="J452" s="294"/>
      <c r="K452" s="294"/>
      <c r="L452" s="294"/>
      <c r="M452" s="294"/>
      <c r="N452" s="290"/>
      <c r="O452" s="294"/>
      <c r="P452" s="294"/>
      <c r="Q452" s="294"/>
      <c r="R452" s="294"/>
      <c r="S452" s="294"/>
      <c r="T452" s="294"/>
      <c r="U452" s="294"/>
      <c r="V452" s="294"/>
      <c r="W452" s="294"/>
      <c r="X452" s="294"/>
      <c r="Y452" s="410">
        <f>Y451</f>
        <v>0</v>
      </c>
      <c r="Z452" s="410">
        <f>Z451</f>
        <v>4.011627906976744E-2</v>
      </c>
      <c r="AA452" s="410">
        <f t="shared" ref="AA452:AC452" si="249">AA451</f>
        <v>0.93982558139534889</v>
      </c>
      <c r="AB452" s="410">
        <f t="shared" si="249"/>
        <v>2.005813953488372E-2</v>
      </c>
      <c r="AC452" s="410">
        <f t="shared" si="249"/>
        <v>0</v>
      </c>
      <c r="AD452" s="410">
        <f t="shared" ref="AD452:AL452" si="250">AD451</f>
        <v>0</v>
      </c>
      <c r="AE452" s="410">
        <f t="shared" si="250"/>
        <v>0</v>
      </c>
      <c r="AF452" s="410">
        <f t="shared" si="250"/>
        <v>0</v>
      </c>
      <c r="AG452" s="410">
        <f t="shared" si="250"/>
        <v>0</v>
      </c>
      <c r="AH452" s="410">
        <f t="shared" si="250"/>
        <v>0</v>
      </c>
      <c r="AI452" s="410">
        <f t="shared" si="250"/>
        <v>0</v>
      </c>
      <c r="AJ452" s="410">
        <f t="shared" si="250"/>
        <v>0</v>
      </c>
      <c r="AK452" s="410">
        <f t="shared" si="250"/>
        <v>0</v>
      </c>
      <c r="AL452" s="410">
        <f t="shared" si="250"/>
        <v>0</v>
      </c>
      <c r="AM452" s="310"/>
    </row>
    <row r="453" spans="1:39" s="282" customFormat="1" ht="15" outlineLevel="1">
      <c r="A453" s="508"/>
      <c r="B453" s="313"/>
      <c r="C453" s="311"/>
      <c r="D453" s="315"/>
      <c r="E453" s="315"/>
      <c r="F453" s="315"/>
      <c r="G453" s="315"/>
      <c r="H453" s="315"/>
      <c r="I453" s="315"/>
      <c r="J453" s="315"/>
      <c r="K453" s="315"/>
      <c r="L453" s="315"/>
      <c r="M453" s="315"/>
      <c r="N453" s="290"/>
      <c r="O453" s="315"/>
      <c r="P453" s="315"/>
      <c r="Q453" s="315"/>
      <c r="R453" s="315"/>
      <c r="S453" s="315"/>
      <c r="T453" s="315"/>
      <c r="U453" s="315"/>
      <c r="V453" s="315"/>
      <c r="W453" s="315"/>
      <c r="X453" s="315"/>
      <c r="Y453" s="417"/>
      <c r="Z453" s="415"/>
      <c r="AA453" s="415"/>
      <c r="AB453" s="415"/>
      <c r="AC453" s="415"/>
      <c r="AD453" s="415"/>
      <c r="AE453" s="415"/>
      <c r="AF453" s="415"/>
      <c r="AG453" s="415"/>
      <c r="AH453" s="415"/>
      <c r="AI453" s="415"/>
      <c r="AJ453" s="415"/>
      <c r="AK453" s="415"/>
      <c r="AL453" s="415"/>
      <c r="AM453" s="312"/>
    </row>
    <row r="454" spans="1:39" s="282" customFormat="1" ht="30" outlineLevel="1">
      <c r="A454" s="508">
        <v>16</v>
      </c>
      <c r="B454" s="313" t="s">
        <v>486</v>
      </c>
      <c r="C454" s="290" t="s">
        <v>25</v>
      </c>
      <c r="D454" s="294"/>
      <c r="E454" s="294"/>
      <c r="F454" s="294"/>
      <c r="G454" s="294"/>
      <c r="H454" s="294"/>
      <c r="I454" s="294"/>
      <c r="J454" s="294"/>
      <c r="K454" s="294"/>
      <c r="L454" s="294"/>
      <c r="M454" s="294"/>
      <c r="N454" s="290"/>
      <c r="O454" s="294"/>
      <c r="P454" s="294"/>
      <c r="Q454" s="294"/>
      <c r="R454" s="294"/>
      <c r="S454" s="294"/>
      <c r="T454" s="294"/>
      <c r="U454" s="294"/>
      <c r="V454" s="294"/>
      <c r="W454" s="294"/>
      <c r="X454" s="294"/>
      <c r="Y454" s="414"/>
      <c r="Z454" s="414"/>
      <c r="AA454" s="414"/>
      <c r="AB454" s="414"/>
      <c r="AC454" s="414"/>
      <c r="AD454" s="414"/>
      <c r="AE454" s="414"/>
      <c r="AF454" s="414"/>
      <c r="AG454" s="414"/>
      <c r="AH454" s="414"/>
      <c r="AI454" s="414"/>
      <c r="AJ454" s="414"/>
      <c r="AK454" s="414"/>
      <c r="AL454" s="414"/>
      <c r="AM454" s="295">
        <f>SUM(Y454:AL454)</f>
        <v>0</v>
      </c>
    </row>
    <row r="455" spans="1:39" s="282" customFormat="1" ht="15" outlineLevel="1">
      <c r="A455" s="508"/>
      <c r="B455" s="313" t="s">
        <v>259</v>
      </c>
      <c r="C455" s="290" t="s">
        <v>163</v>
      </c>
      <c r="D455" s="294"/>
      <c r="E455" s="294"/>
      <c r="F455" s="294"/>
      <c r="G455" s="294"/>
      <c r="H455" s="294"/>
      <c r="I455" s="294"/>
      <c r="J455" s="294"/>
      <c r="K455" s="294"/>
      <c r="L455" s="294"/>
      <c r="M455" s="294"/>
      <c r="N455" s="290"/>
      <c r="O455" s="294"/>
      <c r="P455" s="294"/>
      <c r="Q455" s="294"/>
      <c r="R455" s="294"/>
      <c r="S455" s="294"/>
      <c r="T455" s="294"/>
      <c r="U455" s="294"/>
      <c r="V455" s="294"/>
      <c r="W455" s="294"/>
      <c r="X455" s="294"/>
      <c r="Y455" s="410">
        <f>Y454</f>
        <v>0</v>
      </c>
      <c r="Z455" s="410">
        <f>Z454</f>
        <v>0</v>
      </c>
      <c r="AA455" s="410">
        <f t="shared" ref="AA455:AC455" si="251">AA454</f>
        <v>0</v>
      </c>
      <c r="AB455" s="410">
        <f t="shared" si="251"/>
        <v>0</v>
      </c>
      <c r="AC455" s="410">
        <f t="shared" si="251"/>
        <v>0</v>
      </c>
      <c r="AD455" s="410">
        <f t="shared" ref="AD455:AL455" si="252">AD454</f>
        <v>0</v>
      </c>
      <c r="AE455" s="410">
        <f t="shared" si="252"/>
        <v>0</v>
      </c>
      <c r="AF455" s="410">
        <f t="shared" si="252"/>
        <v>0</v>
      </c>
      <c r="AG455" s="410">
        <f t="shared" si="252"/>
        <v>0</v>
      </c>
      <c r="AH455" s="410">
        <f t="shared" si="252"/>
        <v>0</v>
      </c>
      <c r="AI455" s="410">
        <f t="shared" si="252"/>
        <v>0</v>
      </c>
      <c r="AJ455" s="410">
        <f t="shared" si="252"/>
        <v>0</v>
      </c>
      <c r="AK455" s="410">
        <f t="shared" si="252"/>
        <v>0</v>
      </c>
      <c r="AL455" s="410">
        <f t="shared" si="252"/>
        <v>0</v>
      </c>
      <c r="AM455" s="310"/>
    </row>
    <row r="456" spans="1:39" s="282" customFormat="1" ht="15" outlineLevel="1">
      <c r="A456" s="508"/>
      <c r="B456" s="313"/>
      <c r="C456" s="311"/>
      <c r="D456" s="315"/>
      <c r="E456" s="315"/>
      <c r="F456" s="315"/>
      <c r="G456" s="315"/>
      <c r="H456" s="315"/>
      <c r="I456" s="315"/>
      <c r="J456" s="315"/>
      <c r="K456" s="315"/>
      <c r="L456" s="315"/>
      <c r="M456" s="315"/>
      <c r="N456" s="290"/>
      <c r="O456" s="315"/>
      <c r="P456" s="315"/>
      <c r="Q456" s="315"/>
      <c r="R456" s="315"/>
      <c r="S456" s="315"/>
      <c r="T456" s="315"/>
      <c r="U456" s="315"/>
      <c r="V456" s="315"/>
      <c r="W456" s="315"/>
      <c r="X456" s="315"/>
      <c r="Y456" s="417"/>
      <c r="Z456" s="415"/>
      <c r="AA456" s="415"/>
      <c r="AB456" s="415"/>
      <c r="AC456" s="415"/>
      <c r="AD456" s="415"/>
      <c r="AE456" s="415"/>
      <c r="AF456" s="415"/>
      <c r="AG456" s="415"/>
      <c r="AH456" s="415"/>
      <c r="AI456" s="415"/>
      <c r="AJ456" s="415"/>
      <c r="AK456" s="415"/>
      <c r="AL456" s="415"/>
      <c r="AM456" s="312"/>
    </row>
    <row r="457" spans="1:39" ht="15" outlineLevel="1">
      <c r="A457" s="508">
        <v>17</v>
      </c>
      <c r="B457" s="313" t="s">
        <v>9</v>
      </c>
      <c r="C457" s="290" t="s">
        <v>25</v>
      </c>
      <c r="D457" s="294">
        <f>+'7.  Persistence Report'!AT118</f>
        <v>0</v>
      </c>
      <c r="E457" s="294">
        <f>+'7.  Persistence Report'!AU118</f>
        <v>0</v>
      </c>
      <c r="F457" s="294">
        <f>+'7.  Persistence Report'!AV118</f>
        <v>0</v>
      </c>
      <c r="G457" s="294">
        <f>+'7.  Persistence Report'!AW118</f>
        <v>0</v>
      </c>
      <c r="H457" s="294">
        <f>+'7.  Persistence Report'!AX118</f>
        <v>0</v>
      </c>
      <c r="I457" s="294">
        <f>+'7.  Persistence Report'!AY118</f>
        <v>0</v>
      </c>
      <c r="J457" s="294">
        <f>+'7.  Persistence Report'!AZ118</f>
        <v>0</v>
      </c>
      <c r="K457" s="294">
        <f>+'7.  Persistence Report'!BA118</f>
        <v>0</v>
      </c>
      <c r="L457" s="294">
        <f>+'7.  Persistence Report'!BB118</f>
        <v>0</v>
      </c>
      <c r="M457" s="294">
        <f>+'7.  Persistence Report'!BC118</f>
        <v>0</v>
      </c>
      <c r="N457" s="290"/>
      <c r="O457" s="294">
        <f>+'7.  Persistence Report'!O118</f>
        <v>57.089860000000002</v>
      </c>
      <c r="P457" s="294">
        <f>+'7.  Persistence Report'!P118</f>
        <v>0</v>
      </c>
      <c r="Q457" s="294">
        <f>+'7.  Persistence Report'!Q118</f>
        <v>0</v>
      </c>
      <c r="R457" s="294">
        <f>+'7.  Persistence Report'!R118</f>
        <v>0</v>
      </c>
      <c r="S457" s="294">
        <f>+'7.  Persistence Report'!S118</f>
        <v>0</v>
      </c>
      <c r="T457" s="294">
        <f>+'7.  Persistence Report'!T118</f>
        <v>0</v>
      </c>
      <c r="U457" s="294">
        <f>+'7.  Persistence Report'!U118</f>
        <v>0</v>
      </c>
      <c r="V457" s="294">
        <f>+'7.  Persistence Report'!V118</f>
        <v>0</v>
      </c>
      <c r="W457" s="294">
        <f>+'7.  Persistence Report'!W118</f>
        <v>0</v>
      </c>
      <c r="X457" s="294">
        <f>+'7.  Persistence Report'!X118</f>
        <v>0</v>
      </c>
      <c r="Y457" s="414"/>
      <c r="Z457" s="739">
        <v>4.011627906976744E-2</v>
      </c>
      <c r="AA457" s="468">
        <v>0.93982558139534889</v>
      </c>
      <c r="AB457" s="739">
        <v>2.005813953488372E-2</v>
      </c>
      <c r="AC457" s="414"/>
      <c r="AD457" s="414"/>
      <c r="AE457" s="414"/>
      <c r="AF457" s="414"/>
      <c r="AG457" s="414"/>
      <c r="AH457" s="414"/>
      <c r="AI457" s="414"/>
      <c r="AJ457" s="414"/>
      <c r="AK457" s="414"/>
      <c r="AL457" s="414"/>
      <c r="AM457" s="295">
        <f>SUM(Y457:AL457)</f>
        <v>1</v>
      </c>
    </row>
    <row r="458" spans="1:39" ht="15" outlineLevel="1">
      <c r="B458" s="293" t="s">
        <v>259</v>
      </c>
      <c r="C458" s="290" t="s">
        <v>163</v>
      </c>
      <c r="D458" s="294"/>
      <c r="E458" s="294"/>
      <c r="F458" s="294"/>
      <c r="G458" s="294"/>
      <c r="H458" s="294"/>
      <c r="I458" s="294"/>
      <c r="J458" s="294"/>
      <c r="K458" s="294"/>
      <c r="L458" s="294"/>
      <c r="M458" s="294"/>
      <c r="N458" s="290"/>
      <c r="O458" s="294"/>
      <c r="P458" s="294"/>
      <c r="Q458" s="294"/>
      <c r="R458" s="294"/>
      <c r="S458" s="294"/>
      <c r="T458" s="294"/>
      <c r="U458" s="294"/>
      <c r="V458" s="294"/>
      <c r="W458" s="294"/>
      <c r="X458" s="294"/>
      <c r="Y458" s="410">
        <f>Y457</f>
        <v>0</v>
      </c>
      <c r="Z458" s="410">
        <f>Z457</f>
        <v>4.011627906976744E-2</v>
      </c>
      <c r="AA458" s="410">
        <f t="shared" ref="AA458:AC458" si="253">AA457</f>
        <v>0.93982558139534889</v>
      </c>
      <c r="AB458" s="410">
        <f t="shared" si="253"/>
        <v>2.005813953488372E-2</v>
      </c>
      <c r="AC458" s="410">
        <f t="shared" si="253"/>
        <v>0</v>
      </c>
      <c r="AD458" s="410">
        <f t="shared" ref="AD458:AL458" si="254">AD457</f>
        <v>0</v>
      </c>
      <c r="AE458" s="410">
        <f t="shared" si="254"/>
        <v>0</v>
      </c>
      <c r="AF458" s="410">
        <f t="shared" si="254"/>
        <v>0</v>
      </c>
      <c r="AG458" s="410">
        <f t="shared" si="254"/>
        <v>0</v>
      </c>
      <c r="AH458" s="410">
        <f t="shared" si="254"/>
        <v>0</v>
      </c>
      <c r="AI458" s="410">
        <f t="shared" si="254"/>
        <v>0</v>
      </c>
      <c r="AJ458" s="410">
        <f t="shared" si="254"/>
        <v>0</v>
      </c>
      <c r="AK458" s="410">
        <f t="shared" si="254"/>
        <v>0</v>
      </c>
      <c r="AL458" s="410">
        <f t="shared" si="254"/>
        <v>0</v>
      </c>
      <c r="AM458" s="310"/>
    </row>
    <row r="459" spans="1:39" ht="15" outlineLevel="1">
      <c r="B459" s="314"/>
      <c r="C459" s="304"/>
      <c r="D459" s="290"/>
      <c r="E459" s="290"/>
      <c r="F459" s="290"/>
      <c r="G459" s="290"/>
      <c r="H459" s="290"/>
      <c r="I459" s="290"/>
      <c r="J459" s="290"/>
      <c r="K459" s="290"/>
      <c r="L459" s="290"/>
      <c r="M459" s="290"/>
      <c r="N459" s="290"/>
      <c r="O459" s="290"/>
      <c r="P459" s="290"/>
      <c r="Q459" s="290"/>
      <c r="R459" s="290"/>
      <c r="S459" s="290"/>
      <c r="T459" s="290"/>
      <c r="U459" s="290"/>
      <c r="V459" s="290"/>
      <c r="W459" s="290"/>
      <c r="X459" s="290"/>
      <c r="Y459" s="418"/>
      <c r="Z459" s="419"/>
      <c r="AA459" s="419"/>
      <c r="AB459" s="419"/>
      <c r="AC459" s="419"/>
      <c r="AD459" s="419"/>
      <c r="AE459" s="419"/>
      <c r="AF459" s="419"/>
      <c r="AG459" s="419"/>
      <c r="AH459" s="419"/>
      <c r="AI459" s="419"/>
      <c r="AJ459" s="419"/>
      <c r="AK459" s="419"/>
      <c r="AL459" s="419"/>
      <c r="AM459" s="316"/>
    </row>
    <row r="460" spans="1:39" ht="15.6" outlineLevel="1">
      <c r="A460" s="509"/>
      <c r="B460" s="287" t="s">
        <v>10</v>
      </c>
      <c r="C460" s="288"/>
      <c r="D460" s="288"/>
      <c r="E460" s="288"/>
      <c r="F460" s="288"/>
      <c r="G460" s="288"/>
      <c r="H460" s="288"/>
      <c r="I460" s="288"/>
      <c r="J460" s="288"/>
      <c r="K460" s="288"/>
      <c r="L460" s="288"/>
      <c r="M460" s="288"/>
      <c r="N460" s="289"/>
      <c r="O460" s="288"/>
      <c r="P460" s="288"/>
      <c r="Q460" s="288"/>
      <c r="R460" s="288"/>
      <c r="S460" s="288"/>
      <c r="T460" s="288"/>
      <c r="U460" s="288"/>
      <c r="V460" s="288"/>
      <c r="W460" s="288"/>
      <c r="X460" s="288"/>
      <c r="Y460" s="413"/>
      <c r="Z460" s="413"/>
      <c r="AA460" s="413"/>
      <c r="AB460" s="413"/>
      <c r="AC460" s="413"/>
      <c r="AD460" s="413"/>
      <c r="AE460" s="413"/>
      <c r="AF460" s="413"/>
      <c r="AG460" s="413"/>
      <c r="AH460" s="413"/>
      <c r="AI460" s="413"/>
      <c r="AJ460" s="413"/>
      <c r="AK460" s="413"/>
      <c r="AL460" s="413"/>
      <c r="AM460" s="291"/>
    </row>
    <row r="461" spans="1:39" ht="15" outlineLevel="1">
      <c r="A461" s="508">
        <v>18</v>
      </c>
      <c r="B461" s="314" t="s">
        <v>11</v>
      </c>
      <c r="C461" s="290" t="s">
        <v>25</v>
      </c>
      <c r="D461" s="294">
        <f>+'7.  Persistence Report'!AT112</f>
        <v>131238</v>
      </c>
      <c r="E461" s="294">
        <f>+'7.  Persistence Report'!AU112</f>
        <v>131238</v>
      </c>
      <c r="F461" s="294">
        <f>+'7.  Persistence Report'!AV112</f>
        <v>131238</v>
      </c>
      <c r="G461" s="294">
        <f>+'7.  Persistence Report'!AW112</f>
        <v>131238</v>
      </c>
      <c r="H461" s="294">
        <f>+'7.  Persistence Report'!AX112</f>
        <v>131238</v>
      </c>
      <c r="I461" s="294">
        <f>+'7.  Persistence Report'!AY112</f>
        <v>131238</v>
      </c>
      <c r="J461" s="294">
        <f>+'7.  Persistence Report'!AZ112</f>
        <v>131238</v>
      </c>
      <c r="K461" s="294">
        <f>+'7.  Persistence Report'!BA112</f>
        <v>131238</v>
      </c>
      <c r="L461" s="294">
        <f>+'7.  Persistence Report'!BB112</f>
        <v>131238</v>
      </c>
      <c r="M461" s="294">
        <f>+'7.  Persistence Report'!BC112</f>
        <v>131238</v>
      </c>
      <c r="N461" s="294">
        <v>12</v>
      </c>
      <c r="O461" s="294">
        <f>+'7.  Persistence Report'!O112</f>
        <v>27</v>
      </c>
      <c r="P461" s="294">
        <f>+'7.  Persistence Report'!P112</f>
        <v>27</v>
      </c>
      <c r="Q461" s="294">
        <f>+'7.  Persistence Report'!Q112</f>
        <v>27</v>
      </c>
      <c r="R461" s="294">
        <f>+'7.  Persistence Report'!R112</f>
        <v>27</v>
      </c>
      <c r="S461" s="294">
        <f>+'7.  Persistence Report'!S112</f>
        <v>27</v>
      </c>
      <c r="T461" s="294">
        <f>+'7.  Persistence Report'!T112</f>
        <v>27</v>
      </c>
      <c r="U461" s="294">
        <f>+'7.  Persistence Report'!U112</f>
        <v>27</v>
      </c>
      <c r="V461" s="294">
        <f>+'7.  Persistence Report'!V112</f>
        <v>27</v>
      </c>
      <c r="W461" s="294">
        <f>+'7.  Persistence Report'!W112</f>
        <v>27</v>
      </c>
      <c r="X461" s="294">
        <f>+'7.  Persistence Report'!X112</f>
        <v>27</v>
      </c>
      <c r="Y461" s="425"/>
      <c r="Z461" s="739"/>
      <c r="AA461" s="468">
        <v>0.97910357359176259</v>
      </c>
      <c r="AB461" s="739">
        <v>2.0896426408237433E-2</v>
      </c>
      <c r="AC461" s="414"/>
      <c r="AD461" s="414"/>
      <c r="AE461" s="414"/>
      <c r="AF461" s="414"/>
      <c r="AG461" s="414"/>
      <c r="AH461" s="414"/>
      <c r="AI461" s="414"/>
      <c r="AJ461" s="414"/>
      <c r="AK461" s="414"/>
      <c r="AL461" s="414"/>
      <c r="AM461" s="295">
        <f>SUM(Y461:AL461)</f>
        <v>1</v>
      </c>
    </row>
    <row r="462" spans="1:39" ht="15" outlineLevel="1">
      <c r="B462" s="293" t="s">
        <v>259</v>
      </c>
      <c r="C462" s="290" t="s">
        <v>163</v>
      </c>
      <c r="D462" s="294"/>
      <c r="E462" s="294"/>
      <c r="F462" s="294"/>
      <c r="G462" s="294"/>
      <c r="H462" s="294"/>
      <c r="I462" s="294"/>
      <c r="J462" s="294"/>
      <c r="K462" s="294"/>
      <c r="L462" s="294"/>
      <c r="M462" s="294"/>
      <c r="N462" s="294">
        <f>N461</f>
        <v>12</v>
      </c>
      <c r="O462" s="294"/>
      <c r="P462" s="294"/>
      <c r="Q462" s="294"/>
      <c r="R462" s="294"/>
      <c r="S462" s="294"/>
      <c r="T462" s="294"/>
      <c r="U462" s="294"/>
      <c r="V462" s="294"/>
      <c r="W462" s="294"/>
      <c r="X462" s="294"/>
      <c r="Y462" s="410">
        <f>Y461</f>
        <v>0</v>
      </c>
      <c r="Z462" s="410">
        <f>Z461</f>
        <v>0</v>
      </c>
      <c r="AA462" s="410">
        <f t="shared" ref="AA462:AC462" si="255">AA461</f>
        <v>0.97910357359176259</v>
      </c>
      <c r="AB462" s="410">
        <f t="shared" si="255"/>
        <v>2.0896426408237433E-2</v>
      </c>
      <c r="AC462" s="410">
        <f t="shared" si="255"/>
        <v>0</v>
      </c>
      <c r="AD462" s="410">
        <f t="shared" ref="AD462:AL462" si="256">AD461</f>
        <v>0</v>
      </c>
      <c r="AE462" s="410">
        <f t="shared" si="256"/>
        <v>0</v>
      </c>
      <c r="AF462" s="410">
        <f t="shared" si="256"/>
        <v>0</v>
      </c>
      <c r="AG462" s="410">
        <f t="shared" si="256"/>
        <v>0</v>
      </c>
      <c r="AH462" s="410">
        <f t="shared" si="256"/>
        <v>0</v>
      </c>
      <c r="AI462" s="410">
        <f t="shared" si="256"/>
        <v>0</v>
      </c>
      <c r="AJ462" s="410">
        <f t="shared" si="256"/>
        <v>0</v>
      </c>
      <c r="AK462" s="410">
        <f t="shared" si="256"/>
        <v>0</v>
      </c>
      <c r="AL462" s="410">
        <f t="shared" si="256"/>
        <v>0</v>
      </c>
      <c r="AM462" s="296"/>
    </row>
    <row r="463" spans="1:39" ht="15" outlineLevel="1">
      <c r="A463" s="511"/>
      <c r="B463" s="314"/>
      <c r="C463" s="304"/>
      <c r="D463" s="290"/>
      <c r="E463" s="290"/>
      <c r="F463" s="290"/>
      <c r="G463" s="290"/>
      <c r="H463" s="290"/>
      <c r="I463" s="290"/>
      <c r="J463" s="290"/>
      <c r="K463" s="290"/>
      <c r="L463" s="290"/>
      <c r="M463" s="290"/>
      <c r="N463" s="290"/>
      <c r="O463" s="290"/>
      <c r="P463" s="290"/>
      <c r="Q463" s="290"/>
      <c r="R463" s="290"/>
      <c r="S463" s="290"/>
      <c r="T463" s="290"/>
      <c r="U463" s="290"/>
      <c r="V463" s="290"/>
      <c r="W463" s="290"/>
      <c r="X463" s="290"/>
      <c r="Y463" s="411"/>
      <c r="Z463" s="420"/>
      <c r="AA463" s="420"/>
      <c r="AB463" s="420"/>
      <c r="AC463" s="420"/>
      <c r="AD463" s="420"/>
      <c r="AE463" s="420"/>
      <c r="AF463" s="420"/>
      <c r="AG463" s="420"/>
      <c r="AH463" s="420"/>
      <c r="AI463" s="420"/>
      <c r="AJ463" s="420"/>
      <c r="AK463" s="420"/>
      <c r="AL463" s="420"/>
      <c r="AM463" s="305"/>
    </row>
    <row r="464" spans="1:39" ht="15" outlineLevel="1">
      <c r="A464" s="508">
        <v>19</v>
      </c>
      <c r="B464" s="314" t="s">
        <v>12</v>
      </c>
      <c r="C464" s="290" t="s">
        <v>25</v>
      </c>
      <c r="D464" s="294"/>
      <c r="E464" s="294"/>
      <c r="F464" s="294"/>
      <c r="G464" s="294"/>
      <c r="H464" s="294"/>
      <c r="I464" s="294"/>
      <c r="J464" s="294"/>
      <c r="K464" s="294"/>
      <c r="L464" s="294"/>
      <c r="M464" s="294"/>
      <c r="N464" s="294">
        <v>12</v>
      </c>
      <c r="O464" s="294"/>
      <c r="P464" s="294"/>
      <c r="Q464" s="294"/>
      <c r="R464" s="294"/>
      <c r="S464" s="294"/>
      <c r="T464" s="294"/>
      <c r="U464" s="294"/>
      <c r="V464" s="294"/>
      <c r="W464" s="294"/>
      <c r="X464" s="294"/>
      <c r="Y464" s="409"/>
      <c r="Z464" s="414"/>
      <c r="AA464" s="414"/>
      <c r="AB464" s="414"/>
      <c r="AC464" s="414"/>
      <c r="AD464" s="414"/>
      <c r="AE464" s="414"/>
      <c r="AF464" s="414"/>
      <c r="AG464" s="414"/>
      <c r="AH464" s="414"/>
      <c r="AI464" s="414"/>
      <c r="AJ464" s="414"/>
      <c r="AK464" s="414"/>
      <c r="AL464" s="414"/>
      <c r="AM464" s="295">
        <f>SUM(Y464:AL464)</f>
        <v>0</v>
      </c>
    </row>
    <row r="465" spans="1:39" ht="15" outlineLevel="1">
      <c r="B465" s="293" t="s">
        <v>259</v>
      </c>
      <c r="C465" s="290" t="s">
        <v>163</v>
      </c>
      <c r="D465" s="294"/>
      <c r="E465" s="294"/>
      <c r="F465" s="294"/>
      <c r="G465" s="294"/>
      <c r="H465" s="294"/>
      <c r="I465" s="294"/>
      <c r="J465" s="294"/>
      <c r="K465" s="294"/>
      <c r="L465" s="294"/>
      <c r="M465" s="294"/>
      <c r="N465" s="294">
        <f>N464</f>
        <v>12</v>
      </c>
      <c r="O465" s="294"/>
      <c r="P465" s="294"/>
      <c r="Q465" s="294"/>
      <c r="R465" s="294"/>
      <c r="S465" s="294"/>
      <c r="T465" s="294"/>
      <c r="U465" s="294"/>
      <c r="V465" s="294"/>
      <c r="W465" s="294"/>
      <c r="X465" s="294"/>
      <c r="Y465" s="410">
        <f>Y464</f>
        <v>0</v>
      </c>
      <c r="Z465" s="410">
        <f>Z464</f>
        <v>0</v>
      </c>
      <c r="AA465" s="410">
        <f t="shared" ref="AA465:AC465" si="257">AA464</f>
        <v>0</v>
      </c>
      <c r="AB465" s="410">
        <f t="shared" si="257"/>
        <v>0</v>
      </c>
      <c r="AC465" s="410">
        <f t="shared" si="257"/>
        <v>0</v>
      </c>
      <c r="AD465" s="410">
        <f t="shared" ref="AD465:AL465" si="258">AD464</f>
        <v>0</v>
      </c>
      <c r="AE465" s="410">
        <f t="shared" si="258"/>
        <v>0</v>
      </c>
      <c r="AF465" s="410">
        <f t="shared" si="258"/>
        <v>0</v>
      </c>
      <c r="AG465" s="410">
        <f t="shared" si="258"/>
        <v>0</v>
      </c>
      <c r="AH465" s="410">
        <f t="shared" si="258"/>
        <v>0</v>
      </c>
      <c r="AI465" s="410">
        <f t="shared" si="258"/>
        <v>0</v>
      </c>
      <c r="AJ465" s="410">
        <f t="shared" si="258"/>
        <v>0</v>
      </c>
      <c r="AK465" s="410">
        <f t="shared" si="258"/>
        <v>0</v>
      </c>
      <c r="AL465" s="410">
        <f t="shared" si="258"/>
        <v>0</v>
      </c>
      <c r="AM465" s="296"/>
    </row>
    <row r="466" spans="1:39" ht="15" outlineLevel="1">
      <c r="B466" s="314"/>
      <c r="C466" s="304"/>
      <c r="D466" s="290"/>
      <c r="E466" s="290"/>
      <c r="F466" s="290"/>
      <c r="G466" s="290"/>
      <c r="H466" s="290"/>
      <c r="I466" s="290"/>
      <c r="J466" s="290"/>
      <c r="K466" s="290"/>
      <c r="L466" s="290"/>
      <c r="M466" s="290"/>
      <c r="N466" s="290"/>
      <c r="O466" s="290"/>
      <c r="P466" s="290"/>
      <c r="Q466" s="290"/>
      <c r="R466" s="290"/>
      <c r="S466" s="290"/>
      <c r="T466" s="290"/>
      <c r="U466" s="290"/>
      <c r="V466" s="290"/>
      <c r="W466" s="290"/>
      <c r="X466" s="290"/>
      <c r="Y466" s="421"/>
      <c r="Z466" s="421"/>
      <c r="AA466" s="411"/>
      <c r="AB466" s="411"/>
      <c r="AC466" s="411"/>
      <c r="AD466" s="411"/>
      <c r="AE466" s="411"/>
      <c r="AF466" s="411"/>
      <c r="AG466" s="411"/>
      <c r="AH466" s="411"/>
      <c r="AI466" s="411"/>
      <c r="AJ466" s="411"/>
      <c r="AK466" s="411"/>
      <c r="AL466" s="411"/>
      <c r="AM466" s="305"/>
    </row>
    <row r="467" spans="1:39" ht="15" outlineLevel="1">
      <c r="A467" s="508">
        <v>20</v>
      </c>
      <c r="B467" s="314" t="s">
        <v>13</v>
      </c>
      <c r="C467" s="290" t="s">
        <v>25</v>
      </c>
      <c r="D467" s="294"/>
      <c r="E467" s="294"/>
      <c r="F467" s="294"/>
      <c r="G467" s="294"/>
      <c r="H467" s="294"/>
      <c r="I467" s="294"/>
      <c r="J467" s="294"/>
      <c r="K467" s="294"/>
      <c r="L467" s="294"/>
      <c r="M467" s="294"/>
      <c r="N467" s="294">
        <v>12</v>
      </c>
      <c r="O467" s="294"/>
      <c r="P467" s="294"/>
      <c r="Q467" s="294"/>
      <c r="R467" s="294"/>
      <c r="S467" s="294"/>
      <c r="T467" s="294"/>
      <c r="U467" s="294"/>
      <c r="V467" s="294"/>
      <c r="W467" s="294"/>
      <c r="X467" s="294"/>
      <c r="Y467" s="409"/>
      <c r="Z467" s="414"/>
      <c r="AA467" s="414"/>
      <c r="AB467" s="414"/>
      <c r="AC467" s="414"/>
      <c r="AD467" s="414"/>
      <c r="AE467" s="414"/>
      <c r="AF467" s="414"/>
      <c r="AG467" s="414"/>
      <c r="AH467" s="414"/>
      <c r="AI467" s="414"/>
      <c r="AJ467" s="414"/>
      <c r="AK467" s="414"/>
      <c r="AL467" s="414"/>
      <c r="AM467" s="295">
        <f>SUM(Y467:AL467)</f>
        <v>0</v>
      </c>
    </row>
    <row r="468" spans="1:39" ht="15" outlineLevel="1">
      <c r="B468" s="293" t="s">
        <v>259</v>
      </c>
      <c r="C468" s="290" t="s">
        <v>163</v>
      </c>
      <c r="D468" s="294"/>
      <c r="E468" s="294"/>
      <c r="F468" s="294"/>
      <c r="G468" s="294"/>
      <c r="H468" s="294"/>
      <c r="I468" s="294"/>
      <c r="J468" s="294"/>
      <c r="K468" s="294"/>
      <c r="L468" s="294"/>
      <c r="M468" s="294"/>
      <c r="N468" s="294">
        <f>N467</f>
        <v>12</v>
      </c>
      <c r="O468" s="294"/>
      <c r="P468" s="294"/>
      <c r="Q468" s="294"/>
      <c r="R468" s="294"/>
      <c r="S468" s="294"/>
      <c r="T468" s="294"/>
      <c r="U468" s="294"/>
      <c r="V468" s="294"/>
      <c r="W468" s="294"/>
      <c r="X468" s="294"/>
      <c r="Y468" s="410">
        <f>Y467</f>
        <v>0</v>
      </c>
      <c r="Z468" s="410">
        <f>Z467</f>
        <v>0</v>
      </c>
      <c r="AA468" s="410">
        <f t="shared" ref="AA468:AC468" si="259">AA467</f>
        <v>0</v>
      </c>
      <c r="AB468" s="410">
        <f t="shared" si="259"/>
        <v>0</v>
      </c>
      <c r="AC468" s="410">
        <f t="shared" si="259"/>
        <v>0</v>
      </c>
      <c r="AD468" s="410">
        <f t="shared" ref="AD468:AL468" si="260">AD467</f>
        <v>0</v>
      </c>
      <c r="AE468" s="410">
        <f t="shared" si="260"/>
        <v>0</v>
      </c>
      <c r="AF468" s="410">
        <f t="shared" si="260"/>
        <v>0</v>
      </c>
      <c r="AG468" s="410">
        <f t="shared" si="260"/>
        <v>0</v>
      </c>
      <c r="AH468" s="410">
        <f t="shared" si="260"/>
        <v>0</v>
      </c>
      <c r="AI468" s="410">
        <f t="shared" si="260"/>
        <v>0</v>
      </c>
      <c r="AJ468" s="410">
        <f t="shared" si="260"/>
        <v>0</v>
      </c>
      <c r="AK468" s="410">
        <f t="shared" si="260"/>
        <v>0</v>
      </c>
      <c r="AL468" s="410">
        <f t="shared" si="260"/>
        <v>0</v>
      </c>
      <c r="AM468" s="305"/>
    </row>
    <row r="469" spans="1:39" ht="15" outlineLevel="1">
      <c r="B469" s="314"/>
      <c r="C469" s="304"/>
      <c r="D469" s="290"/>
      <c r="E469" s="290"/>
      <c r="F469" s="290"/>
      <c r="G469" s="290"/>
      <c r="H469" s="290"/>
      <c r="I469" s="290"/>
      <c r="J469" s="290"/>
      <c r="K469" s="290"/>
      <c r="L469" s="290"/>
      <c r="M469" s="290"/>
      <c r="N469" s="317"/>
      <c r="O469" s="290"/>
      <c r="P469" s="290"/>
      <c r="Q469" s="290"/>
      <c r="R469" s="290"/>
      <c r="S469" s="290"/>
      <c r="T469" s="290"/>
      <c r="U469" s="290"/>
      <c r="V469" s="290"/>
      <c r="W469" s="290"/>
      <c r="X469" s="290"/>
      <c r="Y469" s="411"/>
      <c r="Z469" s="411"/>
      <c r="AA469" s="411"/>
      <c r="AB469" s="411"/>
      <c r="AC469" s="411"/>
      <c r="AD469" s="411"/>
      <c r="AE469" s="411"/>
      <c r="AF469" s="411"/>
      <c r="AG469" s="411"/>
      <c r="AH469" s="411"/>
      <c r="AI469" s="411"/>
      <c r="AJ469" s="411"/>
      <c r="AK469" s="411"/>
      <c r="AL469" s="411"/>
      <c r="AM469" s="305"/>
    </row>
    <row r="470" spans="1:39" ht="15" outlineLevel="1">
      <c r="A470" s="508">
        <v>21</v>
      </c>
      <c r="B470" s="314" t="s">
        <v>22</v>
      </c>
      <c r="C470" s="290" t="s">
        <v>25</v>
      </c>
      <c r="D470" s="294"/>
      <c r="E470" s="294"/>
      <c r="F470" s="294"/>
      <c r="G470" s="294"/>
      <c r="H470" s="294"/>
      <c r="I470" s="294"/>
      <c r="J470" s="294"/>
      <c r="K470" s="294"/>
      <c r="L470" s="294"/>
      <c r="M470" s="294"/>
      <c r="N470" s="294">
        <v>12</v>
      </c>
      <c r="O470" s="294"/>
      <c r="P470" s="294"/>
      <c r="Q470" s="294"/>
      <c r="R470" s="294"/>
      <c r="S470" s="294"/>
      <c r="T470" s="294"/>
      <c r="U470" s="294"/>
      <c r="V470" s="294"/>
      <c r="W470" s="294"/>
      <c r="X470" s="294"/>
      <c r="Y470" s="409"/>
      <c r="Z470" s="414"/>
      <c r="AA470" s="414"/>
      <c r="AB470" s="414"/>
      <c r="AC470" s="414"/>
      <c r="AD470" s="414"/>
      <c r="AE470" s="414"/>
      <c r="AF470" s="414"/>
      <c r="AG470" s="414"/>
      <c r="AH470" s="414"/>
      <c r="AI470" s="414"/>
      <c r="AJ470" s="414"/>
      <c r="AK470" s="414"/>
      <c r="AL470" s="414"/>
      <c r="AM470" s="295">
        <f>SUM(Y470:AL470)</f>
        <v>0</v>
      </c>
    </row>
    <row r="471" spans="1:39" ht="15" outlineLevel="1">
      <c r="B471" s="293" t="s">
        <v>259</v>
      </c>
      <c r="C471" s="290" t="s">
        <v>163</v>
      </c>
      <c r="D471" s="294"/>
      <c r="E471" s="294"/>
      <c r="F471" s="294"/>
      <c r="G471" s="294"/>
      <c r="H471" s="294"/>
      <c r="I471" s="294"/>
      <c r="J471" s="294"/>
      <c r="K471" s="294"/>
      <c r="L471" s="294"/>
      <c r="M471" s="294"/>
      <c r="N471" s="294">
        <f>N470</f>
        <v>12</v>
      </c>
      <c r="O471" s="294"/>
      <c r="P471" s="294"/>
      <c r="Q471" s="294"/>
      <c r="R471" s="294"/>
      <c r="S471" s="294"/>
      <c r="T471" s="294"/>
      <c r="U471" s="294"/>
      <c r="V471" s="294"/>
      <c r="W471" s="294"/>
      <c r="X471" s="294"/>
      <c r="Y471" s="410">
        <f>Y470</f>
        <v>0</v>
      </c>
      <c r="Z471" s="410">
        <f>Z470</f>
        <v>0</v>
      </c>
      <c r="AA471" s="410">
        <f t="shared" ref="AA471:AC471" si="261">AA470</f>
        <v>0</v>
      </c>
      <c r="AB471" s="410">
        <f t="shared" si="261"/>
        <v>0</v>
      </c>
      <c r="AC471" s="410">
        <f t="shared" si="261"/>
        <v>0</v>
      </c>
      <c r="AD471" s="410">
        <f t="shared" ref="AD471:AL471" si="262">AD470</f>
        <v>0</v>
      </c>
      <c r="AE471" s="410">
        <f t="shared" si="262"/>
        <v>0</v>
      </c>
      <c r="AF471" s="410">
        <f t="shared" si="262"/>
        <v>0</v>
      </c>
      <c r="AG471" s="410">
        <f t="shared" si="262"/>
        <v>0</v>
      </c>
      <c r="AH471" s="410">
        <f t="shared" si="262"/>
        <v>0</v>
      </c>
      <c r="AI471" s="410">
        <f t="shared" si="262"/>
        <v>0</v>
      </c>
      <c r="AJ471" s="410">
        <f t="shared" si="262"/>
        <v>0</v>
      </c>
      <c r="AK471" s="410">
        <f t="shared" si="262"/>
        <v>0</v>
      </c>
      <c r="AL471" s="410">
        <f t="shared" si="262"/>
        <v>0</v>
      </c>
      <c r="AM471" s="296"/>
    </row>
    <row r="472" spans="1:39" ht="15" outlineLevel="1">
      <c r="B472" s="314"/>
      <c r="C472" s="304"/>
      <c r="D472" s="290"/>
      <c r="E472" s="290"/>
      <c r="F472" s="290"/>
      <c r="G472" s="290"/>
      <c r="H472" s="290"/>
      <c r="I472" s="290"/>
      <c r="J472" s="290"/>
      <c r="K472" s="290"/>
      <c r="L472" s="290"/>
      <c r="M472" s="290"/>
      <c r="N472" s="290"/>
      <c r="O472" s="290"/>
      <c r="P472" s="290"/>
      <c r="Q472" s="290"/>
      <c r="R472" s="290"/>
      <c r="S472" s="290"/>
      <c r="T472" s="290"/>
      <c r="U472" s="290"/>
      <c r="V472" s="290"/>
      <c r="W472" s="290"/>
      <c r="X472" s="290"/>
      <c r="Y472" s="421"/>
      <c r="Z472" s="411"/>
      <c r="AA472" s="411"/>
      <c r="AB472" s="411"/>
      <c r="AC472" s="411"/>
      <c r="AD472" s="411"/>
      <c r="AE472" s="411"/>
      <c r="AF472" s="411"/>
      <c r="AG472" s="411"/>
      <c r="AH472" s="411"/>
      <c r="AI472" s="411"/>
      <c r="AJ472" s="411"/>
      <c r="AK472" s="411"/>
      <c r="AL472" s="411"/>
      <c r="AM472" s="305"/>
    </row>
    <row r="473" spans="1:39" ht="15" outlineLevel="1">
      <c r="A473" s="508">
        <v>22</v>
      </c>
      <c r="B473" s="314" t="s">
        <v>9</v>
      </c>
      <c r="C473" s="290" t="s">
        <v>25</v>
      </c>
      <c r="D473" s="294">
        <f>+'7.  Persistence Report'!AT129+'7.  Persistence Report'!AT117</f>
        <v>0</v>
      </c>
      <c r="E473" s="294">
        <f>+'7.  Persistence Report'!AU129+'7.  Persistence Report'!AU117</f>
        <v>0</v>
      </c>
      <c r="F473" s="294">
        <f>+'7.  Persistence Report'!AV129+'7.  Persistence Report'!AV117</f>
        <v>0</v>
      </c>
      <c r="G473" s="294">
        <f>+'7.  Persistence Report'!AW129+'7.  Persistence Report'!AW117</f>
        <v>0</v>
      </c>
      <c r="H473" s="294">
        <f>+'7.  Persistence Report'!AX129+'7.  Persistence Report'!AX117</f>
        <v>0</v>
      </c>
      <c r="I473" s="294">
        <f>+'7.  Persistence Report'!AY129+'7.  Persistence Report'!AY117</f>
        <v>0</v>
      </c>
      <c r="J473" s="294">
        <f>+'7.  Persistence Report'!AZ129+'7.  Persistence Report'!AZ117</f>
        <v>0</v>
      </c>
      <c r="K473" s="294">
        <f>+'7.  Persistence Report'!BA129+'7.  Persistence Report'!BA117</f>
        <v>0</v>
      </c>
      <c r="L473" s="294">
        <f>+'7.  Persistence Report'!BB129+'7.  Persistence Report'!BB117</f>
        <v>0</v>
      </c>
      <c r="M473" s="294">
        <f>+'7.  Persistence Report'!BC129+'7.  Persistence Report'!BC117</f>
        <v>0</v>
      </c>
      <c r="N473" s="290"/>
      <c r="O473" s="294">
        <f>+'7.  Persistence Report'!O117+'7.  Persistence Report'!O129</f>
        <v>1357.4266</v>
      </c>
      <c r="P473" s="294">
        <f>+'7.  Persistence Report'!P117+'7.  Persistence Report'!P129</f>
        <v>0</v>
      </c>
      <c r="Q473" s="294">
        <f>+'7.  Persistence Report'!Q117+'7.  Persistence Report'!Q129</f>
        <v>0</v>
      </c>
      <c r="R473" s="294">
        <f>+'7.  Persistence Report'!R117+'7.  Persistence Report'!R129</f>
        <v>0</v>
      </c>
      <c r="S473" s="294">
        <f>+'7.  Persistence Report'!S117+'7.  Persistence Report'!S129</f>
        <v>0</v>
      </c>
      <c r="T473" s="294">
        <f>+'7.  Persistence Report'!T117+'7.  Persistence Report'!T129</f>
        <v>0</v>
      </c>
      <c r="U473" s="294">
        <f>+'7.  Persistence Report'!U117+'7.  Persistence Report'!U129</f>
        <v>0</v>
      </c>
      <c r="V473" s="294">
        <f>+'7.  Persistence Report'!V117+'7.  Persistence Report'!V129</f>
        <v>0</v>
      </c>
      <c r="W473" s="294">
        <f>+'7.  Persistence Report'!W117+'7.  Persistence Report'!W129</f>
        <v>0</v>
      </c>
      <c r="X473" s="294">
        <f>+'7.  Persistence Report'!X117+'7.  Persistence Report'!X129</f>
        <v>0</v>
      </c>
      <c r="Y473" s="409"/>
      <c r="Z473" s="739"/>
      <c r="AA473" s="468"/>
      <c r="AB473" s="739"/>
      <c r="AC473" s="414"/>
      <c r="AD473" s="414"/>
      <c r="AE473" s="414"/>
      <c r="AF473" s="414"/>
      <c r="AG473" s="414"/>
      <c r="AH473" s="414"/>
      <c r="AI473" s="414"/>
      <c r="AJ473" s="414"/>
      <c r="AK473" s="414"/>
      <c r="AL473" s="414"/>
      <c r="AM473" s="295">
        <f>SUM(Y473:AL473)</f>
        <v>0</v>
      </c>
    </row>
    <row r="474" spans="1:39" ht="15" outlineLevel="1">
      <c r="B474" s="293" t="s">
        <v>259</v>
      </c>
      <c r="C474" s="290" t="s">
        <v>163</v>
      </c>
      <c r="D474" s="294"/>
      <c r="E474" s="294"/>
      <c r="F474" s="294"/>
      <c r="G474" s="294"/>
      <c r="H474" s="294"/>
      <c r="I474" s="294"/>
      <c r="J474" s="294"/>
      <c r="K474" s="294"/>
      <c r="L474" s="294"/>
      <c r="M474" s="294"/>
      <c r="N474" s="290"/>
      <c r="O474" s="294"/>
      <c r="P474" s="294"/>
      <c r="Q474" s="294"/>
      <c r="R474" s="294"/>
      <c r="S474" s="294"/>
      <c r="T474" s="294"/>
      <c r="U474" s="294"/>
      <c r="V474" s="294"/>
      <c r="W474" s="294"/>
      <c r="X474" s="294"/>
      <c r="Y474" s="410">
        <f>Y473</f>
        <v>0</v>
      </c>
      <c r="Z474" s="410">
        <f>Z473</f>
        <v>0</v>
      </c>
      <c r="AA474" s="410">
        <f t="shared" ref="AA474:AC474" si="263">AA473</f>
        <v>0</v>
      </c>
      <c r="AB474" s="410">
        <f t="shared" si="263"/>
        <v>0</v>
      </c>
      <c r="AC474" s="410">
        <f t="shared" si="263"/>
        <v>0</v>
      </c>
      <c r="AD474" s="410">
        <f t="shared" ref="AD474:AL474" si="264">AD473</f>
        <v>0</v>
      </c>
      <c r="AE474" s="410">
        <f t="shared" si="264"/>
        <v>0</v>
      </c>
      <c r="AF474" s="410">
        <f t="shared" si="264"/>
        <v>0</v>
      </c>
      <c r="AG474" s="410">
        <f t="shared" si="264"/>
        <v>0</v>
      </c>
      <c r="AH474" s="410">
        <f t="shared" si="264"/>
        <v>0</v>
      </c>
      <c r="AI474" s="410">
        <f t="shared" si="264"/>
        <v>0</v>
      </c>
      <c r="AJ474" s="410">
        <f t="shared" si="264"/>
        <v>0</v>
      </c>
      <c r="AK474" s="410">
        <f t="shared" si="264"/>
        <v>0</v>
      </c>
      <c r="AL474" s="410">
        <f t="shared" si="264"/>
        <v>0</v>
      </c>
      <c r="AM474" s="305"/>
    </row>
    <row r="475" spans="1:39" ht="15" outlineLevel="1">
      <c r="B475" s="314"/>
      <c r="C475" s="304"/>
      <c r="D475" s="290"/>
      <c r="E475" s="290"/>
      <c r="F475" s="290"/>
      <c r="G475" s="290"/>
      <c r="H475" s="290"/>
      <c r="I475" s="290"/>
      <c r="J475" s="290"/>
      <c r="K475" s="290"/>
      <c r="L475" s="290"/>
      <c r="M475" s="290"/>
      <c r="N475" s="290"/>
      <c r="O475" s="290"/>
      <c r="P475" s="290"/>
      <c r="Q475" s="290"/>
      <c r="R475" s="290"/>
      <c r="S475" s="290"/>
      <c r="T475" s="290"/>
      <c r="U475" s="290"/>
      <c r="V475" s="290"/>
      <c r="W475" s="290"/>
      <c r="X475" s="290"/>
      <c r="Y475" s="411"/>
      <c r="Z475" s="411"/>
      <c r="AA475" s="411"/>
      <c r="AB475" s="411"/>
      <c r="AC475" s="411"/>
      <c r="AD475" s="411"/>
      <c r="AE475" s="411"/>
      <c r="AF475" s="411"/>
      <c r="AG475" s="411"/>
      <c r="AH475" s="411"/>
      <c r="AI475" s="411"/>
      <c r="AJ475" s="411"/>
      <c r="AK475" s="411"/>
      <c r="AL475" s="411"/>
      <c r="AM475" s="305"/>
    </row>
    <row r="476" spans="1:39" ht="15.6" outlineLevel="1">
      <c r="A476" s="509"/>
      <c r="B476" s="287" t="s">
        <v>14</v>
      </c>
      <c r="C476" s="288"/>
      <c r="D476" s="289"/>
      <c r="E476" s="289"/>
      <c r="F476" s="289"/>
      <c r="G476" s="289"/>
      <c r="H476" s="289"/>
      <c r="I476" s="289"/>
      <c r="J476" s="289"/>
      <c r="K476" s="289"/>
      <c r="L476" s="289"/>
      <c r="M476" s="289"/>
      <c r="N476" s="289"/>
      <c r="O476" s="289"/>
      <c r="P476" s="288"/>
      <c r="Q476" s="288"/>
      <c r="R476" s="288"/>
      <c r="S476" s="288"/>
      <c r="T476" s="288"/>
      <c r="U476" s="288"/>
      <c r="V476" s="288"/>
      <c r="W476" s="288"/>
      <c r="X476" s="288"/>
      <c r="Y476" s="413"/>
      <c r="Z476" s="413"/>
      <c r="AA476" s="413"/>
      <c r="AB476" s="413"/>
      <c r="AC476" s="413"/>
      <c r="AD476" s="413"/>
      <c r="AE476" s="413"/>
      <c r="AF476" s="413"/>
      <c r="AG476" s="413"/>
      <c r="AH476" s="413"/>
      <c r="AI476" s="413"/>
      <c r="AJ476" s="413"/>
      <c r="AK476" s="413"/>
      <c r="AL476" s="413"/>
      <c r="AM476" s="291"/>
    </row>
    <row r="477" spans="1:39" ht="15" outlineLevel="1">
      <c r="A477" s="508">
        <v>23</v>
      </c>
      <c r="B477" s="314" t="s">
        <v>14</v>
      </c>
      <c r="C477" s="290" t="s">
        <v>25</v>
      </c>
      <c r="D477" s="294">
        <f>+'7.  Persistence Report'!AT107</f>
        <v>121101.6655</v>
      </c>
      <c r="E477" s="294">
        <f>+'7.  Persistence Report'!AU107</f>
        <v>117009.086</v>
      </c>
      <c r="F477" s="294">
        <f>+'7.  Persistence Report'!AV107</f>
        <v>103137.0088</v>
      </c>
      <c r="G477" s="294">
        <f>+'7.  Persistence Report'!AW107</f>
        <v>96935.970490000007</v>
      </c>
      <c r="H477" s="294">
        <f>+'7.  Persistence Report'!AX107</f>
        <v>92252.922550000003</v>
      </c>
      <c r="I477" s="294">
        <f>+'7.  Persistence Report'!AY107</f>
        <v>92252.922550000003</v>
      </c>
      <c r="J477" s="294">
        <f>+'7.  Persistence Report'!AZ107</f>
        <v>86888.589529999997</v>
      </c>
      <c r="K477" s="294">
        <f>+'7.  Persistence Report'!BA107</f>
        <v>86888.589529999997</v>
      </c>
      <c r="L477" s="294">
        <f>+'7.  Persistence Report'!BB107</f>
        <v>29957.887149999999</v>
      </c>
      <c r="M477" s="294">
        <f>+'7.  Persistence Report'!BC107</f>
        <v>29835.887149999999</v>
      </c>
      <c r="N477" s="290"/>
      <c r="O477" s="294">
        <f>+'7.  Persistence Report'!O107</f>
        <v>8.4207162350000004</v>
      </c>
      <c r="P477" s="294">
        <f>+'7.  Persistence Report'!P107</f>
        <v>8.2087333499999993</v>
      </c>
      <c r="Q477" s="294">
        <f>+'7.  Persistence Report'!Q107</f>
        <v>7.4882234670000001</v>
      </c>
      <c r="R477" s="294">
        <f>+'7.  Persistence Report'!R107</f>
        <v>7.1651798529999997</v>
      </c>
      <c r="S477" s="294">
        <f>+'7.  Persistence Report'!S107</f>
        <v>6.9208469480000003</v>
      </c>
      <c r="T477" s="294">
        <f>+'7.  Persistence Report'!T107</f>
        <v>6.9208469480000003</v>
      </c>
      <c r="U477" s="294">
        <f>+'7.  Persistence Report'!U107</f>
        <v>6.641216826</v>
      </c>
      <c r="V477" s="294">
        <f>+'7.  Persistence Report'!V107</f>
        <v>6.641216826</v>
      </c>
      <c r="W477" s="294">
        <f>+'7.  Persistence Report'!W107</f>
        <v>3.685998552</v>
      </c>
      <c r="X477" s="294">
        <f>+'7.  Persistence Report'!X107</f>
        <v>3.5553985460000002</v>
      </c>
      <c r="Y477" s="469">
        <v>1</v>
      </c>
      <c r="Z477" s="739"/>
      <c r="AA477" s="468"/>
      <c r="AB477" s="739"/>
      <c r="AC477" s="409"/>
      <c r="AD477" s="409"/>
      <c r="AE477" s="409"/>
      <c r="AF477" s="409"/>
      <c r="AG477" s="409"/>
      <c r="AH477" s="409"/>
      <c r="AI477" s="409"/>
      <c r="AJ477" s="409"/>
      <c r="AK477" s="409"/>
      <c r="AL477" s="409"/>
      <c r="AM477" s="295">
        <f>SUM(Y477:AL477)</f>
        <v>1</v>
      </c>
    </row>
    <row r="478" spans="1:39" ht="15" outlineLevel="1">
      <c r="B478" s="293" t="s">
        <v>259</v>
      </c>
      <c r="C478" s="290" t="s">
        <v>163</v>
      </c>
      <c r="D478" s="294"/>
      <c r="E478" s="294"/>
      <c r="F478" s="294"/>
      <c r="G478" s="294"/>
      <c r="H478" s="294"/>
      <c r="I478" s="294"/>
      <c r="J478" s="294"/>
      <c r="K478" s="294"/>
      <c r="L478" s="294"/>
      <c r="M478" s="294"/>
      <c r="N478" s="467"/>
      <c r="O478" s="294"/>
      <c r="P478" s="294"/>
      <c r="Q478" s="294"/>
      <c r="R478" s="294"/>
      <c r="S478" s="294"/>
      <c r="T478" s="294"/>
      <c r="U478" s="294"/>
      <c r="V478" s="294"/>
      <c r="W478" s="294"/>
      <c r="X478" s="294"/>
      <c r="Y478" s="410">
        <f>Y477</f>
        <v>1</v>
      </c>
      <c r="Z478" s="410">
        <f>Z477</f>
        <v>0</v>
      </c>
      <c r="AA478" s="410">
        <f t="shared" ref="AA478:AC478" si="265">AA477</f>
        <v>0</v>
      </c>
      <c r="AB478" s="410">
        <f t="shared" si="265"/>
        <v>0</v>
      </c>
      <c r="AC478" s="410">
        <f t="shared" si="265"/>
        <v>0</v>
      </c>
      <c r="AD478" s="410">
        <f t="shared" ref="AD478:AL478" si="266">AD477</f>
        <v>0</v>
      </c>
      <c r="AE478" s="410">
        <f t="shared" si="266"/>
        <v>0</v>
      </c>
      <c r="AF478" s="410">
        <f t="shared" si="266"/>
        <v>0</v>
      </c>
      <c r="AG478" s="410">
        <f t="shared" si="266"/>
        <v>0</v>
      </c>
      <c r="AH478" s="410">
        <f t="shared" si="266"/>
        <v>0</v>
      </c>
      <c r="AI478" s="410">
        <f t="shared" si="266"/>
        <v>0</v>
      </c>
      <c r="AJ478" s="410">
        <f t="shared" si="266"/>
        <v>0</v>
      </c>
      <c r="AK478" s="410">
        <f t="shared" si="266"/>
        <v>0</v>
      </c>
      <c r="AL478" s="410">
        <f t="shared" si="266"/>
        <v>0</v>
      </c>
      <c r="AM478" s="296"/>
    </row>
    <row r="479" spans="1:39" ht="15" outlineLevel="1">
      <c r="B479" s="314"/>
      <c r="C479" s="304"/>
      <c r="D479" s="290"/>
      <c r="E479" s="290"/>
      <c r="F479" s="290"/>
      <c r="G479" s="290"/>
      <c r="H479" s="290"/>
      <c r="I479" s="290"/>
      <c r="J479" s="290"/>
      <c r="K479" s="290"/>
      <c r="L479" s="290"/>
      <c r="M479" s="290"/>
      <c r="N479" s="290"/>
      <c r="O479" s="290"/>
      <c r="P479" s="290"/>
      <c r="Q479" s="290"/>
      <c r="R479" s="290"/>
      <c r="S479" s="290"/>
      <c r="T479" s="290"/>
      <c r="U479" s="290"/>
      <c r="V479" s="290"/>
      <c r="W479" s="290"/>
      <c r="X479" s="290"/>
      <c r="Y479" s="411"/>
      <c r="Z479" s="411"/>
      <c r="AA479" s="411"/>
      <c r="AB479" s="411"/>
      <c r="AC479" s="411"/>
      <c r="AD479" s="411"/>
      <c r="AE479" s="411"/>
      <c r="AF479" s="411"/>
      <c r="AG479" s="411"/>
      <c r="AH479" s="411"/>
      <c r="AI479" s="411"/>
      <c r="AJ479" s="411"/>
      <c r="AK479" s="411"/>
      <c r="AL479" s="411"/>
      <c r="AM479" s="305"/>
    </row>
    <row r="480" spans="1:39" s="292" customFormat="1" ht="15.6" outlineLevel="1">
      <c r="A480" s="509"/>
      <c r="B480" s="287" t="s">
        <v>487</v>
      </c>
      <c r="C480" s="288"/>
      <c r="D480" s="289"/>
      <c r="E480" s="289"/>
      <c r="F480" s="289"/>
      <c r="G480" s="289"/>
      <c r="H480" s="289"/>
      <c r="I480" s="289"/>
      <c r="J480" s="289"/>
      <c r="K480" s="289"/>
      <c r="L480" s="289"/>
      <c r="M480" s="289"/>
      <c r="N480" s="289"/>
      <c r="O480" s="289"/>
      <c r="P480" s="288"/>
      <c r="Q480" s="288"/>
      <c r="R480" s="288"/>
      <c r="S480" s="288"/>
      <c r="T480" s="288"/>
      <c r="U480" s="288"/>
      <c r="V480" s="288"/>
      <c r="W480" s="288"/>
      <c r="X480" s="288"/>
      <c r="Y480" s="413"/>
      <c r="Z480" s="413"/>
      <c r="AA480" s="413"/>
      <c r="AB480" s="413"/>
      <c r="AC480" s="413"/>
      <c r="AD480" s="413"/>
      <c r="AE480" s="413"/>
      <c r="AF480" s="413"/>
      <c r="AG480" s="413"/>
      <c r="AH480" s="413"/>
      <c r="AI480" s="413"/>
      <c r="AJ480" s="413"/>
      <c r="AK480" s="413"/>
      <c r="AL480" s="413"/>
      <c r="AM480" s="291"/>
    </row>
    <row r="481" spans="1:39" s="282" customFormat="1" ht="15" outlineLevel="1">
      <c r="A481" s="508">
        <v>24</v>
      </c>
      <c r="B481" s="314" t="s">
        <v>14</v>
      </c>
      <c r="C481" s="290" t="s">
        <v>25</v>
      </c>
      <c r="D481" s="294"/>
      <c r="E481" s="294"/>
      <c r="F481" s="294"/>
      <c r="G481" s="294"/>
      <c r="H481" s="294"/>
      <c r="I481" s="294"/>
      <c r="J481" s="294"/>
      <c r="K481" s="294"/>
      <c r="L481" s="294"/>
      <c r="M481" s="294"/>
      <c r="N481" s="290"/>
      <c r="O481" s="294"/>
      <c r="P481" s="294"/>
      <c r="Q481" s="294"/>
      <c r="R481" s="294"/>
      <c r="S481" s="294"/>
      <c r="T481" s="294"/>
      <c r="U481" s="294"/>
      <c r="V481" s="294"/>
      <c r="W481" s="294"/>
      <c r="X481" s="294"/>
      <c r="Y481" s="409"/>
      <c r="Z481" s="409"/>
      <c r="AA481" s="409"/>
      <c r="AB481" s="409"/>
      <c r="AC481" s="409"/>
      <c r="AD481" s="409"/>
      <c r="AE481" s="409"/>
      <c r="AF481" s="409"/>
      <c r="AG481" s="409"/>
      <c r="AH481" s="409"/>
      <c r="AI481" s="409"/>
      <c r="AJ481" s="409"/>
      <c r="AK481" s="409"/>
      <c r="AL481" s="409"/>
      <c r="AM481" s="295">
        <f>SUM(Y481:AL481)</f>
        <v>0</v>
      </c>
    </row>
    <row r="482" spans="1:39" s="282" customFormat="1" ht="15" outlineLevel="1">
      <c r="A482" s="508"/>
      <c r="B482" s="314" t="s">
        <v>259</v>
      </c>
      <c r="C482" s="290" t="s">
        <v>163</v>
      </c>
      <c r="D482" s="294"/>
      <c r="E482" s="294"/>
      <c r="F482" s="294"/>
      <c r="G482" s="294"/>
      <c r="H482" s="294"/>
      <c r="I482" s="294"/>
      <c r="J482" s="294"/>
      <c r="K482" s="294"/>
      <c r="L482" s="294"/>
      <c r="M482" s="294"/>
      <c r="N482" s="467"/>
      <c r="O482" s="294"/>
      <c r="P482" s="294"/>
      <c r="Q482" s="294"/>
      <c r="R482" s="294"/>
      <c r="S482" s="294"/>
      <c r="T482" s="294"/>
      <c r="U482" s="294"/>
      <c r="V482" s="294"/>
      <c r="W482" s="294"/>
      <c r="X482" s="294"/>
      <c r="Y482" s="410">
        <f>Y481</f>
        <v>0</v>
      </c>
      <c r="Z482" s="410">
        <f>Z481</f>
        <v>0</v>
      </c>
      <c r="AA482" s="410">
        <f t="shared" ref="AA482:AC482" si="267">AA481</f>
        <v>0</v>
      </c>
      <c r="AB482" s="410">
        <f t="shared" si="267"/>
        <v>0</v>
      </c>
      <c r="AC482" s="410">
        <f t="shared" si="267"/>
        <v>0</v>
      </c>
      <c r="AD482" s="410">
        <f t="shared" ref="AD482:AL482" si="268">AD481</f>
        <v>0</v>
      </c>
      <c r="AE482" s="410">
        <f t="shared" si="268"/>
        <v>0</v>
      </c>
      <c r="AF482" s="410">
        <f t="shared" si="268"/>
        <v>0</v>
      </c>
      <c r="AG482" s="410">
        <f t="shared" si="268"/>
        <v>0</v>
      </c>
      <c r="AH482" s="410">
        <f t="shared" si="268"/>
        <v>0</v>
      </c>
      <c r="AI482" s="410">
        <f t="shared" si="268"/>
        <v>0</v>
      </c>
      <c r="AJ482" s="410">
        <f t="shared" si="268"/>
        <v>0</v>
      </c>
      <c r="AK482" s="410">
        <f t="shared" si="268"/>
        <v>0</v>
      </c>
      <c r="AL482" s="410">
        <f t="shared" si="268"/>
        <v>0</v>
      </c>
      <c r="AM482" s="296"/>
    </row>
    <row r="483" spans="1:39" s="282" customFormat="1" ht="15" outlineLevel="1">
      <c r="A483" s="508"/>
      <c r="B483" s="314"/>
      <c r="C483" s="304"/>
      <c r="D483" s="290"/>
      <c r="E483" s="290"/>
      <c r="F483" s="290"/>
      <c r="G483" s="290"/>
      <c r="H483" s="290"/>
      <c r="I483" s="290"/>
      <c r="J483" s="290"/>
      <c r="K483" s="290"/>
      <c r="L483" s="290"/>
      <c r="M483" s="290"/>
      <c r="N483" s="290"/>
      <c r="O483" s="290"/>
      <c r="P483" s="290"/>
      <c r="Q483" s="290"/>
      <c r="R483" s="290"/>
      <c r="S483" s="290"/>
      <c r="T483" s="290"/>
      <c r="U483" s="290"/>
      <c r="V483" s="290"/>
      <c r="W483" s="290"/>
      <c r="X483" s="290"/>
      <c r="Y483" s="411"/>
      <c r="Z483" s="411"/>
      <c r="AA483" s="411"/>
      <c r="AB483" s="411"/>
      <c r="AC483" s="411"/>
      <c r="AD483" s="411"/>
      <c r="AE483" s="411"/>
      <c r="AF483" s="411"/>
      <c r="AG483" s="411"/>
      <c r="AH483" s="411"/>
      <c r="AI483" s="411"/>
      <c r="AJ483" s="411"/>
      <c r="AK483" s="411"/>
      <c r="AL483" s="411"/>
      <c r="AM483" s="305"/>
    </row>
    <row r="484" spans="1:39" s="282" customFormat="1" ht="15" outlineLevel="1">
      <c r="A484" s="508">
        <v>25</v>
      </c>
      <c r="B484" s="313" t="s">
        <v>21</v>
      </c>
      <c r="C484" s="290" t="s">
        <v>25</v>
      </c>
      <c r="D484" s="294"/>
      <c r="E484" s="294"/>
      <c r="F484" s="294"/>
      <c r="G484" s="294"/>
      <c r="H484" s="294"/>
      <c r="I484" s="294"/>
      <c r="J484" s="294"/>
      <c r="K484" s="294"/>
      <c r="L484" s="294"/>
      <c r="M484" s="294"/>
      <c r="N484" s="294">
        <v>0</v>
      </c>
      <c r="O484" s="294"/>
      <c r="P484" s="294"/>
      <c r="Q484" s="294"/>
      <c r="R484" s="294"/>
      <c r="S484" s="294"/>
      <c r="T484" s="294"/>
      <c r="U484" s="294"/>
      <c r="V484" s="294"/>
      <c r="W484" s="294"/>
      <c r="X484" s="294"/>
      <c r="Y484" s="414"/>
      <c r="Z484" s="414"/>
      <c r="AA484" s="414"/>
      <c r="AB484" s="414"/>
      <c r="AC484" s="414"/>
      <c r="AD484" s="414"/>
      <c r="AE484" s="414"/>
      <c r="AF484" s="414"/>
      <c r="AG484" s="414"/>
      <c r="AH484" s="414"/>
      <c r="AI484" s="414"/>
      <c r="AJ484" s="414"/>
      <c r="AK484" s="414"/>
      <c r="AL484" s="414"/>
      <c r="AM484" s="295">
        <f>SUM(Y484:AL484)</f>
        <v>0</v>
      </c>
    </row>
    <row r="485" spans="1:39" s="282" customFormat="1" ht="15" outlineLevel="1">
      <c r="A485" s="508"/>
      <c r="B485" s="314" t="s">
        <v>259</v>
      </c>
      <c r="C485" s="290" t="s">
        <v>163</v>
      </c>
      <c r="D485" s="294"/>
      <c r="E485" s="294"/>
      <c r="F485" s="294"/>
      <c r="G485" s="294"/>
      <c r="H485" s="294"/>
      <c r="I485" s="294"/>
      <c r="J485" s="294"/>
      <c r="K485" s="294"/>
      <c r="L485" s="294"/>
      <c r="M485" s="294"/>
      <c r="N485" s="294">
        <f>N484</f>
        <v>0</v>
      </c>
      <c r="O485" s="294"/>
      <c r="P485" s="294"/>
      <c r="Q485" s="294"/>
      <c r="R485" s="294"/>
      <c r="S485" s="294"/>
      <c r="T485" s="294"/>
      <c r="U485" s="294"/>
      <c r="V485" s="294"/>
      <c r="W485" s="294"/>
      <c r="X485" s="294"/>
      <c r="Y485" s="410">
        <f>Y484</f>
        <v>0</v>
      </c>
      <c r="Z485" s="410">
        <f>Z484</f>
        <v>0</v>
      </c>
      <c r="AA485" s="410">
        <f t="shared" ref="AA485:AC485" si="269">AA484</f>
        <v>0</v>
      </c>
      <c r="AB485" s="410">
        <f t="shared" si="269"/>
        <v>0</v>
      </c>
      <c r="AC485" s="410">
        <f t="shared" si="269"/>
        <v>0</v>
      </c>
      <c r="AD485" s="410">
        <f t="shared" ref="AD485:AL485" si="270">AD484</f>
        <v>0</v>
      </c>
      <c r="AE485" s="410">
        <f t="shared" si="270"/>
        <v>0</v>
      </c>
      <c r="AF485" s="410">
        <f t="shared" si="270"/>
        <v>0</v>
      </c>
      <c r="AG485" s="410">
        <f t="shared" si="270"/>
        <v>0</v>
      </c>
      <c r="AH485" s="410">
        <f t="shared" si="270"/>
        <v>0</v>
      </c>
      <c r="AI485" s="410">
        <f t="shared" si="270"/>
        <v>0</v>
      </c>
      <c r="AJ485" s="410">
        <f t="shared" si="270"/>
        <v>0</v>
      </c>
      <c r="AK485" s="410">
        <f t="shared" si="270"/>
        <v>0</v>
      </c>
      <c r="AL485" s="410">
        <f t="shared" si="270"/>
        <v>0</v>
      </c>
      <c r="AM485" s="310"/>
    </row>
    <row r="486" spans="1:39" s="282" customFormat="1" ht="15" outlineLevel="1">
      <c r="A486" s="508"/>
      <c r="B486" s="313"/>
      <c r="C486" s="311"/>
      <c r="D486" s="290"/>
      <c r="E486" s="290"/>
      <c r="F486" s="290"/>
      <c r="G486" s="290"/>
      <c r="H486" s="290"/>
      <c r="I486" s="290"/>
      <c r="J486" s="290"/>
      <c r="K486" s="290"/>
      <c r="L486" s="290"/>
      <c r="M486" s="290"/>
      <c r="N486" s="290"/>
      <c r="O486" s="290"/>
      <c r="P486" s="290"/>
      <c r="Q486" s="290"/>
      <c r="R486" s="290"/>
      <c r="S486" s="290"/>
      <c r="T486" s="290"/>
      <c r="U486" s="290"/>
      <c r="V486" s="290"/>
      <c r="W486" s="290"/>
      <c r="X486" s="290"/>
      <c r="Y486" s="415"/>
      <c r="Z486" s="416"/>
      <c r="AA486" s="415"/>
      <c r="AB486" s="415"/>
      <c r="AC486" s="415"/>
      <c r="AD486" s="415"/>
      <c r="AE486" s="415"/>
      <c r="AF486" s="415"/>
      <c r="AG486" s="415"/>
      <c r="AH486" s="415"/>
      <c r="AI486" s="415"/>
      <c r="AJ486" s="415"/>
      <c r="AK486" s="415"/>
      <c r="AL486" s="415"/>
      <c r="AM486" s="312"/>
    </row>
    <row r="487" spans="1:39" ht="15.6" outlineLevel="1">
      <c r="A487" s="509"/>
      <c r="B487" s="287" t="s">
        <v>15</v>
      </c>
      <c r="C487" s="319"/>
      <c r="D487" s="289"/>
      <c r="E487" s="288"/>
      <c r="F487" s="288"/>
      <c r="G487" s="288"/>
      <c r="H487" s="288"/>
      <c r="I487" s="288"/>
      <c r="J487" s="288"/>
      <c r="K487" s="288"/>
      <c r="L487" s="288"/>
      <c r="M487" s="288"/>
      <c r="N487" s="290"/>
      <c r="O487" s="288"/>
      <c r="P487" s="288"/>
      <c r="Q487" s="288"/>
      <c r="R487" s="288"/>
      <c r="S487" s="288"/>
      <c r="T487" s="288"/>
      <c r="U487" s="288"/>
      <c r="V487" s="288"/>
      <c r="W487" s="288"/>
      <c r="X487" s="288"/>
      <c r="Y487" s="413"/>
      <c r="Z487" s="413"/>
      <c r="AA487" s="413"/>
      <c r="AB487" s="413"/>
      <c r="AC487" s="413"/>
      <c r="AD487" s="413"/>
      <c r="AE487" s="413"/>
      <c r="AF487" s="413"/>
      <c r="AG487" s="413"/>
      <c r="AH487" s="413"/>
      <c r="AI487" s="413"/>
      <c r="AJ487" s="413"/>
      <c r="AK487" s="413"/>
      <c r="AL487" s="413"/>
      <c r="AM487" s="291"/>
    </row>
    <row r="488" spans="1:39" ht="15" outlineLevel="1">
      <c r="A488" s="508">
        <v>26</v>
      </c>
      <c r="B488" s="320" t="s">
        <v>16</v>
      </c>
      <c r="C488" s="290" t="s">
        <v>25</v>
      </c>
      <c r="D488" s="294"/>
      <c r="E488" s="294"/>
      <c r="F488" s="294"/>
      <c r="G488" s="294"/>
      <c r="H488" s="294"/>
      <c r="I488" s="294"/>
      <c r="J488" s="294"/>
      <c r="K488" s="294"/>
      <c r="L488" s="294"/>
      <c r="M488" s="294"/>
      <c r="N488" s="294">
        <v>12</v>
      </c>
      <c r="O488" s="294"/>
      <c r="P488" s="294"/>
      <c r="Q488" s="294"/>
      <c r="R488" s="294"/>
      <c r="S488" s="294"/>
      <c r="T488" s="294"/>
      <c r="U488" s="294"/>
      <c r="V488" s="294"/>
      <c r="W488" s="294"/>
      <c r="X488" s="294"/>
      <c r="Y488" s="425"/>
      <c r="Z488" s="414"/>
      <c r="AA488" s="414"/>
      <c r="AB488" s="414"/>
      <c r="AC488" s="414"/>
      <c r="AD488" s="414"/>
      <c r="AE488" s="414"/>
      <c r="AF488" s="414"/>
      <c r="AG488" s="414"/>
      <c r="AH488" s="414"/>
      <c r="AI488" s="414"/>
      <c r="AJ488" s="414"/>
      <c r="AK488" s="414"/>
      <c r="AL488" s="414"/>
      <c r="AM488" s="295">
        <f>SUM(Y488:AL488)</f>
        <v>0</v>
      </c>
    </row>
    <row r="489" spans="1:39" ht="15" outlineLevel="1">
      <c r="B489" s="293" t="s">
        <v>259</v>
      </c>
      <c r="C489" s="290" t="s">
        <v>163</v>
      </c>
      <c r="D489" s="294"/>
      <c r="E489" s="294"/>
      <c r="F489" s="294"/>
      <c r="G489" s="294"/>
      <c r="H489" s="294"/>
      <c r="I489" s="294"/>
      <c r="J489" s="294"/>
      <c r="K489" s="294"/>
      <c r="L489" s="294"/>
      <c r="M489" s="294"/>
      <c r="N489" s="294">
        <f>N488</f>
        <v>12</v>
      </c>
      <c r="O489" s="294"/>
      <c r="P489" s="294"/>
      <c r="Q489" s="294"/>
      <c r="R489" s="294"/>
      <c r="S489" s="294"/>
      <c r="T489" s="294"/>
      <c r="U489" s="294"/>
      <c r="V489" s="294"/>
      <c r="W489" s="294"/>
      <c r="X489" s="294"/>
      <c r="Y489" s="410">
        <f>Y488</f>
        <v>0</v>
      </c>
      <c r="Z489" s="410">
        <f>Z488</f>
        <v>0</v>
      </c>
      <c r="AA489" s="410">
        <f t="shared" ref="AA489:AC489" si="271">AA488</f>
        <v>0</v>
      </c>
      <c r="AB489" s="410">
        <f t="shared" si="271"/>
        <v>0</v>
      </c>
      <c r="AC489" s="410">
        <f t="shared" si="271"/>
        <v>0</v>
      </c>
      <c r="AD489" s="410">
        <f t="shared" ref="AD489:AL489" si="272">AD488</f>
        <v>0</v>
      </c>
      <c r="AE489" s="410">
        <f t="shared" si="272"/>
        <v>0</v>
      </c>
      <c r="AF489" s="410">
        <f t="shared" si="272"/>
        <v>0</v>
      </c>
      <c r="AG489" s="410">
        <f t="shared" si="272"/>
        <v>0</v>
      </c>
      <c r="AH489" s="410">
        <f t="shared" si="272"/>
        <v>0</v>
      </c>
      <c r="AI489" s="410">
        <f t="shared" si="272"/>
        <v>0</v>
      </c>
      <c r="AJ489" s="410">
        <f t="shared" si="272"/>
        <v>0</v>
      </c>
      <c r="AK489" s="410">
        <f t="shared" si="272"/>
        <v>0</v>
      </c>
      <c r="AL489" s="410">
        <f t="shared" si="272"/>
        <v>0</v>
      </c>
      <c r="AM489" s="305"/>
    </row>
    <row r="490" spans="1:39" ht="15" outlineLevel="1">
      <c r="A490" s="511"/>
      <c r="B490" s="321"/>
      <c r="C490" s="290"/>
      <c r="D490" s="290"/>
      <c r="E490" s="290"/>
      <c r="F490" s="290"/>
      <c r="G490" s="290"/>
      <c r="H490" s="290"/>
      <c r="I490" s="290"/>
      <c r="J490" s="290"/>
      <c r="K490" s="290"/>
      <c r="L490" s="290"/>
      <c r="M490" s="290"/>
      <c r="N490" s="290"/>
      <c r="O490" s="290"/>
      <c r="P490" s="290"/>
      <c r="Q490" s="290"/>
      <c r="R490" s="290"/>
      <c r="S490" s="290"/>
      <c r="T490" s="290"/>
      <c r="U490" s="290"/>
      <c r="V490" s="290"/>
      <c r="W490" s="290"/>
      <c r="X490" s="290"/>
      <c r="Y490" s="422"/>
      <c r="Z490" s="423"/>
      <c r="AA490" s="423"/>
      <c r="AB490" s="423"/>
      <c r="AC490" s="423"/>
      <c r="AD490" s="423"/>
      <c r="AE490" s="423"/>
      <c r="AF490" s="423"/>
      <c r="AG490" s="423"/>
      <c r="AH490" s="423"/>
      <c r="AI490" s="423"/>
      <c r="AJ490" s="423"/>
      <c r="AK490" s="423"/>
      <c r="AL490" s="423"/>
      <c r="AM490" s="296"/>
    </row>
    <row r="491" spans="1:39" ht="15" outlineLevel="1">
      <c r="A491" s="508">
        <v>27</v>
      </c>
      <c r="B491" s="320" t="s">
        <v>17</v>
      </c>
      <c r="C491" s="290" t="s">
        <v>25</v>
      </c>
      <c r="D491" s="294"/>
      <c r="E491" s="294"/>
      <c r="F491" s="294"/>
      <c r="G491" s="294"/>
      <c r="H491" s="294"/>
      <c r="I491" s="294"/>
      <c r="J491" s="294"/>
      <c r="K491" s="294"/>
      <c r="L491" s="294"/>
      <c r="M491" s="294"/>
      <c r="N491" s="294">
        <v>12</v>
      </c>
      <c r="O491" s="294"/>
      <c r="P491" s="294"/>
      <c r="Q491" s="294"/>
      <c r="R491" s="294"/>
      <c r="S491" s="294"/>
      <c r="T491" s="294"/>
      <c r="U491" s="294"/>
      <c r="V491" s="294"/>
      <c r="W491" s="294"/>
      <c r="X491" s="294"/>
      <c r="Y491" s="425"/>
      <c r="Z491" s="414"/>
      <c r="AA491" s="414"/>
      <c r="AB491" s="414"/>
      <c r="AC491" s="414"/>
      <c r="AD491" s="414"/>
      <c r="AE491" s="414"/>
      <c r="AF491" s="414"/>
      <c r="AG491" s="414"/>
      <c r="AH491" s="414"/>
      <c r="AI491" s="414"/>
      <c r="AJ491" s="414"/>
      <c r="AK491" s="414"/>
      <c r="AL491" s="414"/>
      <c r="AM491" s="295">
        <f>SUM(Y491:AL491)</f>
        <v>0</v>
      </c>
    </row>
    <row r="492" spans="1:39" ht="15" outlineLevel="1">
      <c r="B492" s="293" t="s">
        <v>259</v>
      </c>
      <c r="C492" s="290" t="s">
        <v>163</v>
      </c>
      <c r="D492" s="294"/>
      <c r="E492" s="294"/>
      <c r="F492" s="294"/>
      <c r="G492" s="294"/>
      <c r="H492" s="294"/>
      <c r="I492" s="294"/>
      <c r="J492" s="294"/>
      <c r="K492" s="294"/>
      <c r="L492" s="294"/>
      <c r="M492" s="294"/>
      <c r="N492" s="294">
        <f>N491</f>
        <v>12</v>
      </c>
      <c r="O492" s="294"/>
      <c r="P492" s="294"/>
      <c r="Q492" s="294"/>
      <c r="R492" s="294"/>
      <c r="S492" s="294"/>
      <c r="T492" s="294"/>
      <c r="U492" s="294"/>
      <c r="V492" s="294"/>
      <c r="W492" s="294"/>
      <c r="X492" s="294"/>
      <c r="Y492" s="410">
        <f>Y491</f>
        <v>0</v>
      </c>
      <c r="Z492" s="410">
        <f>Z491</f>
        <v>0</v>
      </c>
      <c r="AA492" s="410">
        <f t="shared" ref="AA492:AC492" si="273">AA491</f>
        <v>0</v>
      </c>
      <c r="AB492" s="410">
        <f t="shared" si="273"/>
        <v>0</v>
      </c>
      <c r="AC492" s="410">
        <f t="shared" si="273"/>
        <v>0</v>
      </c>
      <c r="AD492" s="410">
        <f t="shared" ref="AD492:AL492" si="274">AD491</f>
        <v>0</v>
      </c>
      <c r="AE492" s="410">
        <f t="shared" si="274"/>
        <v>0</v>
      </c>
      <c r="AF492" s="410">
        <f t="shared" si="274"/>
        <v>0</v>
      </c>
      <c r="AG492" s="410">
        <f t="shared" si="274"/>
        <v>0</v>
      </c>
      <c r="AH492" s="410">
        <f t="shared" si="274"/>
        <v>0</v>
      </c>
      <c r="AI492" s="410">
        <f t="shared" si="274"/>
        <v>0</v>
      </c>
      <c r="AJ492" s="410">
        <f t="shared" si="274"/>
        <v>0</v>
      </c>
      <c r="AK492" s="410">
        <f t="shared" si="274"/>
        <v>0</v>
      </c>
      <c r="AL492" s="410">
        <f t="shared" si="274"/>
        <v>0</v>
      </c>
      <c r="AM492" s="305"/>
    </row>
    <row r="493" spans="1:39" ht="15.6" outlineLevel="1">
      <c r="A493" s="511"/>
      <c r="B493" s="322"/>
      <c r="C493" s="299"/>
      <c r="D493" s="290"/>
      <c r="E493" s="290"/>
      <c r="F493" s="290"/>
      <c r="G493" s="290"/>
      <c r="H493" s="290"/>
      <c r="I493" s="290"/>
      <c r="J493" s="290"/>
      <c r="K493" s="290"/>
      <c r="L493" s="290"/>
      <c r="M493" s="290"/>
      <c r="N493" s="299"/>
      <c r="O493" s="290"/>
      <c r="P493" s="290"/>
      <c r="Q493" s="290"/>
      <c r="R493" s="290"/>
      <c r="S493" s="290"/>
      <c r="T493" s="290"/>
      <c r="U493" s="290"/>
      <c r="V493" s="290"/>
      <c r="W493" s="290"/>
      <c r="X493" s="290"/>
      <c r="Y493" s="411"/>
      <c r="Z493" s="411"/>
      <c r="AA493" s="411"/>
      <c r="AB493" s="411"/>
      <c r="AC493" s="411"/>
      <c r="AD493" s="411"/>
      <c r="AE493" s="411"/>
      <c r="AF493" s="411"/>
      <c r="AG493" s="411"/>
      <c r="AH493" s="411"/>
      <c r="AI493" s="411"/>
      <c r="AJ493" s="411"/>
      <c r="AK493" s="411"/>
      <c r="AL493" s="411"/>
      <c r="AM493" s="305"/>
    </row>
    <row r="494" spans="1:39" ht="15" outlineLevel="1">
      <c r="A494" s="508">
        <v>28</v>
      </c>
      <c r="B494" s="320" t="s">
        <v>18</v>
      </c>
      <c r="C494" s="290" t="s">
        <v>25</v>
      </c>
      <c r="D494" s="294"/>
      <c r="E494" s="294"/>
      <c r="F494" s="294"/>
      <c r="G494" s="294"/>
      <c r="H494" s="294"/>
      <c r="I494" s="294"/>
      <c r="J494" s="294"/>
      <c r="K494" s="294"/>
      <c r="L494" s="294"/>
      <c r="M494" s="294"/>
      <c r="N494" s="294">
        <v>0</v>
      </c>
      <c r="O494" s="294"/>
      <c r="P494" s="294"/>
      <c r="Q494" s="294"/>
      <c r="R494" s="294"/>
      <c r="S494" s="294"/>
      <c r="T494" s="294"/>
      <c r="U494" s="294"/>
      <c r="V494" s="294"/>
      <c r="W494" s="294"/>
      <c r="X494" s="294"/>
      <c r="Y494" s="425"/>
      <c r="Z494" s="414"/>
      <c r="AA494" s="414"/>
      <c r="AB494" s="414"/>
      <c r="AC494" s="414"/>
      <c r="AD494" s="414"/>
      <c r="AE494" s="414"/>
      <c r="AF494" s="414"/>
      <c r="AG494" s="414"/>
      <c r="AH494" s="414"/>
      <c r="AI494" s="414"/>
      <c r="AJ494" s="414"/>
      <c r="AK494" s="414"/>
      <c r="AL494" s="414"/>
      <c r="AM494" s="295">
        <f>SUM(Y494:AL494)</f>
        <v>0</v>
      </c>
    </row>
    <row r="495" spans="1:39" ht="15" outlineLevel="1">
      <c r="B495" s="293" t="s">
        <v>259</v>
      </c>
      <c r="C495" s="290" t="s">
        <v>163</v>
      </c>
      <c r="D495" s="294"/>
      <c r="E495" s="294"/>
      <c r="F495" s="294"/>
      <c r="G495" s="294"/>
      <c r="H495" s="294"/>
      <c r="I495" s="294"/>
      <c r="J495" s="294"/>
      <c r="K495" s="294"/>
      <c r="L495" s="294"/>
      <c r="M495" s="294"/>
      <c r="N495" s="294">
        <f>N494</f>
        <v>0</v>
      </c>
      <c r="O495" s="294"/>
      <c r="P495" s="294"/>
      <c r="Q495" s="294"/>
      <c r="R495" s="294"/>
      <c r="S495" s="294"/>
      <c r="T495" s="294"/>
      <c r="U495" s="294"/>
      <c r="V495" s="294"/>
      <c r="W495" s="294"/>
      <c r="X495" s="294"/>
      <c r="Y495" s="410">
        <f>Y494</f>
        <v>0</v>
      </c>
      <c r="Z495" s="410">
        <f>Z494</f>
        <v>0</v>
      </c>
      <c r="AA495" s="410">
        <f t="shared" ref="AA495:AC495" si="275">AA494</f>
        <v>0</v>
      </c>
      <c r="AB495" s="410">
        <f t="shared" si="275"/>
        <v>0</v>
      </c>
      <c r="AC495" s="410">
        <f t="shared" si="275"/>
        <v>0</v>
      </c>
      <c r="AD495" s="410">
        <f t="shared" ref="AD495:AL495" si="276">AD494</f>
        <v>0</v>
      </c>
      <c r="AE495" s="410">
        <f t="shared" si="276"/>
        <v>0</v>
      </c>
      <c r="AF495" s="410">
        <f t="shared" si="276"/>
        <v>0</v>
      </c>
      <c r="AG495" s="410">
        <f t="shared" si="276"/>
        <v>0</v>
      </c>
      <c r="AH495" s="410">
        <f t="shared" si="276"/>
        <v>0</v>
      </c>
      <c r="AI495" s="410">
        <f t="shared" si="276"/>
        <v>0</v>
      </c>
      <c r="AJ495" s="410">
        <f t="shared" si="276"/>
        <v>0</v>
      </c>
      <c r="AK495" s="410">
        <f t="shared" si="276"/>
        <v>0</v>
      </c>
      <c r="AL495" s="410">
        <f t="shared" si="276"/>
        <v>0</v>
      </c>
      <c r="AM495" s="296"/>
    </row>
    <row r="496" spans="1:39" ht="15" outlineLevel="1">
      <c r="A496" s="511"/>
      <c r="B496" s="321"/>
      <c r="C496" s="290"/>
      <c r="D496" s="290"/>
      <c r="E496" s="290"/>
      <c r="F496" s="290"/>
      <c r="G496" s="290"/>
      <c r="H496" s="290"/>
      <c r="I496" s="290"/>
      <c r="J496" s="290"/>
      <c r="K496" s="290"/>
      <c r="L496" s="290"/>
      <c r="M496" s="290"/>
      <c r="N496" s="290"/>
      <c r="O496" s="290"/>
      <c r="P496" s="290"/>
      <c r="Q496" s="290"/>
      <c r="R496" s="290"/>
      <c r="S496" s="290"/>
      <c r="T496" s="290"/>
      <c r="U496" s="290"/>
      <c r="V496" s="290"/>
      <c r="W496" s="290"/>
      <c r="X496" s="290"/>
      <c r="Y496" s="411"/>
      <c r="Z496" s="411"/>
      <c r="AA496" s="411"/>
      <c r="AB496" s="411"/>
      <c r="AC496" s="411"/>
      <c r="AD496" s="411"/>
      <c r="AE496" s="411"/>
      <c r="AF496" s="411"/>
      <c r="AG496" s="411"/>
      <c r="AH496" s="411"/>
      <c r="AI496" s="411"/>
      <c r="AJ496" s="411"/>
      <c r="AK496" s="411"/>
      <c r="AL496" s="411"/>
      <c r="AM496" s="305"/>
    </row>
    <row r="497" spans="1:39" ht="15" outlineLevel="1">
      <c r="A497" s="508">
        <v>29</v>
      </c>
      <c r="B497" s="323" t="s">
        <v>19</v>
      </c>
      <c r="C497" s="290" t="s">
        <v>25</v>
      </c>
      <c r="D497" s="294"/>
      <c r="E497" s="294"/>
      <c r="F497" s="294"/>
      <c r="G497" s="294"/>
      <c r="H497" s="294"/>
      <c r="I497" s="294"/>
      <c r="J497" s="294"/>
      <c r="K497" s="294"/>
      <c r="L497" s="294"/>
      <c r="M497" s="294"/>
      <c r="N497" s="294">
        <v>0</v>
      </c>
      <c r="O497" s="294"/>
      <c r="P497" s="294"/>
      <c r="Q497" s="294"/>
      <c r="R497" s="294"/>
      <c r="S497" s="294"/>
      <c r="T497" s="294"/>
      <c r="U497" s="294"/>
      <c r="V497" s="294"/>
      <c r="W497" s="294"/>
      <c r="X497" s="294"/>
      <c r="Y497" s="425"/>
      <c r="Z497" s="414"/>
      <c r="AA497" s="414"/>
      <c r="AB497" s="414"/>
      <c r="AC497" s="414"/>
      <c r="AD497" s="414"/>
      <c r="AE497" s="414"/>
      <c r="AF497" s="414"/>
      <c r="AG497" s="414"/>
      <c r="AH497" s="414"/>
      <c r="AI497" s="414"/>
      <c r="AJ497" s="414"/>
      <c r="AK497" s="414"/>
      <c r="AL497" s="414"/>
      <c r="AM497" s="295">
        <f>SUM(Y497:AL497)</f>
        <v>0</v>
      </c>
    </row>
    <row r="498" spans="1:39" ht="15" outlineLevel="1">
      <c r="B498" s="323" t="s">
        <v>259</v>
      </c>
      <c r="C498" s="290" t="s">
        <v>163</v>
      </c>
      <c r="D498" s="294"/>
      <c r="E498" s="294"/>
      <c r="F498" s="294"/>
      <c r="G498" s="294"/>
      <c r="H498" s="294"/>
      <c r="I498" s="294"/>
      <c r="J498" s="294"/>
      <c r="K498" s="294"/>
      <c r="L498" s="294"/>
      <c r="M498" s="294"/>
      <c r="N498" s="294">
        <f>N497</f>
        <v>0</v>
      </c>
      <c r="O498" s="294"/>
      <c r="P498" s="294"/>
      <c r="Q498" s="294"/>
      <c r="R498" s="294"/>
      <c r="S498" s="294"/>
      <c r="T498" s="294"/>
      <c r="U498" s="294"/>
      <c r="V498" s="294"/>
      <c r="W498" s="294"/>
      <c r="X498" s="294"/>
      <c r="Y498" s="410">
        <f>Y497</f>
        <v>0</v>
      </c>
      <c r="Z498" s="410">
        <f t="shared" ref="Z498:AC498" si="277">Z497</f>
        <v>0</v>
      </c>
      <c r="AA498" s="410">
        <f t="shared" si="277"/>
        <v>0</v>
      </c>
      <c r="AB498" s="410">
        <f t="shared" si="277"/>
        <v>0</v>
      </c>
      <c r="AC498" s="410">
        <f t="shared" si="277"/>
        <v>0</v>
      </c>
      <c r="AD498" s="410">
        <f t="shared" ref="AD498:AL498" si="278">AD497</f>
        <v>0</v>
      </c>
      <c r="AE498" s="410">
        <f t="shared" si="278"/>
        <v>0</v>
      </c>
      <c r="AF498" s="410">
        <f t="shared" si="278"/>
        <v>0</v>
      </c>
      <c r="AG498" s="410">
        <f t="shared" si="278"/>
        <v>0</v>
      </c>
      <c r="AH498" s="410">
        <f t="shared" si="278"/>
        <v>0</v>
      </c>
      <c r="AI498" s="410">
        <f t="shared" si="278"/>
        <v>0</v>
      </c>
      <c r="AJ498" s="410">
        <f t="shared" si="278"/>
        <v>0</v>
      </c>
      <c r="AK498" s="410">
        <f t="shared" si="278"/>
        <v>0</v>
      </c>
      <c r="AL498" s="410">
        <f t="shared" si="278"/>
        <v>0</v>
      </c>
      <c r="AM498" s="296"/>
    </row>
    <row r="499" spans="1:39" ht="15" outlineLevel="1">
      <c r="B499" s="323"/>
      <c r="C499" s="290"/>
      <c r="D499" s="290"/>
      <c r="E499" s="290"/>
      <c r="F499" s="290"/>
      <c r="G499" s="290"/>
      <c r="H499" s="290"/>
      <c r="I499" s="290"/>
      <c r="J499" s="290"/>
      <c r="K499" s="290"/>
      <c r="L499" s="290"/>
      <c r="M499" s="290"/>
      <c r="N499" s="290"/>
      <c r="O499" s="290"/>
      <c r="P499" s="290"/>
      <c r="Q499" s="290"/>
      <c r="R499" s="290"/>
      <c r="S499" s="290"/>
      <c r="T499" s="290"/>
      <c r="U499" s="290"/>
      <c r="V499" s="290"/>
      <c r="W499" s="290"/>
      <c r="X499" s="290"/>
      <c r="Y499" s="422"/>
      <c r="Z499" s="422"/>
      <c r="AA499" s="422"/>
      <c r="AB499" s="422"/>
      <c r="AC499" s="422"/>
      <c r="AD499" s="422"/>
      <c r="AE499" s="422"/>
      <c r="AF499" s="422"/>
      <c r="AG499" s="422"/>
      <c r="AH499" s="422"/>
      <c r="AI499" s="422"/>
      <c r="AJ499" s="422"/>
      <c r="AK499" s="422"/>
      <c r="AL499" s="422"/>
      <c r="AM499" s="312"/>
    </row>
    <row r="500" spans="1:39" s="282" customFormat="1" ht="15" outlineLevel="1">
      <c r="A500" s="508">
        <v>30</v>
      </c>
      <c r="B500" s="313" t="s">
        <v>488</v>
      </c>
      <c r="C500" s="290" t="s">
        <v>25</v>
      </c>
      <c r="D500" s="294"/>
      <c r="E500" s="294"/>
      <c r="F500" s="294"/>
      <c r="G500" s="294"/>
      <c r="H500" s="294"/>
      <c r="I500" s="294"/>
      <c r="J500" s="294"/>
      <c r="K500" s="294"/>
      <c r="L500" s="294"/>
      <c r="M500" s="294"/>
      <c r="N500" s="294">
        <v>0</v>
      </c>
      <c r="O500" s="294"/>
      <c r="P500" s="294"/>
      <c r="Q500" s="294"/>
      <c r="R500" s="294"/>
      <c r="S500" s="294"/>
      <c r="T500" s="294"/>
      <c r="U500" s="294"/>
      <c r="V500" s="294"/>
      <c r="W500" s="294"/>
      <c r="X500" s="294"/>
      <c r="Y500" s="409"/>
      <c r="Z500" s="409"/>
      <c r="AA500" s="409"/>
      <c r="AB500" s="409"/>
      <c r="AC500" s="409"/>
      <c r="AD500" s="409"/>
      <c r="AE500" s="409"/>
      <c r="AF500" s="409"/>
      <c r="AG500" s="409"/>
      <c r="AH500" s="409"/>
      <c r="AI500" s="409"/>
      <c r="AJ500" s="409"/>
      <c r="AK500" s="409"/>
      <c r="AL500" s="409"/>
      <c r="AM500" s="295">
        <f>SUM(Y500:AL500)</f>
        <v>0</v>
      </c>
    </row>
    <row r="501" spans="1:39" s="282" customFormat="1" ht="15" outlineLevel="1">
      <c r="A501" s="508"/>
      <c r="B501" s="323" t="s">
        <v>259</v>
      </c>
      <c r="C501" s="290" t="s">
        <v>163</v>
      </c>
      <c r="D501" s="294"/>
      <c r="E501" s="294"/>
      <c r="F501" s="294"/>
      <c r="G501" s="294"/>
      <c r="H501" s="294"/>
      <c r="I501" s="294"/>
      <c r="J501" s="294"/>
      <c r="K501" s="294"/>
      <c r="L501" s="294"/>
      <c r="M501" s="294"/>
      <c r="N501" s="294">
        <f>N500</f>
        <v>0</v>
      </c>
      <c r="O501" s="294"/>
      <c r="P501" s="294"/>
      <c r="Q501" s="294"/>
      <c r="R501" s="294"/>
      <c r="S501" s="294"/>
      <c r="T501" s="294"/>
      <c r="U501" s="294"/>
      <c r="V501" s="294"/>
      <c r="W501" s="294"/>
      <c r="X501" s="294"/>
      <c r="Y501" s="410">
        <f>Y500</f>
        <v>0</v>
      </c>
      <c r="Z501" s="410">
        <f t="shared" ref="Z501:AC501" si="279">Z500</f>
        <v>0</v>
      </c>
      <c r="AA501" s="410">
        <f t="shared" si="279"/>
        <v>0</v>
      </c>
      <c r="AB501" s="410">
        <f t="shared" si="279"/>
        <v>0</v>
      </c>
      <c r="AC501" s="410">
        <f t="shared" si="279"/>
        <v>0</v>
      </c>
      <c r="AD501" s="410">
        <f t="shared" ref="AD501:AL501" si="280">AD500</f>
        <v>0</v>
      </c>
      <c r="AE501" s="410">
        <f t="shared" si="280"/>
        <v>0</v>
      </c>
      <c r="AF501" s="410">
        <f t="shared" si="280"/>
        <v>0</v>
      </c>
      <c r="AG501" s="410">
        <f t="shared" si="280"/>
        <v>0</v>
      </c>
      <c r="AH501" s="410">
        <f t="shared" si="280"/>
        <v>0</v>
      </c>
      <c r="AI501" s="410">
        <f t="shared" si="280"/>
        <v>0</v>
      </c>
      <c r="AJ501" s="410">
        <f t="shared" si="280"/>
        <v>0</v>
      </c>
      <c r="AK501" s="410">
        <f t="shared" si="280"/>
        <v>0</v>
      </c>
      <c r="AL501" s="410">
        <f t="shared" si="280"/>
        <v>0</v>
      </c>
      <c r="AM501" s="296"/>
    </row>
    <row r="502" spans="1:39" s="282" customFormat="1" ht="15" outlineLevel="1">
      <c r="A502" s="508"/>
      <c r="B502" s="323"/>
      <c r="C502" s="290"/>
      <c r="D502" s="290"/>
      <c r="E502" s="290"/>
      <c r="F502" s="290"/>
      <c r="G502" s="290"/>
      <c r="H502" s="290"/>
      <c r="I502" s="290"/>
      <c r="J502" s="290"/>
      <c r="K502" s="290"/>
      <c r="L502" s="290"/>
      <c r="M502" s="290"/>
      <c r="N502" s="290"/>
      <c r="O502" s="290"/>
      <c r="P502" s="290"/>
      <c r="Q502" s="290"/>
      <c r="R502" s="290"/>
      <c r="S502" s="290"/>
      <c r="T502" s="290"/>
      <c r="U502" s="290"/>
      <c r="V502" s="290"/>
      <c r="W502" s="290"/>
      <c r="X502" s="290"/>
      <c r="Y502" s="411"/>
      <c r="Z502" s="411"/>
      <c r="AA502" s="411"/>
      <c r="AB502" s="411"/>
      <c r="AC502" s="411"/>
      <c r="AD502" s="411"/>
      <c r="AE502" s="411"/>
      <c r="AF502" s="411"/>
      <c r="AG502" s="411"/>
      <c r="AH502" s="411"/>
      <c r="AI502" s="411"/>
      <c r="AJ502" s="411"/>
      <c r="AK502" s="411"/>
      <c r="AL502" s="411"/>
      <c r="AM502" s="312"/>
    </row>
    <row r="503" spans="1:39" s="282" customFormat="1" ht="15.6" outlineLevel="1">
      <c r="A503" s="508"/>
      <c r="B503" s="287" t="s">
        <v>489</v>
      </c>
      <c r="C503" s="290"/>
      <c r="D503" s="290"/>
      <c r="E503" s="290"/>
      <c r="F503" s="290"/>
      <c r="G503" s="290"/>
      <c r="H503" s="290"/>
      <c r="I503" s="290"/>
      <c r="J503" s="290"/>
      <c r="K503" s="290"/>
      <c r="L503" s="290"/>
      <c r="M503" s="290"/>
      <c r="N503" s="290"/>
      <c r="O503" s="290"/>
      <c r="P503" s="290"/>
      <c r="Q503" s="290"/>
      <c r="R503" s="290"/>
      <c r="S503" s="290"/>
      <c r="T503" s="290"/>
      <c r="U503" s="290"/>
      <c r="V503" s="290"/>
      <c r="W503" s="290"/>
      <c r="X503" s="290"/>
      <c r="Y503" s="411"/>
      <c r="Z503" s="411"/>
      <c r="AA503" s="411"/>
      <c r="AB503" s="411"/>
      <c r="AC503" s="411"/>
      <c r="AD503" s="411"/>
      <c r="AE503" s="411"/>
      <c r="AF503" s="411"/>
      <c r="AG503" s="411"/>
      <c r="AH503" s="411"/>
      <c r="AI503" s="411"/>
      <c r="AJ503" s="411"/>
      <c r="AK503" s="411"/>
      <c r="AL503" s="411"/>
      <c r="AM503" s="312"/>
    </row>
    <row r="504" spans="1:39" s="282" customFormat="1" ht="15" outlineLevel="1">
      <c r="A504" s="508">
        <v>31</v>
      </c>
      <c r="B504" s="323" t="s">
        <v>490</v>
      </c>
      <c r="C504" s="290" t="s">
        <v>25</v>
      </c>
      <c r="D504" s="294"/>
      <c r="E504" s="294"/>
      <c r="F504" s="294"/>
      <c r="G504" s="294"/>
      <c r="H504" s="294"/>
      <c r="I504" s="294"/>
      <c r="J504" s="294"/>
      <c r="K504" s="294"/>
      <c r="L504" s="294"/>
      <c r="M504" s="294"/>
      <c r="N504" s="294">
        <v>0</v>
      </c>
      <c r="O504" s="294"/>
      <c r="P504" s="294"/>
      <c r="Q504" s="294"/>
      <c r="R504" s="294"/>
      <c r="S504" s="294"/>
      <c r="T504" s="294"/>
      <c r="U504" s="294"/>
      <c r="V504" s="294"/>
      <c r="W504" s="294"/>
      <c r="X504" s="294"/>
      <c r="Y504" s="409"/>
      <c r="Z504" s="409"/>
      <c r="AA504" s="409"/>
      <c r="AB504" s="409"/>
      <c r="AC504" s="409"/>
      <c r="AD504" s="409"/>
      <c r="AE504" s="409"/>
      <c r="AF504" s="409"/>
      <c r="AG504" s="409"/>
      <c r="AH504" s="409"/>
      <c r="AI504" s="409"/>
      <c r="AJ504" s="409"/>
      <c r="AK504" s="409"/>
      <c r="AL504" s="409"/>
      <c r="AM504" s="295">
        <f>SUM(Y504:AL504)</f>
        <v>0</v>
      </c>
    </row>
    <row r="505" spans="1:39" s="282" customFormat="1" ht="15" outlineLevel="1">
      <c r="A505" s="508"/>
      <c r="B505" s="323" t="s">
        <v>259</v>
      </c>
      <c r="C505" s="290" t="s">
        <v>163</v>
      </c>
      <c r="D505" s="294"/>
      <c r="E505" s="294"/>
      <c r="F505" s="294"/>
      <c r="G505" s="294"/>
      <c r="H505" s="294"/>
      <c r="I505" s="294"/>
      <c r="J505" s="294"/>
      <c r="K505" s="294"/>
      <c r="L505" s="294"/>
      <c r="M505" s="294"/>
      <c r="N505" s="294">
        <f>N504</f>
        <v>0</v>
      </c>
      <c r="O505" s="294"/>
      <c r="P505" s="294"/>
      <c r="Q505" s="294"/>
      <c r="R505" s="294"/>
      <c r="S505" s="294"/>
      <c r="T505" s="294"/>
      <c r="U505" s="294"/>
      <c r="V505" s="294"/>
      <c r="W505" s="294"/>
      <c r="X505" s="294"/>
      <c r="Y505" s="410">
        <f>Y504</f>
        <v>0</v>
      </c>
      <c r="Z505" s="410">
        <f t="shared" ref="Z505:AC505" si="281">Z504</f>
        <v>0</v>
      </c>
      <c r="AA505" s="410">
        <f t="shared" si="281"/>
        <v>0</v>
      </c>
      <c r="AB505" s="410">
        <f t="shared" si="281"/>
        <v>0</v>
      </c>
      <c r="AC505" s="410">
        <f t="shared" si="281"/>
        <v>0</v>
      </c>
      <c r="AD505" s="410">
        <f t="shared" ref="AD505:AL505" si="282">AD504</f>
        <v>0</v>
      </c>
      <c r="AE505" s="410">
        <f t="shared" si="282"/>
        <v>0</v>
      </c>
      <c r="AF505" s="410">
        <f t="shared" si="282"/>
        <v>0</v>
      </c>
      <c r="AG505" s="410">
        <f t="shared" si="282"/>
        <v>0</v>
      </c>
      <c r="AH505" s="410">
        <f t="shared" si="282"/>
        <v>0</v>
      </c>
      <c r="AI505" s="410">
        <f t="shared" si="282"/>
        <v>0</v>
      </c>
      <c r="AJ505" s="410">
        <f t="shared" si="282"/>
        <v>0</v>
      </c>
      <c r="AK505" s="410">
        <f t="shared" si="282"/>
        <v>0</v>
      </c>
      <c r="AL505" s="410">
        <f t="shared" si="282"/>
        <v>0</v>
      </c>
      <c r="AM505" s="296"/>
    </row>
    <row r="506" spans="1:39" s="282" customFormat="1" ht="15" outlineLevel="1">
      <c r="A506" s="508"/>
      <c r="B506" s="323"/>
      <c r="C506" s="290"/>
      <c r="D506" s="290"/>
      <c r="E506" s="290"/>
      <c r="F506" s="290"/>
      <c r="G506" s="290"/>
      <c r="H506" s="290"/>
      <c r="I506" s="290"/>
      <c r="J506" s="290"/>
      <c r="K506" s="290"/>
      <c r="L506" s="290"/>
      <c r="M506" s="290"/>
      <c r="N506" s="290"/>
      <c r="O506" s="290"/>
      <c r="P506" s="290"/>
      <c r="Q506" s="290"/>
      <c r="R506" s="290"/>
      <c r="S506" s="290"/>
      <c r="T506" s="290"/>
      <c r="U506" s="290"/>
      <c r="V506" s="290"/>
      <c r="W506" s="290"/>
      <c r="X506" s="290"/>
      <c r="Y506" s="411"/>
      <c r="Z506" s="411"/>
      <c r="AA506" s="411"/>
      <c r="AB506" s="411"/>
      <c r="AC506" s="411"/>
      <c r="AD506" s="411"/>
      <c r="AE506" s="411"/>
      <c r="AF506" s="411"/>
      <c r="AG506" s="411"/>
      <c r="AH506" s="411"/>
      <c r="AI506" s="411"/>
      <c r="AJ506" s="411"/>
      <c r="AK506" s="411"/>
      <c r="AL506" s="411"/>
      <c r="AM506" s="312"/>
    </row>
    <row r="507" spans="1:39" s="282" customFormat="1" ht="15" outlineLevel="1">
      <c r="A507" s="508">
        <v>32</v>
      </c>
      <c r="B507" s="323" t="s">
        <v>491</v>
      </c>
      <c r="C507" s="290" t="s">
        <v>25</v>
      </c>
      <c r="D507" s="294">
        <f>+'7.  Persistence Report'!AT113</f>
        <v>0</v>
      </c>
      <c r="E507" s="294">
        <f>+'7.  Persistence Report'!AU113</f>
        <v>0</v>
      </c>
      <c r="F507" s="294">
        <f>+'7.  Persistence Report'!AV113</f>
        <v>0</v>
      </c>
      <c r="G507" s="294">
        <f>+'7.  Persistence Report'!AW113</f>
        <v>0</v>
      </c>
      <c r="H507" s="294">
        <f>+'7.  Persistence Report'!AX113</f>
        <v>0</v>
      </c>
      <c r="I507" s="294">
        <f>+'7.  Persistence Report'!AY113</f>
        <v>0</v>
      </c>
      <c r="J507" s="294">
        <f>+'7.  Persistence Report'!AZ113</f>
        <v>0</v>
      </c>
      <c r="K507" s="294">
        <f>+'7.  Persistence Report'!BA113</f>
        <v>0</v>
      </c>
      <c r="L507" s="294">
        <f>+'7.  Persistence Report'!BB113</f>
        <v>0</v>
      </c>
      <c r="M507" s="294">
        <f>+'7.  Persistence Report'!BC113</f>
        <v>0</v>
      </c>
      <c r="N507" s="294">
        <v>0</v>
      </c>
      <c r="O507" s="294">
        <f>+'7.  Persistence Report'!O113</f>
        <v>852.80527240000004</v>
      </c>
      <c r="P507" s="294">
        <f>+'7.  Persistence Report'!P113</f>
        <v>0</v>
      </c>
      <c r="Q507" s="294">
        <f>+'7.  Persistence Report'!Q113</f>
        <v>0</v>
      </c>
      <c r="R507" s="294">
        <f>+'7.  Persistence Report'!R113</f>
        <v>0</v>
      </c>
      <c r="S507" s="294">
        <f>+'7.  Persistence Report'!S113</f>
        <v>0</v>
      </c>
      <c r="T507" s="294">
        <f>+'7.  Persistence Report'!T113</f>
        <v>0</v>
      </c>
      <c r="U507" s="294">
        <f>+'7.  Persistence Report'!U113</f>
        <v>0</v>
      </c>
      <c r="V507" s="294">
        <f>+'7.  Persistence Report'!V113</f>
        <v>0</v>
      </c>
      <c r="W507" s="294">
        <f>+'7.  Persistence Report'!W113</f>
        <v>0</v>
      </c>
      <c r="X507" s="294">
        <f>+'7.  Persistence Report'!X113</f>
        <v>0</v>
      </c>
      <c r="Y507" s="409"/>
      <c r="Z507" s="466">
        <v>4.011627906976744E-2</v>
      </c>
      <c r="AA507" s="466">
        <v>0.93982558139534889</v>
      </c>
      <c r="AB507" s="466">
        <v>2.005813953488372E-2</v>
      </c>
      <c r="AC507" s="409"/>
      <c r="AD507" s="409"/>
      <c r="AE507" s="409"/>
      <c r="AF507" s="409"/>
      <c r="AG507" s="409"/>
      <c r="AH507" s="409"/>
      <c r="AI507" s="409"/>
      <c r="AJ507" s="409"/>
      <c r="AK507" s="409"/>
      <c r="AL507" s="409"/>
      <c r="AM507" s="295">
        <f>SUM(Y507:AL507)</f>
        <v>1</v>
      </c>
    </row>
    <row r="508" spans="1:39" s="282" customFormat="1" ht="15" outlineLevel="1">
      <c r="A508" s="508"/>
      <c r="B508" s="323" t="s">
        <v>259</v>
      </c>
      <c r="C508" s="290" t="s">
        <v>163</v>
      </c>
      <c r="D508" s="294"/>
      <c r="E508" s="294"/>
      <c r="F508" s="294"/>
      <c r="G508" s="294"/>
      <c r="H508" s="294"/>
      <c r="I508" s="294"/>
      <c r="J508" s="294"/>
      <c r="K508" s="294"/>
      <c r="L508" s="294"/>
      <c r="M508" s="294"/>
      <c r="N508" s="294">
        <f>N507</f>
        <v>0</v>
      </c>
      <c r="O508" s="294"/>
      <c r="P508" s="294"/>
      <c r="Q508" s="294"/>
      <c r="R508" s="294"/>
      <c r="S508" s="294"/>
      <c r="T508" s="294"/>
      <c r="U508" s="294"/>
      <c r="V508" s="294"/>
      <c r="W508" s="294"/>
      <c r="X508" s="294"/>
      <c r="Y508" s="410">
        <f>Y507</f>
        <v>0</v>
      </c>
      <c r="Z508" s="410">
        <f t="shared" ref="Z508:AC508" si="283">Z507</f>
        <v>4.011627906976744E-2</v>
      </c>
      <c r="AA508" s="410">
        <f t="shared" si="283"/>
        <v>0.93982558139534889</v>
      </c>
      <c r="AB508" s="410">
        <f t="shared" si="283"/>
        <v>2.005813953488372E-2</v>
      </c>
      <c r="AC508" s="410">
        <f t="shared" si="283"/>
        <v>0</v>
      </c>
      <c r="AD508" s="410">
        <f t="shared" ref="AD508:AL508" si="284">AD507</f>
        <v>0</v>
      </c>
      <c r="AE508" s="410">
        <f t="shared" si="284"/>
        <v>0</v>
      </c>
      <c r="AF508" s="410">
        <f t="shared" si="284"/>
        <v>0</v>
      </c>
      <c r="AG508" s="410">
        <f t="shared" si="284"/>
        <v>0</v>
      </c>
      <c r="AH508" s="410">
        <f t="shared" si="284"/>
        <v>0</v>
      </c>
      <c r="AI508" s="410">
        <f t="shared" si="284"/>
        <v>0</v>
      </c>
      <c r="AJ508" s="410">
        <f t="shared" si="284"/>
        <v>0</v>
      </c>
      <c r="AK508" s="410">
        <f t="shared" si="284"/>
        <v>0</v>
      </c>
      <c r="AL508" s="410">
        <f t="shared" si="284"/>
        <v>0</v>
      </c>
      <c r="AM508" s="296"/>
    </row>
    <row r="509" spans="1:39" s="282" customFormat="1" ht="15" outlineLevel="1">
      <c r="A509" s="508"/>
      <c r="B509" s="323"/>
      <c r="C509" s="290"/>
      <c r="D509" s="290"/>
      <c r="E509" s="290"/>
      <c r="F509" s="290"/>
      <c r="G509" s="290"/>
      <c r="H509" s="290"/>
      <c r="I509" s="290"/>
      <c r="J509" s="290"/>
      <c r="K509" s="290"/>
      <c r="L509" s="290"/>
      <c r="M509" s="290"/>
      <c r="N509" s="290"/>
      <c r="O509" s="290"/>
      <c r="P509" s="290"/>
      <c r="Q509" s="290"/>
      <c r="R509" s="290"/>
      <c r="S509" s="290"/>
      <c r="T509" s="290"/>
      <c r="U509" s="290"/>
      <c r="V509" s="290"/>
      <c r="W509" s="290"/>
      <c r="X509" s="290"/>
      <c r="Y509" s="411"/>
      <c r="Z509" s="411"/>
      <c r="AA509" s="411"/>
      <c r="AB509" s="411"/>
      <c r="AC509" s="411"/>
      <c r="AD509" s="411"/>
      <c r="AE509" s="411"/>
      <c r="AF509" s="411"/>
      <c r="AG509" s="411"/>
      <c r="AH509" s="411"/>
      <c r="AI509" s="411"/>
      <c r="AJ509" s="411"/>
      <c r="AK509" s="411"/>
      <c r="AL509" s="411"/>
      <c r="AM509" s="312"/>
    </row>
    <row r="510" spans="1:39" s="282" customFormat="1" ht="15" outlineLevel="1">
      <c r="A510" s="508">
        <v>33</v>
      </c>
      <c r="B510" s="323" t="s">
        <v>492</v>
      </c>
      <c r="C510" s="290" t="s">
        <v>25</v>
      </c>
      <c r="D510" s="294"/>
      <c r="E510" s="294"/>
      <c r="F510" s="294"/>
      <c r="G510" s="294"/>
      <c r="H510" s="294"/>
      <c r="I510" s="294"/>
      <c r="J510" s="294"/>
      <c r="K510" s="294"/>
      <c r="L510" s="294"/>
      <c r="M510" s="294"/>
      <c r="N510" s="294">
        <v>12</v>
      </c>
      <c r="O510" s="294"/>
      <c r="P510" s="294"/>
      <c r="Q510" s="294"/>
      <c r="R510" s="294"/>
      <c r="S510" s="294"/>
      <c r="T510" s="294"/>
      <c r="U510" s="294"/>
      <c r="V510" s="294"/>
      <c r="W510" s="294"/>
      <c r="X510" s="294"/>
      <c r="Y510" s="409"/>
      <c r="Z510" s="409"/>
      <c r="AA510" s="409"/>
      <c r="AB510" s="409"/>
      <c r="AC510" s="409"/>
      <c r="AD510" s="409"/>
      <c r="AE510" s="409"/>
      <c r="AF510" s="409"/>
      <c r="AG510" s="409"/>
      <c r="AH510" s="409"/>
      <c r="AI510" s="409"/>
      <c r="AJ510" s="409"/>
      <c r="AK510" s="409"/>
      <c r="AL510" s="409"/>
      <c r="AM510" s="295">
        <f>SUM(Y510:AL510)</f>
        <v>0</v>
      </c>
    </row>
    <row r="511" spans="1:39" s="282" customFormat="1" ht="15" outlineLevel="1">
      <c r="A511" s="508"/>
      <c r="B511" s="323" t="s">
        <v>259</v>
      </c>
      <c r="C511" s="290" t="s">
        <v>163</v>
      </c>
      <c r="D511" s="294"/>
      <c r="E511" s="294"/>
      <c r="F511" s="294"/>
      <c r="G511" s="294"/>
      <c r="H511" s="294"/>
      <c r="I511" s="294"/>
      <c r="J511" s="294"/>
      <c r="K511" s="294"/>
      <c r="L511" s="294"/>
      <c r="M511" s="294"/>
      <c r="N511" s="294">
        <f>N510</f>
        <v>12</v>
      </c>
      <c r="O511" s="294"/>
      <c r="P511" s="294"/>
      <c r="Q511" s="294"/>
      <c r="R511" s="294"/>
      <c r="S511" s="294"/>
      <c r="T511" s="294"/>
      <c r="U511" s="294"/>
      <c r="V511" s="294"/>
      <c r="W511" s="294"/>
      <c r="X511" s="294"/>
      <c r="Y511" s="410">
        <f>Y510</f>
        <v>0</v>
      </c>
      <c r="Z511" s="410">
        <f t="shared" ref="Z511:AC511" si="285">Z510</f>
        <v>0</v>
      </c>
      <c r="AA511" s="410">
        <f t="shared" si="285"/>
        <v>0</v>
      </c>
      <c r="AB511" s="410">
        <f t="shared" si="285"/>
        <v>0</v>
      </c>
      <c r="AC511" s="410">
        <f t="shared" si="285"/>
        <v>0</v>
      </c>
      <c r="AD511" s="410">
        <f t="shared" ref="AD511:AK511" si="286">AD510</f>
        <v>0</v>
      </c>
      <c r="AE511" s="410">
        <f t="shared" si="286"/>
        <v>0</v>
      </c>
      <c r="AF511" s="410">
        <f t="shared" si="286"/>
        <v>0</v>
      </c>
      <c r="AG511" s="410">
        <f t="shared" si="286"/>
        <v>0</v>
      </c>
      <c r="AH511" s="410">
        <f t="shared" si="286"/>
        <v>0</v>
      </c>
      <c r="AI511" s="410">
        <f t="shared" si="286"/>
        <v>0</v>
      </c>
      <c r="AJ511" s="410">
        <f t="shared" si="286"/>
        <v>0</v>
      </c>
      <c r="AK511" s="410">
        <f t="shared" si="286"/>
        <v>0</v>
      </c>
      <c r="AL511" s="410">
        <f>AL510</f>
        <v>0</v>
      </c>
      <c r="AM511" s="296"/>
    </row>
    <row r="512" spans="1:39" ht="15" outlineLevel="1">
      <c r="B512" s="314"/>
      <c r="C512" s="324"/>
      <c r="D512" s="290"/>
      <c r="E512" s="290"/>
      <c r="F512" s="290"/>
      <c r="G512" s="290"/>
      <c r="H512" s="290"/>
      <c r="I512" s="290"/>
      <c r="J512" s="290"/>
      <c r="K512" s="290"/>
      <c r="L512" s="290"/>
      <c r="M512" s="290"/>
      <c r="N512" s="299"/>
      <c r="O512" s="290"/>
      <c r="P512" s="325"/>
      <c r="Q512" s="325"/>
      <c r="R512" s="325"/>
      <c r="S512" s="325"/>
      <c r="T512" s="325"/>
      <c r="U512" s="325"/>
      <c r="V512" s="325"/>
      <c r="W512" s="325"/>
      <c r="X512" s="325"/>
      <c r="Y512" s="300"/>
      <c r="Z512" s="300"/>
      <c r="AA512" s="300"/>
      <c r="AB512" s="300"/>
      <c r="AC512" s="300"/>
      <c r="AD512" s="300"/>
      <c r="AE512" s="300"/>
      <c r="AF512" s="300"/>
      <c r="AG512" s="300"/>
      <c r="AH512" s="300"/>
      <c r="AI512" s="300"/>
      <c r="AJ512" s="300"/>
      <c r="AK512" s="300"/>
      <c r="AL512" s="300"/>
      <c r="AM512" s="305"/>
    </row>
    <row r="513" spans="2:41" ht="15.6">
      <c r="B513" s="326" t="s">
        <v>260</v>
      </c>
      <c r="C513" s="328"/>
      <c r="D513" s="328">
        <f>SUM(D408:D511)</f>
        <v>12208632.325110644</v>
      </c>
      <c r="E513" s="328">
        <f t="shared" ref="E513:X513" si="287">SUM(E408:E511)</f>
        <v>11936142.697410645</v>
      </c>
      <c r="F513" s="328">
        <f t="shared" si="287"/>
        <v>11782817.016110644</v>
      </c>
      <c r="G513" s="328">
        <f t="shared" si="287"/>
        <v>11616687.714600645</v>
      </c>
      <c r="H513" s="328">
        <f t="shared" si="287"/>
        <v>10769012.600683197</v>
      </c>
      <c r="I513" s="328">
        <f t="shared" si="287"/>
        <v>10684862.587178001</v>
      </c>
      <c r="J513" s="328">
        <f t="shared" si="287"/>
        <v>10457550.490157999</v>
      </c>
      <c r="K513" s="328">
        <f t="shared" si="287"/>
        <v>10456209.388458</v>
      </c>
      <c r="L513" s="328">
        <f t="shared" si="287"/>
        <v>10144855.298078002</v>
      </c>
      <c r="M513" s="328">
        <f t="shared" si="287"/>
        <v>9005220.2641780023</v>
      </c>
      <c r="N513" s="328">
        <f t="shared" si="287"/>
        <v>270</v>
      </c>
      <c r="O513" s="328">
        <f t="shared" si="287"/>
        <v>5049.3861603731757</v>
      </c>
      <c r="P513" s="328">
        <f t="shared" si="287"/>
        <v>1719.7954280181743</v>
      </c>
      <c r="Q513" s="328">
        <f t="shared" si="287"/>
        <v>1710.1655935551746</v>
      </c>
      <c r="R513" s="328">
        <f t="shared" si="287"/>
        <v>1664.6433541011743</v>
      </c>
      <c r="S513" s="328">
        <f t="shared" si="287"/>
        <v>1489.704254925671</v>
      </c>
      <c r="T513" s="328">
        <f t="shared" si="287"/>
        <v>1477.3372195039999</v>
      </c>
      <c r="U513" s="328">
        <f t="shared" si="287"/>
        <v>1444.3720301819999</v>
      </c>
      <c r="V513" s="328">
        <f t="shared" si="287"/>
        <v>1444.2189363119999</v>
      </c>
      <c r="W513" s="328">
        <f t="shared" si="287"/>
        <v>1387.8529264379999</v>
      </c>
      <c r="X513" s="328">
        <f t="shared" si="287"/>
        <v>1239.1219784319999</v>
      </c>
      <c r="Y513" s="328">
        <f>IF(Y407="kWh",SUMPRODUCT(D408:D511,Y408:Y511))</f>
        <v>3438914.397010644</v>
      </c>
      <c r="Z513" s="328">
        <f>IF(Z407="kWh",SUMPRODUCT(D408:D511,Z408:Z511))</f>
        <v>346543.67153424415</v>
      </c>
      <c r="AA513" s="328">
        <f>IF(AA407="kW",SUMPRODUCT(N408:N511,O408:O511,AA408:AA511),SUMPRODUCT(D408:D511,AA408:AA511))</f>
        <v>12561.200078897733</v>
      </c>
      <c r="AB513" s="328">
        <f>IF(AB407="kW",SUMPRODUCT(N408:N511,O408:O511,AB408:AB511),SUMPRODUCT(D408:D511,AB408:AB511))</f>
        <v>268.08623737826889</v>
      </c>
      <c r="AC513" s="328">
        <f>IF(AC407="kW",SUMPRODUCT(N408:N511,O408:O511,AC408:AC511),SUMPRODUCT(D408:D511,AC408:AC511))</f>
        <v>0</v>
      </c>
      <c r="AD513" s="328">
        <f>IF(AD407="kW",SUMPRODUCT(N408:N511,O408:O511,AD408:AD511),SUMPRODUCT(D408:D511,AD408:AD511))</f>
        <v>0</v>
      </c>
      <c r="AE513" s="328">
        <f>IF(AE407="kW",SUMPRODUCT(N408:N511,O408:O511,AE408:AE511),SUMPRODUCT(D408:D511,AE408:AE511))</f>
        <v>0</v>
      </c>
      <c r="AF513" s="328">
        <f>IF(AF407="kW",SUMPRODUCT(N408:N511,O408:O511,AF408:AF511),SUMPRODUCT(D408:D511,AF408:AF511))</f>
        <v>0</v>
      </c>
      <c r="AG513" s="328">
        <f>IF(AG407="kW",SUMPRODUCT(N408:N511,O408:O511,AG408:AG511),SUMPRODUCT(D408:D511,AG408:AG511))</f>
        <v>0</v>
      </c>
      <c r="AH513" s="328">
        <f>IF(AH407="kW",SUMPRODUCT(N408:N511,O408:O511,AH408:AH511),SUMPRODUCT(D408:D511,AH408:AH511))</f>
        <v>0</v>
      </c>
      <c r="AI513" s="328">
        <f>IF(AI407="kW",SUMPRODUCT(N408:N511,O408:O511,AI408:AI511),SUMPRODUCT(D408:D511,AI408:AI511))</f>
        <v>0</v>
      </c>
      <c r="AJ513" s="328">
        <f>IF(AJ407="kW",SUMPRODUCT(N408:N511,O408:O511,AJ408:AJ511),SUMPRODUCT(D408:D511,AJ408:AJ511))</f>
        <v>0</v>
      </c>
      <c r="AK513" s="328">
        <f>IF(AK407="kW",SUMPRODUCT(N408:N511,O408:O511,AK408:AK511),SUMPRODUCT(D408:D511,AK408:AK511))</f>
        <v>0</v>
      </c>
      <c r="AL513" s="328">
        <f>IF(AL407="kW",SUMPRODUCT(N408:N511,O408:O511,AL408:AL511),SUMPRODUCT(D408:D511,AL408:AL511))</f>
        <v>0</v>
      </c>
      <c r="AM513" s="329"/>
    </row>
    <row r="514" spans="2:41" ht="15.6">
      <c r="B514" s="390" t="s">
        <v>261</v>
      </c>
      <c r="C514" s="391"/>
      <c r="D514" s="391"/>
      <c r="E514" s="391"/>
      <c r="F514" s="391"/>
      <c r="G514" s="391"/>
      <c r="H514" s="391"/>
      <c r="I514" s="391"/>
      <c r="J514" s="391"/>
      <c r="K514" s="391"/>
      <c r="L514" s="391"/>
      <c r="M514" s="391"/>
      <c r="N514" s="391"/>
      <c r="O514" s="391"/>
      <c r="P514" s="391"/>
      <c r="Q514" s="391"/>
      <c r="R514" s="391"/>
      <c r="S514" s="391"/>
      <c r="T514" s="391"/>
      <c r="U514" s="391"/>
      <c r="V514" s="391"/>
      <c r="W514" s="391"/>
      <c r="X514" s="391"/>
      <c r="Y514" s="327">
        <f>HLOOKUP(Y406,'2. LRAMVA Threshold'!$B$42:$Q$53,6,FALSE)</f>
        <v>9138000</v>
      </c>
      <c r="Z514" s="327">
        <f>HLOOKUP(Z406,'2. LRAMVA Threshold'!$B$42:$Q$53,6,FALSE)</f>
        <v>918000</v>
      </c>
      <c r="AA514" s="327">
        <f>HLOOKUP(AA406,'2. LRAMVA Threshold'!$B$42:$Q$53,6,FALSE)</f>
        <v>56525.715164811285</v>
      </c>
      <c r="AB514" s="327">
        <f>HLOOKUP(AB406,'2. LRAMVA Threshold'!$B$42:$Q$53,6,FALSE)</f>
        <v>1203.4557846211967</v>
      </c>
      <c r="AC514" s="327">
        <f>HLOOKUP(AC406,'2. LRAMVA Threshold'!$B$42:$Q$53,6,FALSE)</f>
        <v>15.731448164982963</v>
      </c>
      <c r="AD514" s="327">
        <f>HLOOKUP(AD406,'2. LRAMVA Threshold'!$B$42:$Q$53,6,FALSE)</f>
        <v>0</v>
      </c>
      <c r="AE514" s="327">
        <f>HLOOKUP(AE406,'2. LRAMVA Threshold'!$B$42:$Q$53,6,FALSE)</f>
        <v>0</v>
      </c>
      <c r="AF514" s="327">
        <f>HLOOKUP(AF406,'2. LRAMVA Threshold'!$B$42:$Q$53,6,FALSE)</f>
        <v>0</v>
      </c>
      <c r="AG514" s="327">
        <f>HLOOKUP(AG406,'2. LRAMVA Threshold'!$B$42:$Q$53,6,FALSE)</f>
        <v>0</v>
      </c>
      <c r="AH514" s="327">
        <f>HLOOKUP(AH406,'2. LRAMVA Threshold'!$B$42:$Q$53,6,FALSE)</f>
        <v>0</v>
      </c>
      <c r="AI514" s="327">
        <f>HLOOKUP(AI406,'2. LRAMVA Threshold'!$B$42:$Q$53,6,FALSE)</f>
        <v>0</v>
      </c>
      <c r="AJ514" s="327">
        <f>HLOOKUP(AJ406,'2. LRAMVA Threshold'!$B$42:$Q$53,6,FALSE)</f>
        <v>0</v>
      </c>
      <c r="AK514" s="327">
        <f>HLOOKUP(AK406,'2. LRAMVA Threshold'!$B$42:$Q$53,6,FALSE)</f>
        <v>0</v>
      </c>
      <c r="AL514" s="327">
        <f>HLOOKUP(AL406,'2. LRAMVA Threshold'!$B$42:$Q$53,6,FALSE)</f>
        <v>0</v>
      </c>
      <c r="AM514" s="392"/>
    </row>
    <row r="515" spans="2:41" ht="15">
      <c r="B515" s="393"/>
      <c r="C515" s="394"/>
      <c r="D515" s="395"/>
      <c r="E515" s="395"/>
      <c r="F515" s="395"/>
      <c r="G515" s="395"/>
      <c r="H515" s="395"/>
      <c r="I515" s="395"/>
      <c r="J515" s="395"/>
      <c r="K515" s="395"/>
      <c r="L515" s="395"/>
      <c r="M515" s="395"/>
      <c r="N515" s="395"/>
      <c r="O515" s="396"/>
      <c r="P515" s="395"/>
      <c r="Q515" s="395"/>
      <c r="R515" s="395"/>
      <c r="S515" s="397"/>
      <c r="T515" s="397"/>
      <c r="U515" s="397"/>
      <c r="V515" s="397"/>
      <c r="W515" s="395"/>
      <c r="X515" s="395"/>
      <c r="Y515" s="398"/>
      <c r="Z515" s="398"/>
      <c r="AA515" s="398"/>
      <c r="AB515" s="398"/>
      <c r="AC515" s="398"/>
      <c r="AD515" s="398"/>
      <c r="AE515" s="398"/>
      <c r="AF515" s="398"/>
      <c r="AG515" s="398"/>
      <c r="AH515" s="398"/>
      <c r="AI515" s="398"/>
      <c r="AJ515" s="398"/>
      <c r="AK515" s="398"/>
      <c r="AL515" s="398"/>
      <c r="AM515" s="399"/>
    </row>
    <row r="516" spans="2:41" ht="15">
      <c r="B516" s="323" t="s">
        <v>167</v>
      </c>
      <c r="C516" s="337"/>
      <c r="D516" s="337"/>
      <c r="E516" s="375"/>
      <c r="F516" s="375"/>
      <c r="G516" s="375"/>
      <c r="H516" s="375"/>
      <c r="I516" s="375"/>
      <c r="J516" s="375"/>
      <c r="K516" s="375"/>
      <c r="L516" s="375"/>
      <c r="M516" s="375"/>
      <c r="N516" s="375"/>
      <c r="O516" s="290"/>
      <c r="P516" s="339"/>
      <c r="Q516" s="339"/>
      <c r="R516" s="339"/>
      <c r="S516" s="338"/>
      <c r="T516" s="338"/>
      <c r="U516" s="338"/>
      <c r="V516" s="338"/>
      <c r="W516" s="339"/>
      <c r="X516" s="339"/>
      <c r="Y516" s="340">
        <f>HLOOKUP(Y$20,'3.  Distribution Rates'!$C$122:$P$133,6,FALSE)</f>
        <v>1.52E-2</v>
      </c>
      <c r="Z516" s="340">
        <f>HLOOKUP(Z$20,'3.  Distribution Rates'!$C$122:$P$133,6,FALSE)</f>
        <v>1.49E-2</v>
      </c>
      <c r="AA516" s="340">
        <f>HLOOKUP(AA$20,'3.  Distribution Rates'!$C$122:$P$133,6,FALSE)</f>
        <v>4.3139000000000003</v>
      </c>
      <c r="AB516" s="340">
        <f>HLOOKUP(AB$20,'3.  Distribution Rates'!$C$122:$P$133,6,FALSE)</f>
        <v>2.4112</v>
      </c>
      <c r="AC516" s="340">
        <f>HLOOKUP(AC$20,'3.  Distribution Rates'!$C$122:$P$133,6,FALSE)</f>
        <v>21.4374</v>
      </c>
      <c r="AD516" s="340">
        <f>HLOOKUP(AD$20,'3.  Distribution Rates'!$C$122:$P$133,6,FALSE)</f>
        <v>0</v>
      </c>
      <c r="AE516" s="340">
        <f>HLOOKUP(AE$20,'3.  Distribution Rates'!$C$122:$P$133,6,FALSE)</f>
        <v>0</v>
      </c>
      <c r="AF516" s="340">
        <f>HLOOKUP(AF$20,'3.  Distribution Rates'!$C$122:$P$133,6,FALSE)</f>
        <v>0</v>
      </c>
      <c r="AG516" s="340">
        <f>HLOOKUP(AG$20,'3.  Distribution Rates'!$C$122:$P$133,6,FALSE)</f>
        <v>0</v>
      </c>
      <c r="AH516" s="340">
        <f>HLOOKUP(AH$20,'3.  Distribution Rates'!$C$122:$P$133,6,FALSE)</f>
        <v>0</v>
      </c>
      <c r="AI516" s="340">
        <f>HLOOKUP(AI$20,'3.  Distribution Rates'!$C$122:$P$133,6,FALSE)</f>
        <v>0</v>
      </c>
      <c r="AJ516" s="340">
        <f>HLOOKUP(AJ$20,'3.  Distribution Rates'!$C$122:$P$133,6,FALSE)</f>
        <v>0</v>
      </c>
      <c r="AK516" s="340">
        <f>HLOOKUP(AK$20,'3.  Distribution Rates'!$C$122:$P$133,6,FALSE)</f>
        <v>0</v>
      </c>
      <c r="AL516" s="340">
        <f>HLOOKUP(AL$20,'3.  Distribution Rates'!$C$122:$P$133,6,FALSE)</f>
        <v>0</v>
      </c>
      <c r="AM516" s="400"/>
    </row>
    <row r="517" spans="2:41" ht="15">
      <c r="B517" s="323" t="s">
        <v>159</v>
      </c>
      <c r="C517" s="344"/>
      <c r="D517" s="308"/>
      <c r="E517" s="278"/>
      <c r="F517" s="278"/>
      <c r="G517" s="278"/>
      <c r="H517" s="278"/>
      <c r="I517" s="278"/>
      <c r="J517" s="278"/>
      <c r="K517" s="278"/>
      <c r="L517" s="278"/>
      <c r="M517" s="278"/>
      <c r="N517" s="278"/>
      <c r="O517" s="290"/>
      <c r="P517" s="278"/>
      <c r="Q517" s="278"/>
      <c r="R517" s="278"/>
      <c r="S517" s="308"/>
      <c r="T517" s="308"/>
      <c r="U517" s="308"/>
      <c r="V517" s="308"/>
      <c r="W517" s="278"/>
      <c r="X517" s="278"/>
      <c r="Y517" s="377">
        <f>Y137*Y516</f>
        <v>32452.988313646423</v>
      </c>
      <c r="Z517" s="377">
        <f t="shared" ref="Z517:AL517" si="288">Z137*Z516</f>
        <v>66171.519318271399</v>
      </c>
      <c r="AA517" s="377">
        <f t="shared" si="288"/>
        <v>3979.8980211631401</v>
      </c>
      <c r="AB517" s="377">
        <f t="shared" si="288"/>
        <v>0</v>
      </c>
      <c r="AC517" s="377">
        <f t="shared" si="288"/>
        <v>0</v>
      </c>
      <c r="AD517" s="377">
        <f t="shared" si="288"/>
        <v>0</v>
      </c>
      <c r="AE517" s="377">
        <f t="shared" si="288"/>
        <v>0</v>
      </c>
      <c r="AF517" s="377">
        <f t="shared" si="288"/>
        <v>0</v>
      </c>
      <c r="AG517" s="377">
        <f t="shared" si="288"/>
        <v>0</v>
      </c>
      <c r="AH517" s="377">
        <f t="shared" si="288"/>
        <v>0</v>
      </c>
      <c r="AI517" s="377">
        <f t="shared" si="288"/>
        <v>0</v>
      </c>
      <c r="AJ517" s="377">
        <f t="shared" si="288"/>
        <v>0</v>
      </c>
      <c r="AK517" s="377">
        <f t="shared" si="288"/>
        <v>0</v>
      </c>
      <c r="AL517" s="377">
        <f t="shared" si="288"/>
        <v>0</v>
      </c>
      <c r="AM517" s="628">
        <f>SUM(Y517:AL517)</f>
        <v>102604.40565308096</v>
      </c>
      <c r="AO517" s="282"/>
    </row>
    <row r="518" spans="2:41" ht="15">
      <c r="B518" s="323" t="s">
        <v>160</v>
      </c>
      <c r="C518" s="344"/>
      <c r="D518" s="308"/>
      <c r="E518" s="278"/>
      <c r="F518" s="278"/>
      <c r="G518" s="278"/>
      <c r="H518" s="278"/>
      <c r="I518" s="278"/>
      <c r="J518" s="278"/>
      <c r="K518" s="278"/>
      <c r="L518" s="278"/>
      <c r="M518" s="278"/>
      <c r="N518" s="278"/>
      <c r="O518" s="290"/>
      <c r="P518" s="278"/>
      <c r="Q518" s="278"/>
      <c r="R518" s="278"/>
      <c r="S518" s="308"/>
      <c r="T518" s="308"/>
      <c r="U518" s="308"/>
      <c r="V518" s="308"/>
      <c r="W518" s="278"/>
      <c r="X518" s="278"/>
      <c r="Y518" s="377">
        <f>Y266*Y516</f>
        <v>16619.70794908164</v>
      </c>
      <c r="Z518" s="377">
        <f t="shared" ref="Z518:AL518" si="289">Z266*Z516</f>
        <v>61866.589365183871</v>
      </c>
      <c r="AA518" s="377">
        <f t="shared" si="289"/>
        <v>273.11845333561399</v>
      </c>
      <c r="AB518" s="377">
        <f t="shared" si="289"/>
        <v>0</v>
      </c>
      <c r="AC518" s="377">
        <f t="shared" si="289"/>
        <v>0</v>
      </c>
      <c r="AD518" s="377">
        <f t="shared" si="289"/>
        <v>0</v>
      </c>
      <c r="AE518" s="377">
        <f t="shared" si="289"/>
        <v>0</v>
      </c>
      <c r="AF518" s="377">
        <f t="shared" si="289"/>
        <v>0</v>
      </c>
      <c r="AG518" s="377">
        <f t="shared" si="289"/>
        <v>0</v>
      </c>
      <c r="AH518" s="377">
        <f t="shared" si="289"/>
        <v>0</v>
      </c>
      <c r="AI518" s="377">
        <f t="shared" si="289"/>
        <v>0</v>
      </c>
      <c r="AJ518" s="377">
        <f t="shared" si="289"/>
        <v>0</v>
      </c>
      <c r="AK518" s="377">
        <f t="shared" si="289"/>
        <v>0</v>
      </c>
      <c r="AL518" s="377">
        <f t="shared" si="289"/>
        <v>0</v>
      </c>
      <c r="AM518" s="628">
        <f>SUM(Y518:AL518)</f>
        <v>78759.415767601124</v>
      </c>
    </row>
    <row r="519" spans="2:41" ht="15">
      <c r="B519" s="323" t="s">
        <v>161</v>
      </c>
      <c r="C519" s="344"/>
      <c r="D519" s="308"/>
      <c r="E519" s="278"/>
      <c r="F519" s="278"/>
      <c r="G519" s="278"/>
      <c r="H519" s="278"/>
      <c r="I519" s="278"/>
      <c r="J519" s="278"/>
      <c r="K519" s="278"/>
      <c r="L519" s="278"/>
      <c r="M519" s="278"/>
      <c r="N519" s="278"/>
      <c r="O519" s="290"/>
      <c r="P519" s="278"/>
      <c r="Q519" s="278"/>
      <c r="R519" s="278"/>
      <c r="S519" s="308"/>
      <c r="T519" s="308"/>
      <c r="U519" s="308"/>
      <c r="V519" s="308"/>
      <c r="W519" s="278"/>
      <c r="X519" s="278"/>
      <c r="Y519" s="377">
        <f>Y395*Y516</f>
        <v>3905.2362463388217</v>
      </c>
      <c r="Z519" s="377">
        <f t="shared" ref="Z519:AL519" si="290">Z395*Z516</f>
        <v>705.14148350577045</v>
      </c>
      <c r="AA519" s="377">
        <f t="shared" si="290"/>
        <v>43945.355363828305</v>
      </c>
      <c r="AB519" s="377">
        <f t="shared" si="290"/>
        <v>485.49862538379188</v>
      </c>
      <c r="AC519" s="377">
        <f t="shared" si="290"/>
        <v>0</v>
      </c>
      <c r="AD519" s="377">
        <f t="shared" si="290"/>
        <v>0</v>
      </c>
      <c r="AE519" s="377">
        <f t="shared" si="290"/>
        <v>0</v>
      </c>
      <c r="AF519" s="377">
        <f t="shared" si="290"/>
        <v>0</v>
      </c>
      <c r="AG519" s="377">
        <f t="shared" si="290"/>
        <v>0</v>
      </c>
      <c r="AH519" s="377">
        <f t="shared" si="290"/>
        <v>0</v>
      </c>
      <c r="AI519" s="377">
        <f t="shared" si="290"/>
        <v>0</v>
      </c>
      <c r="AJ519" s="377">
        <f t="shared" si="290"/>
        <v>0</v>
      </c>
      <c r="AK519" s="377">
        <f t="shared" si="290"/>
        <v>0</v>
      </c>
      <c r="AL519" s="377">
        <f t="shared" si="290"/>
        <v>0</v>
      </c>
      <c r="AM519" s="628">
        <f>SUM(Y519:AL519)</f>
        <v>49041.23171905669</v>
      </c>
    </row>
    <row r="520" spans="2:41" ht="15">
      <c r="B520" s="323" t="s">
        <v>162</v>
      </c>
      <c r="C520" s="344"/>
      <c r="D520" s="308"/>
      <c r="E520" s="278"/>
      <c r="F520" s="278"/>
      <c r="G520" s="278"/>
      <c r="H520" s="278"/>
      <c r="I520" s="278"/>
      <c r="J520" s="278"/>
      <c r="K520" s="278"/>
      <c r="L520" s="278"/>
      <c r="M520" s="278"/>
      <c r="N520" s="278"/>
      <c r="O520" s="290"/>
      <c r="P520" s="278"/>
      <c r="Q520" s="278"/>
      <c r="R520" s="278"/>
      <c r="S520" s="308"/>
      <c r="T520" s="308"/>
      <c r="U520" s="308"/>
      <c r="V520" s="308"/>
      <c r="W520" s="278"/>
      <c r="X520" s="278"/>
      <c r="Y520" s="377">
        <f>Y513*Y516</f>
        <v>52271.498834561789</v>
      </c>
      <c r="Z520" s="377">
        <f t="shared" ref="Z520:AK520" si="291">Z513*Z516</f>
        <v>5163.5007058602378</v>
      </c>
      <c r="AA520" s="377">
        <f t="shared" si="291"/>
        <v>54187.761020356935</v>
      </c>
      <c r="AB520" s="377">
        <f t="shared" si="291"/>
        <v>646.40953556648196</v>
      </c>
      <c r="AC520" s="377">
        <f t="shared" si="291"/>
        <v>0</v>
      </c>
      <c r="AD520" s="377">
        <f t="shared" si="291"/>
        <v>0</v>
      </c>
      <c r="AE520" s="377">
        <f t="shared" si="291"/>
        <v>0</v>
      </c>
      <c r="AF520" s="377">
        <f t="shared" si="291"/>
        <v>0</v>
      </c>
      <c r="AG520" s="377">
        <f t="shared" si="291"/>
        <v>0</v>
      </c>
      <c r="AH520" s="377">
        <f t="shared" si="291"/>
        <v>0</v>
      </c>
      <c r="AI520" s="377">
        <f>AI513*AI516</f>
        <v>0</v>
      </c>
      <c r="AJ520" s="377">
        <f t="shared" si="291"/>
        <v>0</v>
      </c>
      <c r="AK520" s="377">
        <f t="shared" si="291"/>
        <v>0</v>
      </c>
      <c r="AL520" s="377">
        <f>AL513*AL516</f>
        <v>0</v>
      </c>
      <c r="AM520" s="628">
        <f>SUM(Y520:AL520)</f>
        <v>112269.17009634544</v>
      </c>
    </row>
    <row r="521" spans="2:41" ht="15.6">
      <c r="B521" s="348" t="s">
        <v>262</v>
      </c>
      <c r="C521" s="344"/>
      <c r="D521" s="335"/>
      <c r="E521" s="333"/>
      <c r="F521" s="333"/>
      <c r="G521" s="333"/>
      <c r="H521" s="333"/>
      <c r="I521" s="333"/>
      <c r="J521" s="333"/>
      <c r="K521" s="333"/>
      <c r="L521" s="333"/>
      <c r="M521" s="333"/>
      <c r="N521" s="333"/>
      <c r="O521" s="299"/>
      <c r="P521" s="333"/>
      <c r="Q521" s="333"/>
      <c r="R521" s="333"/>
      <c r="S521" s="335"/>
      <c r="T521" s="335"/>
      <c r="U521" s="335"/>
      <c r="V521" s="335"/>
      <c r="W521" s="333"/>
      <c r="X521" s="333"/>
      <c r="Y521" s="345">
        <f>SUM(Y517:Y520)</f>
        <v>105249.43134362868</v>
      </c>
      <c r="Z521" s="345">
        <f t="shared" ref="Z521:AK521" si="292">SUM(Z517:Z520)</f>
        <v>133906.75087282129</v>
      </c>
      <c r="AA521" s="345">
        <f t="shared" si="292"/>
        <v>102386.132858684</v>
      </c>
      <c r="AB521" s="345">
        <f t="shared" si="292"/>
        <v>1131.9081609502739</v>
      </c>
      <c r="AC521" s="345">
        <f t="shared" si="292"/>
        <v>0</v>
      </c>
      <c r="AD521" s="345">
        <f t="shared" si="292"/>
        <v>0</v>
      </c>
      <c r="AE521" s="345">
        <f t="shared" si="292"/>
        <v>0</v>
      </c>
      <c r="AF521" s="345">
        <f t="shared" si="292"/>
        <v>0</v>
      </c>
      <c r="AG521" s="345">
        <f t="shared" si="292"/>
        <v>0</v>
      </c>
      <c r="AH521" s="345">
        <f t="shared" si="292"/>
        <v>0</v>
      </c>
      <c r="AI521" s="345">
        <f t="shared" si="292"/>
        <v>0</v>
      </c>
      <c r="AJ521" s="345">
        <f t="shared" si="292"/>
        <v>0</v>
      </c>
      <c r="AK521" s="345">
        <f t="shared" si="292"/>
        <v>0</v>
      </c>
      <c r="AL521" s="345">
        <f>SUM(AL517:AL520)</f>
        <v>0</v>
      </c>
      <c r="AM521" s="406">
        <f>SUM(AM517:AM520)</f>
        <v>342674.22323608422</v>
      </c>
    </row>
    <row r="522" spans="2:41" ht="15.6">
      <c r="B522" s="348" t="s">
        <v>263</v>
      </c>
      <c r="C522" s="344"/>
      <c r="D522" s="349"/>
      <c r="E522" s="333"/>
      <c r="F522" s="333"/>
      <c r="G522" s="333"/>
      <c r="H522" s="333"/>
      <c r="I522" s="333"/>
      <c r="J522" s="333"/>
      <c r="K522" s="333"/>
      <c r="L522" s="333"/>
      <c r="M522" s="333"/>
      <c r="N522" s="333"/>
      <c r="O522" s="299"/>
      <c r="P522" s="333"/>
      <c r="Q522" s="333"/>
      <c r="R522" s="333"/>
      <c r="S522" s="335"/>
      <c r="T522" s="335"/>
      <c r="U522" s="335"/>
      <c r="V522" s="335"/>
      <c r="W522" s="333"/>
      <c r="X522" s="333"/>
      <c r="Y522" s="346">
        <f>Y514*Y516</f>
        <v>138897.60000000001</v>
      </c>
      <c r="Z522" s="346">
        <f t="shared" ref="Z522:AJ522" si="293">Z514*Z516</f>
        <v>13678.2</v>
      </c>
      <c r="AA522" s="346">
        <f>AA514*AA516</f>
        <v>243846.28264947943</v>
      </c>
      <c r="AB522" s="346">
        <f t="shared" si="293"/>
        <v>2901.7725878786296</v>
      </c>
      <c r="AC522" s="346">
        <f t="shared" si="293"/>
        <v>337.24134689200577</v>
      </c>
      <c r="AD522" s="346">
        <f>AD514*AD516</f>
        <v>0</v>
      </c>
      <c r="AE522" s="346">
        <f t="shared" si="293"/>
        <v>0</v>
      </c>
      <c r="AF522" s="346">
        <f t="shared" si="293"/>
        <v>0</v>
      </c>
      <c r="AG522" s="346">
        <f t="shared" si="293"/>
        <v>0</v>
      </c>
      <c r="AH522" s="346">
        <f t="shared" si="293"/>
        <v>0</v>
      </c>
      <c r="AI522" s="346">
        <f t="shared" si="293"/>
        <v>0</v>
      </c>
      <c r="AJ522" s="346">
        <f t="shared" si="293"/>
        <v>0</v>
      </c>
      <c r="AK522" s="346">
        <f>AK514*AK516</f>
        <v>0</v>
      </c>
      <c r="AL522" s="346">
        <f>AL514*AL516</f>
        <v>0</v>
      </c>
      <c r="AM522" s="406">
        <f>SUM(Y522:AL522)</f>
        <v>399661.0965842501</v>
      </c>
    </row>
    <row r="523" spans="2:41" ht="15.6">
      <c r="B523" s="348" t="s">
        <v>265</v>
      </c>
      <c r="C523" s="344"/>
      <c r="D523" s="349"/>
      <c r="E523" s="333"/>
      <c r="F523" s="333"/>
      <c r="G523" s="333"/>
      <c r="H523" s="333"/>
      <c r="I523" s="333"/>
      <c r="J523" s="333"/>
      <c r="K523" s="333"/>
      <c r="L523" s="333"/>
      <c r="M523" s="333"/>
      <c r="N523" s="333"/>
      <c r="O523" s="299"/>
      <c r="P523" s="333"/>
      <c r="Q523" s="333"/>
      <c r="R523" s="333"/>
      <c r="S523" s="349"/>
      <c r="T523" s="349"/>
      <c r="U523" s="349"/>
      <c r="V523" s="349"/>
      <c r="W523" s="333"/>
      <c r="X523" s="333"/>
      <c r="Y523" s="350"/>
      <c r="Z523" s="350"/>
      <c r="AA523" s="350"/>
      <c r="AB523" s="350"/>
      <c r="AC523" s="350"/>
      <c r="AD523" s="350"/>
      <c r="AE523" s="350"/>
      <c r="AF523" s="350"/>
      <c r="AG523" s="350"/>
      <c r="AH523" s="350"/>
      <c r="AI523" s="350"/>
      <c r="AJ523" s="350"/>
      <c r="AK523" s="350"/>
      <c r="AL523" s="350"/>
      <c r="AM523" s="406">
        <f>AM521-AM522</f>
        <v>-56986.873348165886</v>
      </c>
    </row>
    <row r="524" spans="2:41" ht="15.6">
      <c r="B524" s="348"/>
      <c r="C524" s="344"/>
      <c r="D524" s="349"/>
      <c r="E524" s="333"/>
      <c r="F524" s="333"/>
      <c r="G524" s="333"/>
      <c r="H524" s="333"/>
      <c r="I524" s="333"/>
      <c r="J524" s="333"/>
      <c r="K524" s="333"/>
      <c r="L524" s="333"/>
      <c r="M524" s="333"/>
      <c r="N524" s="333"/>
      <c r="O524" s="299"/>
      <c r="P524" s="333"/>
      <c r="Q524" s="333"/>
      <c r="R524" s="333"/>
      <c r="S524" s="349"/>
      <c r="T524" s="349"/>
      <c r="U524" s="349"/>
      <c r="V524" s="349"/>
      <c r="W524" s="333"/>
      <c r="X524" s="333"/>
      <c r="Y524" s="350"/>
      <c r="Z524" s="350"/>
      <c r="AA524" s="350"/>
      <c r="AB524" s="350"/>
      <c r="AC524" s="350"/>
      <c r="AD524" s="350"/>
      <c r="AE524" s="350"/>
      <c r="AF524" s="350"/>
      <c r="AG524" s="350"/>
      <c r="AH524" s="350"/>
      <c r="AI524" s="350"/>
      <c r="AJ524" s="350"/>
      <c r="AK524" s="350"/>
      <c r="AL524" s="350"/>
      <c r="AM524" s="406"/>
    </row>
    <row r="525" spans="2:41" ht="15.6">
      <c r="B525" s="348"/>
      <c r="C525" s="344"/>
      <c r="D525" s="349"/>
      <c r="E525" s="333"/>
      <c r="F525" s="333"/>
      <c r="G525" s="333"/>
      <c r="H525" s="333"/>
      <c r="I525" s="333"/>
      <c r="J525" s="333"/>
      <c r="K525" s="333"/>
      <c r="L525" s="333"/>
      <c r="M525" s="333"/>
      <c r="N525" s="333"/>
      <c r="O525" s="299"/>
      <c r="P525" s="333"/>
      <c r="Q525" s="333"/>
      <c r="R525" s="333"/>
      <c r="S525" s="349"/>
      <c r="T525" s="349"/>
      <c r="U525" s="349"/>
      <c r="V525" s="349"/>
      <c r="W525" s="333"/>
      <c r="X525" s="333"/>
      <c r="Y525" s="350"/>
      <c r="Z525" s="350"/>
      <c r="AA525" s="350"/>
      <c r="AB525" s="350"/>
      <c r="AC525" s="350"/>
      <c r="AD525" s="350"/>
      <c r="AE525" s="350"/>
      <c r="AF525" s="350"/>
      <c r="AG525" s="350"/>
      <c r="AH525" s="350"/>
      <c r="AI525" s="350"/>
      <c r="AJ525" s="350"/>
      <c r="AK525" s="350"/>
      <c r="AL525" s="350"/>
      <c r="AM525" s="407"/>
    </row>
    <row r="526" spans="2:41" ht="15">
      <c r="B526" s="323" t="s">
        <v>201</v>
      </c>
      <c r="C526" s="349"/>
      <c r="D526" s="349"/>
      <c r="E526" s="333"/>
      <c r="F526" s="333"/>
      <c r="G526" s="333"/>
      <c r="H526" s="333"/>
      <c r="I526" s="333"/>
      <c r="J526" s="333"/>
      <c r="K526" s="333"/>
      <c r="L526" s="333"/>
      <c r="M526" s="333"/>
      <c r="N526" s="333"/>
      <c r="O526" s="299"/>
      <c r="P526" s="333"/>
      <c r="Q526" s="333"/>
      <c r="R526" s="333"/>
      <c r="S526" s="349"/>
      <c r="T526" s="344"/>
      <c r="U526" s="349"/>
      <c r="V526" s="349"/>
      <c r="W526" s="333"/>
      <c r="X526" s="333"/>
      <c r="Y526" s="290">
        <f>SUMPRODUCT(E408:E511,Y408:Y511)</f>
        <v>3166424.7693106444</v>
      </c>
      <c r="Z526" s="290">
        <f>SUMPRODUCT(E408:E511,Z408:Z511)</f>
        <v>346543.67153424415</v>
      </c>
      <c r="AA526" s="290">
        <f>IF(AA407="kW",SUMPRODUCT(N408:N511,P408:P511,AA408:AA511),SUMPRODUCT(E408:E511,AA408:AA511))</f>
        <v>12561.200078897733</v>
      </c>
      <c r="AB526" s="290">
        <f>IF(AB407="kW",SUMPRODUCT(N408:N511,P408:P511,AB408:AB511),SUMPRODUCT(E408:E511,AB408:AB511))</f>
        <v>268.08623737826889</v>
      </c>
      <c r="AC526" s="290">
        <f>IF(AC407="kW",SUMPRODUCT(N408:N511,P408:P511,AC408:AC511),SUMPRODUCT(E408:E511,AC408:AC511))</f>
        <v>0</v>
      </c>
      <c r="AD526" s="290">
        <f>IF(AD407="kW",SUMPRODUCT(N408:N511,P408:P511,AD408:AD511),SUMPRODUCT(E408:E511, AD408:AD511))</f>
        <v>0</v>
      </c>
      <c r="AE526" s="290">
        <f>IF(AE407="kW",SUMPRODUCT(N408:N511,P408:P511,AE408:AE511),SUMPRODUCT(E408:E511,AE408:AE511))</f>
        <v>0</v>
      </c>
      <c r="AF526" s="290">
        <f>IF(AF407="kW",SUMPRODUCT(N408:N511,P408:P511,AF408:AF511),SUMPRODUCT(E408:E511,AF408:AF511))</f>
        <v>0</v>
      </c>
      <c r="AG526" s="290">
        <f>IF(AG407="kW",SUMPRODUCT(N408:N511,P408:P511,AG408:AG511),SUMPRODUCT(E408:E511,AG408:AG511))</f>
        <v>0</v>
      </c>
      <c r="AH526" s="290">
        <f>IF(AH407="kW",SUMPRODUCT(N408:N511,P408:P511,AH408:AH511),SUMPRODUCT(E408:E511,AH408:AH511))</f>
        <v>0</v>
      </c>
      <c r="AI526" s="290">
        <f>IF(AI407="kW",SUMPRODUCT(N408:N511,P408:P511,AI408:AI511),SUMPRODUCT(E408:E511,AI408:AI511))</f>
        <v>0</v>
      </c>
      <c r="AJ526" s="290">
        <f>IF(AJ407="kW",SUMPRODUCT(N408:N511,P408:P511,AJ408:AJ511),SUMPRODUCT(E408:E511,AJ408:AJ511))</f>
        <v>0</v>
      </c>
      <c r="AK526" s="290">
        <f>IF(AK407="kW",SUMPRODUCT(N408:N511,P408:P511,AK408:AK511),SUMPRODUCT(E408:E511,AK408:AK511))</f>
        <v>0</v>
      </c>
      <c r="AL526" s="290">
        <f>IF(AL407="kW",SUMPRODUCT(N408:N511,P408:P511,AL408:AL511),SUMPRODUCT(E408:E511,AL408:AL511))</f>
        <v>0</v>
      </c>
      <c r="AM526" s="352"/>
    </row>
    <row r="527" spans="2:41" ht="15">
      <c r="B527" s="323" t="s">
        <v>202</v>
      </c>
      <c r="C527" s="355"/>
      <c r="D527" s="278"/>
      <c r="E527" s="278"/>
      <c r="F527" s="278"/>
      <c r="G527" s="278"/>
      <c r="H527" s="278"/>
      <c r="I527" s="278"/>
      <c r="J527" s="278"/>
      <c r="K527" s="278"/>
      <c r="L527" s="278"/>
      <c r="M527" s="278"/>
      <c r="N527" s="278"/>
      <c r="O527" s="356"/>
      <c r="P527" s="278"/>
      <c r="Q527" s="278"/>
      <c r="R527" s="278"/>
      <c r="S527" s="303"/>
      <c r="T527" s="308"/>
      <c r="U527" s="308"/>
      <c r="V527" s="278"/>
      <c r="W527" s="278"/>
      <c r="X527" s="308"/>
      <c r="Y527" s="290">
        <f>SUMPRODUCT(F408:F511,Y408:Y511)</f>
        <v>3013677.9128106441</v>
      </c>
      <c r="Z527" s="290">
        <f>SUMPRODUCT(F408:F511,Z408:Z511)</f>
        <v>346520.45123703487</v>
      </c>
      <c r="AA527" s="290">
        <f>IF(AA407="kW",SUMPRODUCT(N408:N511,Q408:Q511,AA408:AA511),SUMPRODUCT(F408:F511,AA408:AA511))</f>
        <v>12559.914783770697</v>
      </c>
      <c r="AB527" s="290">
        <f>IF(AB407="kW",SUMPRODUCT(N408:N511,Q408:Q511,AB408:AB511),SUMPRODUCT(F408:F511,AB408:AB511))</f>
        <v>268.05880608728052</v>
      </c>
      <c r="AC527" s="290">
        <f>IF(AC407="kW",SUMPRODUCT(N408:N511,Q408:Q511,AC408:AC511),SUMPRODUCT(F408:F511, AC408:AC511))</f>
        <v>0</v>
      </c>
      <c r="AD527" s="290">
        <f>IF(AD407="kW",SUMPRODUCT(N408:N511,Q408:Q511,AD408:AD511),SUMPRODUCT(F408:F511, AD408:AD511))</f>
        <v>0</v>
      </c>
      <c r="AE527" s="290">
        <f>IF(AE407="kW",SUMPRODUCT(N408:N511,Q408:Q511,AE408:AE511),SUMPRODUCT(F408:F511,AE408:AE511))</f>
        <v>0</v>
      </c>
      <c r="AF527" s="290">
        <f>IF(AF407="kW",SUMPRODUCT(N408:N511,Q408:Q511,AF408:AF511),SUMPRODUCT(F408:F511,AF408:AF511))</f>
        <v>0</v>
      </c>
      <c r="AG527" s="290">
        <f>IF(AG407="kW",SUMPRODUCT(N408:N511,Q408:Q511,AG408:AG511),SUMPRODUCT(F408:F511,AG408:AG511))</f>
        <v>0</v>
      </c>
      <c r="AH527" s="290">
        <f>IF(AH407="kW",SUMPRODUCT(N408:N511,Q408:Q511,AH408:AH511),SUMPRODUCT(F408:F511,AH408:AH511))</f>
        <v>0</v>
      </c>
      <c r="AI527" s="290">
        <f>IF(AI407="kW",SUMPRODUCT(N408:N511,Q408:Q511,AI408:AI511),SUMPRODUCT(F408:F511,AI408:AI511))</f>
        <v>0</v>
      </c>
      <c r="AJ527" s="290">
        <f>IF(AJ407="kW",SUMPRODUCT(N408:N511,Q408:Q511,AJ408:AJ511),SUMPRODUCT(F408:F511,AJ408:AJ511))</f>
        <v>0</v>
      </c>
      <c r="AK527" s="290">
        <f>IF(AK407="kW",SUMPRODUCT(N408:N511,Q408:Q511,AK408:AK511),SUMPRODUCT(F408:F511,AK408:AK511))</f>
        <v>0</v>
      </c>
      <c r="AL527" s="290">
        <f>IF(AL407="kW",SUMPRODUCT(N408:N511,Q408:Q511,AL408:AL511),SUMPRODUCT(F408:F511,AL408:AL511))</f>
        <v>0</v>
      </c>
      <c r="AM527" s="336"/>
    </row>
    <row r="528" spans="2:41" ht="15">
      <c r="B528" s="323" t="s">
        <v>203</v>
      </c>
      <c r="C528" s="355"/>
      <c r="D528" s="278"/>
      <c r="E528" s="278"/>
      <c r="F528" s="278"/>
      <c r="G528" s="278"/>
      <c r="H528" s="278"/>
      <c r="I528" s="278"/>
      <c r="J528" s="278"/>
      <c r="K528" s="278"/>
      <c r="L528" s="278"/>
      <c r="M528" s="278"/>
      <c r="N528" s="278"/>
      <c r="O528" s="356"/>
      <c r="P528" s="278"/>
      <c r="Q528" s="278"/>
      <c r="R528" s="278"/>
      <c r="S528" s="303"/>
      <c r="T528" s="308"/>
      <c r="U528" s="308"/>
      <c r="V528" s="278"/>
      <c r="W528" s="278"/>
      <c r="X528" s="308"/>
      <c r="Y528" s="290">
        <f>SUMPRODUCT(G408:G511,Y408:Y511)</f>
        <v>3007476.8745006444</v>
      </c>
      <c r="Z528" s="290">
        <f>SUMPRODUCT(G408:G511,Z408:Z511)</f>
        <v>340104.72439936048</v>
      </c>
      <c r="AA528" s="290">
        <f>IF(AA407="kW",SUMPRODUCT(N408:N511,R408:R511,AA408:AA511),SUMPRODUCT(G408:G511,AA408:AA511))</f>
        <v>12050.162457663535</v>
      </c>
      <c r="AB528" s="290">
        <f>IF(AB407="kW",SUMPRODUCT(N408:N511,R408:R511,AB408:AB511),SUMPRODUCT(G408:G511,AB408:AB511))</f>
        <v>257.17946476300148</v>
      </c>
      <c r="AC528" s="290">
        <f>IF(AC407="kW",SUMPRODUCT(N408:N511,R408:R511,AC408:AC511),SUMPRODUCT(G408:G511, AC408:AC511))</f>
        <v>0</v>
      </c>
      <c r="AD528" s="290">
        <f>IF(AD407="kW",SUMPRODUCT(N408:N511,R408:R511,AD408:AD511),SUMPRODUCT(G408:G511, AD408:AD511))</f>
        <v>0</v>
      </c>
      <c r="AE528" s="290">
        <f>IF(AE407="kW",SUMPRODUCT(N408:N511,R408:R511,AE408:AE511),SUMPRODUCT(G408:G511,AE408:AE511))</f>
        <v>0</v>
      </c>
      <c r="AF528" s="290">
        <f>IF(AF407="kW",SUMPRODUCT(N408:N511,R408:R511,AF408:AF511),SUMPRODUCT(G408:G511,AF408:AF511))</f>
        <v>0</v>
      </c>
      <c r="AG528" s="290">
        <f>IF(AG407="kW",SUMPRODUCT(N408:N511,R408:R511,AG408:AG511),SUMPRODUCT(G408:G511,AG408:AG511))</f>
        <v>0</v>
      </c>
      <c r="AH528" s="290">
        <f>IF(AH407="kW",SUMPRODUCT(N408:N511,R408:R511,AH408:AH511),SUMPRODUCT(G408:G511,AH408:AH511))</f>
        <v>0</v>
      </c>
      <c r="AI528" s="290">
        <f>IF(AI407="kW",SUMPRODUCT(N408:N511,R408:R511,AI408:AI511),SUMPRODUCT(G408:G511,AI408:AI511))</f>
        <v>0</v>
      </c>
      <c r="AJ528" s="290">
        <f>IF(AJ407="kW",SUMPRODUCT(N408:N511,R408:R511,AJ408:AJ511),SUMPRODUCT(G408:G511,AJ408:AJ511))</f>
        <v>0</v>
      </c>
      <c r="AK528" s="290">
        <f>IF(AK407="kW",SUMPRODUCT(N408:N511,R408:R511,AK408:AK511),SUMPRODUCT(G408:G511,AK408:AK511))</f>
        <v>0</v>
      </c>
      <c r="AL528" s="290">
        <f>IF(AL407="kW",SUMPRODUCT(N408:N511,R408:R511,AL408:AL511),SUMPRODUCT(G408:G511,AL408:AL511))</f>
        <v>0</v>
      </c>
      <c r="AM528" s="336"/>
    </row>
    <row r="529" spans="2:39" ht="15">
      <c r="B529" s="323" t="s">
        <v>204</v>
      </c>
      <c r="C529" s="355"/>
      <c r="D529" s="278"/>
      <c r="E529" s="278"/>
      <c r="F529" s="278"/>
      <c r="G529" s="278"/>
      <c r="H529" s="278"/>
      <c r="I529" s="278"/>
      <c r="J529" s="278"/>
      <c r="K529" s="278"/>
      <c r="L529" s="278"/>
      <c r="M529" s="278"/>
      <c r="N529" s="278"/>
      <c r="O529" s="356"/>
      <c r="P529" s="278"/>
      <c r="Q529" s="278"/>
      <c r="R529" s="278"/>
      <c r="S529" s="303"/>
      <c r="T529" s="308"/>
      <c r="U529" s="308"/>
      <c r="V529" s="278"/>
      <c r="W529" s="278"/>
      <c r="X529" s="308"/>
      <c r="Y529" s="290">
        <f>SUMPRODUCT(H408:H511,Y408:Y511)</f>
        <v>2943084.6012831968</v>
      </c>
      <c r="Z529" s="290">
        <f>SUMPRODUCT(H408:H511,Z408:Z511)</f>
        <v>308682.33137127908</v>
      </c>
      <c r="AA529" s="290">
        <f>IF(AA407="kW",SUMPRODUCT(N408:N511,S408:S511,AA408:AA511),SUMPRODUCT(H408:H511,AA408:AA511))</f>
        <v>10241.150470484698</v>
      </c>
      <c r="AB529" s="290">
        <f>IF(AB407="kW",SUMPRODUCT(N408:N511,S408:S511,AB408:AB511),SUMPRODUCT(H408:H511,AB408:AB511))</f>
        <v>218.57079568928052</v>
      </c>
      <c r="AC529" s="290">
        <f>IF(AC407="kW",SUMPRODUCT(N408:N511,S408:S511,AC408:AC511),SUMPRODUCT(H408:H511, AC408:AC511))</f>
        <v>0</v>
      </c>
      <c r="AD529" s="290">
        <f>IF(AD407="kW",SUMPRODUCT(N408:N511,S408:S511,AD408:AD511),SUMPRODUCT(H408:H511, AD408:AD511))</f>
        <v>0</v>
      </c>
      <c r="AE529" s="290">
        <f>IF(AE407="kW",SUMPRODUCT(N408:N511,S408:S511,AE408:AE511),SUMPRODUCT(H408:H511,AE408:AE511))</f>
        <v>0</v>
      </c>
      <c r="AF529" s="290">
        <f>IF(AF407="kW",SUMPRODUCT(N408:N511,S408:S511,AF408:AF511),SUMPRODUCT(H408:H511,AF408:AF511))</f>
        <v>0</v>
      </c>
      <c r="AG529" s="290">
        <f>IF(AG407="kW",SUMPRODUCT(N408:N511,S408:S511,AG408:AG511),SUMPRODUCT(H408:H511,AG408:AG511))</f>
        <v>0</v>
      </c>
      <c r="AH529" s="290">
        <f>IF(AH407="kW",SUMPRODUCT(N408:N511,S408:S511,AH408:AH511),SUMPRODUCT(H408:H511,AH408:AH511))</f>
        <v>0</v>
      </c>
      <c r="AI529" s="290">
        <f>IF(AI407="kW",SUMPRODUCT(N408:N511,S408:S511,AI408:AI511),SUMPRODUCT(H408:H511,AI408:AI511))</f>
        <v>0</v>
      </c>
      <c r="AJ529" s="290">
        <f>IF(AJ407="kW",SUMPRODUCT(N408:N511,S408:S511,AJ408:AJ511),SUMPRODUCT(H408:H511,AJ408:AJ511))</f>
        <v>0</v>
      </c>
      <c r="AK529" s="290">
        <f>IF(AK407="kW",SUMPRODUCT(N408:N511,S408:S511,AK408:AK511),SUMPRODUCT(H408:H511,AK408:AK511))</f>
        <v>0</v>
      </c>
      <c r="AL529" s="290">
        <f>IF(AL407="kW",SUMPRODUCT(N408:N511,S408:S511,AL408:AL511),SUMPRODUCT(H408:H511,AL408:AL511))</f>
        <v>0</v>
      </c>
      <c r="AM529" s="336"/>
    </row>
    <row r="530" spans="2:39" ht="15">
      <c r="B530" s="323" t="s">
        <v>205</v>
      </c>
      <c r="C530" s="355"/>
      <c r="D530" s="278"/>
      <c r="E530" s="278"/>
      <c r="F530" s="278"/>
      <c r="G530" s="278"/>
      <c r="H530" s="278"/>
      <c r="I530" s="278"/>
      <c r="J530" s="278"/>
      <c r="K530" s="278"/>
      <c r="L530" s="278"/>
      <c r="M530" s="278"/>
      <c r="N530" s="278"/>
      <c r="O530" s="356"/>
      <c r="P530" s="278"/>
      <c r="Q530" s="278"/>
      <c r="R530" s="278"/>
      <c r="S530" s="303"/>
      <c r="T530" s="308"/>
      <c r="U530" s="308"/>
      <c r="V530" s="278"/>
      <c r="W530" s="278"/>
      <c r="X530" s="308"/>
      <c r="Y530" s="290">
        <f>SUMPRODUCT(I408:I511,Y408:Y511)</f>
        <v>2858934.5877779997</v>
      </c>
      <c r="Z530" s="290">
        <f>SUMPRODUCT(I408:I511,Z408:Z511)</f>
        <v>308682.33137127908</v>
      </c>
      <c r="AA530" s="290">
        <f>IF(AA407="kW",SUMPRODUCT(N408:N511,T408:T511,AA408:AA511),SUMPRODUCT(I408:I511,AA408:AA511))</f>
        <v>10241.150470484698</v>
      </c>
      <c r="AB530" s="290">
        <f>IF(AB407="kW",SUMPRODUCT(N408:N511,T408:T511,AB408:AB511),SUMPRODUCT(I408:I511,AB408:AB511))</f>
        <v>218.57079568928052</v>
      </c>
      <c r="AC530" s="290">
        <f>IF(AC407="kW",SUMPRODUCT(N408:N511,T408:T511,AC408:AC511),SUMPRODUCT(I408:I511, AC408:AC511))</f>
        <v>0</v>
      </c>
      <c r="AD530" s="290">
        <f>IF(AD407="kW",SUMPRODUCT(N408:N511,T408:T511,AD408:AD511),SUMPRODUCT(I408:I511, AD408:AD511))</f>
        <v>0</v>
      </c>
      <c r="AE530" s="290">
        <f>IF(AE407="kW",SUMPRODUCT(N408:N511,T408:T511,AE408:AE511),SUMPRODUCT(I408:I511,AE408:AE511))</f>
        <v>0</v>
      </c>
      <c r="AF530" s="290">
        <f>IF(AF407="kW",SUMPRODUCT(N408:N511,T408:T511,AF408:AF511),SUMPRODUCT(I408:I511,AF408:AF511))</f>
        <v>0</v>
      </c>
      <c r="AG530" s="290">
        <f>IF(AG407="kW",SUMPRODUCT(N408:N511,T408:T511,AG408:AG511),SUMPRODUCT(I408:I511,AG408:AG511))</f>
        <v>0</v>
      </c>
      <c r="AH530" s="290">
        <f>IF(AH407="kW",SUMPRODUCT(N408:N511,T408:T511,AH408:AH511),SUMPRODUCT(I408:I511,AH408:AH511))</f>
        <v>0</v>
      </c>
      <c r="AI530" s="290">
        <f>IF(AI407="kW",SUMPRODUCT(N408:N511,T408:T511,AI408:AI511),SUMPRODUCT(I408:I511,AI408:AI511))</f>
        <v>0</v>
      </c>
      <c r="AJ530" s="290">
        <f>IF(AJ407="kW",SUMPRODUCT(N408:N511,T408:T511,AJ408:AJ511),SUMPRODUCT(I408:I511,AJ408:AJ511))</f>
        <v>0</v>
      </c>
      <c r="AK530" s="290">
        <f>IF(AK407="kW",SUMPRODUCT(N408:N511,T408:T511,AK408:AK511),SUMPRODUCT(I408:I511,AK408:AK511))</f>
        <v>0</v>
      </c>
      <c r="AL530" s="290">
        <f>IF(AL407="kW",SUMPRODUCT(N408:N511,T408:T511,AL408:AL511),SUMPRODUCT(I408:I511,AL408:AL511))</f>
        <v>0</v>
      </c>
      <c r="AM530" s="336"/>
    </row>
    <row r="531" spans="2:39" ht="15">
      <c r="B531" s="380" t="s">
        <v>206</v>
      </c>
      <c r="C531" s="358"/>
      <c r="D531" s="383"/>
      <c r="E531" s="383"/>
      <c r="F531" s="383"/>
      <c r="G531" s="383"/>
      <c r="H531" s="383"/>
      <c r="I531" s="383"/>
      <c r="J531" s="383"/>
      <c r="K531" s="383"/>
      <c r="L531" s="383"/>
      <c r="M531" s="383"/>
      <c r="N531" s="383"/>
      <c r="O531" s="382"/>
      <c r="P531" s="383"/>
      <c r="Q531" s="383"/>
      <c r="R531" s="383"/>
      <c r="S531" s="363"/>
      <c r="T531" s="384"/>
      <c r="U531" s="384"/>
      <c r="V531" s="383"/>
      <c r="W531" s="383"/>
      <c r="X531" s="384"/>
      <c r="Y531" s="325">
        <f>SUMPRODUCT(J408:J511,Y408:Y511)</f>
        <v>2853570.2547579999</v>
      </c>
      <c r="Z531" s="325">
        <f>SUMPRODUCT(J408:J511,Z408:Z511)</f>
        <v>299778.6129317442</v>
      </c>
      <c r="AA531" s="325">
        <f>IF(AA407="kW",SUMPRODUCT(N408:N511,U408:U511,AA408:AA511),SUMPRODUCT(J408:J511,AA408:AA511))</f>
        <v>9872.5257743442326</v>
      </c>
      <c r="AB531" s="325">
        <f>IF(AB407="kW",SUMPRODUCT(N408:N511,U408:U511,AB408:AB511),SUMPRODUCT(J408:J511,AB408:AB511))</f>
        <v>210.70345760276894</v>
      </c>
      <c r="AC531" s="325">
        <f>IF(AC407="kW",SUMPRODUCT(N408:N511,U408:U511,AC408:AC511),SUMPRODUCT(J408:J511, AC408:AC511))</f>
        <v>0</v>
      </c>
      <c r="AD531" s="325">
        <f>IF(AD407="kW",SUMPRODUCT(N408:N511,U408:U511,AD408:AD511),SUMPRODUCT(J408:J511, AD408:AD511))</f>
        <v>0</v>
      </c>
      <c r="AE531" s="325">
        <f>IF(AE407="kW",SUMPRODUCT(N408:N511,U408:U511,AE408:AE511),SUMPRODUCT(J408:J511,AE408:AE511))</f>
        <v>0</v>
      </c>
      <c r="AF531" s="325">
        <f>IF(AF407="kW",SUMPRODUCT(N408:N511,U408:U511,AF408:AF511),SUMPRODUCT(J408:J511,AF408:AF511))</f>
        <v>0</v>
      </c>
      <c r="AG531" s="325">
        <f>IF(AG407="kW",SUMPRODUCT(N408:N511,U408:U511,AG408:AG511),SUMPRODUCT(J408:J511,AG408:AG511))</f>
        <v>0</v>
      </c>
      <c r="AH531" s="325">
        <f>IF(AH407="kW",SUMPRODUCT(N408:N511,U408:U511,AH408:AH511),SUMPRODUCT(J408:J511,AH408:AH511))</f>
        <v>0</v>
      </c>
      <c r="AI531" s="325">
        <f>IF(AI407="kW",SUMPRODUCT(N408:N511,U408:U511,AI408:AI511),SUMPRODUCT(J408:J511,AI408:AI511))</f>
        <v>0</v>
      </c>
      <c r="AJ531" s="325">
        <f>IF(AJ407="kW",SUMPRODUCT(N408:N511,U408:U511,AJ408:AJ511),SUMPRODUCT(J408:J511,AJ408:AJ511))</f>
        <v>0</v>
      </c>
      <c r="AK531" s="325">
        <f>IF(AK407="kW",SUMPRODUCT(N408:N511,U408:U511,AK408:AK511),SUMPRODUCT(J408:J511,AK408:AK511))</f>
        <v>0</v>
      </c>
      <c r="AL531" s="325">
        <f>IF(AL407="kW",SUMPRODUCT(N408:N511,U408:U511,AL408:AL511),SUMPRODUCT(J408:J511,AL408:AL511))</f>
        <v>0</v>
      </c>
      <c r="AM531" s="385"/>
    </row>
    <row r="532" spans="2:39" ht="22.5" customHeight="1">
      <c r="B532" s="367" t="s">
        <v>585</v>
      </c>
      <c r="C532" s="386"/>
      <c r="D532" s="387"/>
      <c r="E532" s="387"/>
      <c r="F532" s="387"/>
      <c r="G532" s="387"/>
      <c r="H532" s="387"/>
      <c r="I532" s="387"/>
      <c r="J532" s="387"/>
      <c r="K532" s="387"/>
      <c r="L532" s="387"/>
      <c r="M532" s="387"/>
      <c r="N532" s="387"/>
      <c r="O532" s="387"/>
      <c r="P532" s="387"/>
      <c r="Q532" s="387"/>
      <c r="R532" s="387"/>
      <c r="S532" s="370"/>
      <c r="T532" s="371"/>
      <c r="U532" s="387"/>
      <c r="V532" s="387"/>
      <c r="W532" s="387"/>
      <c r="X532" s="387"/>
      <c r="Y532" s="408"/>
      <c r="Z532" s="408"/>
      <c r="AA532" s="408"/>
      <c r="AB532" s="408"/>
      <c r="AC532" s="408"/>
      <c r="AD532" s="408"/>
      <c r="AE532" s="408"/>
      <c r="AF532" s="408"/>
      <c r="AG532" s="408"/>
      <c r="AH532" s="408"/>
      <c r="AI532" s="408"/>
      <c r="AJ532" s="408"/>
      <c r="AK532" s="408"/>
      <c r="AL532" s="408"/>
      <c r="AM532" s="388"/>
    </row>
    <row r="534" spans="2:39" ht="14.4">
      <c r="B534" s="594" t="s">
        <v>525</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3:AP1130"/>
  <sheetViews>
    <sheetView topLeftCell="A684" workbookViewId="0">
      <selection activeCell="E696" sqref="E696:E697"/>
    </sheetView>
  </sheetViews>
  <sheetFormatPr defaultColWidth="9.109375" defaultRowHeight="14.4" outlineLevelRow="1" outlineLevelCol="1"/>
  <cols>
    <col min="1" max="1" width="4.5546875" style="521" customWidth="1"/>
    <col min="2" max="2" width="49.44140625" style="426" customWidth="1"/>
    <col min="3" max="3" width="13.44140625" style="426" customWidth="1"/>
    <col min="4" max="4" width="17" style="426" customWidth="1"/>
    <col min="5" max="5" width="11" style="426" bestFit="1" customWidth="1" outlineLevel="1"/>
    <col min="6" max="7" width="9.109375" style="426" customWidth="1" outlineLevel="1"/>
    <col min="8" max="9" width="11.33203125" style="426" bestFit="1" customWidth="1" outlineLevel="1"/>
    <col min="10" max="11" width="9.109375" style="426" customWidth="1" outlineLevel="1"/>
    <col min="12" max="12" width="11" style="426" bestFit="1" customWidth="1" outlineLevel="1"/>
    <col min="13" max="13" width="9.109375" style="426" customWidth="1" outlineLevel="1"/>
    <col min="14" max="14" width="13.5546875" style="426" customWidth="1" outlineLevel="1"/>
    <col min="15" max="15" width="15.6640625" style="426" customWidth="1"/>
    <col min="16" max="24" width="9.109375" style="426" customWidth="1" outlineLevel="1"/>
    <col min="25" max="25" width="16.5546875" style="426" customWidth="1"/>
    <col min="26" max="27" width="15" style="426" customWidth="1"/>
    <col min="28" max="28" width="17.6640625" style="426" customWidth="1"/>
    <col min="29" max="29" width="19.6640625" style="426" customWidth="1"/>
    <col min="30" max="30" width="18.6640625" style="426" customWidth="1"/>
    <col min="31" max="35" width="14.88671875" style="426" customWidth="1"/>
    <col min="36" max="38" width="17.33203125" style="426" customWidth="1"/>
    <col min="39" max="39" width="14.5546875" style="426" customWidth="1"/>
    <col min="40" max="40" width="11.6640625" style="426" customWidth="1"/>
    <col min="41" max="16384" width="9.109375" style="426"/>
  </cols>
  <sheetData>
    <row r="13" spans="2:39" ht="15" thickBot="1"/>
    <row r="14" spans="2:39" ht="26.25" customHeight="1" thickBot="1">
      <c r="B14" s="871" t="s">
        <v>171</v>
      </c>
      <c r="C14" s="256" t="s">
        <v>175</v>
      </c>
      <c r="D14" s="505"/>
      <c r="E14" s="264"/>
      <c r="F14" s="264"/>
      <c r="G14" s="264"/>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64"/>
      <c r="AM14" s="264"/>
    </row>
    <row r="15" spans="2:39" ht="26.25" customHeight="1" thickBot="1">
      <c r="B15" s="871"/>
      <c r="C15" s="260" t="s">
        <v>172</v>
      </c>
      <c r="D15" s="264"/>
      <c r="E15" s="264"/>
      <c r="F15" s="264"/>
      <c r="G15" s="264"/>
      <c r="H15" s="264"/>
      <c r="I15" s="264"/>
      <c r="J15" s="264"/>
      <c r="K15" s="264"/>
      <c r="L15" s="264"/>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4"/>
      <c r="AM15" s="264"/>
    </row>
    <row r="16" spans="2:39" ht="28.5" customHeight="1" thickBot="1">
      <c r="B16" s="871"/>
      <c r="C16" s="853" t="s">
        <v>550</v>
      </c>
      <c r="D16" s="854"/>
      <c r="E16" s="264"/>
      <c r="F16" s="264"/>
      <c r="G16" s="264"/>
      <c r="H16" s="264"/>
      <c r="I16" s="264"/>
      <c r="J16" s="264"/>
      <c r="K16" s="264"/>
      <c r="L16" s="264"/>
      <c r="M16" s="264"/>
      <c r="N16" s="264"/>
      <c r="O16" s="264"/>
      <c r="P16" s="264"/>
      <c r="Q16" s="264"/>
      <c r="R16" s="264"/>
      <c r="S16" s="264"/>
      <c r="T16" s="264"/>
      <c r="U16" s="264"/>
      <c r="V16" s="264"/>
      <c r="W16" s="264"/>
      <c r="X16" s="264"/>
      <c r="Y16" s="264"/>
      <c r="Z16" s="264"/>
      <c r="AA16" s="264"/>
      <c r="AB16" s="264"/>
      <c r="AC16" s="264"/>
      <c r="AD16" s="264"/>
      <c r="AE16" s="264"/>
      <c r="AF16" s="264"/>
      <c r="AG16" s="264"/>
      <c r="AH16" s="264"/>
      <c r="AI16" s="264"/>
      <c r="AJ16" s="264"/>
      <c r="AK16" s="264"/>
      <c r="AL16" s="264"/>
      <c r="AM16" s="264"/>
    </row>
    <row r="17" spans="2:39" ht="15.6">
      <c r="C17" s="264"/>
      <c r="D17" s="264"/>
      <c r="E17" s="264"/>
      <c r="F17" s="264"/>
      <c r="G17" s="264"/>
      <c r="H17" s="264"/>
      <c r="I17" s="264"/>
      <c r="J17" s="264"/>
      <c r="K17" s="264"/>
      <c r="L17" s="264"/>
      <c r="M17" s="264"/>
      <c r="N17" s="264"/>
      <c r="O17" s="264"/>
      <c r="P17" s="264"/>
      <c r="Q17" s="264"/>
      <c r="R17" s="264"/>
      <c r="S17" s="264"/>
      <c r="T17" s="264"/>
      <c r="U17" s="264"/>
      <c r="V17" s="264"/>
      <c r="W17" s="264"/>
      <c r="X17" s="264"/>
      <c r="Y17" s="264"/>
      <c r="Z17" s="264"/>
      <c r="AA17" s="264"/>
      <c r="AB17" s="264"/>
      <c r="AC17" s="264"/>
      <c r="AD17" s="264"/>
      <c r="AE17" s="264"/>
      <c r="AF17" s="264"/>
      <c r="AG17" s="264"/>
      <c r="AH17" s="264"/>
      <c r="AI17" s="264"/>
      <c r="AJ17" s="264"/>
      <c r="AK17" s="264"/>
      <c r="AL17" s="264"/>
      <c r="AM17" s="264"/>
    </row>
    <row r="18" spans="2:39" ht="71.25" customHeight="1">
      <c r="B18" s="871" t="s">
        <v>504</v>
      </c>
      <c r="C18" s="870" t="s">
        <v>684</v>
      </c>
      <c r="D18" s="870"/>
      <c r="E18" s="870"/>
      <c r="F18" s="870"/>
      <c r="G18" s="870"/>
      <c r="H18" s="870"/>
      <c r="I18" s="870"/>
      <c r="J18" s="870"/>
      <c r="K18" s="870"/>
      <c r="L18" s="870"/>
      <c r="M18" s="870"/>
      <c r="N18" s="870"/>
      <c r="O18" s="870"/>
      <c r="P18" s="870"/>
      <c r="Q18" s="870"/>
      <c r="R18" s="870"/>
      <c r="S18" s="870"/>
      <c r="T18" s="870"/>
      <c r="U18" s="870"/>
      <c r="V18" s="870"/>
      <c r="W18" s="870"/>
      <c r="X18" s="870"/>
      <c r="Y18" s="605"/>
      <c r="Z18" s="605"/>
      <c r="AA18" s="605"/>
      <c r="AB18" s="605"/>
      <c r="AC18" s="605"/>
      <c r="AD18" s="605"/>
      <c r="AE18" s="269"/>
      <c r="AF18" s="264"/>
      <c r="AG18" s="264"/>
      <c r="AH18" s="264"/>
      <c r="AI18" s="264"/>
      <c r="AJ18" s="264"/>
      <c r="AK18" s="264"/>
      <c r="AL18" s="264"/>
      <c r="AM18" s="264"/>
    </row>
    <row r="19" spans="2:39" ht="45.75" customHeight="1">
      <c r="B19" s="871"/>
      <c r="C19" s="870" t="s">
        <v>568</v>
      </c>
      <c r="D19" s="870"/>
      <c r="E19" s="870"/>
      <c r="F19" s="870"/>
      <c r="G19" s="870"/>
      <c r="H19" s="870"/>
      <c r="I19" s="870"/>
      <c r="J19" s="870"/>
      <c r="K19" s="870"/>
      <c r="L19" s="870"/>
      <c r="M19" s="870"/>
      <c r="N19" s="870"/>
      <c r="O19" s="870"/>
      <c r="P19" s="870"/>
      <c r="Q19" s="870"/>
      <c r="R19" s="870"/>
      <c r="S19" s="870"/>
      <c r="T19" s="870"/>
      <c r="U19" s="870"/>
      <c r="V19" s="870"/>
      <c r="W19" s="870"/>
      <c r="X19" s="870"/>
      <c r="Y19" s="605"/>
      <c r="Z19" s="605"/>
      <c r="AA19" s="605"/>
      <c r="AB19" s="605"/>
      <c r="AC19" s="605"/>
      <c r="AD19" s="605"/>
      <c r="AE19" s="269"/>
      <c r="AF19" s="264"/>
      <c r="AG19" s="264"/>
      <c r="AH19" s="264"/>
      <c r="AI19" s="264"/>
      <c r="AJ19" s="264"/>
      <c r="AK19" s="264"/>
      <c r="AL19" s="264"/>
      <c r="AM19" s="264"/>
    </row>
    <row r="20" spans="2:39" ht="62.25" customHeight="1">
      <c r="B20" s="272"/>
      <c r="C20" s="870" t="s">
        <v>566</v>
      </c>
      <c r="D20" s="870"/>
      <c r="E20" s="870"/>
      <c r="F20" s="870"/>
      <c r="G20" s="870"/>
      <c r="H20" s="870"/>
      <c r="I20" s="870"/>
      <c r="J20" s="870"/>
      <c r="K20" s="870"/>
      <c r="L20" s="870"/>
      <c r="M20" s="870"/>
      <c r="N20" s="870"/>
      <c r="O20" s="870"/>
      <c r="P20" s="870"/>
      <c r="Q20" s="870"/>
      <c r="R20" s="870"/>
      <c r="S20" s="870"/>
      <c r="T20" s="870"/>
      <c r="U20" s="870"/>
      <c r="V20" s="870"/>
      <c r="W20" s="870"/>
      <c r="X20" s="870"/>
      <c r="Y20" s="605"/>
      <c r="Z20" s="605"/>
      <c r="AA20" s="605"/>
      <c r="AB20" s="605"/>
      <c r="AC20" s="605"/>
      <c r="AD20" s="605"/>
      <c r="AE20" s="427"/>
      <c r="AF20" s="264"/>
      <c r="AG20" s="264"/>
      <c r="AH20" s="264"/>
      <c r="AI20" s="264"/>
      <c r="AJ20" s="264"/>
      <c r="AK20" s="264"/>
      <c r="AL20" s="264"/>
      <c r="AM20" s="264"/>
    </row>
    <row r="21" spans="2:39" ht="37.5" customHeight="1">
      <c r="B21" s="272"/>
      <c r="C21" s="870" t="s">
        <v>632</v>
      </c>
      <c r="D21" s="870"/>
      <c r="E21" s="870"/>
      <c r="F21" s="870"/>
      <c r="G21" s="870"/>
      <c r="H21" s="870"/>
      <c r="I21" s="870"/>
      <c r="J21" s="870"/>
      <c r="K21" s="870"/>
      <c r="L21" s="870"/>
      <c r="M21" s="870"/>
      <c r="N21" s="870"/>
      <c r="O21" s="870"/>
      <c r="P21" s="870"/>
      <c r="Q21" s="870"/>
      <c r="R21" s="870"/>
      <c r="S21" s="870"/>
      <c r="T21" s="870"/>
      <c r="U21" s="870"/>
      <c r="V21" s="870"/>
      <c r="W21" s="870"/>
      <c r="X21" s="870"/>
      <c r="Y21" s="605"/>
      <c r="Z21" s="605"/>
      <c r="AA21" s="605"/>
      <c r="AB21" s="605"/>
      <c r="AC21" s="605"/>
      <c r="AD21" s="605"/>
      <c r="AE21" s="275"/>
      <c r="AF21" s="264"/>
      <c r="AG21" s="264"/>
      <c r="AH21" s="264"/>
      <c r="AI21" s="264"/>
      <c r="AJ21" s="264"/>
      <c r="AK21" s="264"/>
      <c r="AL21" s="264"/>
      <c r="AM21" s="264"/>
    </row>
    <row r="22" spans="2:39" ht="54.75" customHeight="1">
      <c r="B22" s="272"/>
      <c r="C22" s="870" t="s">
        <v>616</v>
      </c>
      <c r="D22" s="870"/>
      <c r="E22" s="870"/>
      <c r="F22" s="870"/>
      <c r="G22" s="870"/>
      <c r="H22" s="870"/>
      <c r="I22" s="870"/>
      <c r="J22" s="870"/>
      <c r="K22" s="870"/>
      <c r="L22" s="870"/>
      <c r="M22" s="870"/>
      <c r="N22" s="870"/>
      <c r="O22" s="870"/>
      <c r="P22" s="870"/>
      <c r="Q22" s="870"/>
      <c r="R22" s="870"/>
      <c r="S22" s="870"/>
      <c r="T22" s="870"/>
      <c r="U22" s="870"/>
      <c r="V22" s="870"/>
      <c r="W22" s="870"/>
      <c r="X22" s="870"/>
      <c r="Y22" s="605"/>
      <c r="Z22" s="605"/>
      <c r="AA22" s="605"/>
      <c r="AB22" s="605"/>
      <c r="AC22" s="605"/>
      <c r="AD22" s="605"/>
      <c r="AE22" s="427"/>
      <c r="AF22" s="264"/>
      <c r="AG22" s="264"/>
      <c r="AH22" s="264"/>
      <c r="AI22" s="264"/>
      <c r="AJ22" s="264"/>
      <c r="AK22" s="264"/>
      <c r="AL22" s="264"/>
      <c r="AM22" s="264"/>
    </row>
    <row r="23" spans="2:39" ht="15.6">
      <c r="B23" s="272"/>
      <c r="C23" s="275"/>
      <c r="D23" s="275"/>
      <c r="E23" s="275"/>
      <c r="F23" s="275"/>
      <c r="G23" s="275"/>
      <c r="H23" s="275"/>
      <c r="I23" s="275"/>
      <c r="J23" s="275"/>
      <c r="K23" s="275"/>
      <c r="L23" s="275"/>
      <c r="M23" s="275"/>
      <c r="N23" s="275"/>
      <c r="O23" s="275"/>
      <c r="P23" s="275"/>
      <c r="Q23" s="275"/>
      <c r="R23" s="275"/>
      <c r="S23" s="275"/>
      <c r="T23" s="275"/>
      <c r="U23" s="275"/>
      <c r="V23" s="275"/>
      <c r="W23" s="275"/>
      <c r="X23" s="275"/>
      <c r="Y23" s="275"/>
      <c r="Z23" s="275"/>
      <c r="AA23" s="275"/>
      <c r="AB23" s="275"/>
      <c r="AC23" s="275"/>
      <c r="AD23" s="275"/>
      <c r="AE23" s="275"/>
      <c r="AF23" s="264"/>
      <c r="AG23" s="264"/>
      <c r="AH23" s="264"/>
      <c r="AI23" s="264"/>
      <c r="AJ23" s="264"/>
      <c r="AK23" s="264"/>
      <c r="AL23" s="264"/>
      <c r="AM23" s="264"/>
    </row>
    <row r="24" spans="2:39" ht="15.6">
      <c r="B24" s="871" t="s">
        <v>526</v>
      </c>
      <c r="C24" s="595" t="s">
        <v>528</v>
      </c>
      <c r="D24" s="275"/>
      <c r="E24" s="275"/>
      <c r="F24" s="275"/>
      <c r="G24" s="275"/>
      <c r="H24" s="275"/>
      <c r="I24" s="275"/>
      <c r="J24" s="275"/>
      <c r="K24" s="275"/>
      <c r="L24" s="275"/>
      <c r="M24" s="275"/>
      <c r="N24" s="275"/>
      <c r="O24" s="275"/>
      <c r="P24" s="275"/>
      <c r="Q24" s="275"/>
      <c r="R24" s="275"/>
      <c r="S24" s="275"/>
      <c r="T24" s="275"/>
      <c r="U24" s="275"/>
      <c r="V24" s="275"/>
      <c r="W24" s="275"/>
      <c r="X24" s="275"/>
      <c r="Y24" s="275"/>
      <c r="Z24" s="275"/>
      <c r="AA24" s="275"/>
      <c r="AB24" s="275"/>
      <c r="AC24" s="275"/>
      <c r="AD24" s="275"/>
      <c r="AE24" s="275"/>
      <c r="AF24" s="264"/>
      <c r="AG24" s="264"/>
      <c r="AH24" s="264"/>
      <c r="AI24" s="264"/>
      <c r="AJ24" s="264"/>
      <c r="AK24" s="264"/>
      <c r="AL24" s="264"/>
      <c r="AM24" s="264"/>
    </row>
    <row r="25" spans="2:39" ht="15.6" hidden="1">
      <c r="B25" s="871"/>
      <c r="C25" s="595" t="s">
        <v>529</v>
      </c>
      <c r="D25" s="275"/>
      <c r="E25" s="275"/>
      <c r="F25" s="275"/>
      <c r="G25" s="275"/>
      <c r="H25" s="275"/>
      <c r="I25" s="275"/>
      <c r="J25" s="275"/>
      <c r="K25" s="275"/>
      <c r="L25" s="275"/>
      <c r="M25" s="275"/>
      <c r="N25" s="275"/>
      <c r="O25" s="275"/>
      <c r="P25" s="275"/>
      <c r="Q25" s="275"/>
      <c r="R25" s="275"/>
      <c r="S25" s="275"/>
      <c r="T25" s="275"/>
      <c r="U25" s="275"/>
      <c r="V25" s="275"/>
      <c r="W25" s="275"/>
      <c r="X25" s="275"/>
      <c r="Y25" s="275"/>
      <c r="Z25" s="275"/>
      <c r="AA25" s="275"/>
      <c r="AB25" s="275"/>
      <c r="AC25" s="275"/>
      <c r="AD25" s="275"/>
      <c r="AE25" s="275"/>
      <c r="AF25" s="264"/>
      <c r="AG25" s="264"/>
      <c r="AH25" s="264"/>
      <c r="AI25" s="264"/>
      <c r="AJ25" s="264"/>
      <c r="AK25" s="264"/>
      <c r="AL25" s="264"/>
      <c r="AM25" s="264"/>
    </row>
    <row r="26" spans="2:39" ht="15.6" hidden="1">
      <c r="B26" s="538"/>
      <c r="C26" s="595" t="s">
        <v>530</v>
      </c>
      <c r="D26" s="275"/>
      <c r="E26" s="275"/>
      <c r="F26" s="275"/>
      <c r="G26" s="275"/>
      <c r="H26" s="275"/>
      <c r="I26" s="275"/>
      <c r="J26" s="275"/>
      <c r="K26" s="275"/>
      <c r="L26" s="275"/>
      <c r="M26" s="275"/>
      <c r="N26" s="275"/>
      <c r="O26" s="275"/>
      <c r="P26" s="275"/>
      <c r="Q26" s="275"/>
      <c r="R26" s="275"/>
      <c r="S26" s="275"/>
      <c r="T26" s="275"/>
      <c r="U26" s="275"/>
      <c r="V26" s="275"/>
      <c r="W26" s="275"/>
      <c r="X26" s="275"/>
      <c r="Y26" s="275"/>
      <c r="Z26" s="275"/>
      <c r="AA26" s="275"/>
      <c r="AB26" s="275"/>
      <c r="AC26" s="275"/>
      <c r="AD26" s="275"/>
      <c r="AE26" s="275"/>
      <c r="AF26" s="264"/>
      <c r="AG26" s="264"/>
      <c r="AH26" s="264"/>
      <c r="AI26" s="264"/>
      <c r="AJ26" s="264"/>
      <c r="AK26" s="264"/>
      <c r="AL26" s="264"/>
      <c r="AM26" s="264"/>
    </row>
    <row r="27" spans="2:39" ht="15.6" hidden="1">
      <c r="B27" s="538"/>
      <c r="C27" s="595" t="s">
        <v>531</v>
      </c>
      <c r="D27" s="275"/>
      <c r="E27" s="275"/>
      <c r="F27" s="275"/>
      <c r="G27" s="275"/>
      <c r="H27" s="275"/>
      <c r="I27" s="275"/>
      <c r="J27" s="275"/>
      <c r="K27" s="275"/>
      <c r="L27" s="275"/>
      <c r="M27" s="275"/>
      <c r="N27" s="275"/>
      <c r="O27" s="275"/>
      <c r="P27" s="275"/>
      <c r="Q27" s="275"/>
      <c r="R27" s="275"/>
      <c r="S27" s="275"/>
      <c r="T27" s="275"/>
      <c r="U27" s="275"/>
      <c r="V27" s="275"/>
      <c r="W27" s="275"/>
      <c r="X27" s="275"/>
      <c r="Y27" s="275"/>
      <c r="Z27" s="275"/>
      <c r="AA27" s="275"/>
      <c r="AB27" s="275"/>
      <c r="AC27" s="275"/>
      <c r="AD27" s="275"/>
      <c r="AE27" s="275"/>
      <c r="AF27" s="264"/>
      <c r="AG27" s="264"/>
      <c r="AH27" s="264"/>
      <c r="AI27" s="264"/>
      <c r="AJ27" s="264"/>
      <c r="AK27" s="264"/>
      <c r="AL27" s="264"/>
      <c r="AM27" s="264"/>
    </row>
    <row r="28" spans="2:39" ht="15.6" hidden="1">
      <c r="B28" s="538"/>
      <c r="C28" s="595" t="s">
        <v>532</v>
      </c>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64"/>
      <c r="AG28" s="264"/>
      <c r="AH28" s="264"/>
      <c r="AI28" s="264"/>
      <c r="AJ28" s="264"/>
      <c r="AK28" s="264"/>
      <c r="AL28" s="264"/>
      <c r="AM28" s="264"/>
    </row>
    <row r="29" spans="2:39" ht="15.6" hidden="1">
      <c r="B29" s="538"/>
      <c r="C29" s="595" t="s">
        <v>533</v>
      </c>
      <c r="D29" s="275"/>
      <c r="E29" s="275"/>
      <c r="F29" s="275"/>
      <c r="G29" s="275"/>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64"/>
      <c r="AG29" s="264"/>
      <c r="AH29" s="264"/>
      <c r="AI29" s="264"/>
      <c r="AJ29" s="264"/>
      <c r="AK29" s="264"/>
      <c r="AL29" s="264"/>
      <c r="AM29" s="264"/>
    </row>
    <row r="30" spans="2:39" ht="15.6" hidden="1">
      <c r="B30" s="538"/>
      <c r="C30" s="275"/>
      <c r="D30" s="275"/>
      <c r="E30" s="275"/>
      <c r="F30" s="275"/>
      <c r="G30" s="275"/>
      <c r="H30" s="275"/>
      <c r="I30" s="275"/>
      <c r="J30" s="275"/>
      <c r="K30" s="275"/>
      <c r="L30" s="275"/>
      <c r="M30" s="275"/>
      <c r="N30" s="275"/>
      <c r="O30" s="275"/>
      <c r="P30" s="275"/>
      <c r="Q30" s="275"/>
      <c r="R30" s="275"/>
      <c r="S30" s="275"/>
      <c r="T30" s="275"/>
      <c r="U30" s="275"/>
      <c r="V30" s="275"/>
      <c r="W30" s="275"/>
      <c r="X30" s="275"/>
      <c r="Y30" s="275"/>
      <c r="Z30" s="275"/>
      <c r="AA30" s="275"/>
      <c r="AB30" s="275"/>
      <c r="AC30" s="275"/>
      <c r="AD30" s="275"/>
      <c r="AE30" s="275"/>
      <c r="AF30" s="264"/>
      <c r="AG30" s="264"/>
      <c r="AH30" s="264"/>
      <c r="AI30" s="264"/>
      <c r="AJ30" s="264"/>
      <c r="AK30" s="264"/>
      <c r="AL30" s="264"/>
      <c r="AM30" s="264"/>
    </row>
    <row r="31" spans="2:39" ht="15.6" hidden="1">
      <c r="B31" s="538"/>
      <c r="C31" s="275"/>
      <c r="D31" s="275"/>
      <c r="E31" s="275"/>
      <c r="F31" s="275"/>
      <c r="G31" s="275"/>
      <c r="H31" s="275"/>
      <c r="I31" s="275"/>
      <c r="J31" s="275"/>
      <c r="K31" s="275"/>
      <c r="L31" s="275"/>
      <c r="M31" s="275"/>
      <c r="N31" s="275"/>
      <c r="O31" s="275"/>
      <c r="P31" s="275"/>
      <c r="Q31" s="275"/>
      <c r="R31" s="275"/>
      <c r="S31" s="275"/>
      <c r="T31" s="275"/>
      <c r="U31" s="275"/>
      <c r="V31" s="275"/>
      <c r="W31" s="275"/>
      <c r="X31" s="275"/>
      <c r="Y31" s="275"/>
      <c r="Z31" s="275"/>
      <c r="AA31" s="275"/>
      <c r="AB31" s="275"/>
      <c r="AC31" s="275"/>
      <c r="AD31" s="275"/>
      <c r="AE31" s="275"/>
      <c r="AF31" s="264"/>
      <c r="AG31" s="264"/>
      <c r="AH31" s="264"/>
      <c r="AI31" s="264"/>
      <c r="AJ31" s="264"/>
      <c r="AK31" s="264"/>
      <c r="AL31" s="264"/>
      <c r="AM31" s="264"/>
    </row>
    <row r="32" spans="2:39" hidden="1">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row>
    <row r="33" spans="1:39" ht="15.6">
      <c r="B33" s="279" t="s">
        <v>266</v>
      </c>
      <c r="C33" s="280"/>
      <c r="D33" s="589"/>
      <c r="E33" s="252"/>
      <c r="F33" s="252"/>
      <c r="G33" s="252"/>
      <c r="H33" s="252"/>
      <c r="I33" s="252"/>
      <c r="J33" s="252"/>
      <c r="K33" s="252"/>
      <c r="L33" s="252"/>
      <c r="M33" s="252"/>
      <c r="N33" s="252"/>
      <c r="O33" s="280"/>
      <c r="P33" s="252"/>
      <c r="Q33" s="252"/>
      <c r="R33" s="252"/>
      <c r="S33" s="252"/>
      <c r="T33" s="252"/>
      <c r="U33" s="252"/>
      <c r="V33" s="252"/>
      <c r="W33" s="252"/>
      <c r="X33" s="252"/>
      <c r="Y33" s="269"/>
      <c r="Z33" s="266"/>
      <c r="AA33" s="266"/>
      <c r="AB33" s="266"/>
      <c r="AC33" s="266"/>
      <c r="AD33" s="266"/>
      <c r="AE33" s="266"/>
      <c r="AF33" s="266"/>
      <c r="AG33" s="266"/>
      <c r="AH33" s="266"/>
      <c r="AI33" s="266"/>
      <c r="AJ33" s="266"/>
      <c r="AK33" s="266"/>
      <c r="AL33" s="266"/>
      <c r="AM33" s="281"/>
    </row>
    <row r="34" spans="1:39" ht="36.75" customHeight="1">
      <c r="B34" s="861" t="s">
        <v>211</v>
      </c>
      <c r="C34" s="863" t="s">
        <v>33</v>
      </c>
      <c r="D34" s="283" t="s">
        <v>421</v>
      </c>
      <c r="E34" s="865" t="s">
        <v>209</v>
      </c>
      <c r="F34" s="866"/>
      <c r="G34" s="866"/>
      <c r="H34" s="866"/>
      <c r="I34" s="866"/>
      <c r="J34" s="866"/>
      <c r="K34" s="866"/>
      <c r="L34" s="866"/>
      <c r="M34" s="867"/>
      <c r="N34" s="868" t="s">
        <v>213</v>
      </c>
      <c r="O34" s="283" t="s">
        <v>422</v>
      </c>
      <c r="P34" s="865" t="s">
        <v>212</v>
      </c>
      <c r="Q34" s="866"/>
      <c r="R34" s="866"/>
      <c r="S34" s="866"/>
      <c r="T34" s="866"/>
      <c r="U34" s="866"/>
      <c r="V34" s="866"/>
      <c r="W34" s="866"/>
      <c r="X34" s="867"/>
      <c r="Y34" s="858" t="s">
        <v>243</v>
      </c>
      <c r="Z34" s="859"/>
      <c r="AA34" s="859"/>
      <c r="AB34" s="859"/>
      <c r="AC34" s="859"/>
      <c r="AD34" s="859"/>
      <c r="AE34" s="859"/>
      <c r="AF34" s="859"/>
      <c r="AG34" s="859"/>
      <c r="AH34" s="859"/>
      <c r="AI34" s="859"/>
      <c r="AJ34" s="859"/>
      <c r="AK34" s="859"/>
      <c r="AL34" s="859"/>
      <c r="AM34" s="860"/>
    </row>
    <row r="35" spans="1:39" ht="65.25" customHeight="1">
      <c r="B35" s="862"/>
      <c r="C35" s="864"/>
      <c r="D35" s="284">
        <v>2015</v>
      </c>
      <c r="E35" s="284">
        <v>2016</v>
      </c>
      <c r="F35" s="284">
        <v>2017</v>
      </c>
      <c r="G35" s="284">
        <v>2018</v>
      </c>
      <c r="H35" s="284">
        <v>2019</v>
      </c>
      <c r="I35" s="284">
        <v>2020</v>
      </c>
      <c r="J35" s="284">
        <v>2021</v>
      </c>
      <c r="K35" s="284">
        <v>2022</v>
      </c>
      <c r="L35" s="284">
        <v>2023</v>
      </c>
      <c r="M35" s="428">
        <v>2024</v>
      </c>
      <c r="N35" s="869"/>
      <c r="O35" s="284">
        <v>2015</v>
      </c>
      <c r="P35" s="284">
        <v>2016</v>
      </c>
      <c r="Q35" s="284">
        <v>2017</v>
      </c>
      <c r="R35" s="284">
        <v>2018</v>
      </c>
      <c r="S35" s="284">
        <v>2019</v>
      </c>
      <c r="T35" s="284">
        <v>2020</v>
      </c>
      <c r="U35" s="284">
        <v>2021</v>
      </c>
      <c r="V35" s="284">
        <v>2022</v>
      </c>
      <c r="W35" s="284">
        <v>2023</v>
      </c>
      <c r="X35" s="428">
        <v>2024</v>
      </c>
      <c r="Y35" s="284" t="str">
        <f>'1.  LRAMVA Summary'!D52</f>
        <v>Residential</v>
      </c>
      <c r="Z35" s="284" t="str">
        <f>'1.  LRAMVA Summary'!E52</f>
        <v>GS&lt;50 kW</v>
      </c>
      <c r="AA35" s="284" t="str">
        <f>'1.  LRAMVA Summary'!F52</f>
        <v>GS&gt;50 kW</v>
      </c>
      <c r="AB35" s="284" t="str">
        <f>'1.  LRAMVA Summary'!G52</f>
        <v>GS&gt;1000 kW</v>
      </c>
      <c r="AC35" s="284" t="str">
        <f>'1.  LRAMVA Summary'!H52</f>
        <v>Street Lighting</v>
      </c>
      <c r="AD35" s="284" t="str">
        <f>'1.  LRAMVA Summary'!I52</f>
        <v/>
      </c>
      <c r="AE35" s="284" t="str">
        <f>'1.  LRAMVA Summary'!J52</f>
        <v/>
      </c>
      <c r="AF35" s="284" t="str">
        <f>'1.  LRAMVA Summary'!K52</f>
        <v/>
      </c>
      <c r="AG35" s="284" t="str">
        <f>'1.  LRAMVA Summary'!L52</f>
        <v/>
      </c>
      <c r="AH35" s="284" t="str">
        <f>'1.  LRAMVA Summary'!M52</f>
        <v/>
      </c>
      <c r="AI35" s="284" t="str">
        <f>'1.  LRAMVA Summary'!N52</f>
        <v/>
      </c>
      <c r="AJ35" s="284" t="str">
        <f>'1.  LRAMVA Summary'!O52</f>
        <v/>
      </c>
      <c r="AK35" s="284" t="str">
        <f>'1.  LRAMVA Summary'!P52</f>
        <v/>
      </c>
      <c r="AL35" s="284" t="str">
        <f>'1.  LRAMVA Summary'!Q52</f>
        <v/>
      </c>
      <c r="AM35" s="286" t="str">
        <f>'1.  LRAMVA Summary'!R52</f>
        <v>Total</v>
      </c>
    </row>
    <row r="36" spans="1:39" ht="16.5" customHeight="1">
      <c r="B36" s="517" t="s">
        <v>503</v>
      </c>
      <c r="C36" s="288"/>
      <c r="D36" s="288"/>
      <c r="E36" s="288"/>
      <c r="F36" s="288"/>
      <c r="G36" s="288"/>
      <c r="H36" s="288"/>
      <c r="I36" s="288"/>
      <c r="J36" s="288"/>
      <c r="K36" s="288"/>
      <c r="L36" s="288"/>
      <c r="M36" s="288"/>
      <c r="N36" s="289"/>
      <c r="O36" s="288"/>
      <c r="P36" s="288"/>
      <c r="Q36" s="288"/>
      <c r="R36" s="288"/>
      <c r="S36" s="288"/>
      <c r="T36" s="288"/>
      <c r="U36" s="288"/>
      <c r="V36" s="288"/>
      <c r="W36" s="288"/>
      <c r="X36" s="288"/>
      <c r="Y36" s="290" t="str">
        <f>'1.  LRAMVA Summary'!D53</f>
        <v>kWh</v>
      </c>
      <c r="Z36" s="290" t="str">
        <f>'1.  LRAMVA Summary'!E53</f>
        <v>kWh</v>
      </c>
      <c r="AA36" s="290" t="str">
        <f>'1.  LRAMVA Summary'!F53</f>
        <v>KW</v>
      </c>
      <c r="AB36" s="290" t="str">
        <f>'1.  LRAMVA Summary'!G53</f>
        <v>KW</v>
      </c>
      <c r="AC36" s="290" t="str">
        <f>'1.  LRAMVA Summary'!H53</f>
        <v>KW</v>
      </c>
      <c r="AD36" s="290">
        <f>'1.  LRAMVA Summary'!I53</f>
        <v>0</v>
      </c>
      <c r="AE36" s="290">
        <f>'1.  LRAMVA Summary'!J53</f>
        <v>0</v>
      </c>
      <c r="AF36" s="290">
        <f>'1.  LRAMVA Summary'!K53</f>
        <v>0</v>
      </c>
      <c r="AG36" s="290">
        <f>'1.  LRAMVA Summary'!L53</f>
        <v>0</v>
      </c>
      <c r="AH36" s="290">
        <f>'1.  LRAMVA Summary'!M53</f>
        <v>0</v>
      </c>
      <c r="AI36" s="290">
        <f>'1.  LRAMVA Summary'!N53</f>
        <v>0</v>
      </c>
      <c r="AJ36" s="290">
        <f>'1.  LRAMVA Summary'!O53</f>
        <v>0</v>
      </c>
      <c r="AK36" s="290">
        <f>'1.  LRAMVA Summary'!P53</f>
        <v>0</v>
      </c>
      <c r="AL36" s="290">
        <f>'1.  LRAMVA Summary'!Q53</f>
        <v>0</v>
      </c>
      <c r="AM36" s="291"/>
    </row>
    <row r="37" spans="1:39" ht="16.5" customHeight="1" outlineLevel="1">
      <c r="B37" s="287" t="s">
        <v>496</v>
      </c>
      <c r="C37" s="288"/>
      <c r="D37" s="288"/>
      <c r="E37" s="288"/>
      <c r="F37" s="288"/>
      <c r="G37" s="288"/>
      <c r="H37" s="288"/>
      <c r="I37" s="288"/>
      <c r="J37" s="288"/>
      <c r="K37" s="288"/>
      <c r="L37" s="288"/>
      <c r="M37" s="288"/>
      <c r="N37" s="289"/>
      <c r="O37" s="288"/>
      <c r="P37" s="288"/>
      <c r="Q37" s="288"/>
      <c r="R37" s="288"/>
      <c r="S37" s="288"/>
      <c r="T37" s="288"/>
      <c r="U37" s="288"/>
      <c r="V37" s="288"/>
      <c r="W37" s="288"/>
      <c r="X37" s="288"/>
      <c r="Y37" s="290"/>
      <c r="Z37" s="290"/>
      <c r="AA37" s="290"/>
      <c r="AB37" s="290"/>
      <c r="AC37" s="290"/>
      <c r="AD37" s="290"/>
      <c r="AE37" s="290"/>
      <c r="AF37" s="290"/>
      <c r="AG37" s="290"/>
      <c r="AH37" s="290"/>
      <c r="AI37" s="290"/>
      <c r="AJ37" s="290"/>
      <c r="AK37" s="290"/>
      <c r="AL37" s="290"/>
      <c r="AM37" s="291"/>
    </row>
    <row r="38" spans="1:39" ht="15" outlineLevel="1">
      <c r="A38" s="521">
        <v>1</v>
      </c>
      <c r="B38" s="519" t="s">
        <v>95</v>
      </c>
      <c r="C38" s="290" t="s">
        <v>25</v>
      </c>
      <c r="D38" s="294">
        <f>+'7.  Persistence Report'!AU187</f>
        <v>795309</v>
      </c>
      <c r="E38" s="294">
        <f>+'7.  Persistence Report'!AV187</f>
        <v>788000</v>
      </c>
      <c r="F38" s="294">
        <f>+'7.  Persistence Report'!AW187</f>
        <v>788000</v>
      </c>
      <c r="G38" s="294">
        <f>+'7.  Persistence Report'!AX187</f>
        <v>788000</v>
      </c>
      <c r="H38" s="294">
        <f>+'7.  Persistence Report'!AY187</f>
        <v>788000</v>
      </c>
      <c r="I38" s="294">
        <f>+'7.  Persistence Report'!AZ187</f>
        <v>788000</v>
      </c>
      <c r="J38" s="294">
        <f>+'7.  Persistence Report'!BA187</f>
        <v>788000</v>
      </c>
      <c r="K38" s="294">
        <f>+'7.  Persistence Report'!BB187</f>
        <v>787832</v>
      </c>
      <c r="L38" s="294">
        <f>+'7.  Persistence Report'!BC187</f>
        <v>787832</v>
      </c>
      <c r="M38" s="294">
        <f>+'7.  Persistence Report'!BD187</f>
        <v>787832</v>
      </c>
      <c r="N38" s="290"/>
      <c r="O38" s="294">
        <f>+'7.  Persistence Report'!P187</f>
        <v>52</v>
      </c>
      <c r="P38" s="294">
        <f>+'7.  Persistence Report'!Q187</f>
        <v>52</v>
      </c>
      <c r="Q38" s="294">
        <f>+'7.  Persistence Report'!R187</f>
        <v>52</v>
      </c>
      <c r="R38" s="294">
        <f>+'7.  Persistence Report'!S187</f>
        <v>52</v>
      </c>
      <c r="S38" s="294">
        <f>+'7.  Persistence Report'!T187</f>
        <v>52</v>
      </c>
      <c r="T38" s="294">
        <f>+'7.  Persistence Report'!U187</f>
        <v>52</v>
      </c>
      <c r="U38" s="294">
        <f>+'7.  Persistence Report'!V187</f>
        <v>52</v>
      </c>
      <c r="V38" s="294">
        <f>+'7.  Persistence Report'!W187</f>
        <v>52</v>
      </c>
      <c r="W38" s="294">
        <f>+'7.  Persistence Report'!X187</f>
        <v>52</v>
      </c>
      <c r="X38" s="294">
        <f>+'7.  Persistence Report'!Y187</f>
        <v>52</v>
      </c>
      <c r="Y38" s="409">
        <v>1</v>
      </c>
      <c r="Z38" s="409"/>
      <c r="AA38" s="409"/>
      <c r="AB38" s="409"/>
      <c r="AC38" s="409"/>
      <c r="AD38" s="409"/>
      <c r="AE38" s="409"/>
      <c r="AF38" s="409"/>
      <c r="AG38" s="409"/>
      <c r="AH38" s="409"/>
      <c r="AI38" s="409"/>
      <c r="AJ38" s="409"/>
      <c r="AK38" s="409"/>
      <c r="AL38" s="409"/>
      <c r="AM38" s="295">
        <f>SUM(Y38:AL38)</f>
        <v>1</v>
      </c>
    </row>
    <row r="39" spans="1:39" ht="15" outlineLevel="1">
      <c r="B39" s="293" t="s">
        <v>267</v>
      </c>
      <c r="C39" s="290" t="s">
        <v>163</v>
      </c>
      <c r="D39" s="294">
        <f>+'7.  Persistence Report'!AU206</f>
        <v>150764</v>
      </c>
      <c r="E39" s="294">
        <f>+'7.  Persistence Report'!AV206</f>
        <v>148652</v>
      </c>
      <c r="F39" s="294">
        <f>+'7.  Persistence Report'!AW206</f>
        <v>148652</v>
      </c>
      <c r="G39" s="294">
        <f>+'7.  Persistence Report'!AX206</f>
        <v>148652</v>
      </c>
      <c r="H39" s="294">
        <f>+'7.  Persistence Report'!AY206</f>
        <v>148652</v>
      </c>
      <c r="I39" s="294">
        <f>+'7.  Persistence Report'!AZ206</f>
        <v>148652</v>
      </c>
      <c r="J39" s="294">
        <f>+'7.  Persistence Report'!BA206</f>
        <v>148652</v>
      </c>
      <c r="K39" s="294">
        <f>+'7.  Persistence Report'!BB206</f>
        <v>148600</v>
      </c>
      <c r="L39" s="294">
        <f>+'7.  Persistence Report'!BC206</f>
        <v>148600</v>
      </c>
      <c r="M39" s="294">
        <f>+'7.  Persistence Report'!BD206</f>
        <v>148600</v>
      </c>
      <c r="N39" s="467"/>
      <c r="O39" s="294">
        <f>+'7.  Persistence Report'!P206</f>
        <v>11</v>
      </c>
      <c r="P39" s="294">
        <f>+'7.  Persistence Report'!Q206</f>
        <v>11</v>
      </c>
      <c r="Q39" s="294">
        <f>+'7.  Persistence Report'!R206</f>
        <v>11</v>
      </c>
      <c r="R39" s="294">
        <f>+'7.  Persistence Report'!S206</f>
        <v>11</v>
      </c>
      <c r="S39" s="294">
        <f>+'7.  Persistence Report'!T206</f>
        <v>11</v>
      </c>
      <c r="T39" s="294">
        <f>+'7.  Persistence Report'!U206</f>
        <v>11</v>
      </c>
      <c r="U39" s="294">
        <f>+'7.  Persistence Report'!V206</f>
        <v>11</v>
      </c>
      <c r="V39" s="294">
        <f>+'7.  Persistence Report'!W206</f>
        <v>11</v>
      </c>
      <c r="W39" s="294">
        <f>+'7.  Persistence Report'!X206</f>
        <v>11</v>
      </c>
      <c r="X39" s="294">
        <f>+'7.  Persistence Report'!Y206</f>
        <v>11</v>
      </c>
      <c r="Y39" s="410">
        <f>Y38</f>
        <v>1</v>
      </c>
      <c r="Z39" s="410">
        <f t="shared" ref="Z39:AC39" si="0">Z38</f>
        <v>0</v>
      </c>
      <c r="AA39" s="410">
        <f t="shared" si="0"/>
        <v>0</v>
      </c>
      <c r="AB39" s="410">
        <f t="shared" si="0"/>
        <v>0</v>
      </c>
      <c r="AC39" s="410">
        <f t="shared" si="0"/>
        <v>0</v>
      </c>
      <c r="AD39" s="410">
        <f t="shared" ref="AD39:AL39" si="1">AD38</f>
        <v>0</v>
      </c>
      <c r="AE39" s="410">
        <f t="shared" si="1"/>
        <v>0</v>
      </c>
      <c r="AF39" s="410">
        <f t="shared" si="1"/>
        <v>0</v>
      </c>
      <c r="AG39" s="410">
        <f t="shared" si="1"/>
        <v>0</v>
      </c>
      <c r="AH39" s="410">
        <f t="shared" si="1"/>
        <v>0</v>
      </c>
      <c r="AI39" s="410">
        <f t="shared" si="1"/>
        <v>0</v>
      </c>
      <c r="AJ39" s="410">
        <f t="shared" si="1"/>
        <v>0</v>
      </c>
      <c r="AK39" s="410">
        <f t="shared" si="1"/>
        <v>0</v>
      </c>
      <c r="AL39" s="410">
        <f t="shared" si="1"/>
        <v>0</v>
      </c>
      <c r="AM39" s="296"/>
    </row>
    <row r="40" spans="1:39" ht="15.6" outlineLevel="1">
      <c r="B40" s="297"/>
      <c r="C40" s="298"/>
      <c r="D40" s="298"/>
      <c r="E40" s="298"/>
      <c r="F40" s="298"/>
      <c r="G40" s="298"/>
      <c r="H40" s="298"/>
      <c r="I40" s="298"/>
      <c r="J40" s="298"/>
      <c r="K40" s="298"/>
      <c r="L40" s="298"/>
      <c r="M40" s="298"/>
      <c r="N40" s="299"/>
      <c r="O40" s="298"/>
      <c r="P40" s="298"/>
      <c r="Q40" s="298"/>
      <c r="R40" s="298"/>
      <c r="S40" s="298"/>
      <c r="T40" s="298"/>
      <c r="U40" s="298"/>
      <c r="V40" s="298"/>
      <c r="W40" s="298"/>
      <c r="X40" s="298"/>
      <c r="Y40" s="411"/>
      <c r="Z40" s="412"/>
      <c r="AA40" s="412"/>
      <c r="AB40" s="412"/>
      <c r="AC40" s="412"/>
      <c r="AD40" s="412"/>
      <c r="AE40" s="412"/>
      <c r="AF40" s="412"/>
      <c r="AG40" s="412"/>
      <c r="AH40" s="412"/>
      <c r="AI40" s="412"/>
      <c r="AJ40" s="412"/>
      <c r="AK40" s="412"/>
      <c r="AL40" s="412"/>
      <c r="AM40" s="301"/>
    </row>
    <row r="41" spans="1:39" ht="15" outlineLevel="1">
      <c r="A41" s="521">
        <v>2</v>
      </c>
      <c r="B41" s="519" t="s">
        <v>96</v>
      </c>
      <c r="C41" s="290" t="s">
        <v>25</v>
      </c>
      <c r="D41" s="294">
        <f>+'7.  Persistence Report'!AU188</f>
        <v>1435810</v>
      </c>
      <c r="E41" s="294">
        <f>+'7.  Persistence Report'!AV188</f>
        <v>1410292</v>
      </c>
      <c r="F41" s="294">
        <f>+'7.  Persistence Report'!AW188</f>
        <v>1410292</v>
      </c>
      <c r="G41" s="294">
        <f>+'7.  Persistence Report'!AX188</f>
        <v>1410292</v>
      </c>
      <c r="H41" s="294">
        <f>+'7.  Persistence Report'!AY188</f>
        <v>1410292</v>
      </c>
      <c r="I41" s="294">
        <f>+'7.  Persistence Report'!AZ188</f>
        <v>1410292</v>
      </c>
      <c r="J41" s="294">
        <f>+'7.  Persistence Report'!BA188</f>
        <v>1410292</v>
      </c>
      <c r="K41" s="294">
        <f>+'7.  Persistence Report'!BB188</f>
        <v>1409554</v>
      </c>
      <c r="L41" s="294">
        <f>+'7.  Persistence Report'!BC188</f>
        <v>1409554</v>
      </c>
      <c r="M41" s="294">
        <f>+'7.  Persistence Report'!BD188</f>
        <v>1409554</v>
      </c>
      <c r="N41" s="290"/>
      <c r="O41" s="294">
        <f>+'7.  Persistence Report'!P188</f>
        <v>97</v>
      </c>
      <c r="P41" s="294">
        <f>+'7.  Persistence Report'!Q188</f>
        <v>95</v>
      </c>
      <c r="Q41" s="294">
        <f>+'7.  Persistence Report'!R188</f>
        <v>95</v>
      </c>
      <c r="R41" s="294">
        <f>+'7.  Persistence Report'!S188</f>
        <v>95</v>
      </c>
      <c r="S41" s="294">
        <f>+'7.  Persistence Report'!T188</f>
        <v>95</v>
      </c>
      <c r="T41" s="294">
        <f>+'7.  Persistence Report'!U188</f>
        <v>95</v>
      </c>
      <c r="U41" s="294">
        <f>+'7.  Persistence Report'!V188</f>
        <v>95</v>
      </c>
      <c r="V41" s="294">
        <f>+'7.  Persistence Report'!W188</f>
        <v>95</v>
      </c>
      <c r="W41" s="294">
        <f>+'7.  Persistence Report'!X188</f>
        <v>95</v>
      </c>
      <c r="X41" s="294">
        <f>+'7.  Persistence Report'!Y188</f>
        <v>95</v>
      </c>
      <c r="Y41" s="409">
        <v>1</v>
      </c>
      <c r="Z41" s="409"/>
      <c r="AA41" s="409"/>
      <c r="AB41" s="409"/>
      <c r="AC41" s="409"/>
      <c r="AD41" s="409"/>
      <c r="AE41" s="409"/>
      <c r="AF41" s="409"/>
      <c r="AG41" s="409"/>
      <c r="AH41" s="409"/>
      <c r="AI41" s="409"/>
      <c r="AJ41" s="409"/>
      <c r="AK41" s="409"/>
      <c r="AL41" s="409"/>
      <c r="AM41" s="295">
        <f>SUM(Y41:AL41)</f>
        <v>1</v>
      </c>
    </row>
    <row r="42" spans="1:39" ht="15" outlineLevel="1">
      <c r="B42" s="293" t="s">
        <v>267</v>
      </c>
      <c r="C42" s="290" t="s">
        <v>163</v>
      </c>
      <c r="D42" s="294">
        <f>+'7.  Persistence Report'!AU207</f>
        <v>14852</v>
      </c>
      <c r="E42" s="294">
        <f>+'7.  Persistence Report'!AV207</f>
        <v>14677</v>
      </c>
      <c r="F42" s="294">
        <f>+'7.  Persistence Report'!AW207</f>
        <v>14677</v>
      </c>
      <c r="G42" s="294">
        <f>+'7.  Persistence Report'!AX207</f>
        <v>14677</v>
      </c>
      <c r="H42" s="294">
        <f>+'7.  Persistence Report'!AY207</f>
        <v>14677</v>
      </c>
      <c r="I42" s="294">
        <f>+'7.  Persistence Report'!AZ207</f>
        <v>14677</v>
      </c>
      <c r="J42" s="294">
        <f>+'7.  Persistence Report'!BA207</f>
        <v>14677</v>
      </c>
      <c r="K42" s="294">
        <f>+'7.  Persistence Report'!BB207</f>
        <v>14641</v>
      </c>
      <c r="L42" s="294">
        <f>+'7.  Persistence Report'!BC207</f>
        <v>14641</v>
      </c>
      <c r="M42" s="294">
        <f>+'7.  Persistence Report'!BD207</f>
        <v>14641</v>
      </c>
      <c r="N42" s="467"/>
      <c r="O42" s="294">
        <f>+'7.  Persistence Report'!P207</f>
        <v>1</v>
      </c>
      <c r="P42" s="294">
        <f>+'7.  Persistence Report'!Q207</f>
        <v>1</v>
      </c>
      <c r="Q42" s="294">
        <f>+'7.  Persistence Report'!R207</f>
        <v>1</v>
      </c>
      <c r="R42" s="294">
        <f>+'7.  Persistence Report'!S207</f>
        <v>1</v>
      </c>
      <c r="S42" s="294">
        <f>+'7.  Persistence Report'!T207</f>
        <v>1</v>
      </c>
      <c r="T42" s="294">
        <f>+'7.  Persistence Report'!U207</f>
        <v>1</v>
      </c>
      <c r="U42" s="294">
        <f>+'7.  Persistence Report'!V207</f>
        <v>1</v>
      </c>
      <c r="V42" s="294">
        <f>+'7.  Persistence Report'!W207</f>
        <v>1</v>
      </c>
      <c r="W42" s="294">
        <f>+'7.  Persistence Report'!X207</f>
        <v>1</v>
      </c>
      <c r="X42" s="294">
        <f>+'7.  Persistence Report'!Y207</f>
        <v>1</v>
      </c>
      <c r="Y42" s="410">
        <f>Y41</f>
        <v>1</v>
      </c>
      <c r="Z42" s="410">
        <f t="shared" ref="Z42:AC42" si="2">Z41</f>
        <v>0</v>
      </c>
      <c r="AA42" s="410">
        <f t="shared" si="2"/>
        <v>0</v>
      </c>
      <c r="AB42" s="410">
        <f t="shared" si="2"/>
        <v>0</v>
      </c>
      <c r="AC42" s="410">
        <f t="shared" si="2"/>
        <v>0</v>
      </c>
      <c r="AD42" s="410">
        <f t="shared" ref="AD42" si="3">AD41</f>
        <v>0</v>
      </c>
      <c r="AE42" s="410">
        <f t="shared" ref="AE42" si="4">AE41</f>
        <v>0</v>
      </c>
      <c r="AF42" s="410">
        <f t="shared" ref="AF42" si="5">AF41</f>
        <v>0</v>
      </c>
      <c r="AG42" s="410">
        <f t="shared" ref="AG42" si="6">AG41</f>
        <v>0</v>
      </c>
      <c r="AH42" s="410">
        <f t="shared" ref="AH42" si="7">AH41</f>
        <v>0</v>
      </c>
      <c r="AI42" s="410">
        <f t="shared" ref="AI42" si="8">AI41</f>
        <v>0</v>
      </c>
      <c r="AJ42" s="410">
        <f t="shared" ref="AJ42" si="9">AJ41</f>
        <v>0</v>
      </c>
      <c r="AK42" s="410">
        <f t="shared" ref="AK42" si="10">AK41</f>
        <v>0</v>
      </c>
      <c r="AL42" s="410">
        <f t="shared" ref="AL42" si="11">AL41</f>
        <v>0</v>
      </c>
      <c r="AM42" s="296"/>
    </row>
    <row r="43" spans="1:39" ht="15.6" outlineLevel="1">
      <c r="B43" s="297"/>
      <c r="C43" s="298"/>
      <c r="D43" s="303"/>
      <c r="E43" s="303"/>
      <c r="F43" s="303"/>
      <c r="G43" s="303"/>
      <c r="H43" s="303"/>
      <c r="I43" s="303"/>
      <c r="J43" s="303"/>
      <c r="K43" s="303"/>
      <c r="L43" s="303"/>
      <c r="M43" s="303"/>
      <c r="N43" s="299"/>
      <c r="O43" s="303"/>
      <c r="P43" s="303"/>
      <c r="Q43" s="303"/>
      <c r="R43" s="303"/>
      <c r="S43" s="303"/>
      <c r="T43" s="303"/>
      <c r="U43" s="303"/>
      <c r="V43" s="303"/>
      <c r="W43" s="303"/>
      <c r="X43" s="303"/>
      <c r="Y43" s="411"/>
      <c r="Z43" s="412"/>
      <c r="AA43" s="412"/>
      <c r="AB43" s="412"/>
      <c r="AC43" s="412"/>
      <c r="AD43" s="412"/>
      <c r="AE43" s="412"/>
      <c r="AF43" s="412"/>
      <c r="AG43" s="412"/>
      <c r="AH43" s="412"/>
      <c r="AI43" s="412"/>
      <c r="AJ43" s="412"/>
      <c r="AK43" s="412"/>
      <c r="AL43" s="412"/>
      <c r="AM43" s="301"/>
    </row>
    <row r="44" spans="1:39" ht="15" outlineLevel="1">
      <c r="A44" s="521">
        <v>3</v>
      </c>
      <c r="B44" s="519" t="s">
        <v>97</v>
      </c>
      <c r="C44" s="290" t="s">
        <v>25</v>
      </c>
      <c r="D44" s="294">
        <f>+'7.  Persistence Report'!AU186</f>
        <v>49065</v>
      </c>
      <c r="E44" s="294">
        <f>+'7.  Persistence Report'!AV186</f>
        <v>49065</v>
      </c>
      <c r="F44" s="294">
        <f>+'7.  Persistence Report'!AW186</f>
        <v>49065</v>
      </c>
      <c r="G44" s="294">
        <f>+'7.  Persistence Report'!AX186</f>
        <v>49065</v>
      </c>
      <c r="H44" s="294">
        <f>+'7.  Persistence Report'!AY186</f>
        <v>30930</v>
      </c>
      <c r="I44" s="294">
        <f>+'7.  Persistence Report'!AZ186</f>
        <v>0</v>
      </c>
      <c r="J44" s="294">
        <f>+'7.  Persistence Report'!BA186</f>
        <v>0</v>
      </c>
      <c r="K44" s="294">
        <f>+'7.  Persistence Report'!BB186</f>
        <v>0</v>
      </c>
      <c r="L44" s="294">
        <f>+'7.  Persistence Report'!BC186</f>
        <v>0</v>
      </c>
      <c r="M44" s="294">
        <f>+'7.  Persistence Report'!BD186</f>
        <v>0</v>
      </c>
      <c r="N44" s="290"/>
      <c r="O44" s="294">
        <f>+'7.  Persistence Report'!P186</f>
        <v>7</v>
      </c>
      <c r="P44" s="294">
        <f>+'7.  Persistence Report'!Q186</f>
        <v>7</v>
      </c>
      <c r="Q44" s="294">
        <f>+'7.  Persistence Report'!R186</f>
        <v>7</v>
      </c>
      <c r="R44" s="294">
        <f>+'7.  Persistence Report'!S186</f>
        <v>7</v>
      </c>
      <c r="S44" s="294">
        <f>+'7.  Persistence Report'!T186</f>
        <v>5</v>
      </c>
      <c r="T44" s="294">
        <f>+'7.  Persistence Report'!U186</f>
        <v>0</v>
      </c>
      <c r="U44" s="294">
        <f>+'7.  Persistence Report'!V186</f>
        <v>0</v>
      </c>
      <c r="V44" s="294">
        <f>+'7.  Persistence Report'!W186</f>
        <v>0</v>
      </c>
      <c r="W44" s="294">
        <f>+'7.  Persistence Report'!X186</f>
        <v>0</v>
      </c>
      <c r="X44" s="294">
        <f>+'7.  Persistence Report'!Y186</f>
        <v>0</v>
      </c>
      <c r="Y44" s="409">
        <v>1</v>
      </c>
      <c r="Z44" s="409"/>
      <c r="AA44" s="409"/>
      <c r="AB44" s="409"/>
      <c r="AC44" s="409"/>
      <c r="AD44" s="409"/>
      <c r="AE44" s="409"/>
      <c r="AF44" s="409"/>
      <c r="AG44" s="409"/>
      <c r="AH44" s="409"/>
      <c r="AI44" s="409"/>
      <c r="AJ44" s="409"/>
      <c r="AK44" s="409"/>
      <c r="AL44" s="409"/>
      <c r="AM44" s="295">
        <f>SUM(Y44:AL44)</f>
        <v>1</v>
      </c>
    </row>
    <row r="45" spans="1:39" ht="15" outlineLevel="1">
      <c r="B45" s="293" t="s">
        <v>267</v>
      </c>
      <c r="C45" s="290" t="s">
        <v>163</v>
      </c>
      <c r="D45" s="294">
        <f>+'7.  Persistence Report'!AU205</f>
        <v>0</v>
      </c>
      <c r="E45" s="294">
        <f>+'7.  Persistence Report'!AV205</f>
        <v>0</v>
      </c>
      <c r="F45" s="294">
        <f>+'7.  Persistence Report'!AW205</f>
        <v>0</v>
      </c>
      <c r="G45" s="294">
        <f>+'7.  Persistence Report'!AX205</f>
        <v>0</v>
      </c>
      <c r="H45" s="294">
        <f>+'7.  Persistence Report'!AY205</f>
        <v>0</v>
      </c>
      <c r="I45" s="294">
        <f>+'7.  Persistence Report'!AZ205</f>
        <v>0</v>
      </c>
      <c r="J45" s="294">
        <f>+'7.  Persistence Report'!BA205</f>
        <v>0</v>
      </c>
      <c r="K45" s="294">
        <f>+'7.  Persistence Report'!BB205</f>
        <v>0</v>
      </c>
      <c r="L45" s="294">
        <f>+'7.  Persistence Report'!BC205</f>
        <v>0</v>
      </c>
      <c r="M45" s="294">
        <f>+'7.  Persistence Report'!BD205</f>
        <v>0</v>
      </c>
      <c r="N45" s="467"/>
      <c r="O45" s="294">
        <f>+'7.  Persistence Report'!P205</f>
        <v>0</v>
      </c>
      <c r="P45" s="294">
        <f>+'7.  Persistence Report'!Q205</f>
        <v>0</v>
      </c>
      <c r="Q45" s="294">
        <f>+'7.  Persistence Report'!R205</f>
        <v>0</v>
      </c>
      <c r="R45" s="294">
        <f>+'7.  Persistence Report'!S205</f>
        <v>0</v>
      </c>
      <c r="S45" s="294">
        <f>+'7.  Persistence Report'!T205</f>
        <v>0</v>
      </c>
      <c r="T45" s="294">
        <f>+'7.  Persistence Report'!U205</f>
        <v>0</v>
      </c>
      <c r="U45" s="294">
        <f>+'7.  Persistence Report'!V205</f>
        <v>0</v>
      </c>
      <c r="V45" s="294">
        <f>+'7.  Persistence Report'!W205</f>
        <v>0</v>
      </c>
      <c r="W45" s="294">
        <f>+'7.  Persistence Report'!X205</f>
        <v>0</v>
      </c>
      <c r="X45" s="294">
        <f>+'7.  Persistence Report'!Y205</f>
        <v>0</v>
      </c>
      <c r="Y45" s="410">
        <f>Y44</f>
        <v>1</v>
      </c>
      <c r="Z45" s="410">
        <f t="shared" ref="Z45:AC45" si="12">Z44</f>
        <v>0</v>
      </c>
      <c r="AA45" s="410">
        <f t="shared" si="12"/>
        <v>0</v>
      </c>
      <c r="AB45" s="410">
        <f t="shared" si="12"/>
        <v>0</v>
      </c>
      <c r="AC45" s="410">
        <f t="shared" si="12"/>
        <v>0</v>
      </c>
      <c r="AD45" s="410">
        <f t="shared" ref="AD45" si="13">AD44</f>
        <v>0</v>
      </c>
      <c r="AE45" s="410">
        <f t="shared" ref="AE45" si="14">AE44</f>
        <v>0</v>
      </c>
      <c r="AF45" s="410">
        <f t="shared" ref="AF45" si="15">AF44</f>
        <v>0</v>
      </c>
      <c r="AG45" s="410">
        <f t="shared" ref="AG45" si="16">AG44</f>
        <v>0</v>
      </c>
      <c r="AH45" s="410">
        <f t="shared" ref="AH45" si="17">AH44</f>
        <v>0</v>
      </c>
      <c r="AI45" s="410">
        <f t="shared" ref="AI45" si="18">AI44</f>
        <v>0</v>
      </c>
      <c r="AJ45" s="410">
        <f t="shared" ref="AJ45" si="19">AJ44</f>
        <v>0</v>
      </c>
      <c r="AK45" s="410">
        <f t="shared" ref="AK45" si="20">AK44</f>
        <v>0</v>
      </c>
      <c r="AL45" s="410">
        <f t="shared" ref="AL45" si="21">AL44</f>
        <v>0</v>
      </c>
      <c r="AM45" s="296"/>
    </row>
    <row r="46" spans="1:39" ht="15" outlineLevel="1">
      <c r="B46" s="293"/>
      <c r="C46" s="304"/>
      <c r="D46" s="290"/>
      <c r="E46" s="290"/>
      <c r="F46" s="290"/>
      <c r="G46" s="290"/>
      <c r="H46" s="290"/>
      <c r="I46" s="290"/>
      <c r="J46" s="290"/>
      <c r="K46" s="290"/>
      <c r="L46" s="290"/>
      <c r="M46" s="290"/>
      <c r="N46" s="290"/>
      <c r="O46" s="290"/>
      <c r="P46" s="290"/>
      <c r="Q46" s="290"/>
      <c r="R46" s="290"/>
      <c r="S46" s="290"/>
      <c r="T46" s="290"/>
      <c r="U46" s="290"/>
      <c r="V46" s="290"/>
      <c r="W46" s="290"/>
      <c r="X46" s="290"/>
      <c r="Y46" s="411"/>
      <c r="Z46" s="411"/>
      <c r="AA46" s="411"/>
      <c r="AB46" s="411"/>
      <c r="AC46" s="411"/>
      <c r="AD46" s="411"/>
      <c r="AE46" s="411"/>
      <c r="AF46" s="411"/>
      <c r="AG46" s="411"/>
      <c r="AH46" s="411"/>
      <c r="AI46" s="411"/>
      <c r="AJ46" s="411"/>
      <c r="AK46" s="411"/>
      <c r="AL46" s="411"/>
      <c r="AM46" s="305"/>
    </row>
    <row r="47" spans="1:39" ht="15" outlineLevel="1">
      <c r="A47" s="521">
        <v>4</v>
      </c>
      <c r="B47" s="519" t="s">
        <v>675</v>
      </c>
      <c r="C47" s="290" t="s">
        <v>25</v>
      </c>
      <c r="D47" s="294">
        <f>+'7.  Persistence Report'!AU189</f>
        <v>1344391</v>
      </c>
      <c r="E47" s="294">
        <f>+'7.  Persistence Report'!AV189</f>
        <v>1344391</v>
      </c>
      <c r="F47" s="294">
        <f>+'7.  Persistence Report'!AW189</f>
        <v>1344391</v>
      </c>
      <c r="G47" s="294">
        <f>+'7.  Persistence Report'!AX189</f>
        <v>1344391</v>
      </c>
      <c r="H47" s="294">
        <f>+'7.  Persistence Report'!AY189</f>
        <v>1344391</v>
      </c>
      <c r="I47" s="294">
        <f>+'7.  Persistence Report'!AZ189</f>
        <v>1344391</v>
      </c>
      <c r="J47" s="294">
        <f>+'7.  Persistence Report'!BA189</f>
        <v>1344391</v>
      </c>
      <c r="K47" s="294">
        <f>+'7.  Persistence Report'!BB189</f>
        <v>1344391</v>
      </c>
      <c r="L47" s="294">
        <f>+'7.  Persistence Report'!BC189</f>
        <v>1344391</v>
      </c>
      <c r="M47" s="294">
        <f>+'7.  Persistence Report'!BD189</f>
        <v>1344391</v>
      </c>
      <c r="N47" s="290"/>
      <c r="O47" s="294">
        <f>+'7.  Persistence Report'!P189</f>
        <v>713</v>
      </c>
      <c r="P47" s="294">
        <f>+'7.  Persistence Report'!Q189</f>
        <v>713</v>
      </c>
      <c r="Q47" s="294">
        <f>+'7.  Persistence Report'!R189</f>
        <v>713</v>
      </c>
      <c r="R47" s="294">
        <f>+'7.  Persistence Report'!S189</f>
        <v>713</v>
      </c>
      <c r="S47" s="294">
        <f>+'7.  Persistence Report'!T189</f>
        <v>713</v>
      </c>
      <c r="T47" s="294">
        <f>+'7.  Persistence Report'!U189</f>
        <v>713</v>
      </c>
      <c r="U47" s="294">
        <f>+'7.  Persistence Report'!V189</f>
        <v>713</v>
      </c>
      <c r="V47" s="294">
        <f>+'7.  Persistence Report'!W189</f>
        <v>713</v>
      </c>
      <c r="W47" s="294">
        <f>+'7.  Persistence Report'!X189</f>
        <v>713</v>
      </c>
      <c r="X47" s="294">
        <f>+'7.  Persistence Report'!Y189</f>
        <v>713</v>
      </c>
      <c r="Y47" s="409">
        <v>1</v>
      </c>
      <c r="Z47" s="409"/>
      <c r="AA47" s="409"/>
      <c r="AB47" s="409"/>
      <c r="AC47" s="409"/>
      <c r="AD47" s="409"/>
      <c r="AE47" s="409"/>
      <c r="AF47" s="409"/>
      <c r="AG47" s="409"/>
      <c r="AH47" s="409"/>
      <c r="AI47" s="409"/>
      <c r="AJ47" s="409"/>
      <c r="AK47" s="409"/>
      <c r="AL47" s="409"/>
      <c r="AM47" s="295">
        <f>SUM(Y47:AL47)</f>
        <v>1</v>
      </c>
    </row>
    <row r="48" spans="1:39" ht="15" outlineLevel="1">
      <c r="B48" s="293" t="s">
        <v>267</v>
      </c>
      <c r="C48" s="290" t="s">
        <v>163</v>
      </c>
      <c r="D48" s="294">
        <f>+'7.  Persistence Report'!AU208</f>
        <v>35530</v>
      </c>
      <c r="E48" s="294">
        <f>+'7.  Persistence Report'!AV208</f>
        <v>35530</v>
      </c>
      <c r="F48" s="294">
        <f>+'7.  Persistence Report'!AW208</f>
        <v>35530</v>
      </c>
      <c r="G48" s="294">
        <f>+'7.  Persistence Report'!AX208</f>
        <v>35530</v>
      </c>
      <c r="H48" s="294">
        <f>+'7.  Persistence Report'!AY208</f>
        <v>35530</v>
      </c>
      <c r="I48" s="294">
        <f>+'7.  Persistence Report'!AZ208</f>
        <v>35530</v>
      </c>
      <c r="J48" s="294">
        <f>+'7.  Persistence Report'!BA208</f>
        <v>35530</v>
      </c>
      <c r="K48" s="294">
        <f>+'7.  Persistence Report'!BB208</f>
        <v>35530</v>
      </c>
      <c r="L48" s="294">
        <f>+'7.  Persistence Report'!BC208</f>
        <v>35530</v>
      </c>
      <c r="M48" s="294">
        <f>+'7.  Persistence Report'!BD208</f>
        <v>35530</v>
      </c>
      <c r="N48" s="467"/>
      <c r="O48" s="294">
        <f>+'7.  Persistence Report'!P208</f>
        <v>19</v>
      </c>
      <c r="P48" s="294">
        <f>+'7.  Persistence Report'!Q208</f>
        <v>19</v>
      </c>
      <c r="Q48" s="294">
        <f>+'7.  Persistence Report'!R208</f>
        <v>19</v>
      </c>
      <c r="R48" s="294">
        <f>+'7.  Persistence Report'!S208</f>
        <v>19</v>
      </c>
      <c r="S48" s="294">
        <f>+'7.  Persistence Report'!T208</f>
        <v>19</v>
      </c>
      <c r="T48" s="294">
        <f>+'7.  Persistence Report'!U208</f>
        <v>19</v>
      </c>
      <c r="U48" s="294">
        <f>+'7.  Persistence Report'!V208</f>
        <v>19</v>
      </c>
      <c r="V48" s="294">
        <f>+'7.  Persistence Report'!W208</f>
        <v>19</v>
      </c>
      <c r="W48" s="294">
        <f>+'7.  Persistence Report'!X208</f>
        <v>19</v>
      </c>
      <c r="X48" s="294">
        <f>+'7.  Persistence Report'!Y208</f>
        <v>19</v>
      </c>
      <c r="Y48" s="410">
        <f>Y47</f>
        <v>1</v>
      </c>
      <c r="Z48" s="410">
        <f t="shared" ref="Z48:AC48" si="22">Z47</f>
        <v>0</v>
      </c>
      <c r="AA48" s="410">
        <f t="shared" si="22"/>
        <v>0</v>
      </c>
      <c r="AB48" s="410">
        <f t="shared" si="22"/>
        <v>0</v>
      </c>
      <c r="AC48" s="410">
        <f t="shared" si="22"/>
        <v>0</v>
      </c>
      <c r="AD48" s="410">
        <f t="shared" ref="AD48" si="23">AD47</f>
        <v>0</v>
      </c>
      <c r="AE48" s="410">
        <f t="shared" ref="AE48" si="24">AE47</f>
        <v>0</v>
      </c>
      <c r="AF48" s="410">
        <f t="shared" ref="AF48" si="25">AF47</f>
        <v>0</v>
      </c>
      <c r="AG48" s="410">
        <f t="shared" ref="AG48" si="26">AG47</f>
        <v>0</v>
      </c>
      <c r="AH48" s="410">
        <f t="shared" ref="AH48" si="27">AH47</f>
        <v>0</v>
      </c>
      <c r="AI48" s="410">
        <f t="shared" ref="AI48" si="28">AI47</f>
        <v>0</v>
      </c>
      <c r="AJ48" s="410">
        <f t="shared" ref="AJ48" si="29">AJ47</f>
        <v>0</v>
      </c>
      <c r="AK48" s="410">
        <f t="shared" ref="AK48" si="30">AK47</f>
        <v>0</v>
      </c>
      <c r="AL48" s="410">
        <f t="shared" ref="AL48" si="31">AL47</f>
        <v>0</v>
      </c>
      <c r="AM48" s="296"/>
    </row>
    <row r="49" spans="1:39" ht="15" outlineLevel="1">
      <c r="B49" s="293"/>
      <c r="C49" s="304"/>
      <c r="D49" s="303"/>
      <c r="E49" s="303"/>
      <c r="F49" s="303"/>
      <c r="G49" s="303"/>
      <c r="H49" s="303"/>
      <c r="I49" s="303"/>
      <c r="J49" s="303"/>
      <c r="K49" s="303"/>
      <c r="L49" s="303"/>
      <c r="M49" s="303"/>
      <c r="N49" s="290"/>
      <c r="O49" s="303"/>
      <c r="P49" s="303"/>
      <c r="Q49" s="303"/>
      <c r="R49" s="303"/>
      <c r="S49" s="303"/>
      <c r="T49" s="303"/>
      <c r="U49" s="303"/>
      <c r="V49" s="303"/>
      <c r="W49" s="303"/>
      <c r="X49" s="303"/>
      <c r="Y49" s="411"/>
      <c r="Z49" s="411"/>
      <c r="AA49" s="411"/>
      <c r="AB49" s="411"/>
      <c r="AC49" s="411"/>
      <c r="AD49" s="411"/>
      <c r="AE49" s="411"/>
      <c r="AF49" s="411"/>
      <c r="AG49" s="411"/>
      <c r="AH49" s="411"/>
      <c r="AI49" s="411"/>
      <c r="AJ49" s="411"/>
      <c r="AK49" s="411"/>
      <c r="AL49" s="411"/>
      <c r="AM49" s="305"/>
    </row>
    <row r="50" spans="1:39" ht="18" customHeight="1" outlineLevel="1">
      <c r="A50" s="521">
        <v>5</v>
      </c>
      <c r="B50" s="519" t="s">
        <v>98</v>
      </c>
      <c r="C50" s="290" t="s">
        <v>25</v>
      </c>
      <c r="D50" s="294">
        <f>+'7.  Persistence Report'!AU190</f>
        <v>1749121</v>
      </c>
      <c r="E50" s="294">
        <f>+'7.  Persistence Report'!AV190</f>
        <v>1749121</v>
      </c>
      <c r="F50" s="294">
        <f>+'7.  Persistence Report'!AW190</f>
        <v>1749121</v>
      </c>
      <c r="G50" s="294">
        <f>+'7.  Persistence Report'!AX190</f>
        <v>1749121</v>
      </c>
      <c r="H50" s="294">
        <f>+'7.  Persistence Report'!AY190</f>
        <v>1749121</v>
      </c>
      <c r="I50" s="294">
        <f>+'7.  Persistence Report'!AZ190</f>
        <v>1749121</v>
      </c>
      <c r="J50" s="294">
        <f>+'7.  Persistence Report'!BA190</f>
        <v>1749121</v>
      </c>
      <c r="K50" s="294">
        <f>+'7.  Persistence Report'!BB190</f>
        <v>1749121</v>
      </c>
      <c r="L50" s="294">
        <f>+'7.  Persistence Report'!BC190</f>
        <v>1749121</v>
      </c>
      <c r="M50" s="294">
        <f>+'7.  Persistence Report'!BD190</f>
        <v>1749121</v>
      </c>
      <c r="N50" s="290"/>
      <c r="O50" s="294">
        <f>+'7.  Persistence Report'!P190</f>
        <v>124</v>
      </c>
      <c r="P50" s="294">
        <f>+'7.  Persistence Report'!Q190</f>
        <v>124</v>
      </c>
      <c r="Q50" s="294">
        <f>+'7.  Persistence Report'!R190</f>
        <v>124</v>
      </c>
      <c r="R50" s="294">
        <f>+'7.  Persistence Report'!S190</f>
        <v>124</v>
      </c>
      <c r="S50" s="294">
        <f>+'7.  Persistence Report'!T190</f>
        <v>124</v>
      </c>
      <c r="T50" s="294">
        <f>+'7.  Persistence Report'!U190</f>
        <v>124</v>
      </c>
      <c r="U50" s="294">
        <f>+'7.  Persistence Report'!V190</f>
        <v>124</v>
      </c>
      <c r="V50" s="294">
        <f>+'7.  Persistence Report'!W190</f>
        <v>124</v>
      </c>
      <c r="W50" s="294">
        <f>+'7.  Persistence Report'!X190</f>
        <v>124</v>
      </c>
      <c r="X50" s="294">
        <f>+'7.  Persistence Report'!Y190</f>
        <v>124</v>
      </c>
      <c r="Y50" s="409">
        <v>1</v>
      </c>
      <c r="Z50" s="409"/>
      <c r="AA50" s="409"/>
      <c r="AB50" s="409"/>
      <c r="AC50" s="409"/>
      <c r="AD50" s="409"/>
      <c r="AE50" s="409"/>
      <c r="AF50" s="409"/>
      <c r="AG50" s="409"/>
      <c r="AH50" s="409"/>
      <c r="AI50" s="409"/>
      <c r="AJ50" s="409"/>
      <c r="AK50" s="409"/>
      <c r="AL50" s="409"/>
      <c r="AM50" s="295">
        <f>SUM(Y50:AL50)</f>
        <v>1</v>
      </c>
    </row>
    <row r="51" spans="1:39" ht="15" outlineLevel="1">
      <c r="B51" s="293" t="s">
        <v>267</v>
      </c>
      <c r="C51" s="290" t="s">
        <v>163</v>
      </c>
      <c r="D51" s="294">
        <f>+'7.  Persistence Report'!AU209</f>
        <v>415879</v>
      </c>
      <c r="E51" s="294">
        <f>+'7.  Persistence Report'!AV209</f>
        <v>415879</v>
      </c>
      <c r="F51" s="294">
        <f>+'7.  Persistence Report'!AW209</f>
        <v>415879</v>
      </c>
      <c r="G51" s="294">
        <f>+'7.  Persistence Report'!AX209</f>
        <v>415879</v>
      </c>
      <c r="H51" s="294">
        <f>+'7.  Persistence Report'!AY209</f>
        <v>415879</v>
      </c>
      <c r="I51" s="294">
        <f>+'7.  Persistence Report'!AZ209</f>
        <v>415879</v>
      </c>
      <c r="J51" s="294">
        <f>+'7.  Persistence Report'!BA209</f>
        <v>415879</v>
      </c>
      <c r="K51" s="294">
        <f>+'7.  Persistence Report'!BB209</f>
        <v>415879</v>
      </c>
      <c r="L51" s="294">
        <f>+'7.  Persistence Report'!BC209</f>
        <v>415879</v>
      </c>
      <c r="M51" s="294">
        <f>+'7.  Persistence Report'!BD209</f>
        <v>415879</v>
      </c>
      <c r="N51" s="467"/>
      <c r="O51" s="294">
        <f>+'7.  Persistence Report'!P209</f>
        <v>24</v>
      </c>
      <c r="P51" s="294">
        <f>+'7.  Persistence Report'!Q209</f>
        <v>24</v>
      </c>
      <c r="Q51" s="294">
        <f>+'7.  Persistence Report'!R209</f>
        <v>24</v>
      </c>
      <c r="R51" s="294">
        <f>+'7.  Persistence Report'!S209</f>
        <v>24</v>
      </c>
      <c r="S51" s="294">
        <f>+'7.  Persistence Report'!T209</f>
        <v>24</v>
      </c>
      <c r="T51" s="294">
        <f>+'7.  Persistence Report'!U209</f>
        <v>24</v>
      </c>
      <c r="U51" s="294">
        <f>+'7.  Persistence Report'!V209</f>
        <v>24</v>
      </c>
      <c r="V51" s="294">
        <f>+'7.  Persistence Report'!W209</f>
        <v>24</v>
      </c>
      <c r="W51" s="294">
        <f>+'7.  Persistence Report'!X209</f>
        <v>24</v>
      </c>
      <c r="X51" s="294">
        <f>+'7.  Persistence Report'!Y209</f>
        <v>24</v>
      </c>
      <c r="Y51" s="410">
        <f>Y50</f>
        <v>1</v>
      </c>
      <c r="Z51" s="410">
        <f t="shared" ref="Z51:AC51" si="32">Z50</f>
        <v>0</v>
      </c>
      <c r="AA51" s="410">
        <f t="shared" si="32"/>
        <v>0</v>
      </c>
      <c r="AB51" s="410">
        <f t="shared" si="32"/>
        <v>0</v>
      </c>
      <c r="AC51" s="410">
        <f t="shared" si="32"/>
        <v>0</v>
      </c>
      <c r="AD51" s="410">
        <f t="shared" ref="AD51" si="33">AD50</f>
        <v>0</v>
      </c>
      <c r="AE51" s="410">
        <f t="shared" ref="AE51" si="34">AE50</f>
        <v>0</v>
      </c>
      <c r="AF51" s="410">
        <f t="shared" ref="AF51" si="35">AF50</f>
        <v>0</v>
      </c>
      <c r="AG51" s="410">
        <f t="shared" ref="AG51" si="36">AG50</f>
        <v>0</v>
      </c>
      <c r="AH51" s="410">
        <f t="shared" ref="AH51" si="37">AH50</f>
        <v>0</v>
      </c>
      <c r="AI51" s="410">
        <f t="shared" ref="AI51" si="38">AI50</f>
        <v>0</v>
      </c>
      <c r="AJ51" s="410">
        <f t="shared" ref="AJ51" si="39">AJ50</f>
        <v>0</v>
      </c>
      <c r="AK51" s="410">
        <f t="shared" ref="AK51" si="40">AK50</f>
        <v>0</v>
      </c>
      <c r="AL51" s="410">
        <f t="shared" ref="AL51" si="41">AL50</f>
        <v>0</v>
      </c>
      <c r="AM51" s="296"/>
    </row>
    <row r="52" spans="1:39" ht="15" outlineLevel="1">
      <c r="B52" s="293"/>
      <c r="C52" s="290"/>
      <c r="D52" s="290"/>
      <c r="E52" s="290"/>
      <c r="F52" s="290"/>
      <c r="G52" s="290"/>
      <c r="H52" s="290"/>
      <c r="I52" s="290"/>
      <c r="J52" s="290"/>
      <c r="K52" s="290"/>
      <c r="L52" s="290"/>
      <c r="M52" s="290"/>
      <c r="N52" s="290"/>
      <c r="O52" s="290"/>
      <c r="P52" s="290"/>
      <c r="Q52" s="290"/>
      <c r="R52" s="290"/>
      <c r="S52" s="290"/>
      <c r="T52" s="290"/>
      <c r="U52" s="290"/>
      <c r="V52" s="290"/>
      <c r="W52" s="290"/>
      <c r="X52" s="290"/>
      <c r="Y52" s="421"/>
      <c r="Z52" s="422"/>
      <c r="AA52" s="422"/>
      <c r="AB52" s="422"/>
      <c r="AC52" s="422"/>
      <c r="AD52" s="422"/>
      <c r="AE52" s="422"/>
      <c r="AF52" s="422"/>
      <c r="AG52" s="422"/>
      <c r="AH52" s="422"/>
      <c r="AI52" s="422"/>
      <c r="AJ52" s="422"/>
      <c r="AK52" s="422"/>
      <c r="AL52" s="422"/>
      <c r="AM52" s="296"/>
    </row>
    <row r="53" spans="1:39" ht="16.5" customHeight="1" outlineLevel="1">
      <c r="B53" s="318" t="s">
        <v>497</v>
      </c>
      <c r="C53" s="288"/>
      <c r="D53" s="288"/>
      <c r="E53" s="288"/>
      <c r="F53" s="288"/>
      <c r="G53" s="288"/>
      <c r="H53" s="288"/>
      <c r="I53" s="288"/>
      <c r="J53" s="288"/>
      <c r="K53" s="288"/>
      <c r="L53" s="288"/>
      <c r="M53" s="288"/>
      <c r="N53" s="289"/>
      <c r="O53" s="288"/>
      <c r="P53" s="288"/>
      <c r="Q53" s="288"/>
      <c r="R53" s="288"/>
      <c r="S53" s="288"/>
      <c r="T53" s="288"/>
      <c r="U53" s="288"/>
      <c r="V53" s="288"/>
      <c r="W53" s="288"/>
      <c r="X53" s="288"/>
      <c r="Y53" s="413"/>
      <c r="Z53" s="413"/>
      <c r="AA53" s="413"/>
      <c r="AB53" s="413"/>
      <c r="AC53" s="413"/>
      <c r="AD53" s="413"/>
      <c r="AE53" s="413"/>
      <c r="AF53" s="413"/>
      <c r="AG53" s="413"/>
      <c r="AH53" s="413"/>
      <c r="AI53" s="413"/>
      <c r="AJ53" s="413"/>
      <c r="AK53" s="413"/>
      <c r="AL53" s="413"/>
      <c r="AM53" s="291"/>
    </row>
    <row r="54" spans="1:39" ht="15" outlineLevel="1">
      <c r="A54" s="521">
        <v>6</v>
      </c>
      <c r="B54" s="519" t="s">
        <v>99</v>
      </c>
      <c r="C54" s="290" t="s">
        <v>25</v>
      </c>
      <c r="D54" s="294">
        <f>+'7.  Persistence Report'!AU191</f>
        <v>72926</v>
      </c>
      <c r="E54" s="294">
        <f>+'7.  Persistence Report'!AV191</f>
        <v>72926</v>
      </c>
      <c r="F54" s="294">
        <f>+'7.  Persistence Report'!AW191</f>
        <v>72926</v>
      </c>
      <c r="G54" s="294">
        <f>+'7.  Persistence Report'!AX191</f>
        <v>72926</v>
      </c>
      <c r="H54" s="294">
        <f>+'7.  Persistence Report'!AY191</f>
        <v>0</v>
      </c>
      <c r="I54" s="294">
        <f>+'7.  Persistence Report'!AZ191</f>
        <v>0</v>
      </c>
      <c r="J54" s="294">
        <f>+'7.  Persistence Report'!BA191</f>
        <v>0</v>
      </c>
      <c r="K54" s="294">
        <f>+'7.  Persistence Report'!BB191</f>
        <v>0</v>
      </c>
      <c r="L54" s="294">
        <f>+'7.  Persistence Report'!BC191</f>
        <v>0</v>
      </c>
      <c r="M54" s="294">
        <f>+'7.  Persistence Report'!BD191</f>
        <v>0</v>
      </c>
      <c r="N54" s="294">
        <v>12</v>
      </c>
      <c r="O54" s="294">
        <f>+'7.  Persistence Report'!P191</f>
        <v>16</v>
      </c>
      <c r="P54" s="294">
        <f>+'7.  Persistence Report'!Q191</f>
        <v>16</v>
      </c>
      <c r="Q54" s="294">
        <f>+'7.  Persistence Report'!R191</f>
        <v>16</v>
      </c>
      <c r="R54" s="294">
        <f>+'7.  Persistence Report'!S191</f>
        <v>16</v>
      </c>
      <c r="S54" s="294">
        <f>+'7.  Persistence Report'!T191</f>
        <v>0</v>
      </c>
      <c r="T54" s="294">
        <f>+'7.  Persistence Report'!U191</f>
        <v>0</v>
      </c>
      <c r="U54" s="294">
        <f>+'7.  Persistence Report'!V191</f>
        <v>0</v>
      </c>
      <c r="V54" s="294">
        <f>+'7.  Persistence Report'!W191</f>
        <v>0</v>
      </c>
      <c r="W54" s="294">
        <f>+'7.  Persistence Report'!X191</f>
        <v>0</v>
      </c>
      <c r="X54" s="294">
        <f>+'7.  Persistence Report'!Y191</f>
        <v>0</v>
      </c>
      <c r="Y54" s="414"/>
      <c r="Z54" s="409">
        <v>1</v>
      </c>
      <c r="AA54" s="409"/>
      <c r="AB54" s="409"/>
      <c r="AC54" s="409"/>
      <c r="AD54" s="409"/>
      <c r="AE54" s="409"/>
      <c r="AF54" s="414"/>
      <c r="AG54" s="414"/>
      <c r="AH54" s="414"/>
      <c r="AI54" s="414"/>
      <c r="AJ54" s="414"/>
      <c r="AK54" s="414"/>
      <c r="AL54" s="414"/>
      <c r="AM54" s="295">
        <f>SUM(Y54:AL54)</f>
        <v>1</v>
      </c>
    </row>
    <row r="55" spans="1:39" ht="15" outlineLevel="1">
      <c r="B55" s="293" t="s">
        <v>267</v>
      </c>
      <c r="C55" s="290" t="s">
        <v>163</v>
      </c>
      <c r="D55" s="294">
        <f>+'7.  Persistence Report'!AU210</f>
        <v>316242</v>
      </c>
      <c r="E55" s="294">
        <f>+'7.  Persistence Report'!AV210</f>
        <v>316242</v>
      </c>
      <c r="F55" s="294">
        <f>+'7.  Persistence Report'!AW210</f>
        <v>316242</v>
      </c>
      <c r="G55" s="294">
        <f>+'7.  Persistence Report'!AX210</f>
        <v>316242</v>
      </c>
      <c r="H55" s="294">
        <f>+'7.  Persistence Report'!AY210</f>
        <v>389168</v>
      </c>
      <c r="I55" s="294">
        <f>+'7.  Persistence Report'!AZ210</f>
        <v>389168</v>
      </c>
      <c r="J55" s="294">
        <f>+'7.  Persistence Report'!BA210</f>
        <v>389168</v>
      </c>
      <c r="K55" s="294">
        <f>+'7.  Persistence Report'!BB210</f>
        <v>389168</v>
      </c>
      <c r="L55" s="294">
        <f>+'7.  Persistence Report'!BC210</f>
        <v>389168</v>
      </c>
      <c r="M55" s="294">
        <f>+'7.  Persistence Report'!BD210</f>
        <v>389168</v>
      </c>
      <c r="N55" s="294">
        <f>N54</f>
        <v>12</v>
      </c>
      <c r="O55" s="294">
        <f>+'7.  Persistence Report'!P210</f>
        <v>67</v>
      </c>
      <c r="P55" s="294">
        <f>+'7.  Persistence Report'!Q210</f>
        <v>67</v>
      </c>
      <c r="Q55" s="294">
        <f>+'7.  Persistence Report'!R210</f>
        <v>67</v>
      </c>
      <c r="R55" s="294">
        <f>+'7.  Persistence Report'!S210</f>
        <v>67</v>
      </c>
      <c r="S55" s="294">
        <f>+'7.  Persistence Report'!T210</f>
        <v>91</v>
      </c>
      <c r="T55" s="294">
        <f>+'7.  Persistence Report'!U210</f>
        <v>91</v>
      </c>
      <c r="U55" s="294">
        <f>+'7.  Persistence Report'!V210</f>
        <v>91</v>
      </c>
      <c r="V55" s="294">
        <f>+'7.  Persistence Report'!W210</f>
        <v>91</v>
      </c>
      <c r="W55" s="294">
        <f>+'7.  Persistence Report'!X210</f>
        <v>91</v>
      </c>
      <c r="X55" s="294">
        <f>+'7.  Persistence Report'!Y210</f>
        <v>91</v>
      </c>
      <c r="Y55" s="410">
        <f>Y54</f>
        <v>0</v>
      </c>
      <c r="Z55" s="410">
        <f t="shared" ref="Z55:AC55" si="42">Z54</f>
        <v>1</v>
      </c>
      <c r="AA55" s="410">
        <f t="shared" si="42"/>
        <v>0</v>
      </c>
      <c r="AB55" s="410">
        <f t="shared" si="42"/>
        <v>0</v>
      </c>
      <c r="AC55" s="410">
        <f t="shared" si="42"/>
        <v>0</v>
      </c>
      <c r="AD55" s="410">
        <f t="shared" ref="AD55" si="43">AD54</f>
        <v>0</v>
      </c>
      <c r="AE55" s="410">
        <f t="shared" ref="AE55" si="44">AE54</f>
        <v>0</v>
      </c>
      <c r="AF55" s="410">
        <f t="shared" ref="AF55" si="45">AF54</f>
        <v>0</v>
      </c>
      <c r="AG55" s="410">
        <f t="shared" ref="AG55" si="46">AG54</f>
        <v>0</v>
      </c>
      <c r="AH55" s="410">
        <f t="shared" ref="AH55" si="47">AH54</f>
        <v>0</v>
      </c>
      <c r="AI55" s="410">
        <f t="shared" ref="AI55" si="48">AI54</f>
        <v>0</v>
      </c>
      <c r="AJ55" s="410">
        <f t="shared" ref="AJ55" si="49">AJ54</f>
        <v>0</v>
      </c>
      <c r="AK55" s="410">
        <f t="shared" ref="AK55" si="50">AK54</f>
        <v>0</v>
      </c>
      <c r="AL55" s="410">
        <f t="shared" ref="AL55" si="51">AL54</f>
        <v>0</v>
      </c>
      <c r="AM55" s="310"/>
    </row>
    <row r="56" spans="1:39" ht="15" outlineLevel="1">
      <c r="B56" s="309"/>
      <c r="C56" s="311"/>
      <c r="D56" s="290"/>
      <c r="E56" s="290"/>
      <c r="F56" s="290"/>
      <c r="G56" s="290"/>
      <c r="H56" s="290"/>
      <c r="I56" s="290"/>
      <c r="J56" s="290"/>
      <c r="K56" s="290"/>
      <c r="L56" s="290"/>
      <c r="M56" s="290"/>
      <c r="N56" s="290"/>
      <c r="O56" s="290"/>
      <c r="P56" s="290"/>
      <c r="Q56" s="290"/>
      <c r="R56" s="290"/>
      <c r="S56" s="290"/>
      <c r="T56" s="290"/>
      <c r="U56" s="290"/>
      <c r="V56" s="290"/>
      <c r="W56" s="290"/>
      <c r="X56" s="290"/>
      <c r="Y56" s="415"/>
      <c r="Z56" s="415"/>
      <c r="AA56" s="415"/>
      <c r="AB56" s="415"/>
      <c r="AC56" s="415"/>
      <c r="AD56" s="415"/>
      <c r="AE56" s="415"/>
      <c r="AF56" s="415"/>
      <c r="AG56" s="415"/>
      <c r="AH56" s="415"/>
      <c r="AI56" s="415"/>
      <c r="AJ56" s="415"/>
      <c r="AK56" s="415"/>
      <c r="AL56" s="415"/>
      <c r="AM56" s="312"/>
    </row>
    <row r="57" spans="1:39" ht="28.5" customHeight="1" outlineLevel="1">
      <c r="A57" s="521">
        <v>7</v>
      </c>
      <c r="B57" s="519" t="s">
        <v>100</v>
      </c>
      <c r="C57" s="290" t="s">
        <v>25</v>
      </c>
      <c r="D57" s="294">
        <f>+'7.  Persistence Report'!AU192</f>
        <v>6459572</v>
      </c>
      <c r="E57" s="294">
        <f>+'7.  Persistence Report'!AV192</f>
        <v>6459572</v>
      </c>
      <c r="F57" s="294">
        <f>+'7.  Persistence Report'!AW192</f>
        <v>6408565</v>
      </c>
      <c r="G57" s="294">
        <f>+'7.  Persistence Report'!AX192</f>
        <v>6408565</v>
      </c>
      <c r="H57" s="294">
        <f>+'7.  Persistence Report'!AY192</f>
        <v>6408565</v>
      </c>
      <c r="I57" s="294">
        <f>+'7.  Persistence Report'!AZ192</f>
        <v>6326681</v>
      </c>
      <c r="J57" s="294">
        <f>+'7.  Persistence Report'!BA192</f>
        <v>6008649</v>
      </c>
      <c r="K57" s="294">
        <f>+'7.  Persistence Report'!BB192</f>
        <v>6008649</v>
      </c>
      <c r="L57" s="294">
        <f>+'7.  Persistence Report'!BC192</f>
        <v>5813300</v>
      </c>
      <c r="M57" s="294">
        <f>+'7.  Persistence Report'!BD192</f>
        <v>4768314</v>
      </c>
      <c r="N57" s="294">
        <v>12</v>
      </c>
      <c r="O57" s="294">
        <f>+'7.  Persistence Report'!P192</f>
        <v>1133</v>
      </c>
      <c r="P57" s="294">
        <f>+'7.  Persistence Report'!Q192</f>
        <v>1133</v>
      </c>
      <c r="Q57" s="294">
        <f>+'7.  Persistence Report'!R192</f>
        <v>1117</v>
      </c>
      <c r="R57" s="294">
        <f>+'7.  Persistence Report'!S192</f>
        <v>1117</v>
      </c>
      <c r="S57" s="294">
        <f>+'7.  Persistence Report'!T192</f>
        <v>1117</v>
      </c>
      <c r="T57" s="294">
        <f>+'7.  Persistence Report'!U192</f>
        <v>1094</v>
      </c>
      <c r="U57" s="294">
        <f>+'7.  Persistence Report'!V192</f>
        <v>1040</v>
      </c>
      <c r="V57" s="294">
        <f>+'7.  Persistence Report'!W192</f>
        <v>1040</v>
      </c>
      <c r="W57" s="294">
        <f>+'7.  Persistence Report'!X192</f>
        <v>984</v>
      </c>
      <c r="X57" s="294">
        <f>+'7.  Persistence Report'!Y192</f>
        <v>808</v>
      </c>
      <c r="Y57" s="532"/>
      <c r="Z57" s="409">
        <v>3.4987168025659619E-2</v>
      </c>
      <c r="AA57" s="409">
        <v>0.9650128319743404</v>
      </c>
      <c r="AB57" s="409"/>
      <c r="AC57" s="532"/>
      <c r="AD57" s="409"/>
      <c r="AE57" s="409"/>
      <c r="AF57" s="414"/>
      <c r="AG57" s="414"/>
      <c r="AH57" s="414"/>
      <c r="AI57" s="414"/>
      <c r="AJ57" s="414"/>
      <c r="AK57" s="414"/>
      <c r="AL57" s="414"/>
      <c r="AM57" s="295">
        <f>SUM(Y57:AL57)</f>
        <v>1</v>
      </c>
    </row>
    <row r="58" spans="1:39" ht="15" outlineLevel="1">
      <c r="B58" s="293" t="s">
        <v>267</v>
      </c>
      <c r="C58" s="290" t="s">
        <v>163</v>
      </c>
      <c r="D58" s="294">
        <f>+'7.  Persistence Report'!AU211+'7.  Persistence Report'!AU231</f>
        <v>646013</v>
      </c>
      <c r="E58" s="294">
        <f>+'7.  Persistence Report'!AV211+'7.  Persistence Report'!AV231</f>
        <v>646013</v>
      </c>
      <c r="F58" s="294">
        <f>+'7.  Persistence Report'!AW211+'7.  Persistence Report'!AW231</f>
        <v>697020</v>
      </c>
      <c r="G58" s="294">
        <f>+'7.  Persistence Report'!AX211+'7.  Persistence Report'!AX231</f>
        <v>698737</v>
      </c>
      <c r="H58" s="294">
        <f>+'7.  Persistence Report'!AY211+'7.  Persistence Report'!AY231</f>
        <v>698737</v>
      </c>
      <c r="I58" s="294">
        <f>+'7.  Persistence Report'!AZ211+'7.  Persistence Report'!AZ231</f>
        <v>698737</v>
      </c>
      <c r="J58" s="294">
        <f>+'7.  Persistence Report'!BA211+'7.  Persistence Report'!BA231</f>
        <v>1016768</v>
      </c>
      <c r="K58" s="294">
        <f>+'7.  Persistence Report'!BB211+'7.  Persistence Report'!BB231</f>
        <v>1016768</v>
      </c>
      <c r="L58" s="294">
        <f>+'7.  Persistence Report'!BC211+'7.  Persistence Report'!BC231</f>
        <v>1038720</v>
      </c>
      <c r="M58" s="294">
        <f>+'7.  Persistence Report'!BD211+'7.  Persistence Report'!BD231</f>
        <v>660955</v>
      </c>
      <c r="N58" s="294">
        <f>N57</f>
        <v>12</v>
      </c>
      <c r="O58" s="294">
        <f>+'7.  Persistence Report'!P211+'7.  Persistence Report'!P231</f>
        <v>96</v>
      </c>
      <c r="P58" s="294">
        <f>+'7.  Persistence Report'!Q211+'7.  Persistence Report'!Q231</f>
        <v>96</v>
      </c>
      <c r="Q58" s="294">
        <f>+'7.  Persistence Report'!R211+'7.  Persistence Report'!R231</f>
        <v>112</v>
      </c>
      <c r="R58" s="294">
        <f>+'7.  Persistence Report'!S211+'7.  Persistence Report'!S231</f>
        <v>112</v>
      </c>
      <c r="S58" s="294">
        <f>+'7.  Persistence Report'!T211+'7.  Persistence Report'!T231</f>
        <v>112</v>
      </c>
      <c r="T58" s="294">
        <f>+'7.  Persistence Report'!U211+'7.  Persistence Report'!U231</f>
        <v>112</v>
      </c>
      <c r="U58" s="294">
        <f>+'7.  Persistence Report'!V211+'7.  Persistence Report'!V231</f>
        <v>166</v>
      </c>
      <c r="V58" s="294">
        <f>+'7.  Persistence Report'!W211+'7.  Persistence Report'!W231</f>
        <v>166</v>
      </c>
      <c r="W58" s="294">
        <f>+'7.  Persistence Report'!X211+'7.  Persistence Report'!X231</f>
        <v>168</v>
      </c>
      <c r="X58" s="294">
        <f>+'7.  Persistence Report'!Y211+'7.  Persistence Report'!Y231</f>
        <v>113</v>
      </c>
      <c r="Y58" s="410">
        <f>Y57</f>
        <v>0</v>
      </c>
      <c r="Z58" s="410">
        <f>Z57</f>
        <v>3.4987168025659619E-2</v>
      </c>
      <c r="AA58" s="410">
        <f t="shared" ref="AA58:AC58" si="52">AA57</f>
        <v>0.9650128319743404</v>
      </c>
      <c r="AB58" s="410">
        <f t="shared" si="52"/>
        <v>0</v>
      </c>
      <c r="AC58" s="410">
        <f t="shared" si="52"/>
        <v>0</v>
      </c>
      <c r="AD58" s="410">
        <f t="shared" ref="AD58" si="53">AD57</f>
        <v>0</v>
      </c>
      <c r="AE58" s="410">
        <f t="shared" ref="AE58" si="54">AE57</f>
        <v>0</v>
      </c>
      <c r="AF58" s="410">
        <f t="shared" ref="AF58" si="55">AF57</f>
        <v>0</v>
      </c>
      <c r="AG58" s="410">
        <f t="shared" ref="AG58" si="56">AG57</f>
        <v>0</v>
      </c>
      <c r="AH58" s="410">
        <f t="shared" ref="AH58" si="57">AH57</f>
        <v>0</v>
      </c>
      <c r="AI58" s="410">
        <f t="shared" ref="AI58" si="58">AI57</f>
        <v>0</v>
      </c>
      <c r="AJ58" s="410">
        <f t="shared" ref="AJ58" si="59">AJ57</f>
        <v>0</v>
      </c>
      <c r="AK58" s="410">
        <f t="shared" ref="AK58" si="60">AK57</f>
        <v>0</v>
      </c>
      <c r="AL58" s="410">
        <f t="shared" ref="AL58" si="61">AL57</f>
        <v>0</v>
      </c>
      <c r="AM58" s="310"/>
    </row>
    <row r="59" spans="1:39" ht="15" outlineLevel="1">
      <c r="B59" s="313"/>
      <c r="C59" s="311"/>
      <c r="D59" s="290"/>
      <c r="E59" s="290"/>
      <c r="F59" s="290"/>
      <c r="G59" s="290"/>
      <c r="H59" s="290"/>
      <c r="I59" s="290"/>
      <c r="J59" s="290"/>
      <c r="K59" s="290"/>
      <c r="L59" s="290"/>
      <c r="M59" s="290"/>
      <c r="N59" s="290"/>
      <c r="O59" s="290"/>
      <c r="P59" s="290"/>
      <c r="Q59" s="290"/>
      <c r="R59" s="290"/>
      <c r="S59" s="290"/>
      <c r="T59" s="290"/>
      <c r="U59" s="290"/>
      <c r="V59" s="290"/>
      <c r="W59" s="290"/>
      <c r="X59" s="290"/>
      <c r="Y59" s="415"/>
      <c r="Z59" s="416"/>
      <c r="AA59" s="415"/>
      <c r="AB59" s="415"/>
      <c r="AC59" s="415"/>
      <c r="AD59" s="415"/>
      <c r="AE59" s="415"/>
      <c r="AF59" s="415"/>
      <c r="AG59" s="415"/>
      <c r="AH59" s="415"/>
      <c r="AI59" s="415"/>
      <c r="AJ59" s="415"/>
      <c r="AK59" s="415"/>
      <c r="AL59" s="415"/>
      <c r="AM59" s="312"/>
    </row>
    <row r="60" spans="1:39" ht="30" outlineLevel="1">
      <c r="A60" s="521">
        <v>8</v>
      </c>
      <c r="B60" s="519" t="s">
        <v>101</v>
      </c>
      <c r="C60" s="290" t="s">
        <v>25</v>
      </c>
      <c r="D60" s="294">
        <f>+'7.  Persistence Report'!AU193</f>
        <v>221010</v>
      </c>
      <c r="E60" s="294">
        <f>+'7.  Persistence Report'!AV193</f>
        <v>219238</v>
      </c>
      <c r="F60" s="294">
        <f>+'7.  Persistence Report'!AW193</f>
        <v>174181</v>
      </c>
      <c r="G60" s="294">
        <f>+'7.  Persistence Report'!AX193</f>
        <v>174181</v>
      </c>
      <c r="H60" s="294">
        <f>+'7.  Persistence Report'!AY193</f>
        <v>174181</v>
      </c>
      <c r="I60" s="294">
        <f>+'7.  Persistence Report'!AZ193</f>
        <v>174181</v>
      </c>
      <c r="J60" s="294">
        <f>+'7.  Persistence Report'!BA193</f>
        <v>174181</v>
      </c>
      <c r="K60" s="294">
        <f>+'7.  Persistence Report'!BB193</f>
        <v>174181</v>
      </c>
      <c r="L60" s="294">
        <f>+'7.  Persistence Report'!BC193</f>
        <v>174181</v>
      </c>
      <c r="M60" s="294">
        <f>+'7.  Persistence Report'!BD193</f>
        <v>174181</v>
      </c>
      <c r="N60" s="294">
        <v>12</v>
      </c>
      <c r="O60" s="294">
        <f>+'7.  Persistence Report'!P193</f>
        <v>53</v>
      </c>
      <c r="P60" s="294">
        <f>+'7.  Persistence Report'!Q193</f>
        <v>53</v>
      </c>
      <c r="Q60" s="294">
        <f>+'7.  Persistence Report'!R193</f>
        <v>41</v>
      </c>
      <c r="R60" s="294">
        <f>+'7.  Persistence Report'!S193</f>
        <v>41</v>
      </c>
      <c r="S60" s="294">
        <f>+'7.  Persistence Report'!T193</f>
        <v>41</v>
      </c>
      <c r="T60" s="294">
        <f>+'7.  Persistence Report'!U193</f>
        <v>41</v>
      </c>
      <c r="U60" s="294">
        <f>+'7.  Persistence Report'!V193</f>
        <v>41</v>
      </c>
      <c r="V60" s="294">
        <f>+'7.  Persistence Report'!W193</f>
        <v>41</v>
      </c>
      <c r="W60" s="294">
        <f>+'7.  Persistence Report'!X193</f>
        <v>41</v>
      </c>
      <c r="X60" s="294">
        <f>+'7.  Persistence Report'!Y193</f>
        <v>41</v>
      </c>
      <c r="Y60" s="414"/>
      <c r="Z60" s="409">
        <v>1</v>
      </c>
      <c r="AA60" s="409"/>
      <c r="AB60" s="409"/>
      <c r="AC60" s="409"/>
      <c r="AD60" s="409"/>
      <c r="AE60" s="409"/>
      <c r="AF60" s="414"/>
      <c r="AG60" s="414"/>
      <c r="AH60" s="414"/>
      <c r="AI60" s="414"/>
      <c r="AJ60" s="414"/>
      <c r="AK60" s="414"/>
      <c r="AL60" s="414"/>
      <c r="AM60" s="295">
        <f>SUM(Y60:AL60)</f>
        <v>1</v>
      </c>
    </row>
    <row r="61" spans="1:39" ht="15" outlineLevel="1">
      <c r="B61" s="293" t="s">
        <v>267</v>
      </c>
      <c r="C61" s="290" t="s">
        <v>163</v>
      </c>
      <c r="D61" s="294">
        <f>+'7.  Persistence Report'!AU212+'7.  Persistence Report'!AU232</f>
        <v>-46987</v>
      </c>
      <c r="E61" s="294">
        <f>+'7.  Persistence Report'!AV212+'7.  Persistence Report'!AV232</f>
        <v>-45215</v>
      </c>
      <c r="F61" s="294">
        <f>+'7.  Persistence Report'!AW212+'7.  Persistence Report'!AW232</f>
        <v>-159</v>
      </c>
      <c r="G61" s="294">
        <f>+'7.  Persistence Report'!AX212+'7.  Persistence Report'!AX232</f>
        <v>387</v>
      </c>
      <c r="H61" s="294">
        <f>+'7.  Persistence Report'!AY212+'7.  Persistence Report'!AY232</f>
        <v>387</v>
      </c>
      <c r="I61" s="294">
        <f>+'7.  Persistence Report'!AZ212+'7.  Persistence Report'!AZ232</f>
        <v>387</v>
      </c>
      <c r="J61" s="294">
        <f>+'7.  Persistence Report'!BA212+'7.  Persistence Report'!BA232</f>
        <v>387</v>
      </c>
      <c r="K61" s="294">
        <f>+'7.  Persistence Report'!BB212+'7.  Persistence Report'!BB232</f>
        <v>387</v>
      </c>
      <c r="L61" s="294">
        <f>+'7.  Persistence Report'!BC212+'7.  Persistence Report'!BC232</f>
        <v>387</v>
      </c>
      <c r="M61" s="294">
        <f>+'7.  Persistence Report'!BD212+'7.  Persistence Report'!BD232</f>
        <v>387</v>
      </c>
      <c r="N61" s="294">
        <f>N60</f>
        <v>12</v>
      </c>
      <c r="O61" s="294">
        <f>+'7.  Persistence Report'!P212+'7.  Persistence Report'!P232</f>
        <v>-12</v>
      </c>
      <c r="P61" s="294">
        <f>+'7.  Persistence Report'!Q212+'7.  Persistence Report'!Q232</f>
        <v>-12</v>
      </c>
      <c r="Q61" s="294">
        <f>+'7.  Persistence Report'!R212+'7.  Persistence Report'!R232</f>
        <v>0</v>
      </c>
      <c r="R61" s="294">
        <f>+'7.  Persistence Report'!S212+'7.  Persistence Report'!S232</f>
        <v>0</v>
      </c>
      <c r="S61" s="294">
        <f>+'7.  Persistence Report'!T212+'7.  Persistence Report'!T232</f>
        <v>0</v>
      </c>
      <c r="T61" s="294">
        <f>+'7.  Persistence Report'!U212+'7.  Persistence Report'!U232</f>
        <v>0</v>
      </c>
      <c r="U61" s="294">
        <f>+'7.  Persistence Report'!V212+'7.  Persistence Report'!V232</f>
        <v>0</v>
      </c>
      <c r="V61" s="294">
        <f>+'7.  Persistence Report'!W212+'7.  Persistence Report'!W232</f>
        <v>0</v>
      </c>
      <c r="W61" s="294">
        <f>+'7.  Persistence Report'!X212+'7.  Persistence Report'!X232</f>
        <v>0</v>
      </c>
      <c r="X61" s="294">
        <f>+'7.  Persistence Report'!Y212+'7.  Persistence Report'!Y232</f>
        <v>0</v>
      </c>
      <c r="Y61" s="410">
        <f>Y60</f>
        <v>0</v>
      </c>
      <c r="Z61" s="410">
        <f t="shared" ref="Z61:AC61" si="62">Z60</f>
        <v>1</v>
      </c>
      <c r="AA61" s="410">
        <f t="shared" si="62"/>
        <v>0</v>
      </c>
      <c r="AB61" s="410">
        <f t="shared" si="62"/>
        <v>0</v>
      </c>
      <c r="AC61" s="410">
        <f t="shared" si="62"/>
        <v>0</v>
      </c>
      <c r="AD61" s="410">
        <f t="shared" ref="AD61" si="63">AD60</f>
        <v>0</v>
      </c>
      <c r="AE61" s="410">
        <f t="shared" ref="AE61" si="64">AE60</f>
        <v>0</v>
      </c>
      <c r="AF61" s="410">
        <f t="shared" ref="AF61" si="65">AF60</f>
        <v>0</v>
      </c>
      <c r="AG61" s="410">
        <f t="shared" ref="AG61" si="66">AG60</f>
        <v>0</v>
      </c>
      <c r="AH61" s="410">
        <f t="shared" ref="AH61" si="67">AH60</f>
        <v>0</v>
      </c>
      <c r="AI61" s="410">
        <f t="shared" ref="AI61" si="68">AI60</f>
        <v>0</v>
      </c>
      <c r="AJ61" s="410">
        <f t="shared" ref="AJ61" si="69">AJ60</f>
        <v>0</v>
      </c>
      <c r="AK61" s="410">
        <f t="shared" ref="AK61" si="70">AK60</f>
        <v>0</v>
      </c>
      <c r="AL61" s="410">
        <f t="shared" ref="AL61" si="71">AL60</f>
        <v>0</v>
      </c>
      <c r="AM61" s="310"/>
    </row>
    <row r="62" spans="1:39" ht="15" outlineLevel="1">
      <c r="B62" s="313"/>
      <c r="C62" s="311"/>
      <c r="D62" s="315"/>
      <c r="E62" s="315"/>
      <c r="F62" s="315"/>
      <c r="G62" s="315"/>
      <c r="H62" s="315"/>
      <c r="I62" s="315"/>
      <c r="J62" s="315"/>
      <c r="K62" s="315"/>
      <c r="L62" s="315"/>
      <c r="M62" s="315"/>
      <c r="N62" s="290"/>
      <c r="O62" s="315"/>
      <c r="P62" s="315"/>
      <c r="Q62" s="315"/>
      <c r="R62" s="315"/>
      <c r="S62" s="315"/>
      <c r="T62" s="315"/>
      <c r="U62" s="315"/>
      <c r="V62" s="315"/>
      <c r="W62" s="315"/>
      <c r="X62" s="315"/>
      <c r="Y62" s="415"/>
      <c r="Z62" s="416"/>
      <c r="AA62" s="415"/>
      <c r="AB62" s="415"/>
      <c r="AC62" s="415"/>
      <c r="AD62" s="415"/>
      <c r="AE62" s="415"/>
      <c r="AF62" s="415"/>
      <c r="AG62" s="415"/>
      <c r="AH62" s="415"/>
      <c r="AI62" s="415"/>
      <c r="AJ62" s="415"/>
      <c r="AK62" s="415"/>
      <c r="AL62" s="415"/>
      <c r="AM62" s="312"/>
    </row>
    <row r="63" spans="1:39" ht="30" outlineLevel="1">
      <c r="A63" s="521">
        <v>9</v>
      </c>
      <c r="B63" s="519" t="s">
        <v>102</v>
      </c>
      <c r="C63" s="290" t="s">
        <v>25</v>
      </c>
      <c r="D63" s="294">
        <f>+'7.  Persistence Report'!AU194</f>
        <v>9390687</v>
      </c>
      <c r="E63" s="294">
        <f>+'7.  Persistence Report'!AV194</f>
        <v>9390687</v>
      </c>
      <c r="F63" s="294">
        <f>+'7.  Persistence Report'!AW194</f>
        <v>9390687</v>
      </c>
      <c r="G63" s="294">
        <f>+'7.  Persistence Report'!AX194</f>
        <v>9390687</v>
      </c>
      <c r="H63" s="294">
        <f>+'7.  Persistence Report'!AY194</f>
        <v>9390687</v>
      </c>
      <c r="I63" s="294">
        <f>+'7.  Persistence Report'!AZ194</f>
        <v>9390687</v>
      </c>
      <c r="J63" s="294">
        <f>+'7.  Persistence Report'!BA194</f>
        <v>9390687</v>
      </c>
      <c r="K63" s="294">
        <f>+'7.  Persistence Report'!BB194</f>
        <v>9390687</v>
      </c>
      <c r="L63" s="294">
        <f>+'7.  Persistence Report'!BC194</f>
        <v>9390687</v>
      </c>
      <c r="M63" s="294">
        <f>+'7.  Persistence Report'!BD194</f>
        <v>9390687</v>
      </c>
      <c r="N63" s="294">
        <v>12</v>
      </c>
      <c r="O63" s="294">
        <f>+'7.  Persistence Report'!P194</f>
        <v>1822</v>
      </c>
      <c r="P63" s="294">
        <f>+'7.  Persistence Report'!Q194</f>
        <v>1822</v>
      </c>
      <c r="Q63" s="294">
        <f>+'7.  Persistence Report'!R194</f>
        <v>1822</v>
      </c>
      <c r="R63" s="294">
        <f>+'7.  Persistence Report'!S194</f>
        <v>1822</v>
      </c>
      <c r="S63" s="294">
        <f>+'7.  Persistence Report'!T194</f>
        <v>1822</v>
      </c>
      <c r="T63" s="294">
        <f>+'7.  Persistence Report'!U194</f>
        <v>1822</v>
      </c>
      <c r="U63" s="294">
        <f>+'7.  Persistence Report'!V194</f>
        <v>1822</v>
      </c>
      <c r="V63" s="294">
        <f>+'7.  Persistence Report'!W194</f>
        <v>1822</v>
      </c>
      <c r="W63" s="294">
        <f>+'7.  Persistence Report'!X194</f>
        <v>1822</v>
      </c>
      <c r="X63" s="294">
        <f>+'7.  Persistence Report'!Y194</f>
        <v>1822</v>
      </c>
      <c r="Y63" s="414"/>
      <c r="Z63" s="409">
        <v>1.5622319805809269E-2</v>
      </c>
      <c r="AA63" s="409">
        <v>0.9843776801941907</v>
      </c>
      <c r="AB63" s="409"/>
      <c r="AC63" s="409"/>
      <c r="AD63" s="409"/>
      <c r="AE63" s="409"/>
      <c r="AF63" s="414"/>
      <c r="AG63" s="414"/>
      <c r="AH63" s="414"/>
      <c r="AI63" s="414"/>
      <c r="AJ63" s="414"/>
      <c r="AK63" s="414"/>
      <c r="AL63" s="414"/>
      <c r="AM63" s="295">
        <f>SUM(Y63:AL63)</f>
        <v>1</v>
      </c>
    </row>
    <row r="64" spans="1:39" ht="15" outlineLevel="1">
      <c r="B64" s="293" t="s">
        <v>267</v>
      </c>
      <c r="C64" s="290" t="s">
        <v>163</v>
      </c>
      <c r="D64" s="294">
        <f>+'7.  Persistence Report'!AU213</f>
        <v>464819</v>
      </c>
      <c r="E64" s="294">
        <f>+'7.  Persistence Report'!AV213</f>
        <v>464819</v>
      </c>
      <c r="F64" s="294">
        <f>+'7.  Persistence Report'!AW213</f>
        <v>464819</v>
      </c>
      <c r="G64" s="294">
        <f>+'7.  Persistence Report'!AX213</f>
        <v>464819</v>
      </c>
      <c r="H64" s="294">
        <f>+'7.  Persistence Report'!AY213</f>
        <v>464819</v>
      </c>
      <c r="I64" s="294">
        <f>+'7.  Persistence Report'!AZ213</f>
        <v>464819</v>
      </c>
      <c r="J64" s="294">
        <f>+'7.  Persistence Report'!BA213</f>
        <v>464819</v>
      </c>
      <c r="K64" s="294">
        <f>+'7.  Persistence Report'!BB213</f>
        <v>464819</v>
      </c>
      <c r="L64" s="294">
        <f>+'7.  Persistence Report'!BC213</f>
        <v>464819</v>
      </c>
      <c r="M64" s="294">
        <f>+'7.  Persistence Report'!BD213</f>
        <v>464819</v>
      </c>
      <c r="N64" s="294">
        <f>N63</f>
        <v>12</v>
      </c>
      <c r="O64" s="294">
        <f>+'7.  Persistence Report'!P213</f>
        <v>75</v>
      </c>
      <c r="P64" s="294">
        <f>+'7.  Persistence Report'!Q213</f>
        <v>75</v>
      </c>
      <c r="Q64" s="294">
        <f>+'7.  Persistence Report'!R213</f>
        <v>75</v>
      </c>
      <c r="R64" s="294">
        <f>+'7.  Persistence Report'!S213</f>
        <v>75</v>
      </c>
      <c r="S64" s="294">
        <f>+'7.  Persistence Report'!T213</f>
        <v>75</v>
      </c>
      <c r="T64" s="294">
        <f>+'7.  Persistence Report'!U213</f>
        <v>75</v>
      </c>
      <c r="U64" s="294">
        <f>+'7.  Persistence Report'!V213</f>
        <v>75</v>
      </c>
      <c r="V64" s="294">
        <f>+'7.  Persistence Report'!W213</f>
        <v>75</v>
      </c>
      <c r="W64" s="294">
        <f>+'7.  Persistence Report'!X213</f>
        <v>75</v>
      </c>
      <c r="X64" s="294">
        <f>+'7.  Persistence Report'!Y213</f>
        <v>75</v>
      </c>
      <c r="Y64" s="410">
        <f>Y63</f>
        <v>0</v>
      </c>
      <c r="Z64" s="410">
        <f t="shared" ref="Z64:AC64" si="72">Z63</f>
        <v>1.5622319805809269E-2</v>
      </c>
      <c r="AA64" s="410">
        <f t="shared" si="72"/>
        <v>0.9843776801941907</v>
      </c>
      <c r="AB64" s="410">
        <f t="shared" si="72"/>
        <v>0</v>
      </c>
      <c r="AC64" s="410">
        <f t="shared" si="72"/>
        <v>0</v>
      </c>
      <c r="AD64" s="410">
        <f t="shared" ref="AD64" si="73">AD63</f>
        <v>0</v>
      </c>
      <c r="AE64" s="410">
        <f t="shared" ref="AE64" si="74">AE63</f>
        <v>0</v>
      </c>
      <c r="AF64" s="410">
        <f t="shared" ref="AF64" si="75">AF63</f>
        <v>0</v>
      </c>
      <c r="AG64" s="410">
        <f t="shared" ref="AG64" si="76">AG63</f>
        <v>0</v>
      </c>
      <c r="AH64" s="410">
        <f t="shared" ref="AH64" si="77">AH63</f>
        <v>0</v>
      </c>
      <c r="AI64" s="410">
        <f t="shared" ref="AI64" si="78">AI63</f>
        <v>0</v>
      </c>
      <c r="AJ64" s="410">
        <f t="shared" ref="AJ64" si="79">AJ63</f>
        <v>0</v>
      </c>
      <c r="AK64" s="410">
        <f t="shared" ref="AK64" si="80">AK63</f>
        <v>0</v>
      </c>
      <c r="AL64" s="410">
        <f t="shared" ref="AL64" si="81">AL63</f>
        <v>0</v>
      </c>
      <c r="AM64" s="310"/>
    </row>
    <row r="65" spans="1:39" ht="15" outlineLevel="1">
      <c r="B65" s="313"/>
      <c r="C65" s="311"/>
      <c r="D65" s="315"/>
      <c r="E65" s="315"/>
      <c r="F65" s="315"/>
      <c r="G65" s="315"/>
      <c r="H65" s="315"/>
      <c r="I65" s="315"/>
      <c r="J65" s="315"/>
      <c r="K65" s="315"/>
      <c r="L65" s="315"/>
      <c r="M65" s="315"/>
      <c r="N65" s="290"/>
      <c r="O65" s="315"/>
      <c r="P65" s="315"/>
      <c r="Q65" s="315"/>
      <c r="R65" s="315"/>
      <c r="S65" s="315"/>
      <c r="T65" s="315"/>
      <c r="U65" s="315"/>
      <c r="V65" s="315"/>
      <c r="W65" s="315"/>
      <c r="X65" s="315"/>
      <c r="Y65" s="415"/>
      <c r="Z65" s="415"/>
      <c r="AA65" s="415"/>
      <c r="AB65" s="415"/>
      <c r="AC65" s="415"/>
      <c r="AD65" s="415"/>
      <c r="AE65" s="415"/>
      <c r="AF65" s="415"/>
      <c r="AG65" s="415"/>
      <c r="AH65" s="415"/>
      <c r="AI65" s="415"/>
      <c r="AJ65" s="415"/>
      <c r="AK65" s="415"/>
      <c r="AL65" s="415"/>
      <c r="AM65" s="312"/>
    </row>
    <row r="66" spans="1:39" ht="30" outlineLevel="1">
      <c r="A66" s="521">
        <v>10</v>
      </c>
      <c r="B66" s="519" t="s">
        <v>103</v>
      </c>
      <c r="C66" s="290" t="s">
        <v>25</v>
      </c>
      <c r="D66" s="294">
        <f>+'7.  Persistence Report'!AU195</f>
        <v>0</v>
      </c>
      <c r="E66" s="294">
        <f>+'7.  Persistence Report'!AV195</f>
        <v>0</v>
      </c>
      <c r="F66" s="294">
        <f>+'7.  Persistence Report'!AW195</f>
        <v>0</v>
      </c>
      <c r="G66" s="294">
        <f>+'7.  Persistence Report'!AX195</f>
        <v>0</v>
      </c>
      <c r="H66" s="294">
        <f>+'7.  Persistence Report'!AY195</f>
        <v>0</v>
      </c>
      <c r="I66" s="294">
        <f>+'7.  Persistence Report'!AZ195</f>
        <v>0</v>
      </c>
      <c r="J66" s="294">
        <f>+'7.  Persistence Report'!BA195</f>
        <v>0</v>
      </c>
      <c r="K66" s="294">
        <f>+'7.  Persistence Report'!BB195</f>
        <v>0</v>
      </c>
      <c r="L66" s="294">
        <f>+'7.  Persistence Report'!BC195</f>
        <v>0</v>
      </c>
      <c r="M66" s="294">
        <f>+'7.  Persistence Report'!BD195</f>
        <v>0</v>
      </c>
      <c r="N66" s="294">
        <v>3</v>
      </c>
      <c r="O66" s="294">
        <f>+'7.  Persistence Report'!P195</f>
        <v>0</v>
      </c>
      <c r="P66" s="294">
        <f>+'7.  Persistence Report'!Q195</f>
        <v>0</v>
      </c>
      <c r="Q66" s="294">
        <f>+'7.  Persistence Report'!R195</f>
        <v>0</v>
      </c>
      <c r="R66" s="294">
        <f>+'7.  Persistence Report'!S195</f>
        <v>0</v>
      </c>
      <c r="S66" s="294">
        <f>+'7.  Persistence Report'!T195</f>
        <v>0</v>
      </c>
      <c r="T66" s="294">
        <f>+'7.  Persistence Report'!U195</f>
        <v>0</v>
      </c>
      <c r="U66" s="294">
        <f>+'7.  Persistence Report'!V195</f>
        <v>0</v>
      </c>
      <c r="V66" s="294">
        <f>+'7.  Persistence Report'!W195</f>
        <v>0</v>
      </c>
      <c r="W66" s="294">
        <f>+'7.  Persistence Report'!X195</f>
        <v>0</v>
      </c>
      <c r="X66" s="294">
        <f>+'7.  Persistence Report'!Y195</f>
        <v>0</v>
      </c>
      <c r="Y66" s="414"/>
      <c r="Z66" s="409"/>
      <c r="AA66" s="409"/>
      <c r="AB66" s="409"/>
      <c r="AC66" s="409"/>
      <c r="AD66" s="409"/>
      <c r="AE66" s="409"/>
      <c r="AF66" s="414"/>
      <c r="AG66" s="414"/>
      <c r="AH66" s="414"/>
      <c r="AI66" s="414"/>
      <c r="AJ66" s="414"/>
      <c r="AK66" s="414"/>
      <c r="AL66" s="414"/>
      <c r="AM66" s="295">
        <f>SUM(Y66:AL66)</f>
        <v>0</v>
      </c>
    </row>
    <row r="67" spans="1:39" ht="15" outlineLevel="1">
      <c r="B67" s="293" t="s">
        <v>267</v>
      </c>
      <c r="C67" s="290" t="s">
        <v>163</v>
      </c>
      <c r="D67" s="294"/>
      <c r="E67" s="294"/>
      <c r="F67" s="294"/>
      <c r="G67" s="294"/>
      <c r="H67" s="294"/>
      <c r="I67" s="294"/>
      <c r="J67" s="294"/>
      <c r="K67" s="294"/>
      <c r="L67" s="294"/>
      <c r="M67" s="294"/>
      <c r="N67" s="294">
        <f>N66</f>
        <v>3</v>
      </c>
      <c r="O67" s="294"/>
      <c r="P67" s="294"/>
      <c r="Q67" s="294"/>
      <c r="R67" s="294"/>
      <c r="S67" s="294"/>
      <c r="T67" s="294"/>
      <c r="U67" s="294"/>
      <c r="V67" s="294"/>
      <c r="W67" s="294"/>
      <c r="X67" s="294"/>
      <c r="Y67" s="410">
        <f>Y66</f>
        <v>0</v>
      </c>
      <c r="Z67" s="410">
        <f t="shared" ref="Z67:AC67" si="82">Z66</f>
        <v>0</v>
      </c>
      <c r="AA67" s="410">
        <f t="shared" si="82"/>
        <v>0</v>
      </c>
      <c r="AB67" s="410">
        <f t="shared" si="82"/>
        <v>0</v>
      </c>
      <c r="AC67" s="410">
        <f t="shared" si="82"/>
        <v>0</v>
      </c>
      <c r="AD67" s="410">
        <f t="shared" ref="AD67" si="83">AD66</f>
        <v>0</v>
      </c>
      <c r="AE67" s="410">
        <f t="shared" ref="AE67" si="84">AE66</f>
        <v>0</v>
      </c>
      <c r="AF67" s="410">
        <f t="shared" ref="AF67" si="85">AF66</f>
        <v>0</v>
      </c>
      <c r="AG67" s="410">
        <f t="shared" ref="AG67" si="86">AG66</f>
        <v>0</v>
      </c>
      <c r="AH67" s="410">
        <f t="shared" ref="AH67" si="87">AH66</f>
        <v>0</v>
      </c>
      <c r="AI67" s="410">
        <f t="shared" ref="AI67" si="88">AI66</f>
        <v>0</v>
      </c>
      <c r="AJ67" s="410">
        <f t="shared" ref="AJ67" si="89">AJ66</f>
        <v>0</v>
      </c>
      <c r="AK67" s="410">
        <f t="shared" ref="AK67" si="90">AK66</f>
        <v>0</v>
      </c>
      <c r="AL67" s="410">
        <f t="shared" ref="AL67" si="91">AL66</f>
        <v>0</v>
      </c>
      <c r="AM67" s="310"/>
    </row>
    <row r="68" spans="1:39" ht="15" outlineLevel="1">
      <c r="B68" s="313"/>
      <c r="C68" s="311"/>
      <c r="D68" s="315"/>
      <c r="E68" s="315"/>
      <c r="F68" s="315"/>
      <c r="G68" s="315"/>
      <c r="H68" s="315"/>
      <c r="I68" s="315"/>
      <c r="J68" s="315"/>
      <c r="K68" s="315"/>
      <c r="L68" s="315"/>
      <c r="M68" s="315"/>
      <c r="N68" s="290"/>
      <c r="O68" s="315"/>
      <c r="P68" s="315"/>
      <c r="Q68" s="315"/>
      <c r="R68" s="315"/>
      <c r="S68" s="315"/>
      <c r="T68" s="315"/>
      <c r="U68" s="315"/>
      <c r="V68" s="315"/>
      <c r="W68" s="315"/>
      <c r="X68" s="315"/>
      <c r="Y68" s="415"/>
      <c r="Z68" s="416"/>
      <c r="AA68" s="415"/>
      <c r="AB68" s="415"/>
      <c r="AC68" s="415"/>
      <c r="AD68" s="415"/>
      <c r="AE68" s="415"/>
      <c r="AF68" s="415"/>
      <c r="AG68" s="415"/>
      <c r="AH68" s="415"/>
      <c r="AI68" s="415"/>
      <c r="AJ68" s="415"/>
      <c r="AK68" s="415"/>
      <c r="AL68" s="415"/>
      <c r="AM68" s="312"/>
    </row>
    <row r="69" spans="1:39" ht="15.6" outlineLevel="1">
      <c r="B69" s="287" t="s">
        <v>10</v>
      </c>
      <c r="C69" s="288"/>
      <c r="D69" s="288"/>
      <c r="E69" s="288"/>
      <c r="F69" s="288"/>
      <c r="G69" s="288"/>
      <c r="H69" s="288"/>
      <c r="I69" s="288"/>
      <c r="J69" s="288"/>
      <c r="K69" s="288"/>
      <c r="L69" s="288"/>
      <c r="M69" s="288"/>
      <c r="N69" s="289"/>
      <c r="O69" s="288"/>
      <c r="P69" s="288"/>
      <c r="Q69" s="288"/>
      <c r="R69" s="288"/>
      <c r="S69" s="288"/>
      <c r="T69" s="288"/>
      <c r="U69" s="288"/>
      <c r="V69" s="288"/>
      <c r="W69" s="288"/>
      <c r="X69" s="288"/>
      <c r="Y69" s="413"/>
      <c r="Z69" s="413"/>
      <c r="AA69" s="413"/>
      <c r="AB69" s="413"/>
      <c r="AC69" s="413"/>
      <c r="AD69" s="413"/>
      <c r="AE69" s="413"/>
      <c r="AF69" s="413"/>
      <c r="AG69" s="413"/>
      <c r="AH69" s="413"/>
      <c r="AI69" s="413"/>
      <c r="AJ69" s="413"/>
      <c r="AK69" s="413"/>
      <c r="AL69" s="413"/>
      <c r="AM69" s="291"/>
    </row>
    <row r="70" spans="1:39" ht="30" outlineLevel="1">
      <c r="A70" s="521">
        <v>11</v>
      </c>
      <c r="B70" s="519" t="s">
        <v>104</v>
      </c>
      <c r="C70" s="290" t="s">
        <v>25</v>
      </c>
      <c r="D70" s="294">
        <f>+'7.  Persistence Report'!AU196</f>
        <v>0</v>
      </c>
      <c r="E70" s="294">
        <f>+'7.  Persistence Report'!AV196</f>
        <v>0</v>
      </c>
      <c r="F70" s="294">
        <f>+'7.  Persistence Report'!AW196</f>
        <v>0</v>
      </c>
      <c r="G70" s="294">
        <f>+'7.  Persistence Report'!AX196</f>
        <v>0</v>
      </c>
      <c r="H70" s="294">
        <f>+'7.  Persistence Report'!AY196</f>
        <v>0</v>
      </c>
      <c r="I70" s="294">
        <f>+'7.  Persistence Report'!AZ196</f>
        <v>0</v>
      </c>
      <c r="J70" s="294">
        <f>+'7.  Persistence Report'!BA196</f>
        <v>0</v>
      </c>
      <c r="K70" s="294">
        <f>+'7.  Persistence Report'!BB196</f>
        <v>0</v>
      </c>
      <c r="L70" s="294">
        <f>+'7.  Persistence Report'!BC196</f>
        <v>0</v>
      </c>
      <c r="M70" s="294">
        <f>+'7.  Persistence Report'!BD196</f>
        <v>0</v>
      </c>
      <c r="N70" s="294">
        <v>12</v>
      </c>
      <c r="O70" s="294">
        <f>+'7.  Persistence Report'!P196</f>
        <v>0</v>
      </c>
      <c r="P70" s="294">
        <f>+'7.  Persistence Report'!Q196</f>
        <v>0</v>
      </c>
      <c r="Q70" s="294">
        <f>+'7.  Persistence Report'!R196</f>
        <v>0</v>
      </c>
      <c r="R70" s="294">
        <f>+'7.  Persistence Report'!S196</f>
        <v>0</v>
      </c>
      <c r="S70" s="294">
        <f>+'7.  Persistence Report'!T196</f>
        <v>0</v>
      </c>
      <c r="T70" s="294">
        <f>+'7.  Persistence Report'!U196</f>
        <v>0</v>
      </c>
      <c r="U70" s="294">
        <f>+'7.  Persistence Report'!V196</f>
        <v>0</v>
      </c>
      <c r="V70" s="294">
        <f>+'7.  Persistence Report'!W196</f>
        <v>0</v>
      </c>
      <c r="W70" s="294">
        <f>+'7.  Persistence Report'!X196</f>
        <v>0</v>
      </c>
      <c r="X70" s="294">
        <f>+'7.  Persistence Report'!Y196</f>
        <v>0</v>
      </c>
      <c r="Y70" s="425"/>
      <c r="Z70" s="409"/>
      <c r="AA70" s="409"/>
      <c r="AB70" s="409"/>
      <c r="AC70" s="409"/>
      <c r="AD70" s="409"/>
      <c r="AE70" s="409"/>
      <c r="AF70" s="414"/>
      <c r="AG70" s="414"/>
      <c r="AH70" s="414"/>
      <c r="AI70" s="414"/>
      <c r="AJ70" s="414"/>
      <c r="AK70" s="414"/>
      <c r="AL70" s="414"/>
      <c r="AM70" s="295">
        <f>SUM(Y70:AL70)</f>
        <v>0</v>
      </c>
    </row>
    <row r="71" spans="1:39" ht="15" outlineLevel="1">
      <c r="B71" s="293" t="s">
        <v>267</v>
      </c>
      <c r="C71" s="290" t="s">
        <v>163</v>
      </c>
      <c r="D71" s="294"/>
      <c r="E71" s="294"/>
      <c r="F71" s="294"/>
      <c r="G71" s="294"/>
      <c r="H71" s="294"/>
      <c r="I71" s="294"/>
      <c r="J71" s="294"/>
      <c r="K71" s="294"/>
      <c r="L71" s="294"/>
      <c r="M71" s="294"/>
      <c r="N71" s="294">
        <f>N70</f>
        <v>12</v>
      </c>
      <c r="O71" s="294"/>
      <c r="P71" s="294"/>
      <c r="Q71" s="294"/>
      <c r="R71" s="294"/>
      <c r="S71" s="294"/>
      <c r="T71" s="294"/>
      <c r="U71" s="294"/>
      <c r="V71" s="294"/>
      <c r="W71" s="294"/>
      <c r="X71" s="294"/>
      <c r="Y71" s="410">
        <f>Y70</f>
        <v>0</v>
      </c>
      <c r="Z71" s="410">
        <f t="shared" ref="Z71:AC71" si="92">Z70</f>
        <v>0</v>
      </c>
      <c r="AA71" s="410">
        <f t="shared" si="92"/>
        <v>0</v>
      </c>
      <c r="AB71" s="410">
        <f t="shared" si="92"/>
        <v>0</v>
      </c>
      <c r="AC71" s="410">
        <f t="shared" si="92"/>
        <v>0</v>
      </c>
      <c r="AD71" s="410">
        <f t="shared" ref="AD71" si="93">AD70</f>
        <v>0</v>
      </c>
      <c r="AE71" s="410">
        <f t="shared" ref="AE71" si="94">AE70</f>
        <v>0</v>
      </c>
      <c r="AF71" s="410">
        <f t="shared" ref="AF71" si="95">AF70</f>
        <v>0</v>
      </c>
      <c r="AG71" s="410">
        <f t="shared" ref="AG71" si="96">AG70</f>
        <v>0</v>
      </c>
      <c r="AH71" s="410">
        <f t="shared" ref="AH71" si="97">AH70</f>
        <v>0</v>
      </c>
      <c r="AI71" s="410">
        <f t="shared" ref="AI71" si="98">AI70</f>
        <v>0</v>
      </c>
      <c r="AJ71" s="410">
        <f t="shared" ref="AJ71" si="99">AJ70</f>
        <v>0</v>
      </c>
      <c r="AK71" s="410">
        <f t="shared" ref="AK71" si="100">AK70</f>
        <v>0</v>
      </c>
      <c r="AL71" s="410">
        <f t="shared" ref="AL71" si="101">AL70</f>
        <v>0</v>
      </c>
      <c r="AM71" s="296"/>
    </row>
    <row r="72" spans="1:39" ht="15" outlineLevel="1">
      <c r="B72" s="314"/>
      <c r="C72" s="304"/>
      <c r="D72" s="290"/>
      <c r="E72" s="290"/>
      <c r="F72" s="290"/>
      <c r="G72" s="290"/>
      <c r="H72" s="290"/>
      <c r="I72" s="290"/>
      <c r="J72" s="290"/>
      <c r="K72" s="290"/>
      <c r="L72" s="290"/>
      <c r="M72" s="290"/>
      <c r="N72" s="290"/>
      <c r="O72" s="290"/>
      <c r="P72" s="290"/>
      <c r="Q72" s="290"/>
      <c r="R72" s="290"/>
      <c r="S72" s="290"/>
      <c r="T72" s="290"/>
      <c r="U72" s="290"/>
      <c r="V72" s="290"/>
      <c r="W72" s="290"/>
      <c r="X72" s="290"/>
      <c r="Y72" s="411"/>
      <c r="Z72" s="420"/>
      <c r="AA72" s="420"/>
      <c r="AB72" s="420"/>
      <c r="AC72" s="420"/>
      <c r="AD72" s="420"/>
      <c r="AE72" s="420"/>
      <c r="AF72" s="420"/>
      <c r="AG72" s="420"/>
      <c r="AH72" s="420"/>
      <c r="AI72" s="420"/>
      <c r="AJ72" s="420"/>
      <c r="AK72" s="420"/>
      <c r="AL72" s="420"/>
      <c r="AM72" s="305"/>
    </row>
    <row r="73" spans="1:39" ht="30" outlineLevel="1">
      <c r="A73" s="521">
        <v>12</v>
      </c>
      <c r="B73" s="519" t="s">
        <v>105</v>
      </c>
      <c r="C73" s="290" t="s">
        <v>25</v>
      </c>
      <c r="D73" s="294">
        <f>+'7.  Persistence Report'!AU198</f>
        <v>0</v>
      </c>
      <c r="E73" s="294">
        <f>+'7.  Persistence Report'!AV198</f>
        <v>0</v>
      </c>
      <c r="F73" s="294">
        <f>+'7.  Persistence Report'!AW198</f>
        <v>0</v>
      </c>
      <c r="G73" s="294">
        <f>+'7.  Persistence Report'!AX198</f>
        <v>0</v>
      </c>
      <c r="H73" s="294">
        <f>+'7.  Persistence Report'!AY198</f>
        <v>0</v>
      </c>
      <c r="I73" s="294">
        <f>+'7.  Persistence Report'!AZ198</f>
        <v>0</v>
      </c>
      <c r="J73" s="294">
        <f>+'7.  Persistence Report'!BA198</f>
        <v>0</v>
      </c>
      <c r="K73" s="294">
        <f>+'7.  Persistence Report'!BB198</f>
        <v>0</v>
      </c>
      <c r="L73" s="294">
        <f>+'7.  Persistence Report'!BC198</f>
        <v>0</v>
      </c>
      <c r="M73" s="294">
        <f>+'7.  Persistence Report'!BD198</f>
        <v>0</v>
      </c>
      <c r="N73" s="294">
        <v>12</v>
      </c>
      <c r="O73" s="294">
        <f>+'7.  Persistence Report'!P198</f>
        <v>0</v>
      </c>
      <c r="P73" s="294">
        <f>+'7.  Persistence Report'!Q198</f>
        <v>0</v>
      </c>
      <c r="Q73" s="294">
        <f>+'7.  Persistence Report'!R198</f>
        <v>0</v>
      </c>
      <c r="R73" s="294">
        <f>+'7.  Persistence Report'!S198</f>
        <v>0</v>
      </c>
      <c r="S73" s="294">
        <f>+'7.  Persistence Report'!T198</f>
        <v>0</v>
      </c>
      <c r="T73" s="294">
        <f>+'7.  Persistence Report'!U198</f>
        <v>0</v>
      </c>
      <c r="U73" s="294">
        <f>+'7.  Persistence Report'!V198</f>
        <v>0</v>
      </c>
      <c r="V73" s="294">
        <f>+'7.  Persistence Report'!W198</f>
        <v>0</v>
      </c>
      <c r="W73" s="294">
        <f>+'7.  Persistence Report'!X198</f>
        <v>0</v>
      </c>
      <c r="X73" s="294">
        <f>+'7.  Persistence Report'!Y198</f>
        <v>0</v>
      </c>
      <c r="Y73" s="409"/>
      <c r="Z73" s="409"/>
      <c r="AA73" s="409"/>
      <c r="AB73" s="409"/>
      <c r="AC73" s="409"/>
      <c r="AD73" s="409"/>
      <c r="AE73" s="409"/>
      <c r="AF73" s="414"/>
      <c r="AG73" s="414"/>
      <c r="AH73" s="414"/>
      <c r="AI73" s="414"/>
      <c r="AJ73" s="414"/>
      <c r="AK73" s="414"/>
      <c r="AL73" s="414"/>
      <c r="AM73" s="295">
        <f>SUM(Y73:AL73)</f>
        <v>0</v>
      </c>
    </row>
    <row r="74" spans="1:39" ht="15" outlineLevel="1">
      <c r="B74" s="519" t="s">
        <v>267</v>
      </c>
      <c r="C74" s="290" t="s">
        <v>163</v>
      </c>
      <c r="D74" s="294"/>
      <c r="E74" s="294"/>
      <c r="F74" s="294"/>
      <c r="G74" s="294"/>
      <c r="H74" s="294"/>
      <c r="I74" s="294"/>
      <c r="J74" s="294"/>
      <c r="K74" s="294"/>
      <c r="L74" s="294"/>
      <c r="M74" s="294"/>
      <c r="N74" s="294">
        <f>N73</f>
        <v>12</v>
      </c>
      <c r="O74" s="294"/>
      <c r="P74" s="294"/>
      <c r="Q74" s="294"/>
      <c r="R74" s="294"/>
      <c r="S74" s="294"/>
      <c r="T74" s="294"/>
      <c r="U74" s="294"/>
      <c r="V74" s="294"/>
      <c r="W74" s="294"/>
      <c r="X74" s="294"/>
      <c r="Y74" s="410">
        <f>Y73</f>
        <v>0</v>
      </c>
      <c r="Z74" s="410">
        <f t="shared" ref="Z74:AC74" si="102">Z73</f>
        <v>0</v>
      </c>
      <c r="AA74" s="410">
        <f t="shared" si="102"/>
        <v>0</v>
      </c>
      <c r="AB74" s="410">
        <f t="shared" si="102"/>
        <v>0</v>
      </c>
      <c r="AC74" s="410">
        <f t="shared" si="102"/>
        <v>0</v>
      </c>
      <c r="AD74" s="410">
        <f t="shared" ref="AD74" si="103">AD73</f>
        <v>0</v>
      </c>
      <c r="AE74" s="410">
        <f t="shared" ref="AE74" si="104">AE73</f>
        <v>0</v>
      </c>
      <c r="AF74" s="410">
        <f t="shared" ref="AF74" si="105">AF73</f>
        <v>0</v>
      </c>
      <c r="AG74" s="410">
        <f t="shared" ref="AG74" si="106">AG73</f>
        <v>0</v>
      </c>
      <c r="AH74" s="410">
        <f t="shared" ref="AH74" si="107">AH73</f>
        <v>0</v>
      </c>
      <c r="AI74" s="410">
        <f t="shared" ref="AI74" si="108">AI73</f>
        <v>0</v>
      </c>
      <c r="AJ74" s="410">
        <f t="shared" ref="AJ74" si="109">AJ73</f>
        <v>0</v>
      </c>
      <c r="AK74" s="410">
        <f t="shared" ref="AK74" si="110">AK73</f>
        <v>0</v>
      </c>
      <c r="AL74" s="410">
        <f t="shared" ref="AL74" si="111">AL73</f>
        <v>0</v>
      </c>
      <c r="AM74" s="296"/>
    </row>
    <row r="75" spans="1:39" ht="15" outlineLevel="1">
      <c r="B75" s="519"/>
      <c r="C75" s="304"/>
      <c r="D75" s="290"/>
      <c r="E75" s="290"/>
      <c r="F75" s="290"/>
      <c r="G75" s="290"/>
      <c r="H75" s="290"/>
      <c r="I75" s="290"/>
      <c r="J75" s="290"/>
      <c r="K75" s="290"/>
      <c r="L75" s="290"/>
      <c r="M75" s="290"/>
      <c r="N75" s="290"/>
      <c r="O75" s="290"/>
      <c r="P75" s="290"/>
      <c r="Q75" s="290"/>
      <c r="R75" s="290"/>
      <c r="S75" s="290"/>
      <c r="T75" s="290"/>
      <c r="U75" s="290"/>
      <c r="V75" s="290"/>
      <c r="W75" s="290"/>
      <c r="X75" s="290"/>
      <c r="Y75" s="421"/>
      <c r="Z75" s="421"/>
      <c r="AA75" s="411"/>
      <c r="AB75" s="411"/>
      <c r="AC75" s="411"/>
      <c r="AD75" s="411"/>
      <c r="AE75" s="411"/>
      <c r="AF75" s="411"/>
      <c r="AG75" s="411"/>
      <c r="AH75" s="411"/>
      <c r="AI75" s="411"/>
      <c r="AJ75" s="411"/>
      <c r="AK75" s="411"/>
      <c r="AL75" s="411"/>
      <c r="AM75" s="305"/>
    </row>
    <row r="76" spans="1:39" ht="30" outlineLevel="1">
      <c r="A76" s="521">
        <v>13</v>
      </c>
      <c r="B76" s="519" t="s">
        <v>106</v>
      </c>
      <c r="C76" s="290" t="s">
        <v>25</v>
      </c>
      <c r="D76" s="294">
        <f>+'7.  Persistence Report'!AU197</f>
        <v>68895</v>
      </c>
      <c r="E76" s="294">
        <f>+'7.  Persistence Report'!AV197</f>
        <v>68895</v>
      </c>
      <c r="F76" s="294">
        <f>+'7.  Persistence Report'!AW197</f>
        <v>68895</v>
      </c>
      <c r="G76" s="294">
        <f>+'7.  Persistence Report'!AX197</f>
        <v>68895</v>
      </c>
      <c r="H76" s="294">
        <f>+'7.  Persistence Report'!AY197</f>
        <v>68895</v>
      </c>
      <c r="I76" s="294">
        <f>+'7.  Persistence Report'!AZ197</f>
        <v>68895</v>
      </c>
      <c r="J76" s="294">
        <f>+'7.  Persistence Report'!BA197</f>
        <v>68895</v>
      </c>
      <c r="K76" s="294">
        <f>+'7.  Persistence Report'!BB197</f>
        <v>68895</v>
      </c>
      <c r="L76" s="294">
        <f>+'7.  Persistence Report'!BC197</f>
        <v>68895</v>
      </c>
      <c r="M76" s="294">
        <f>+'7.  Persistence Report'!BD197</f>
        <v>60270</v>
      </c>
      <c r="N76" s="294">
        <v>12</v>
      </c>
      <c r="O76" s="294">
        <f>+'7.  Persistence Report'!P197</f>
        <v>17</v>
      </c>
      <c r="P76" s="294">
        <f>+'7.  Persistence Report'!Q197</f>
        <v>17</v>
      </c>
      <c r="Q76" s="294">
        <f>+'7.  Persistence Report'!R197</f>
        <v>17</v>
      </c>
      <c r="R76" s="294">
        <f>+'7.  Persistence Report'!S197</f>
        <v>17</v>
      </c>
      <c r="S76" s="294">
        <f>+'7.  Persistence Report'!T197</f>
        <v>17</v>
      </c>
      <c r="T76" s="294">
        <f>+'7.  Persistence Report'!U197</f>
        <v>17</v>
      </c>
      <c r="U76" s="294">
        <f>+'7.  Persistence Report'!V197</f>
        <v>17</v>
      </c>
      <c r="V76" s="294">
        <f>+'7.  Persistence Report'!W197</f>
        <v>17</v>
      </c>
      <c r="W76" s="294">
        <f>+'7.  Persistence Report'!X197</f>
        <v>17</v>
      </c>
      <c r="X76" s="294">
        <f>+'7.  Persistence Report'!Y197</f>
        <v>17</v>
      </c>
      <c r="Y76" s="409"/>
      <c r="Z76" s="409"/>
      <c r="AA76" s="409">
        <v>1</v>
      </c>
      <c r="AB76" s="409"/>
      <c r="AC76" s="409"/>
      <c r="AD76" s="409"/>
      <c r="AE76" s="409"/>
      <c r="AF76" s="414"/>
      <c r="AG76" s="414"/>
      <c r="AH76" s="414"/>
      <c r="AI76" s="414"/>
      <c r="AJ76" s="414"/>
      <c r="AK76" s="414"/>
      <c r="AL76" s="414"/>
      <c r="AM76" s="295">
        <f>SUM(Y76:AL76)</f>
        <v>1</v>
      </c>
    </row>
    <row r="77" spans="1:39" ht="15" outlineLevel="1">
      <c r="B77" s="519" t="s">
        <v>267</v>
      </c>
      <c r="C77" s="290" t="s">
        <v>163</v>
      </c>
      <c r="D77" s="294"/>
      <c r="E77" s="294"/>
      <c r="F77" s="294"/>
      <c r="G77" s="294"/>
      <c r="H77" s="294"/>
      <c r="I77" s="294"/>
      <c r="J77" s="294"/>
      <c r="K77" s="294"/>
      <c r="L77" s="294"/>
      <c r="M77" s="294"/>
      <c r="N77" s="294">
        <f>N76</f>
        <v>12</v>
      </c>
      <c r="O77" s="294"/>
      <c r="P77" s="294"/>
      <c r="Q77" s="294"/>
      <c r="R77" s="294"/>
      <c r="S77" s="294"/>
      <c r="T77" s="294"/>
      <c r="U77" s="294"/>
      <c r="V77" s="294"/>
      <c r="W77" s="294"/>
      <c r="X77" s="294"/>
      <c r="Y77" s="410">
        <f>Y76</f>
        <v>0</v>
      </c>
      <c r="Z77" s="410">
        <f t="shared" ref="Z77:AC77" si="112">Z76</f>
        <v>0</v>
      </c>
      <c r="AA77" s="410">
        <f t="shared" si="112"/>
        <v>1</v>
      </c>
      <c r="AB77" s="410">
        <f t="shared" si="112"/>
        <v>0</v>
      </c>
      <c r="AC77" s="410">
        <f t="shared" si="112"/>
        <v>0</v>
      </c>
      <c r="AD77" s="410">
        <f t="shared" ref="AD77:AL77" si="113">AD76</f>
        <v>0</v>
      </c>
      <c r="AE77" s="410">
        <f t="shared" si="113"/>
        <v>0</v>
      </c>
      <c r="AF77" s="410">
        <f t="shared" si="113"/>
        <v>0</v>
      </c>
      <c r="AG77" s="410">
        <f t="shared" si="113"/>
        <v>0</v>
      </c>
      <c r="AH77" s="410">
        <f t="shared" si="113"/>
        <v>0</v>
      </c>
      <c r="AI77" s="410">
        <f t="shared" si="113"/>
        <v>0</v>
      </c>
      <c r="AJ77" s="410">
        <f t="shared" si="113"/>
        <v>0</v>
      </c>
      <c r="AK77" s="410">
        <f t="shared" si="113"/>
        <v>0</v>
      </c>
      <c r="AL77" s="410">
        <f t="shared" si="113"/>
        <v>0</v>
      </c>
      <c r="AM77" s="305"/>
    </row>
    <row r="78" spans="1:39" ht="15" outlineLevel="1">
      <c r="B78" s="519"/>
      <c r="C78" s="304"/>
      <c r="D78" s="290"/>
      <c r="E78" s="290"/>
      <c r="F78" s="290"/>
      <c r="G78" s="290"/>
      <c r="H78" s="290"/>
      <c r="I78" s="290"/>
      <c r="J78" s="290"/>
      <c r="K78" s="290"/>
      <c r="L78" s="290"/>
      <c r="M78" s="290"/>
      <c r="N78" s="290"/>
      <c r="O78" s="290"/>
      <c r="P78" s="290"/>
      <c r="Q78" s="290"/>
      <c r="R78" s="290"/>
      <c r="S78" s="290"/>
      <c r="T78" s="290"/>
      <c r="U78" s="290"/>
      <c r="V78" s="290"/>
      <c r="W78" s="290"/>
      <c r="X78" s="290"/>
      <c r="Y78" s="411"/>
      <c r="Z78" s="411"/>
      <c r="AA78" s="411"/>
      <c r="AB78" s="411"/>
      <c r="AC78" s="411"/>
      <c r="AD78" s="411"/>
      <c r="AE78" s="411"/>
      <c r="AF78" s="411"/>
      <c r="AG78" s="411"/>
      <c r="AH78" s="411"/>
      <c r="AI78" s="411"/>
      <c r="AJ78" s="411"/>
      <c r="AK78" s="411"/>
      <c r="AL78" s="411"/>
      <c r="AM78" s="305"/>
    </row>
    <row r="79" spans="1:39" ht="15.6" outlineLevel="1">
      <c r="B79" s="287" t="s">
        <v>107</v>
      </c>
      <c r="C79" s="288"/>
      <c r="D79" s="289"/>
      <c r="E79" s="289"/>
      <c r="F79" s="289"/>
      <c r="G79" s="289"/>
      <c r="H79" s="289"/>
      <c r="I79" s="289"/>
      <c r="J79" s="289"/>
      <c r="K79" s="289"/>
      <c r="L79" s="289"/>
      <c r="M79" s="289"/>
      <c r="N79" s="289"/>
      <c r="O79" s="289"/>
      <c r="P79" s="288"/>
      <c r="Q79" s="288"/>
      <c r="R79" s="288"/>
      <c r="S79" s="288"/>
      <c r="T79" s="288"/>
      <c r="U79" s="288"/>
      <c r="V79" s="288"/>
      <c r="W79" s="288"/>
      <c r="X79" s="288"/>
      <c r="Y79" s="413"/>
      <c r="Z79" s="413"/>
      <c r="AA79" s="413"/>
      <c r="AB79" s="413"/>
      <c r="AC79" s="413"/>
      <c r="AD79" s="413"/>
      <c r="AE79" s="413"/>
      <c r="AF79" s="413"/>
      <c r="AG79" s="413"/>
      <c r="AH79" s="413"/>
      <c r="AI79" s="413"/>
      <c r="AJ79" s="413"/>
      <c r="AK79" s="413"/>
      <c r="AL79" s="413"/>
      <c r="AM79" s="291"/>
    </row>
    <row r="80" spans="1:39" ht="15" outlineLevel="1">
      <c r="A80" s="521">
        <v>14</v>
      </c>
      <c r="B80" s="314" t="s">
        <v>108</v>
      </c>
      <c r="C80" s="290" t="s">
        <v>25</v>
      </c>
      <c r="D80" s="294">
        <f>+'7.  Persistence Report'!AU199</f>
        <v>0</v>
      </c>
      <c r="E80" s="294">
        <f>+'7.  Persistence Report'!AV199</f>
        <v>0</v>
      </c>
      <c r="F80" s="294">
        <f>+'7.  Persistence Report'!AW199</f>
        <v>0</v>
      </c>
      <c r="G80" s="294">
        <f>+'7.  Persistence Report'!AX199</f>
        <v>0</v>
      </c>
      <c r="H80" s="294">
        <f>+'7.  Persistence Report'!AY199</f>
        <v>0</v>
      </c>
      <c r="I80" s="294">
        <f>+'7.  Persistence Report'!AZ199</f>
        <v>0</v>
      </c>
      <c r="J80" s="294">
        <f>+'7.  Persistence Report'!BA199</f>
        <v>0</v>
      </c>
      <c r="K80" s="294">
        <f>+'7.  Persistence Report'!BB199</f>
        <v>0</v>
      </c>
      <c r="L80" s="294">
        <f>+'7.  Persistence Report'!BC199</f>
        <v>0</v>
      </c>
      <c r="M80" s="294">
        <f>+'7.  Persistence Report'!BD199</f>
        <v>0</v>
      </c>
      <c r="N80" s="294">
        <v>12</v>
      </c>
      <c r="O80" s="294">
        <f>+'7.  Persistence Report'!P199</f>
        <v>0</v>
      </c>
      <c r="P80" s="294">
        <f>+'7.  Persistence Report'!Q199</f>
        <v>0</v>
      </c>
      <c r="Q80" s="294">
        <f>+'7.  Persistence Report'!R199</f>
        <v>0</v>
      </c>
      <c r="R80" s="294">
        <f>+'7.  Persistence Report'!S199</f>
        <v>0</v>
      </c>
      <c r="S80" s="294">
        <f>+'7.  Persistence Report'!T199</f>
        <v>0</v>
      </c>
      <c r="T80" s="294">
        <f>+'7.  Persistence Report'!U199</f>
        <v>0</v>
      </c>
      <c r="U80" s="294">
        <f>+'7.  Persistence Report'!V199</f>
        <v>0</v>
      </c>
      <c r="V80" s="294">
        <f>+'7.  Persistence Report'!W199</f>
        <v>0</v>
      </c>
      <c r="W80" s="294">
        <f>+'7.  Persistence Report'!X199</f>
        <v>0</v>
      </c>
      <c r="X80" s="294">
        <f>+'7.  Persistence Report'!Y199</f>
        <v>0</v>
      </c>
      <c r="Y80" s="532"/>
      <c r="Z80" s="409"/>
      <c r="AA80" s="409"/>
      <c r="AB80" s="409"/>
      <c r="AC80" s="409"/>
      <c r="AD80" s="409"/>
      <c r="AE80" s="409"/>
      <c r="AF80" s="409"/>
      <c r="AG80" s="409"/>
      <c r="AH80" s="409"/>
      <c r="AI80" s="409"/>
      <c r="AJ80" s="409"/>
      <c r="AK80" s="409"/>
      <c r="AL80" s="409"/>
      <c r="AM80" s="295">
        <f>SUM(Y80:AL80)</f>
        <v>0</v>
      </c>
    </row>
    <row r="81" spans="1:40" ht="15" outlineLevel="1">
      <c r="B81" s="293" t="s">
        <v>267</v>
      </c>
      <c r="C81" s="290" t="s">
        <v>163</v>
      </c>
      <c r="D81" s="294"/>
      <c r="E81" s="294"/>
      <c r="F81" s="294"/>
      <c r="G81" s="294"/>
      <c r="H81" s="294"/>
      <c r="I81" s="294"/>
      <c r="J81" s="294"/>
      <c r="K81" s="294"/>
      <c r="L81" s="294"/>
      <c r="M81" s="294"/>
      <c r="N81" s="294">
        <f>N80</f>
        <v>12</v>
      </c>
      <c r="O81" s="294"/>
      <c r="P81" s="294"/>
      <c r="Q81" s="294"/>
      <c r="R81" s="294"/>
      <c r="S81" s="294"/>
      <c r="T81" s="294"/>
      <c r="U81" s="294"/>
      <c r="V81" s="294"/>
      <c r="W81" s="294"/>
      <c r="X81" s="294"/>
      <c r="Y81" s="410">
        <f>Y80</f>
        <v>0</v>
      </c>
      <c r="Z81" s="410">
        <f t="shared" ref="Z81:AC81" si="114">Z80</f>
        <v>0</v>
      </c>
      <c r="AA81" s="410">
        <f t="shared" si="114"/>
        <v>0</v>
      </c>
      <c r="AB81" s="410">
        <f t="shared" si="114"/>
        <v>0</v>
      </c>
      <c r="AC81" s="410">
        <f t="shared" si="114"/>
        <v>0</v>
      </c>
      <c r="AD81" s="410">
        <f>AD80</f>
        <v>0</v>
      </c>
      <c r="AE81" s="410">
        <f t="shared" ref="AE81" si="115">AE80</f>
        <v>0</v>
      </c>
      <c r="AF81" s="410">
        <f t="shared" ref="AF81" si="116">AF80</f>
        <v>0</v>
      </c>
      <c r="AG81" s="410">
        <f t="shared" ref="AG81" si="117">AG80</f>
        <v>0</v>
      </c>
      <c r="AH81" s="410">
        <f t="shared" ref="AH81" si="118">AH80</f>
        <v>0</v>
      </c>
      <c r="AI81" s="410">
        <f t="shared" ref="AI81" si="119">AI80</f>
        <v>0</v>
      </c>
      <c r="AJ81" s="410">
        <f t="shared" ref="AJ81" si="120">AJ80</f>
        <v>0</v>
      </c>
      <c r="AK81" s="410">
        <f t="shared" ref="AK81" si="121">AK80</f>
        <v>0</v>
      </c>
      <c r="AL81" s="410">
        <f t="shared" ref="AL81" si="122">AL80</f>
        <v>0</v>
      </c>
      <c r="AM81" s="296"/>
    </row>
    <row r="82" spans="1:40" s="514" customFormat="1" ht="15" outlineLevel="1">
      <c r="A82" s="522"/>
      <c r="B82" s="293"/>
      <c r="C82" s="290"/>
      <c r="D82" s="290"/>
      <c r="E82" s="290"/>
      <c r="F82" s="290"/>
      <c r="G82" s="290"/>
      <c r="H82" s="290"/>
      <c r="I82" s="290"/>
      <c r="J82" s="290"/>
      <c r="K82" s="290"/>
      <c r="L82" s="290"/>
      <c r="M82" s="290"/>
      <c r="N82" s="467"/>
      <c r="O82" s="290"/>
      <c r="P82" s="290"/>
      <c r="Q82" s="290"/>
      <c r="R82" s="290"/>
      <c r="S82" s="290"/>
      <c r="T82" s="290"/>
      <c r="U82" s="290"/>
      <c r="V82" s="290"/>
      <c r="W82" s="290"/>
      <c r="X82" s="290"/>
      <c r="Y82" s="410"/>
      <c r="Z82" s="410"/>
      <c r="AA82" s="410"/>
      <c r="AB82" s="410"/>
      <c r="AC82" s="410"/>
      <c r="AD82" s="410"/>
      <c r="AE82" s="410"/>
      <c r="AF82" s="410"/>
      <c r="AG82" s="410"/>
      <c r="AH82" s="410"/>
      <c r="AI82" s="410"/>
      <c r="AJ82" s="410"/>
      <c r="AK82" s="410"/>
      <c r="AL82" s="410"/>
      <c r="AM82" s="515"/>
      <c r="AN82" s="629"/>
    </row>
    <row r="83" spans="1:40" s="308" customFormat="1" ht="15.6" outlineLevel="1">
      <c r="A83" s="522"/>
      <c r="B83" s="287" t="s">
        <v>489</v>
      </c>
      <c r="C83" s="290"/>
      <c r="D83" s="290"/>
      <c r="E83" s="290"/>
      <c r="F83" s="290"/>
      <c r="G83" s="290"/>
      <c r="H83" s="290"/>
      <c r="I83" s="290"/>
      <c r="J83" s="290"/>
      <c r="K83" s="290"/>
      <c r="L83" s="290"/>
      <c r="M83" s="290"/>
      <c r="N83" s="290"/>
      <c r="O83" s="290"/>
      <c r="P83" s="290"/>
      <c r="Q83" s="290"/>
      <c r="R83" s="290"/>
      <c r="S83" s="290"/>
      <c r="T83" s="290"/>
      <c r="U83" s="290"/>
      <c r="V83" s="290"/>
      <c r="W83" s="290"/>
      <c r="X83" s="290"/>
      <c r="Y83" s="411"/>
      <c r="Z83" s="411"/>
      <c r="AA83" s="411"/>
      <c r="AB83" s="411"/>
      <c r="AC83" s="411"/>
      <c r="AD83" s="411"/>
      <c r="AE83" s="415"/>
      <c r="AF83" s="415"/>
      <c r="AG83" s="415"/>
      <c r="AH83" s="415"/>
      <c r="AI83" s="415"/>
      <c r="AJ83" s="415"/>
      <c r="AK83" s="415"/>
      <c r="AL83" s="415"/>
      <c r="AM83" s="516"/>
      <c r="AN83" s="630"/>
    </row>
    <row r="84" spans="1:40" ht="15" outlineLevel="1">
      <c r="A84" s="521">
        <v>15</v>
      </c>
      <c r="B84" s="293" t="s">
        <v>494</v>
      </c>
      <c r="C84" s="290" t="s">
        <v>25</v>
      </c>
      <c r="D84" s="294">
        <f>+'7.  Persistence Report'!AU200</f>
        <v>0</v>
      </c>
      <c r="E84" s="294">
        <f>+'7.  Persistence Report'!AV200</f>
        <v>0</v>
      </c>
      <c r="F84" s="294">
        <f>+'7.  Persistence Report'!AW200</f>
        <v>0</v>
      </c>
      <c r="G84" s="294">
        <f>+'7.  Persistence Report'!AX200</f>
        <v>0</v>
      </c>
      <c r="H84" s="294">
        <f>+'7.  Persistence Report'!AY200</f>
        <v>0</v>
      </c>
      <c r="I84" s="294">
        <f>+'7.  Persistence Report'!AZ200</f>
        <v>0</v>
      </c>
      <c r="J84" s="294">
        <f>+'7.  Persistence Report'!BA200</f>
        <v>0</v>
      </c>
      <c r="K84" s="294">
        <f>+'7.  Persistence Report'!BB200</f>
        <v>0</v>
      </c>
      <c r="L84" s="294">
        <f>+'7.  Persistence Report'!BC200</f>
        <v>0</v>
      </c>
      <c r="M84" s="294">
        <f>+'7.  Persistence Report'!BD200</f>
        <v>0</v>
      </c>
      <c r="N84" s="294">
        <v>0</v>
      </c>
      <c r="O84" s="294">
        <f>+'7.  Persistence Report'!P200</f>
        <v>0</v>
      </c>
      <c r="P84" s="294">
        <f>+'7.  Persistence Report'!Q200</f>
        <v>0</v>
      </c>
      <c r="Q84" s="294">
        <f>+'7.  Persistence Report'!R200</f>
        <v>0</v>
      </c>
      <c r="R84" s="294">
        <f>+'7.  Persistence Report'!S200</f>
        <v>0</v>
      </c>
      <c r="S84" s="294">
        <f>+'7.  Persistence Report'!T200</f>
        <v>0</v>
      </c>
      <c r="T84" s="294">
        <f>+'7.  Persistence Report'!U200</f>
        <v>0</v>
      </c>
      <c r="U84" s="294">
        <f>+'7.  Persistence Report'!V200</f>
        <v>0</v>
      </c>
      <c r="V84" s="294">
        <f>+'7.  Persistence Report'!W200</f>
        <v>0</v>
      </c>
      <c r="W84" s="294">
        <f>+'7.  Persistence Report'!X200</f>
        <v>0</v>
      </c>
      <c r="X84" s="294">
        <f>+'7.  Persistence Report'!Y200</f>
        <v>0</v>
      </c>
      <c r="Y84" s="409"/>
      <c r="Z84" s="409"/>
      <c r="AA84" s="409"/>
      <c r="AB84" s="409"/>
      <c r="AC84" s="409"/>
      <c r="AD84" s="409"/>
      <c r="AE84" s="409"/>
      <c r="AF84" s="409"/>
      <c r="AG84" s="409"/>
      <c r="AH84" s="409"/>
      <c r="AI84" s="409"/>
      <c r="AJ84" s="409"/>
      <c r="AK84" s="409"/>
      <c r="AL84" s="409"/>
      <c r="AM84" s="295">
        <f>SUM(Y84:AL84)</f>
        <v>0</v>
      </c>
    </row>
    <row r="85" spans="1:40" ht="15" outlineLevel="1">
      <c r="B85" s="293" t="s">
        <v>267</v>
      </c>
      <c r="C85" s="290" t="s">
        <v>163</v>
      </c>
      <c r="D85" s="294"/>
      <c r="E85" s="294"/>
      <c r="F85" s="294"/>
      <c r="G85" s="294"/>
      <c r="H85" s="294"/>
      <c r="I85" s="294"/>
      <c r="J85" s="294"/>
      <c r="K85" s="294"/>
      <c r="L85" s="294"/>
      <c r="M85" s="294"/>
      <c r="N85" s="294">
        <f>N84</f>
        <v>0</v>
      </c>
      <c r="O85" s="294"/>
      <c r="P85" s="294"/>
      <c r="Q85" s="294"/>
      <c r="R85" s="294"/>
      <c r="S85" s="294"/>
      <c r="T85" s="294"/>
      <c r="U85" s="294"/>
      <c r="V85" s="294"/>
      <c r="W85" s="294"/>
      <c r="X85" s="294"/>
      <c r="Y85" s="410">
        <f>Y84</f>
        <v>0</v>
      </c>
      <c r="Z85" s="410">
        <f t="shared" ref="Z85:AC85" si="123">Z84</f>
        <v>0</v>
      </c>
      <c r="AA85" s="410">
        <f t="shared" si="123"/>
        <v>0</v>
      </c>
      <c r="AB85" s="410">
        <f t="shared" si="123"/>
        <v>0</v>
      </c>
      <c r="AC85" s="410">
        <f t="shared" si="123"/>
        <v>0</v>
      </c>
      <c r="AD85" s="410">
        <f>AD84</f>
        <v>0</v>
      </c>
      <c r="AE85" s="410">
        <f t="shared" ref="AE85:AL85" si="124">AE84</f>
        <v>0</v>
      </c>
      <c r="AF85" s="410">
        <f t="shared" si="124"/>
        <v>0</v>
      </c>
      <c r="AG85" s="410">
        <f t="shared" si="124"/>
        <v>0</v>
      </c>
      <c r="AH85" s="410">
        <f t="shared" si="124"/>
        <v>0</v>
      </c>
      <c r="AI85" s="410">
        <f t="shared" si="124"/>
        <v>0</v>
      </c>
      <c r="AJ85" s="410">
        <f t="shared" si="124"/>
        <v>0</v>
      </c>
      <c r="AK85" s="410">
        <f t="shared" si="124"/>
        <v>0</v>
      </c>
      <c r="AL85" s="410">
        <f t="shared" si="124"/>
        <v>0</v>
      </c>
      <c r="AM85" s="296"/>
    </row>
    <row r="86" spans="1:40" ht="15" outlineLevel="1">
      <c r="B86" s="314"/>
      <c r="C86" s="304"/>
      <c r="D86" s="290"/>
      <c r="E86" s="290"/>
      <c r="F86" s="290"/>
      <c r="G86" s="290"/>
      <c r="H86" s="290"/>
      <c r="I86" s="290"/>
      <c r="J86" s="290"/>
      <c r="K86" s="290"/>
      <c r="L86" s="290"/>
      <c r="M86" s="290"/>
      <c r="N86" s="290"/>
      <c r="O86" s="290"/>
      <c r="P86" s="290"/>
      <c r="Q86" s="290"/>
      <c r="R86" s="290"/>
      <c r="S86" s="290"/>
      <c r="T86" s="290"/>
      <c r="U86" s="290"/>
      <c r="V86" s="290"/>
      <c r="W86" s="290"/>
      <c r="X86" s="290"/>
      <c r="Y86" s="411"/>
      <c r="Z86" s="411"/>
      <c r="AA86" s="411"/>
      <c r="AB86" s="411"/>
      <c r="AC86" s="411"/>
      <c r="AD86" s="411"/>
      <c r="AE86" s="411"/>
      <c r="AF86" s="411"/>
      <c r="AG86" s="411"/>
      <c r="AH86" s="411"/>
      <c r="AI86" s="411"/>
      <c r="AJ86" s="411"/>
      <c r="AK86" s="411"/>
      <c r="AL86" s="411"/>
      <c r="AM86" s="305"/>
    </row>
    <row r="87" spans="1:40" s="282" customFormat="1" ht="15" outlineLevel="1">
      <c r="A87" s="521">
        <v>16</v>
      </c>
      <c r="B87" s="323" t="s">
        <v>490</v>
      </c>
      <c r="C87" s="290" t="s">
        <v>25</v>
      </c>
      <c r="D87" s="294">
        <f>+'7.  Persistence Report'!AU201</f>
        <v>0</v>
      </c>
      <c r="E87" s="294">
        <f>+'7.  Persistence Report'!AV201</f>
        <v>0</v>
      </c>
      <c r="F87" s="294">
        <f>+'7.  Persistence Report'!AW201</f>
        <v>0</v>
      </c>
      <c r="G87" s="294">
        <f>+'7.  Persistence Report'!AX201</f>
        <v>0</v>
      </c>
      <c r="H87" s="294">
        <f>+'7.  Persistence Report'!AY201</f>
        <v>0</v>
      </c>
      <c r="I87" s="294">
        <f>+'7.  Persistence Report'!AZ201</f>
        <v>0</v>
      </c>
      <c r="J87" s="294">
        <f>+'7.  Persistence Report'!BA201</f>
        <v>0</v>
      </c>
      <c r="K87" s="294">
        <f>+'7.  Persistence Report'!BB201</f>
        <v>0</v>
      </c>
      <c r="L87" s="294">
        <f>+'7.  Persistence Report'!BC201</f>
        <v>0</v>
      </c>
      <c r="M87" s="294">
        <f>+'7.  Persistence Report'!BD201</f>
        <v>0</v>
      </c>
      <c r="N87" s="294">
        <v>0</v>
      </c>
      <c r="O87" s="294">
        <f>+'7.  Persistence Report'!P201</f>
        <v>0</v>
      </c>
      <c r="P87" s="294">
        <f>+'7.  Persistence Report'!Q201</f>
        <v>0</v>
      </c>
      <c r="Q87" s="294">
        <f>+'7.  Persistence Report'!R201</f>
        <v>0</v>
      </c>
      <c r="R87" s="294">
        <f>+'7.  Persistence Report'!S201</f>
        <v>0</v>
      </c>
      <c r="S87" s="294">
        <f>+'7.  Persistence Report'!T201</f>
        <v>0</v>
      </c>
      <c r="T87" s="294">
        <f>+'7.  Persistence Report'!U201</f>
        <v>0</v>
      </c>
      <c r="U87" s="294">
        <f>+'7.  Persistence Report'!V201</f>
        <v>0</v>
      </c>
      <c r="V87" s="294">
        <f>+'7.  Persistence Report'!W201</f>
        <v>0</v>
      </c>
      <c r="W87" s="294">
        <f>+'7.  Persistence Report'!X201</f>
        <v>0</v>
      </c>
      <c r="X87" s="294">
        <f>+'7.  Persistence Report'!Y201</f>
        <v>0</v>
      </c>
      <c r="Y87" s="409"/>
      <c r="Z87" s="409"/>
      <c r="AA87" s="409"/>
      <c r="AB87" s="409"/>
      <c r="AC87" s="409"/>
      <c r="AD87" s="409"/>
      <c r="AE87" s="409"/>
      <c r="AF87" s="409"/>
      <c r="AG87" s="409"/>
      <c r="AH87" s="409"/>
      <c r="AI87" s="409"/>
      <c r="AJ87" s="409"/>
      <c r="AK87" s="409"/>
      <c r="AL87" s="409"/>
      <c r="AM87" s="295">
        <f>SUM(Y87:AL87)</f>
        <v>0</v>
      </c>
    </row>
    <row r="88" spans="1:40" s="282" customFormat="1" ht="15" outlineLevel="1">
      <c r="A88" s="521"/>
      <c r="B88" s="323" t="s">
        <v>267</v>
      </c>
      <c r="C88" s="290" t="s">
        <v>163</v>
      </c>
      <c r="D88" s="294"/>
      <c r="E88" s="294"/>
      <c r="F88" s="294"/>
      <c r="G88" s="294"/>
      <c r="H88" s="294"/>
      <c r="I88" s="294"/>
      <c r="J88" s="294"/>
      <c r="K88" s="294"/>
      <c r="L88" s="294"/>
      <c r="M88" s="294"/>
      <c r="N88" s="294">
        <f>N87</f>
        <v>0</v>
      </c>
      <c r="O88" s="294"/>
      <c r="P88" s="294"/>
      <c r="Q88" s="294"/>
      <c r="R88" s="294"/>
      <c r="S88" s="294"/>
      <c r="T88" s="294"/>
      <c r="U88" s="294"/>
      <c r="V88" s="294"/>
      <c r="W88" s="294"/>
      <c r="X88" s="294"/>
      <c r="Y88" s="410">
        <f>Y87</f>
        <v>0</v>
      </c>
      <c r="Z88" s="410">
        <f t="shared" ref="Z88:AC88" si="125">Z87</f>
        <v>0</v>
      </c>
      <c r="AA88" s="410">
        <f t="shared" si="125"/>
        <v>0</v>
      </c>
      <c r="AB88" s="410">
        <f t="shared" si="125"/>
        <v>0</v>
      </c>
      <c r="AC88" s="410">
        <f t="shared" si="125"/>
        <v>0</v>
      </c>
      <c r="AD88" s="410">
        <f>AD87</f>
        <v>0</v>
      </c>
      <c r="AE88" s="410">
        <f t="shared" ref="AE88:AL88" si="126">AE87</f>
        <v>0</v>
      </c>
      <c r="AF88" s="410">
        <f t="shared" si="126"/>
        <v>0</v>
      </c>
      <c r="AG88" s="410">
        <f t="shared" si="126"/>
        <v>0</v>
      </c>
      <c r="AH88" s="410">
        <f t="shared" si="126"/>
        <v>0</v>
      </c>
      <c r="AI88" s="410">
        <f t="shared" si="126"/>
        <v>0</v>
      </c>
      <c r="AJ88" s="410">
        <f t="shared" si="126"/>
        <v>0</v>
      </c>
      <c r="AK88" s="410">
        <f t="shared" si="126"/>
        <v>0</v>
      </c>
      <c r="AL88" s="410">
        <f t="shared" si="126"/>
        <v>0</v>
      </c>
      <c r="AM88" s="296"/>
    </row>
    <row r="89" spans="1:40" s="282" customFormat="1" ht="15" outlineLevel="1">
      <c r="A89" s="521"/>
      <c r="B89" s="323"/>
      <c r="C89" s="290"/>
      <c r="D89" s="290"/>
      <c r="E89" s="290"/>
      <c r="F89" s="290"/>
      <c r="G89" s="290"/>
      <c r="H89" s="290"/>
      <c r="I89" s="290"/>
      <c r="J89" s="290"/>
      <c r="K89" s="290"/>
      <c r="L89" s="290"/>
      <c r="M89" s="290"/>
      <c r="N89" s="290"/>
      <c r="O89" s="290"/>
      <c r="P89" s="290"/>
      <c r="Q89" s="290"/>
      <c r="R89" s="290"/>
      <c r="S89" s="290"/>
      <c r="T89" s="290"/>
      <c r="U89" s="290"/>
      <c r="V89" s="290"/>
      <c r="W89" s="290"/>
      <c r="X89" s="290"/>
      <c r="Y89" s="411"/>
      <c r="Z89" s="411"/>
      <c r="AA89" s="411"/>
      <c r="AB89" s="411"/>
      <c r="AC89" s="411"/>
      <c r="AD89" s="411"/>
      <c r="AE89" s="415"/>
      <c r="AF89" s="415"/>
      <c r="AG89" s="415"/>
      <c r="AH89" s="415"/>
      <c r="AI89" s="415"/>
      <c r="AJ89" s="415"/>
      <c r="AK89" s="415"/>
      <c r="AL89" s="415"/>
      <c r="AM89" s="312"/>
    </row>
    <row r="90" spans="1:40" ht="15.6" outlineLevel="1">
      <c r="B90" s="518" t="s">
        <v>495</v>
      </c>
      <c r="C90" s="319"/>
      <c r="D90" s="289"/>
      <c r="E90" s="288"/>
      <c r="F90" s="288"/>
      <c r="G90" s="288"/>
      <c r="H90" s="288"/>
      <c r="I90" s="288"/>
      <c r="J90" s="288"/>
      <c r="K90" s="288"/>
      <c r="L90" s="288"/>
      <c r="M90" s="288"/>
      <c r="N90" s="289"/>
      <c r="O90" s="288"/>
      <c r="P90" s="288"/>
      <c r="Q90" s="288"/>
      <c r="R90" s="288"/>
      <c r="S90" s="288"/>
      <c r="T90" s="288"/>
      <c r="U90" s="288"/>
      <c r="V90" s="288"/>
      <c r="W90" s="288"/>
      <c r="X90" s="288"/>
      <c r="Y90" s="413"/>
      <c r="Z90" s="413"/>
      <c r="AA90" s="413"/>
      <c r="AB90" s="413"/>
      <c r="AC90" s="413"/>
      <c r="AD90" s="413"/>
      <c r="AE90" s="413"/>
      <c r="AF90" s="413"/>
      <c r="AG90" s="413"/>
      <c r="AH90" s="413"/>
      <c r="AI90" s="413"/>
      <c r="AJ90" s="413"/>
      <c r="AK90" s="413"/>
      <c r="AL90" s="413"/>
      <c r="AM90" s="291"/>
    </row>
    <row r="91" spans="1:40" ht="15" outlineLevel="1">
      <c r="A91" s="521">
        <v>17</v>
      </c>
      <c r="B91" s="519" t="s">
        <v>112</v>
      </c>
      <c r="C91" s="290" t="s">
        <v>25</v>
      </c>
      <c r="D91" s="294">
        <f>+'7.  Persistence Report'!AU180</f>
        <v>0</v>
      </c>
      <c r="E91" s="294">
        <f>+'7.  Persistence Report'!AV180</f>
        <v>0</v>
      </c>
      <c r="F91" s="294">
        <f>+'7.  Persistence Report'!AW180</f>
        <v>0</v>
      </c>
      <c r="G91" s="294">
        <f>+'7.  Persistence Report'!AX180</f>
        <v>0</v>
      </c>
      <c r="H91" s="294">
        <f>+'7.  Persistence Report'!AY180</f>
        <v>0</v>
      </c>
      <c r="I91" s="294">
        <f>+'7.  Persistence Report'!AZ180</f>
        <v>0</v>
      </c>
      <c r="J91" s="294">
        <f>+'7.  Persistence Report'!BA180</f>
        <v>0</v>
      </c>
      <c r="K91" s="294">
        <f>+'7.  Persistence Report'!BB180</f>
        <v>0</v>
      </c>
      <c r="L91" s="294">
        <f>+'7.  Persistence Report'!BC180</f>
        <v>0</v>
      </c>
      <c r="M91" s="294">
        <f>+'7.  Persistence Report'!BD180</f>
        <v>0</v>
      </c>
      <c r="N91" s="294">
        <v>12</v>
      </c>
      <c r="O91" s="294">
        <f>+'7.  Persistence Report'!P180</f>
        <v>0</v>
      </c>
      <c r="P91" s="294">
        <f>+'7.  Persistence Report'!Q180</f>
        <v>0</v>
      </c>
      <c r="Q91" s="294">
        <f>+'7.  Persistence Report'!R180</f>
        <v>0</v>
      </c>
      <c r="R91" s="294">
        <f>+'7.  Persistence Report'!S180</f>
        <v>0</v>
      </c>
      <c r="S91" s="294">
        <f>+'7.  Persistence Report'!T180</f>
        <v>0</v>
      </c>
      <c r="T91" s="294">
        <f>+'7.  Persistence Report'!U180</f>
        <v>0</v>
      </c>
      <c r="U91" s="294">
        <f>+'7.  Persistence Report'!V180</f>
        <v>0</v>
      </c>
      <c r="V91" s="294">
        <f>+'7.  Persistence Report'!W180</f>
        <v>0</v>
      </c>
      <c r="W91" s="294">
        <f>+'7.  Persistence Report'!X180</f>
        <v>0</v>
      </c>
      <c r="X91" s="294">
        <f>+'7.  Persistence Report'!Y180</f>
        <v>0</v>
      </c>
      <c r="Y91" s="425"/>
      <c r="Z91" s="409"/>
      <c r="AA91" s="409"/>
      <c r="AB91" s="409"/>
      <c r="AC91" s="409"/>
      <c r="AD91" s="409"/>
      <c r="AE91" s="409"/>
      <c r="AF91" s="414"/>
      <c r="AG91" s="414"/>
      <c r="AH91" s="414"/>
      <c r="AI91" s="414"/>
      <c r="AJ91" s="414"/>
      <c r="AK91" s="414"/>
      <c r="AL91" s="414"/>
      <c r="AM91" s="295">
        <f>SUM(Y91:AL91)</f>
        <v>0</v>
      </c>
    </row>
    <row r="92" spans="1:40" ht="15" outlineLevel="1">
      <c r="B92" s="293" t="s">
        <v>267</v>
      </c>
      <c r="C92" s="290" t="s">
        <v>163</v>
      </c>
      <c r="D92" s="294"/>
      <c r="E92" s="294"/>
      <c r="F92" s="294"/>
      <c r="G92" s="294"/>
      <c r="H92" s="294"/>
      <c r="I92" s="294"/>
      <c r="J92" s="294"/>
      <c r="K92" s="294"/>
      <c r="L92" s="294"/>
      <c r="M92" s="294"/>
      <c r="N92" s="294">
        <f>N91</f>
        <v>12</v>
      </c>
      <c r="O92" s="294"/>
      <c r="P92" s="294"/>
      <c r="Q92" s="294"/>
      <c r="R92" s="294"/>
      <c r="S92" s="294"/>
      <c r="T92" s="294"/>
      <c r="U92" s="294"/>
      <c r="V92" s="294"/>
      <c r="W92" s="294"/>
      <c r="X92" s="294"/>
      <c r="Y92" s="410">
        <f>Y91</f>
        <v>0</v>
      </c>
      <c r="Z92" s="410">
        <f t="shared" ref="Z92:AC92" si="127">Z91</f>
        <v>0</v>
      </c>
      <c r="AA92" s="410">
        <f t="shared" si="127"/>
        <v>0</v>
      </c>
      <c r="AB92" s="410">
        <f t="shared" si="127"/>
        <v>0</v>
      </c>
      <c r="AC92" s="410">
        <f t="shared" si="127"/>
        <v>0</v>
      </c>
      <c r="AD92" s="410">
        <f t="shared" ref="AD92:AL92" si="128">AD91</f>
        <v>0</v>
      </c>
      <c r="AE92" s="410">
        <f t="shared" si="128"/>
        <v>0</v>
      </c>
      <c r="AF92" s="410">
        <f t="shared" si="128"/>
        <v>0</v>
      </c>
      <c r="AG92" s="410">
        <f t="shared" si="128"/>
        <v>0</v>
      </c>
      <c r="AH92" s="410">
        <f t="shared" si="128"/>
        <v>0</v>
      </c>
      <c r="AI92" s="410">
        <f t="shared" si="128"/>
        <v>0</v>
      </c>
      <c r="AJ92" s="410">
        <f t="shared" si="128"/>
        <v>0</v>
      </c>
      <c r="AK92" s="410">
        <f t="shared" si="128"/>
        <v>0</v>
      </c>
      <c r="AL92" s="410">
        <f t="shared" si="128"/>
        <v>0</v>
      </c>
      <c r="AM92" s="305"/>
    </row>
    <row r="93" spans="1:40" ht="15" outlineLevel="1">
      <c r="B93" s="293"/>
      <c r="C93" s="290"/>
      <c r="D93" s="290"/>
      <c r="E93" s="290"/>
      <c r="F93" s="290"/>
      <c r="G93" s="290"/>
      <c r="H93" s="290"/>
      <c r="I93" s="290"/>
      <c r="J93" s="290"/>
      <c r="K93" s="290"/>
      <c r="L93" s="290"/>
      <c r="M93" s="290"/>
      <c r="N93" s="290"/>
      <c r="O93" s="290"/>
      <c r="P93" s="290"/>
      <c r="Q93" s="290"/>
      <c r="R93" s="290"/>
      <c r="S93" s="290"/>
      <c r="T93" s="290"/>
      <c r="U93" s="290"/>
      <c r="V93" s="290"/>
      <c r="W93" s="290"/>
      <c r="X93" s="290"/>
      <c r="Y93" s="421"/>
      <c r="Z93" s="424"/>
      <c r="AA93" s="424"/>
      <c r="AB93" s="424"/>
      <c r="AC93" s="424"/>
      <c r="AD93" s="424"/>
      <c r="AE93" s="424"/>
      <c r="AF93" s="424"/>
      <c r="AG93" s="424"/>
      <c r="AH93" s="424"/>
      <c r="AI93" s="424"/>
      <c r="AJ93" s="424"/>
      <c r="AK93" s="424"/>
      <c r="AL93" s="424"/>
      <c r="AM93" s="305"/>
    </row>
    <row r="94" spans="1:40" ht="15" outlineLevel="1">
      <c r="A94" s="521">
        <v>18</v>
      </c>
      <c r="B94" s="519" t="s">
        <v>109</v>
      </c>
      <c r="C94" s="290" t="s">
        <v>25</v>
      </c>
      <c r="D94" s="294">
        <f>+'7.  Persistence Report'!AU182</f>
        <v>0</v>
      </c>
      <c r="E94" s="294">
        <f>+'7.  Persistence Report'!AV182</f>
        <v>0</v>
      </c>
      <c r="F94" s="294">
        <f>+'7.  Persistence Report'!AW182</f>
        <v>0</v>
      </c>
      <c r="G94" s="294">
        <f>+'7.  Persistence Report'!AX182</f>
        <v>0</v>
      </c>
      <c r="H94" s="294">
        <f>+'7.  Persistence Report'!AY182</f>
        <v>0</v>
      </c>
      <c r="I94" s="294">
        <f>+'7.  Persistence Report'!AZ182</f>
        <v>0</v>
      </c>
      <c r="J94" s="294">
        <f>+'7.  Persistence Report'!BA182</f>
        <v>0</v>
      </c>
      <c r="K94" s="294">
        <f>+'7.  Persistence Report'!BB182</f>
        <v>0</v>
      </c>
      <c r="L94" s="294">
        <f>+'7.  Persistence Report'!BC182</f>
        <v>0</v>
      </c>
      <c r="M94" s="294">
        <f>+'7.  Persistence Report'!BD182</f>
        <v>0</v>
      </c>
      <c r="N94" s="294">
        <v>12</v>
      </c>
      <c r="O94" s="294">
        <f>+'7.  Persistence Report'!P182</f>
        <v>0</v>
      </c>
      <c r="P94" s="294">
        <f>+'7.  Persistence Report'!Q182</f>
        <v>0</v>
      </c>
      <c r="Q94" s="294">
        <f>+'7.  Persistence Report'!R182</f>
        <v>0</v>
      </c>
      <c r="R94" s="294">
        <f>+'7.  Persistence Report'!S182</f>
        <v>0</v>
      </c>
      <c r="S94" s="294">
        <f>+'7.  Persistence Report'!T182</f>
        <v>0</v>
      </c>
      <c r="T94" s="294">
        <f>+'7.  Persistence Report'!U182</f>
        <v>0</v>
      </c>
      <c r="U94" s="294">
        <f>+'7.  Persistence Report'!V182</f>
        <v>0</v>
      </c>
      <c r="V94" s="294">
        <f>+'7.  Persistence Report'!W182</f>
        <v>0</v>
      </c>
      <c r="W94" s="294">
        <f>+'7.  Persistence Report'!X182</f>
        <v>0</v>
      </c>
      <c r="X94" s="294">
        <f>+'7.  Persistence Report'!Y182</f>
        <v>0</v>
      </c>
      <c r="Y94" s="425"/>
      <c r="Z94" s="409"/>
      <c r="AA94" s="409"/>
      <c r="AB94" s="409"/>
      <c r="AC94" s="409"/>
      <c r="AD94" s="409"/>
      <c r="AE94" s="409"/>
      <c r="AF94" s="414"/>
      <c r="AG94" s="414"/>
      <c r="AH94" s="414"/>
      <c r="AI94" s="414"/>
      <c r="AJ94" s="414"/>
      <c r="AK94" s="414"/>
      <c r="AL94" s="414"/>
      <c r="AM94" s="295">
        <f>SUM(Y94:AL94)</f>
        <v>0</v>
      </c>
    </row>
    <row r="95" spans="1:40" ht="15" outlineLevel="1">
      <c r="B95" s="293" t="s">
        <v>267</v>
      </c>
      <c r="C95" s="290" t="s">
        <v>163</v>
      </c>
      <c r="D95" s="294"/>
      <c r="E95" s="294"/>
      <c r="F95" s="294"/>
      <c r="G95" s="294"/>
      <c r="H95" s="294"/>
      <c r="I95" s="294"/>
      <c r="J95" s="294"/>
      <c r="K95" s="294"/>
      <c r="L95" s="294"/>
      <c r="M95" s="294"/>
      <c r="N95" s="294">
        <f>N94</f>
        <v>12</v>
      </c>
      <c r="O95" s="294"/>
      <c r="P95" s="294"/>
      <c r="Q95" s="294"/>
      <c r="R95" s="294"/>
      <c r="S95" s="294"/>
      <c r="T95" s="294"/>
      <c r="U95" s="294"/>
      <c r="V95" s="294"/>
      <c r="W95" s="294"/>
      <c r="X95" s="294"/>
      <c r="Y95" s="410">
        <f>Y94</f>
        <v>0</v>
      </c>
      <c r="Z95" s="410">
        <f t="shared" ref="Z95:AC95" si="129">Z94</f>
        <v>0</v>
      </c>
      <c r="AA95" s="410">
        <f t="shared" si="129"/>
        <v>0</v>
      </c>
      <c r="AB95" s="410">
        <f t="shared" si="129"/>
        <v>0</v>
      </c>
      <c r="AC95" s="410">
        <f t="shared" si="129"/>
        <v>0</v>
      </c>
      <c r="AD95" s="410">
        <f t="shared" ref="AD95" si="130">AD94</f>
        <v>0</v>
      </c>
      <c r="AE95" s="410">
        <f t="shared" ref="AE95" si="131">AE94</f>
        <v>0</v>
      </c>
      <c r="AF95" s="410">
        <f t="shared" ref="AF95" si="132">AF94</f>
        <v>0</v>
      </c>
      <c r="AG95" s="410">
        <f t="shared" ref="AG95" si="133">AG94</f>
        <v>0</v>
      </c>
      <c r="AH95" s="410">
        <f t="shared" ref="AH95" si="134">AH94</f>
        <v>0</v>
      </c>
      <c r="AI95" s="410">
        <f t="shared" ref="AI95" si="135">AI94</f>
        <v>0</v>
      </c>
      <c r="AJ95" s="410">
        <f t="shared" ref="AJ95" si="136">AJ94</f>
        <v>0</v>
      </c>
      <c r="AK95" s="410">
        <f t="shared" ref="AK95" si="137">AK94</f>
        <v>0</v>
      </c>
      <c r="AL95" s="410">
        <f t="shared" ref="AL95" si="138">AL94</f>
        <v>0</v>
      </c>
      <c r="AM95" s="305"/>
    </row>
    <row r="96" spans="1:40" ht="15" outlineLevel="1">
      <c r="B96" s="321"/>
      <c r="C96" s="290"/>
      <c r="D96" s="290"/>
      <c r="E96" s="290"/>
      <c r="F96" s="290"/>
      <c r="G96" s="290"/>
      <c r="H96" s="290"/>
      <c r="I96" s="290"/>
      <c r="J96" s="290"/>
      <c r="K96" s="290"/>
      <c r="L96" s="290"/>
      <c r="M96" s="290"/>
      <c r="N96" s="290"/>
      <c r="O96" s="290"/>
      <c r="P96" s="290"/>
      <c r="Q96" s="290"/>
      <c r="R96" s="290"/>
      <c r="S96" s="290"/>
      <c r="T96" s="290"/>
      <c r="U96" s="290"/>
      <c r="V96" s="290"/>
      <c r="W96" s="290"/>
      <c r="X96" s="290"/>
      <c r="Y96" s="422"/>
      <c r="Z96" s="423"/>
      <c r="AA96" s="423"/>
      <c r="AB96" s="423"/>
      <c r="AC96" s="423"/>
      <c r="AD96" s="423"/>
      <c r="AE96" s="423"/>
      <c r="AF96" s="423"/>
      <c r="AG96" s="423"/>
      <c r="AH96" s="423"/>
      <c r="AI96" s="423"/>
      <c r="AJ96" s="423"/>
      <c r="AK96" s="423"/>
      <c r="AL96" s="423"/>
      <c r="AM96" s="296"/>
    </row>
    <row r="97" spans="1:39" ht="15" outlineLevel="1">
      <c r="A97" s="521">
        <v>19</v>
      </c>
      <c r="B97" s="519" t="s">
        <v>111</v>
      </c>
      <c r="C97" s="290" t="s">
        <v>25</v>
      </c>
      <c r="D97" s="294">
        <f>+'7.  Persistence Report'!AU185</f>
        <v>0</v>
      </c>
      <c r="E97" s="294">
        <f>+'7.  Persistence Report'!AV185</f>
        <v>0</v>
      </c>
      <c r="F97" s="294">
        <f>+'7.  Persistence Report'!AW185</f>
        <v>0</v>
      </c>
      <c r="G97" s="294">
        <f>+'7.  Persistence Report'!AX185</f>
        <v>0</v>
      </c>
      <c r="H97" s="294">
        <f>+'7.  Persistence Report'!AY185</f>
        <v>0</v>
      </c>
      <c r="I97" s="294">
        <f>+'7.  Persistence Report'!AZ185</f>
        <v>0</v>
      </c>
      <c r="J97" s="294">
        <f>+'7.  Persistence Report'!BA185</f>
        <v>0</v>
      </c>
      <c r="K97" s="294">
        <f>+'7.  Persistence Report'!BB185</f>
        <v>0</v>
      </c>
      <c r="L97" s="294">
        <f>+'7.  Persistence Report'!BC185</f>
        <v>0</v>
      </c>
      <c r="M97" s="294">
        <f>+'7.  Persistence Report'!BD185</f>
        <v>0</v>
      </c>
      <c r="N97" s="294">
        <v>12</v>
      </c>
      <c r="O97" s="294">
        <f>+'7.  Persistence Report'!P185</f>
        <v>0</v>
      </c>
      <c r="P97" s="294">
        <f>+'7.  Persistence Report'!Q185</f>
        <v>0</v>
      </c>
      <c r="Q97" s="294">
        <f>+'7.  Persistence Report'!R185</f>
        <v>0</v>
      </c>
      <c r="R97" s="294">
        <f>+'7.  Persistence Report'!S185</f>
        <v>0</v>
      </c>
      <c r="S97" s="294">
        <f>+'7.  Persistence Report'!T185</f>
        <v>0</v>
      </c>
      <c r="T97" s="294">
        <f>+'7.  Persistence Report'!U185</f>
        <v>0</v>
      </c>
      <c r="U97" s="294">
        <f>+'7.  Persistence Report'!V185</f>
        <v>0</v>
      </c>
      <c r="V97" s="294">
        <f>+'7.  Persistence Report'!W185</f>
        <v>0</v>
      </c>
      <c r="W97" s="294">
        <f>+'7.  Persistence Report'!X185</f>
        <v>0</v>
      </c>
      <c r="X97" s="294">
        <f>+'7.  Persistence Report'!Y185</f>
        <v>0</v>
      </c>
      <c r="Y97" s="425"/>
      <c r="Z97" s="409"/>
      <c r="AA97" s="409"/>
      <c r="AB97" s="409"/>
      <c r="AC97" s="409"/>
      <c r="AD97" s="409"/>
      <c r="AE97" s="409"/>
      <c r="AF97" s="414"/>
      <c r="AG97" s="414"/>
      <c r="AH97" s="414"/>
      <c r="AI97" s="414"/>
      <c r="AJ97" s="414"/>
      <c r="AK97" s="414"/>
      <c r="AL97" s="414"/>
      <c r="AM97" s="295">
        <f>SUM(Y97:AL97)</f>
        <v>0</v>
      </c>
    </row>
    <row r="98" spans="1:39" ht="15" outlineLevel="1">
      <c r="B98" s="293" t="s">
        <v>267</v>
      </c>
      <c r="C98" s="290" t="s">
        <v>163</v>
      </c>
      <c r="D98" s="294"/>
      <c r="E98" s="294"/>
      <c r="F98" s="294"/>
      <c r="G98" s="294"/>
      <c r="H98" s="294"/>
      <c r="I98" s="294"/>
      <c r="J98" s="294"/>
      <c r="K98" s="294"/>
      <c r="L98" s="294"/>
      <c r="M98" s="294"/>
      <c r="N98" s="294">
        <f>N97</f>
        <v>12</v>
      </c>
      <c r="O98" s="294"/>
      <c r="P98" s="294"/>
      <c r="Q98" s="294"/>
      <c r="R98" s="294"/>
      <c r="S98" s="294"/>
      <c r="T98" s="294"/>
      <c r="U98" s="294"/>
      <c r="V98" s="294"/>
      <c r="W98" s="294"/>
      <c r="X98" s="294"/>
      <c r="Y98" s="410">
        <f>Y97</f>
        <v>0</v>
      </c>
      <c r="Z98" s="410">
        <f t="shared" ref="Z98:AC98" si="139">Z97</f>
        <v>0</v>
      </c>
      <c r="AA98" s="410">
        <f t="shared" si="139"/>
        <v>0</v>
      </c>
      <c r="AB98" s="410">
        <f t="shared" si="139"/>
        <v>0</v>
      </c>
      <c r="AC98" s="410">
        <f t="shared" si="139"/>
        <v>0</v>
      </c>
      <c r="AD98" s="410">
        <f t="shared" ref="AD98:AL98" si="140">AD97</f>
        <v>0</v>
      </c>
      <c r="AE98" s="410">
        <f t="shared" si="140"/>
        <v>0</v>
      </c>
      <c r="AF98" s="410">
        <f t="shared" si="140"/>
        <v>0</v>
      </c>
      <c r="AG98" s="410">
        <f t="shared" si="140"/>
        <v>0</v>
      </c>
      <c r="AH98" s="410">
        <f t="shared" si="140"/>
        <v>0</v>
      </c>
      <c r="AI98" s="410">
        <f t="shared" si="140"/>
        <v>0</v>
      </c>
      <c r="AJ98" s="410">
        <f t="shared" si="140"/>
        <v>0</v>
      </c>
      <c r="AK98" s="410">
        <f t="shared" si="140"/>
        <v>0</v>
      </c>
      <c r="AL98" s="410">
        <f t="shared" si="140"/>
        <v>0</v>
      </c>
      <c r="AM98" s="296"/>
    </row>
    <row r="99" spans="1:39" ht="15" outlineLevel="1">
      <c r="B99" s="321"/>
      <c r="C99" s="290"/>
      <c r="D99" s="290"/>
      <c r="E99" s="290"/>
      <c r="F99" s="290"/>
      <c r="G99" s="290"/>
      <c r="H99" s="290"/>
      <c r="I99" s="290"/>
      <c r="J99" s="290"/>
      <c r="K99" s="290"/>
      <c r="L99" s="290"/>
      <c r="M99" s="290"/>
      <c r="N99" s="290"/>
      <c r="O99" s="290"/>
      <c r="P99" s="290"/>
      <c r="Q99" s="290"/>
      <c r="R99" s="290"/>
      <c r="S99" s="290"/>
      <c r="T99" s="290"/>
      <c r="U99" s="290"/>
      <c r="V99" s="290"/>
      <c r="W99" s="290"/>
      <c r="X99" s="290"/>
      <c r="Y99" s="411"/>
      <c r="Z99" s="411"/>
      <c r="AA99" s="411"/>
      <c r="AB99" s="411"/>
      <c r="AC99" s="411"/>
      <c r="AD99" s="411"/>
      <c r="AE99" s="411"/>
      <c r="AF99" s="411"/>
      <c r="AG99" s="411"/>
      <c r="AH99" s="411"/>
      <c r="AI99" s="411"/>
      <c r="AJ99" s="411"/>
      <c r="AK99" s="411"/>
      <c r="AL99" s="411"/>
      <c r="AM99" s="305"/>
    </row>
    <row r="100" spans="1:39" ht="15" outlineLevel="1">
      <c r="A100" s="521">
        <v>20</v>
      </c>
      <c r="B100" s="519" t="s">
        <v>110</v>
      </c>
      <c r="C100" s="290" t="s">
        <v>25</v>
      </c>
      <c r="D100" s="294">
        <f>+'7.  Persistence Report'!AU184</f>
        <v>0</v>
      </c>
      <c r="E100" s="294">
        <f>+'7.  Persistence Report'!AV184</f>
        <v>0</v>
      </c>
      <c r="F100" s="294">
        <f>+'7.  Persistence Report'!AW184</f>
        <v>0</v>
      </c>
      <c r="G100" s="294">
        <f>+'7.  Persistence Report'!AX184</f>
        <v>0</v>
      </c>
      <c r="H100" s="294">
        <f>+'7.  Persistence Report'!AY184</f>
        <v>0</v>
      </c>
      <c r="I100" s="294">
        <f>+'7.  Persistence Report'!AZ184</f>
        <v>0</v>
      </c>
      <c r="J100" s="294">
        <f>+'7.  Persistence Report'!BA184</f>
        <v>0</v>
      </c>
      <c r="K100" s="294">
        <f>+'7.  Persistence Report'!BB184</f>
        <v>0</v>
      </c>
      <c r="L100" s="294">
        <f>+'7.  Persistence Report'!BC184</f>
        <v>0</v>
      </c>
      <c r="M100" s="294">
        <f>+'7.  Persistence Report'!BD184</f>
        <v>0</v>
      </c>
      <c r="N100" s="294">
        <v>12</v>
      </c>
      <c r="O100" s="294">
        <f>+'7.  Persistence Report'!P184</f>
        <v>0</v>
      </c>
      <c r="P100" s="294">
        <f>+'7.  Persistence Report'!Q184</f>
        <v>0</v>
      </c>
      <c r="Q100" s="294">
        <f>+'7.  Persistence Report'!R184</f>
        <v>0</v>
      </c>
      <c r="R100" s="294">
        <f>+'7.  Persistence Report'!S184</f>
        <v>0</v>
      </c>
      <c r="S100" s="294">
        <f>+'7.  Persistence Report'!T184</f>
        <v>0</v>
      </c>
      <c r="T100" s="294">
        <f>+'7.  Persistence Report'!U184</f>
        <v>0</v>
      </c>
      <c r="U100" s="294">
        <f>+'7.  Persistence Report'!V184</f>
        <v>0</v>
      </c>
      <c r="V100" s="294">
        <f>+'7.  Persistence Report'!W184</f>
        <v>0</v>
      </c>
      <c r="W100" s="294">
        <f>+'7.  Persistence Report'!X184</f>
        <v>0</v>
      </c>
      <c r="X100" s="294">
        <f>+'7.  Persistence Report'!Y184</f>
        <v>0</v>
      </c>
      <c r="Y100" s="425"/>
      <c r="Z100" s="409"/>
      <c r="AA100" s="409"/>
      <c r="AB100" s="409"/>
      <c r="AC100" s="409"/>
      <c r="AD100" s="409"/>
      <c r="AE100" s="409"/>
      <c r="AF100" s="414"/>
      <c r="AG100" s="414"/>
      <c r="AH100" s="414"/>
      <c r="AI100" s="414"/>
      <c r="AJ100" s="414"/>
      <c r="AK100" s="414"/>
      <c r="AL100" s="414"/>
      <c r="AM100" s="295">
        <f>SUM(Y100:AL100)</f>
        <v>0</v>
      </c>
    </row>
    <row r="101" spans="1:39" ht="15" outlineLevel="1">
      <c r="B101" s="293" t="s">
        <v>267</v>
      </c>
      <c r="C101" s="290" t="s">
        <v>163</v>
      </c>
      <c r="D101" s="294"/>
      <c r="E101" s="294"/>
      <c r="F101" s="294"/>
      <c r="G101" s="294"/>
      <c r="H101" s="294"/>
      <c r="I101" s="294"/>
      <c r="J101" s="294"/>
      <c r="K101" s="294"/>
      <c r="L101" s="294"/>
      <c r="M101" s="294"/>
      <c r="N101" s="294">
        <f>N100</f>
        <v>12</v>
      </c>
      <c r="O101" s="294"/>
      <c r="P101" s="294"/>
      <c r="Q101" s="294"/>
      <c r="R101" s="294"/>
      <c r="S101" s="294"/>
      <c r="T101" s="294"/>
      <c r="U101" s="294"/>
      <c r="V101" s="294"/>
      <c r="W101" s="294"/>
      <c r="X101" s="294"/>
      <c r="Y101" s="410">
        <f t="shared" ref="Y101:AC101" si="141">Y100</f>
        <v>0</v>
      </c>
      <c r="Z101" s="410">
        <f t="shared" si="141"/>
        <v>0</v>
      </c>
      <c r="AA101" s="410">
        <f t="shared" si="141"/>
        <v>0</v>
      </c>
      <c r="AB101" s="410">
        <f t="shared" si="141"/>
        <v>0</v>
      </c>
      <c r="AC101" s="410">
        <f t="shared" si="141"/>
        <v>0</v>
      </c>
      <c r="AD101" s="410">
        <f t="shared" ref="AD101:AL101" si="142">AD100</f>
        <v>0</v>
      </c>
      <c r="AE101" s="410">
        <f t="shared" si="142"/>
        <v>0</v>
      </c>
      <c r="AF101" s="410">
        <f t="shared" si="142"/>
        <v>0</v>
      </c>
      <c r="AG101" s="410">
        <f t="shared" si="142"/>
        <v>0</v>
      </c>
      <c r="AH101" s="410">
        <f t="shared" si="142"/>
        <v>0</v>
      </c>
      <c r="AI101" s="410">
        <f t="shared" si="142"/>
        <v>0</v>
      </c>
      <c r="AJ101" s="410">
        <f t="shared" si="142"/>
        <v>0</v>
      </c>
      <c r="AK101" s="410">
        <f t="shared" si="142"/>
        <v>0</v>
      </c>
      <c r="AL101" s="410">
        <f t="shared" si="142"/>
        <v>0</v>
      </c>
      <c r="AM101" s="305"/>
    </row>
    <row r="102" spans="1:39" ht="15.6" outlineLevel="1">
      <c r="B102" s="322"/>
      <c r="C102" s="299"/>
      <c r="D102" s="290"/>
      <c r="E102" s="290"/>
      <c r="F102" s="290"/>
      <c r="G102" s="290"/>
      <c r="H102" s="290"/>
      <c r="I102" s="290"/>
      <c r="J102" s="290"/>
      <c r="K102" s="290"/>
      <c r="L102" s="290"/>
      <c r="M102" s="290"/>
      <c r="N102" s="299"/>
      <c r="O102" s="290"/>
      <c r="P102" s="290"/>
      <c r="Q102" s="290"/>
      <c r="R102" s="290"/>
      <c r="S102" s="290"/>
      <c r="T102" s="290"/>
      <c r="U102" s="290"/>
      <c r="V102" s="290"/>
      <c r="W102" s="290"/>
      <c r="X102" s="290"/>
      <c r="Y102" s="411"/>
      <c r="Z102" s="411"/>
      <c r="AA102" s="411"/>
      <c r="AB102" s="411"/>
      <c r="AC102" s="411"/>
      <c r="AD102" s="411"/>
      <c r="AE102" s="411"/>
      <c r="AF102" s="411"/>
      <c r="AG102" s="411"/>
      <c r="AH102" s="411"/>
      <c r="AI102" s="411"/>
      <c r="AJ102" s="411"/>
      <c r="AK102" s="411"/>
      <c r="AL102" s="411"/>
      <c r="AM102" s="305"/>
    </row>
    <row r="103" spans="1:39" ht="15.6" outlineLevel="1">
      <c r="B103" s="517" t="s">
        <v>502</v>
      </c>
      <c r="C103" s="290"/>
      <c r="D103" s="290"/>
      <c r="E103" s="290"/>
      <c r="F103" s="290"/>
      <c r="G103" s="290"/>
      <c r="H103" s="290"/>
      <c r="I103" s="290"/>
      <c r="J103" s="290"/>
      <c r="K103" s="290"/>
      <c r="L103" s="290"/>
      <c r="M103" s="290"/>
      <c r="N103" s="290"/>
      <c r="O103" s="290"/>
      <c r="P103" s="290"/>
      <c r="Q103" s="290"/>
      <c r="R103" s="290"/>
      <c r="S103" s="290"/>
      <c r="T103" s="290"/>
      <c r="U103" s="290"/>
      <c r="V103" s="290"/>
      <c r="W103" s="290"/>
      <c r="X103" s="290"/>
      <c r="Y103" s="421"/>
      <c r="Z103" s="424"/>
      <c r="AA103" s="424"/>
      <c r="AB103" s="424"/>
      <c r="AC103" s="424"/>
      <c r="AD103" s="424"/>
      <c r="AE103" s="424"/>
      <c r="AF103" s="424"/>
      <c r="AG103" s="424"/>
      <c r="AH103" s="424"/>
      <c r="AI103" s="424"/>
      <c r="AJ103" s="424"/>
      <c r="AK103" s="424"/>
      <c r="AL103" s="424"/>
      <c r="AM103" s="305"/>
    </row>
    <row r="104" spans="1:39" ht="15.6" outlineLevel="1">
      <c r="B104" s="287" t="s">
        <v>498</v>
      </c>
      <c r="C104" s="290"/>
      <c r="D104" s="290"/>
      <c r="E104" s="290"/>
      <c r="F104" s="290"/>
      <c r="G104" s="290"/>
      <c r="H104" s="290"/>
      <c r="I104" s="290"/>
      <c r="J104" s="290"/>
      <c r="K104" s="290"/>
      <c r="L104" s="290"/>
      <c r="M104" s="290"/>
      <c r="N104" s="290"/>
      <c r="O104" s="290"/>
      <c r="P104" s="290"/>
      <c r="Q104" s="290"/>
      <c r="R104" s="290"/>
      <c r="S104" s="290"/>
      <c r="T104" s="290"/>
      <c r="U104" s="290"/>
      <c r="V104" s="290"/>
      <c r="W104" s="290"/>
      <c r="X104" s="290"/>
      <c r="Y104" s="421"/>
      <c r="Z104" s="424"/>
      <c r="AA104" s="424"/>
      <c r="AB104" s="424"/>
      <c r="AC104" s="424"/>
      <c r="AD104" s="424"/>
      <c r="AE104" s="424"/>
      <c r="AF104" s="424"/>
      <c r="AG104" s="424"/>
      <c r="AH104" s="424"/>
      <c r="AI104" s="424"/>
      <c r="AJ104" s="424"/>
      <c r="AK104" s="424"/>
      <c r="AL104" s="424"/>
      <c r="AM104" s="305"/>
    </row>
    <row r="105" spans="1:39" ht="15" outlineLevel="1">
      <c r="A105" s="521">
        <v>21</v>
      </c>
      <c r="B105" s="519" t="s">
        <v>113</v>
      </c>
      <c r="C105" s="290" t="s">
        <v>25</v>
      </c>
      <c r="D105" s="294">
        <f>+'7.  Persistence Report'!AU130</f>
        <v>0</v>
      </c>
      <c r="E105" s="294">
        <f>+'7.  Persistence Report'!AV130</f>
        <v>0</v>
      </c>
      <c r="F105" s="294">
        <f>+'7.  Persistence Report'!AW130</f>
        <v>0</v>
      </c>
      <c r="G105" s="294">
        <f>+'7.  Persistence Report'!AX130</f>
        <v>0</v>
      </c>
      <c r="H105" s="294">
        <f>+'7.  Persistence Report'!AY130</f>
        <v>0</v>
      </c>
      <c r="I105" s="294">
        <f>+'7.  Persistence Report'!AZ130</f>
        <v>0</v>
      </c>
      <c r="J105" s="294">
        <f>+'7.  Persistence Report'!BA130</f>
        <v>0</v>
      </c>
      <c r="K105" s="294">
        <f>+'7.  Persistence Report'!BB130</f>
        <v>0</v>
      </c>
      <c r="L105" s="294">
        <f>+'7.  Persistence Report'!BC130</f>
        <v>0</v>
      </c>
      <c r="M105" s="294">
        <f>+'7.  Persistence Report'!BD130</f>
        <v>0</v>
      </c>
      <c r="N105" s="290"/>
      <c r="O105" s="294">
        <f>+'7.  Persistence Report'!P130</f>
        <v>0</v>
      </c>
      <c r="P105" s="294">
        <f>+'7.  Persistence Report'!Q130</f>
        <v>0</v>
      </c>
      <c r="Q105" s="294">
        <f>+'7.  Persistence Report'!R130</f>
        <v>0</v>
      </c>
      <c r="R105" s="294">
        <f>+'7.  Persistence Report'!S130</f>
        <v>0</v>
      </c>
      <c r="S105" s="294">
        <f>+'7.  Persistence Report'!T130</f>
        <v>0</v>
      </c>
      <c r="T105" s="294">
        <f>+'7.  Persistence Report'!U130</f>
        <v>0</v>
      </c>
      <c r="U105" s="294">
        <f>+'7.  Persistence Report'!V130</f>
        <v>0</v>
      </c>
      <c r="V105" s="294">
        <f>+'7.  Persistence Report'!W130</f>
        <v>0</v>
      </c>
      <c r="W105" s="294">
        <f>+'7.  Persistence Report'!X130</f>
        <v>0</v>
      </c>
      <c r="X105" s="294">
        <f>+'7.  Persistence Report'!Y130</f>
        <v>0</v>
      </c>
      <c r="Y105" s="532"/>
      <c r="Z105" s="409"/>
      <c r="AA105" s="409"/>
      <c r="AB105" s="409"/>
      <c r="AC105" s="409"/>
      <c r="AD105" s="409"/>
      <c r="AE105" s="409"/>
      <c r="AF105" s="409"/>
      <c r="AG105" s="409"/>
      <c r="AH105" s="409"/>
      <c r="AI105" s="409"/>
      <c r="AJ105" s="409"/>
      <c r="AK105" s="409"/>
      <c r="AL105" s="409"/>
      <c r="AM105" s="295">
        <f>SUM(Y105:AL105)</f>
        <v>0</v>
      </c>
    </row>
    <row r="106" spans="1:39" ht="15" outlineLevel="1">
      <c r="B106" s="293" t="s">
        <v>267</v>
      </c>
      <c r="C106" s="290" t="s">
        <v>163</v>
      </c>
      <c r="D106" s="294"/>
      <c r="E106" s="294"/>
      <c r="F106" s="294"/>
      <c r="G106" s="294"/>
      <c r="H106" s="294"/>
      <c r="I106" s="294"/>
      <c r="J106" s="294"/>
      <c r="K106" s="294"/>
      <c r="L106" s="294"/>
      <c r="M106" s="294"/>
      <c r="N106" s="290"/>
      <c r="O106" s="294"/>
      <c r="P106" s="294"/>
      <c r="Q106" s="294"/>
      <c r="R106" s="294"/>
      <c r="S106" s="294"/>
      <c r="T106" s="294"/>
      <c r="U106" s="294"/>
      <c r="V106" s="294"/>
      <c r="W106" s="294"/>
      <c r="X106" s="294"/>
      <c r="Y106" s="410">
        <f>Y105</f>
        <v>0</v>
      </c>
      <c r="Z106" s="410">
        <f t="shared" ref="Z106:AC106" si="143">Z105</f>
        <v>0</v>
      </c>
      <c r="AA106" s="410">
        <f t="shared" si="143"/>
        <v>0</v>
      </c>
      <c r="AB106" s="410">
        <f t="shared" si="143"/>
        <v>0</v>
      </c>
      <c r="AC106" s="410">
        <f t="shared" si="143"/>
        <v>0</v>
      </c>
      <c r="AD106" s="410">
        <f t="shared" ref="AD106" si="144">AD105</f>
        <v>0</v>
      </c>
      <c r="AE106" s="410">
        <f t="shared" ref="AE106" si="145">AE105</f>
        <v>0</v>
      </c>
      <c r="AF106" s="410">
        <f t="shared" ref="AF106" si="146">AF105</f>
        <v>0</v>
      </c>
      <c r="AG106" s="410">
        <f t="shared" ref="AG106" si="147">AG105</f>
        <v>0</v>
      </c>
      <c r="AH106" s="410">
        <f t="shared" ref="AH106" si="148">AH105</f>
        <v>0</v>
      </c>
      <c r="AI106" s="410">
        <f t="shared" ref="AI106" si="149">AI105</f>
        <v>0</v>
      </c>
      <c r="AJ106" s="410">
        <f t="shared" ref="AJ106" si="150">AJ105</f>
        <v>0</v>
      </c>
      <c r="AK106" s="410">
        <f t="shared" ref="AK106" si="151">AK105</f>
        <v>0</v>
      </c>
      <c r="AL106" s="410">
        <f t="shared" ref="AL106" si="152">AL105</f>
        <v>0</v>
      </c>
      <c r="AM106" s="305"/>
    </row>
    <row r="107" spans="1:39" ht="15" outlineLevel="1">
      <c r="B107" s="293"/>
      <c r="C107" s="290"/>
      <c r="D107" s="290"/>
      <c r="E107" s="290"/>
      <c r="F107" s="290"/>
      <c r="G107" s="290"/>
      <c r="H107" s="290"/>
      <c r="I107" s="290"/>
      <c r="J107" s="290"/>
      <c r="K107" s="290"/>
      <c r="L107" s="290"/>
      <c r="M107" s="290"/>
      <c r="N107" s="290"/>
      <c r="O107" s="290"/>
      <c r="P107" s="290"/>
      <c r="Q107" s="290"/>
      <c r="R107" s="290"/>
      <c r="S107" s="290"/>
      <c r="T107" s="290"/>
      <c r="U107" s="290"/>
      <c r="V107" s="290"/>
      <c r="W107" s="290"/>
      <c r="X107" s="290"/>
      <c r="Y107" s="421"/>
      <c r="Z107" s="424"/>
      <c r="AA107" s="424"/>
      <c r="AB107" s="424"/>
      <c r="AC107" s="424"/>
      <c r="AD107" s="424"/>
      <c r="AE107" s="424"/>
      <c r="AF107" s="424"/>
      <c r="AG107" s="424"/>
      <c r="AH107" s="424"/>
      <c r="AI107" s="424"/>
      <c r="AJ107" s="424"/>
      <c r="AK107" s="424"/>
      <c r="AL107" s="424"/>
      <c r="AM107" s="305"/>
    </row>
    <row r="108" spans="1:39" ht="15" outlineLevel="1">
      <c r="A108" s="521">
        <v>22</v>
      </c>
      <c r="B108" s="519" t="s">
        <v>114</v>
      </c>
      <c r="C108" s="290" t="s">
        <v>25</v>
      </c>
      <c r="D108" s="294"/>
      <c r="E108" s="294"/>
      <c r="F108" s="294"/>
      <c r="G108" s="294"/>
      <c r="H108" s="294"/>
      <c r="I108" s="294"/>
      <c r="J108" s="294"/>
      <c r="K108" s="294"/>
      <c r="L108" s="294"/>
      <c r="M108" s="294"/>
      <c r="N108" s="290"/>
      <c r="O108" s="294"/>
      <c r="P108" s="294"/>
      <c r="Q108" s="294"/>
      <c r="R108" s="294"/>
      <c r="S108" s="294"/>
      <c r="T108" s="294"/>
      <c r="U108" s="294"/>
      <c r="V108" s="294"/>
      <c r="W108" s="294"/>
      <c r="X108" s="294"/>
      <c r="Y108" s="532"/>
      <c r="Z108" s="409"/>
      <c r="AA108" s="409"/>
      <c r="AB108" s="409"/>
      <c r="AC108" s="409"/>
      <c r="AD108" s="409"/>
      <c r="AE108" s="409"/>
      <c r="AF108" s="409"/>
      <c r="AG108" s="409"/>
      <c r="AH108" s="409"/>
      <c r="AI108" s="409"/>
      <c r="AJ108" s="409"/>
      <c r="AK108" s="409"/>
      <c r="AL108" s="409"/>
      <c r="AM108" s="295">
        <f>SUM(Y108:AL108)</f>
        <v>0</v>
      </c>
    </row>
    <row r="109" spans="1:39" ht="15" outlineLevel="1">
      <c r="B109" s="293" t="s">
        <v>267</v>
      </c>
      <c r="C109" s="290" t="s">
        <v>163</v>
      </c>
      <c r="D109" s="294"/>
      <c r="E109" s="294"/>
      <c r="F109" s="294"/>
      <c r="G109" s="294"/>
      <c r="H109" s="294"/>
      <c r="I109" s="294"/>
      <c r="J109" s="294"/>
      <c r="K109" s="294"/>
      <c r="L109" s="294"/>
      <c r="M109" s="294"/>
      <c r="N109" s="290"/>
      <c r="O109" s="294"/>
      <c r="P109" s="294"/>
      <c r="Q109" s="294"/>
      <c r="R109" s="294"/>
      <c r="S109" s="294"/>
      <c r="T109" s="294"/>
      <c r="U109" s="294"/>
      <c r="V109" s="294"/>
      <c r="W109" s="294"/>
      <c r="X109" s="294"/>
      <c r="Y109" s="410">
        <f>Y108</f>
        <v>0</v>
      </c>
      <c r="Z109" s="410">
        <f t="shared" ref="Z109:AC109" si="153">Z108</f>
        <v>0</v>
      </c>
      <c r="AA109" s="410">
        <f t="shared" si="153"/>
        <v>0</v>
      </c>
      <c r="AB109" s="410">
        <f t="shared" si="153"/>
        <v>0</v>
      </c>
      <c r="AC109" s="410">
        <f t="shared" si="153"/>
        <v>0</v>
      </c>
      <c r="AD109" s="410">
        <f t="shared" ref="AD109" si="154">AD108</f>
        <v>0</v>
      </c>
      <c r="AE109" s="410">
        <f t="shared" ref="AE109" si="155">AE108</f>
        <v>0</v>
      </c>
      <c r="AF109" s="410">
        <f t="shared" ref="AF109" si="156">AF108</f>
        <v>0</v>
      </c>
      <c r="AG109" s="410">
        <f t="shared" ref="AG109" si="157">AG108</f>
        <v>0</v>
      </c>
      <c r="AH109" s="410">
        <f t="shared" ref="AH109" si="158">AH108</f>
        <v>0</v>
      </c>
      <c r="AI109" s="410">
        <f t="shared" ref="AI109" si="159">AI108</f>
        <v>0</v>
      </c>
      <c r="AJ109" s="410">
        <f t="shared" ref="AJ109" si="160">AJ108</f>
        <v>0</v>
      </c>
      <c r="AK109" s="410">
        <f t="shared" ref="AK109" si="161">AK108</f>
        <v>0</v>
      </c>
      <c r="AL109" s="410">
        <f t="shared" ref="AL109" si="162">AL108</f>
        <v>0</v>
      </c>
      <c r="AM109" s="305"/>
    </row>
    <row r="110" spans="1:39" ht="15" outlineLevel="1">
      <c r="B110" s="293"/>
      <c r="C110" s="290"/>
      <c r="D110" s="290"/>
      <c r="E110" s="290"/>
      <c r="F110" s="290"/>
      <c r="G110" s="290"/>
      <c r="H110" s="290"/>
      <c r="I110" s="290"/>
      <c r="J110" s="290"/>
      <c r="K110" s="290"/>
      <c r="L110" s="290"/>
      <c r="M110" s="290"/>
      <c r="N110" s="290"/>
      <c r="O110" s="290"/>
      <c r="P110" s="290"/>
      <c r="Q110" s="290"/>
      <c r="R110" s="290"/>
      <c r="S110" s="290"/>
      <c r="T110" s="290"/>
      <c r="U110" s="290"/>
      <c r="V110" s="290"/>
      <c r="W110" s="290"/>
      <c r="X110" s="290"/>
      <c r="Y110" s="421"/>
      <c r="Z110" s="424"/>
      <c r="AA110" s="424"/>
      <c r="AB110" s="424"/>
      <c r="AC110" s="424"/>
      <c r="AD110" s="424"/>
      <c r="AE110" s="424"/>
      <c r="AF110" s="424"/>
      <c r="AG110" s="424"/>
      <c r="AH110" s="424"/>
      <c r="AI110" s="424"/>
      <c r="AJ110" s="424"/>
      <c r="AK110" s="424"/>
      <c r="AL110" s="424"/>
      <c r="AM110" s="305"/>
    </row>
    <row r="111" spans="1:39" ht="15" outlineLevel="1">
      <c r="A111" s="521">
        <v>23</v>
      </c>
      <c r="B111" s="519" t="s">
        <v>115</v>
      </c>
      <c r="C111" s="290" t="s">
        <v>25</v>
      </c>
      <c r="D111" s="294"/>
      <c r="E111" s="294"/>
      <c r="F111" s="294"/>
      <c r="G111" s="294"/>
      <c r="H111" s="294"/>
      <c r="I111" s="294"/>
      <c r="J111" s="294"/>
      <c r="K111" s="294"/>
      <c r="L111" s="294"/>
      <c r="M111" s="294"/>
      <c r="N111" s="290"/>
      <c r="O111" s="294"/>
      <c r="P111" s="294"/>
      <c r="Q111" s="294"/>
      <c r="R111" s="294"/>
      <c r="S111" s="294"/>
      <c r="T111" s="294"/>
      <c r="U111" s="294"/>
      <c r="V111" s="294"/>
      <c r="W111" s="294"/>
      <c r="X111" s="294"/>
      <c r="Y111" s="409">
        <v>1</v>
      </c>
      <c r="Z111" s="409"/>
      <c r="AA111" s="409"/>
      <c r="AB111" s="409"/>
      <c r="AC111" s="409"/>
      <c r="AD111" s="409"/>
      <c r="AE111" s="409"/>
      <c r="AF111" s="409"/>
      <c r="AG111" s="409"/>
      <c r="AH111" s="409"/>
      <c r="AI111" s="409"/>
      <c r="AJ111" s="409"/>
      <c r="AK111" s="409"/>
      <c r="AL111" s="409"/>
      <c r="AM111" s="295">
        <f>SUM(Y111:AL111)</f>
        <v>1</v>
      </c>
    </row>
    <row r="112" spans="1:39" ht="15" outlineLevel="1">
      <c r="B112" s="293" t="s">
        <v>267</v>
      </c>
      <c r="C112" s="290" t="s">
        <v>163</v>
      </c>
      <c r="D112" s="294">
        <f>+'7.  Persistence Report'!AU229</f>
        <v>113382</v>
      </c>
      <c r="E112" s="294">
        <f>+'7.  Persistence Report'!AV229</f>
        <v>113382</v>
      </c>
      <c r="F112" s="294">
        <f>+'7.  Persistence Report'!AW229</f>
        <v>113382</v>
      </c>
      <c r="G112" s="294">
        <f>+'7.  Persistence Report'!AX229</f>
        <v>113382</v>
      </c>
      <c r="H112" s="294">
        <f>+'7.  Persistence Report'!AY229</f>
        <v>113382</v>
      </c>
      <c r="I112" s="294">
        <f>+'7.  Persistence Report'!AZ229</f>
        <v>113382</v>
      </c>
      <c r="J112" s="294">
        <f>+'7.  Persistence Report'!BA229</f>
        <v>113382</v>
      </c>
      <c r="K112" s="294">
        <f>+'7.  Persistence Report'!BB229</f>
        <v>113382</v>
      </c>
      <c r="L112" s="294">
        <f>+'7.  Persistence Report'!BC229</f>
        <v>113382</v>
      </c>
      <c r="M112" s="294">
        <f>+'7.  Persistence Report'!BD229</f>
        <v>113382</v>
      </c>
      <c r="N112" s="290"/>
      <c r="O112" s="294">
        <f>+'7.  Persistence Report'!P229</f>
        <v>6</v>
      </c>
      <c r="P112" s="294">
        <f>+'7.  Persistence Report'!Q229</f>
        <v>6</v>
      </c>
      <c r="Q112" s="294">
        <f>+'7.  Persistence Report'!R229</f>
        <v>6</v>
      </c>
      <c r="R112" s="294">
        <f>+'7.  Persistence Report'!S229</f>
        <v>6</v>
      </c>
      <c r="S112" s="294">
        <f>+'7.  Persistence Report'!T229</f>
        <v>6</v>
      </c>
      <c r="T112" s="294">
        <f>+'7.  Persistence Report'!U229</f>
        <v>6</v>
      </c>
      <c r="U112" s="294">
        <f>+'7.  Persistence Report'!V229</f>
        <v>6</v>
      </c>
      <c r="V112" s="294">
        <f>+'7.  Persistence Report'!W229</f>
        <v>6</v>
      </c>
      <c r="W112" s="294">
        <f>+'7.  Persistence Report'!X229</f>
        <v>6</v>
      </c>
      <c r="X112" s="294">
        <f>+'7.  Persistence Report'!Y229</f>
        <v>6</v>
      </c>
      <c r="Y112" s="410">
        <f>Y111</f>
        <v>1</v>
      </c>
      <c r="Z112" s="410">
        <f t="shared" ref="Z112:AC112" si="163">Z111</f>
        <v>0</v>
      </c>
      <c r="AA112" s="410">
        <f t="shared" si="163"/>
        <v>0</v>
      </c>
      <c r="AB112" s="410">
        <f t="shared" si="163"/>
        <v>0</v>
      </c>
      <c r="AC112" s="410">
        <f t="shared" si="163"/>
        <v>0</v>
      </c>
      <c r="AD112" s="410">
        <f t="shared" ref="AD112" si="164">AD111</f>
        <v>0</v>
      </c>
      <c r="AE112" s="410">
        <f t="shared" ref="AE112" si="165">AE111</f>
        <v>0</v>
      </c>
      <c r="AF112" s="410">
        <f t="shared" ref="AF112" si="166">AF111</f>
        <v>0</v>
      </c>
      <c r="AG112" s="410">
        <f t="shared" ref="AG112" si="167">AG111</f>
        <v>0</v>
      </c>
      <c r="AH112" s="410">
        <f t="shared" ref="AH112" si="168">AH111</f>
        <v>0</v>
      </c>
      <c r="AI112" s="410">
        <f t="shared" ref="AI112" si="169">AI111</f>
        <v>0</v>
      </c>
      <c r="AJ112" s="410">
        <f t="shared" ref="AJ112" si="170">AJ111</f>
        <v>0</v>
      </c>
      <c r="AK112" s="410">
        <f t="shared" ref="AK112" si="171">AK111</f>
        <v>0</v>
      </c>
      <c r="AL112" s="410">
        <f t="shared" ref="AL112" si="172">AL111</f>
        <v>0</v>
      </c>
      <c r="AM112" s="305"/>
    </row>
    <row r="113" spans="1:39" ht="15" outlineLevel="1">
      <c r="B113" s="321"/>
      <c r="C113" s="290"/>
      <c r="D113" s="290"/>
      <c r="E113" s="290"/>
      <c r="F113" s="290"/>
      <c r="G113" s="290"/>
      <c r="H113" s="290"/>
      <c r="I113" s="290"/>
      <c r="J113" s="290"/>
      <c r="K113" s="290"/>
      <c r="L113" s="290"/>
      <c r="M113" s="290"/>
      <c r="N113" s="290"/>
      <c r="O113" s="290"/>
      <c r="P113" s="290"/>
      <c r="Q113" s="290"/>
      <c r="R113" s="290"/>
      <c r="S113" s="290"/>
      <c r="T113" s="290"/>
      <c r="U113" s="290"/>
      <c r="V113" s="290"/>
      <c r="W113" s="290"/>
      <c r="X113" s="290"/>
      <c r="Y113" s="421"/>
      <c r="Z113" s="424"/>
      <c r="AA113" s="424"/>
      <c r="AB113" s="424"/>
      <c r="AC113" s="424"/>
      <c r="AD113" s="424"/>
      <c r="AE113" s="424"/>
      <c r="AF113" s="424"/>
      <c r="AG113" s="424"/>
      <c r="AH113" s="424"/>
      <c r="AI113" s="424"/>
      <c r="AJ113" s="424"/>
      <c r="AK113" s="424"/>
      <c r="AL113" s="424"/>
      <c r="AM113" s="305"/>
    </row>
    <row r="114" spans="1:39" ht="15" outlineLevel="1">
      <c r="A114" s="521">
        <v>24</v>
      </c>
      <c r="B114" s="519" t="s">
        <v>116</v>
      </c>
      <c r="C114" s="290" t="s">
        <v>25</v>
      </c>
      <c r="D114" s="294"/>
      <c r="E114" s="294"/>
      <c r="F114" s="294"/>
      <c r="G114" s="294"/>
      <c r="H114" s="294"/>
      <c r="I114" s="294"/>
      <c r="J114" s="294"/>
      <c r="K114" s="294"/>
      <c r="L114" s="294"/>
      <c r="M114" s="294"/>
      <c r="N114" s="290"/>
      <c r="O114" s="294"/>
      <c r="P114" s="294"/>
      <c r="Q114" s="294"/>
      <c r="R114" s="294"/>
      <c r="S114" s="294"/>
      <c r="T114" s="294"/>
      <c r="U114" s="294"/>
      <c r="V114" s="294"/>
      <c r="W114" s="294"/>
      <c r="X114" s="294"/>
      <c r="Y114" s="409"/>
      <c r="Z114" s="409"/>
      <c r="AA114" s="409"/>
      <c r="AB114" s="409"/>
      <c r="AC114" s="409"/>
      <c r="AD114" s="409"/>
      <c r="AE114" s="409"/>
      <c r="AF114" s="409"/>
      <c r="AG114" s="409"/>
      <c r="AH114" s="409"/>
      <c r="AI114" s="409"/>
      <c r="AJ114" s="409"/>
      <c r="AK114" s="409"/>
      <c r="AL114" s="409"/>
      <c r="AM114" s="295">
        <f>SUM(Y114:AL114)</f>
        <v>0</v>
      </c>
    </row>
    <row r="115" spans="1:39" ht="15" outlineLevel="1">
      <c r="B115" s="293" t="s">
        <v>267</v>
      </c>
      <c r="C115" s="290" t="s">
        <v>163</v>
      </c>
      <c r="D115" s="294"/>
      <c r="E115" s="294"/>
      <c r="F115" s="294"/>
      <c r="G115" s="294"/>
      <c r="H115" s="294"/>
      <c r="I115" s="294"/>
      <c r="J115" s="294"/>
      <c r="K115" s="294"/>
      <c r="L115" s="294"/>
      <c r="M115" s="294"/>
      <c r="N115" s="290"/>
      <c r="O115" s="294"/>
      <c r="P115" s="294"/>
      <c r="Q115" s="294"/>
      <c r="R115" s="294"/>
      <c r="S115" s="294"/>
      <c r="T115" s="294"/>
      <c r="U115" s="294"/>
      <c r="V115" s="294"/>
      <c r="W115" s="294"/>
      <c r="X115" s="294"/>
      <c r="Y115" s="410">
        <f>Y114</f>
        <v>0</v>
      </c>
      <c r="Z115" s="410">
        <f t="shared" ref="Z115:AC115" si="173">Z114</f>
        <v>0</v>
      </c>
      <c r="AA115" s="410">
        <f t="shared" si="173"/>
        <v>0</v>
      </c>
      <c r="AB115" s="410">
        <f t="shared" si="173"/>
        <v>0</v>
      </c>
      <c r="AC115" s="410">
        <f t="shared" si="173"/>
        <v>0</v>
      </c>
      <c r="AD115" s="410">
        <f t="shared" ref="AD115" si="174">AD114</f>
        <v>0</v>
      </c>
      <c r="AE115" s="410">
        <f t="shared" ref="AE115" si="175">AE114</f>
        <v>0</v>
      </c>
      <c r="AF115" s="410">
        <f t="shared" ref="AF115" si="176">AF114</f>
        <v>0</v>
      </c>
      <c r="AG115" s="410">
        <f t="shared" ref="AG115" si="177">AG114</f>
        <v>0</v>
      </c>
      <c r="AH115" s="410">
        <f t="shared" ref="AH115" si="178">AH114</f>
        <v>0</v>
      </c>
      <c r="AI115" s="410">
        <f t="shared" ref="AI115" si="179">AI114</f>
        <v>0</v>
      </c>
      <c r="AJ115" s="410">
        <f t="shared" ref="AJ115" si="180">AJ114</f>
        <v>0</v>
      </c>
      <c r="AK115" s="410">
        <f t="shared" ref="AK115" si="181">AK114</f>
        <v>0</v>
      </c>
      <c r="AL115" s="410">
        <f t="shared" ref="AL115" si="182">AL114</f>
        <v>0</v>
      </c>
      <c r="AM115" s="305"/>
    </row>
    <row r="116" spans="1:39" ht="15" outlineLevel="1">
      <c r="B116" s="293"/>
      <c r="C116" s="290"/>
      <c r="D116" s="290"/>
      <c r="E116" s="290"/>
      <c r="F116" s="290"/>
      <c r="G116" s="290"/>
      <c r="H116" s="290"/>
      <c r="I116" s="290"/>
      <c r="J116" s="290"/>
      <c r="K116" s="290"/>
      <c r="L116" s="290"/>
      <c r="M116" s="290"/>
      <c r="N116" s="290"/>
      <c r="O116" s="290"/>
      <c r="P116" s="290"/>
      <c r="Q116" s="290"/>
      <c r="R116" s="290"/>
      <c r="S116" s="290"/>
      <c r="T116" s="290"/>
      <c r="U116" s="290"/>
      <c r="V116" s="290"/>
      <c r="W116" s="290"/>
      <c r="X116" s="290"/>
      <c r="Y116" s="411"/>
      <c r="Z116" s="424"/>
      <c r="AA116" s="424"/>
      <c r="AB116" s="424"/>
      <c r="AC116" s="424"/>
      <c r="AD116" s="424"/>
      <c r="AE116" s="424"/>
      <c r="AF116" s="424"/>
      <c r="AG116" s="424"/>
      <c r="AH116" s="424"/>
      <c r="AI116" s="424"/>
      <c r="AJ116" s="424"/>
      <c r="AK116" s="424"/>
      <c r="AL116" s="424"/>
      <c r="AM116" s="305"/>
    </row>
    <row r="117" spans="1:39" ht="15.6" outlineLevel="1">
      <c r="B117" s="287" t="s">
        <v>499</v>
      </c>
      <c r="C117" s="290"/>
      <c r="D117" s="290"/>
      <c r="E117" s="290"/>
      <c r="F117" s="290"/>
      <c r="G117" s="290"/>
      <c r="H117" s="290"/>
      <c r="I117" s="290"/>
      <c r="J117" s="290"/>
      <c r="K117" s="290"/>
      <c r="L117" s="290"/>
      <c r="M117" s="290"/>
      <c r="N117" s="290"/>
      <c r="O117" s="290"/>
      <c r="P117" s="290"/>
      <c r="Q117" s="290"/>
      <c r="R117" s="290"/>
      <c r="S117" s="290"/>
      <c r="T117" s="290"/>
      <c r="U117" s="290"/>
      <c r="V117" s="290"/>
      <c r="W117" s="290"/>
      <c r="X117" s="290"/>
      <c r="Y117" s="411"/>
      <c r="Z117" s="424"/>
      <c r="AA117" s="424"/>
      <c r="AB117" s="424"/>
      <c r="AC117" s="424"/>
      <c r="AD117" s="424"/>
      <c r="AE117" s="424"/>
      <c r="AF117" s="424"/>
      <c r="AG117" s="424"/>
      <c r="AH117" s="424"/>
      <c r="AI117" s="424"/>
      <c r="AJ117" s="424"/>
      <c r="AK117" s="424"/>
      <c r="AL117" s="424"/>
      <c r="AM117" s="305"/>
    </row>
    <row r="118" spans="1:39" ht="15" outlineLevel="1">
      <c r="A118" s="521">
        <v>25</v>
      </c>
      <c r="B118" s="519" t="s">
        <v>117</v>
      </c>
      <c r="C118" s="290" t="s">
        <v>25</v>
      </c>
      <c r="D118" s="294"/>
      <c r="E118" s="294"/>
      <c r="F118" s="294"/>
      <c r="G118" s="294"/>
      <c r="H118" s="294"/>
      <c r="I118" s="294"/>
      <c r="J118" s="294"/>
      <c r="K118" s="294"/>
      <c r="L118" s="294"/>
      <c r="M118" s="294"/>
      <c r="N118" s="294">
        <v>12</v>
      </c>
      <c r="O118" s="294"/>
      <c r="P118" s="294"/>
      <c r="Q118" s="294"/>
      <c r="R118" s="294"/>
      <c r="S118" s="294"/>
      <c r="T118" s="294"/>
      <c r="U118" s="294"/>
      <c r="V118" s="294"/>
      <c r="W118" s="294"/>
      <c r="X118" s="294"/>
      <c r="Y118" s="425"/>
      <c r="Z118" s="409"/>
      <c r="AA118" s="409"/>
      <c r="AB118" s="409"/>
      <c r="AC118" s="409"/>
      <c r="AD118" s="409"/>
      <c r="AE118" s="409"/>
      <c r="AF118" s="414"/>
      <c r="AG118" s="414"/>
      <c r="AH118" s="414"/>
      <c r="AI118" s="414"/>
      <c r="AJ118" s="414"/>
      <c r="AK118" s="414"/>
      <c r="AL118" s="414"/>
      <c r="AM118" s="295">
        <f>SUM(Y118:AL118)</f>
        <v>0</v>
      </c>
    </row>
    <row r="119" spans="1:39" ht="15" outlineLevel="1">
      <c r="B119" s="293" t="s">
        <v>267</v>
      </c>
      <c r="C119" s="290" t="s">
        <v>163</v>
      </c>
      <c r="D119" s="294"/>
      <c r="E119" s="294"/>
      <c r="F119" s="294"/>
      <c r="G119" s="294"/>
      <c r="H119" s="294"/>
      <c r="I119" s="294"/>
      <c r="J119" s="294"/>
      <c r="K119" s="294"/>
      <c r="L119" s="294"/>
      <c r="M119" s="294"/>
      <c r="N119" s="294">
        <f>N118</f>
        <v>12</v>
      </c>
      <c r="O119" s="294"/>
      <c r="P119" s="294"/>
      <c r="Q119" s="294"/>
      <c r="R119" s="294"/>
      <c r="S119" s="294"/>
      <c r="T119" s="294"/>
      <c r="U119" s="294"/>
      <c r="V119" s="294"/>
      <c r="W119" s="294"/>
      <c r="X119" s="294"/>
      <c r="Y119" s="410">
        <f>Y118</f>
        <v>0</v>
      </c>
      <c r="Z119" s="410">
        <f t="shared" ref="Z119:AC119" si="183">Z118</f>
        <v>0</v>
      </c>
      <c r="AA119" s="410">
        <f t="shared" si="183"/>
        <v>0</v>
      </c>
      <c r="AB119" s="410">
        <f t="shared" si="183"/>
        <v>0</v>
      </c>
      <c r="AC119" s="410">
        <f t="shared" si="183"/>
        <v>0</v>
      </c>
      <c r="AD119" s="410">
        <f t="shared" ref="AD119" si="184">AD118</f>
        <v>0</v>
      </c>
      <c r="AE119" s="410">
        <f t="shared" ref="AE119" si="185">AE118</f>
        <v>0</v>
      </c>
      <c r="AF119" s="410">
        <f t="shared" ref="AF119" si="186">AF118</f>
        <v>0</v>
      </c>
      <c r="AG119" s="410">
        <f t="shared" ref="AG119" si="187">AG118</f>
        <v>0</v>
      </c>
      <c r="AH119" s="410">
        <f t="shared" ref="AH119" si="188">AH118</f>
        <v>0</v>
      </c>
      <c r="AI119" s="410">
        <f t="shared" ref="AI119" si="189">AI118</f>
        <v>0</v>
      </c>
      <c r="AJ119" s="410">
        <f t="shared" ref="AJ119" si="190">AJ118</f>
        <v>0</v>
      </c>
      <c r="AK119" s="410">
        <f t="shared" ref="AK119" si="191">AK118</f>
        <v>0</v>
      </c>
      <c r="AL119" s="410">
        <f t="shared" ref="AL119" si="192">AL118</f>
        <v>0</v>
      </c>
      <c r="AM119" s="305"/>
    </row>
    <row r="120" spans="1:39" ht="15" outlineLevel="1">
      <c r="B120" s="293"/>
      <c r="C120" s="290"/>
      <c r="D120" s="290"/>
      <c r="E120" s="290"/>
      <c r="F120" s="290"/>
      <c r="G120" s="290"/>
      <c r="H120" s="290"/>
      <c r="I120" s="290"/>
      <c r="J120" s="290"/>
      <c r="K120" s="290"/>
      <c r="L120" s="290"/>
      <c r="M120" s="290"/>
      <c r="N120" s="290"/>
      <c r="O120" s="290"/>
      <c r="P120" s="290"/>
      <c r="Q120" s="290"/>
      <c r="R120" s="290"/>
      <c r="S120" s="290"/>
      <c r="T120" s="290"/>
      <c r="U120" s="290"/>
      <c r="V120" s="290"/>
      <c r="W120" s="290"/>
      <c r="X120" s="290"/>
      <c r="Y120" s="411"/>
      <c r="Z120" s="424"/>
      <c r="AA120" s="424"/>
      <c r="AB120" s="424"/>
      <c r="AC120" s="424"/>
      <c r="AD120" s="424"/>
      <c r="AE120" s="424"/>
      <c r="AF120" s="424"/>
      <c r="AG120" s="424"/>
      <c r="AH120" s="424"/>
      <c r="AI120" s="424"/>
      <c r="AJ120" s="424"/>
      <c r="AK120" s="424"/>
      <c r="AL120" s="424"/>
      <c r="AM120" s="305"/>
    </row>
    <row r="121" spans="1:39" ht="15" outlineLevel="1">
      <c r="A121" s="521">
        <v>26</v>
      </c>
      <c r="B121" s="519" t="s">
        <v>118</v>
      </c>
      <c r="C121" s="290" t="s">
        <v>25</v>
      </c>
      <c r="D121" s="294"/>
      <c r="E121" s="294"/>
      <c r="F121" s="294"/>
      <c r="G121" s="294"/>
      <c r="H121" s="294"/>
      <c r="I121" s="294"/>
      <c r="J121" s="294"/>
      <c r="K121" s="294"/>
      <c r="L121" s="294"/>
      <c r="M121" s="294"/>
      <c r="N121" s="294">
        <v>12</v>
      </c>
      <c r="O121" s="294"/>
      <c r="P121" s="294"/>
      <c r="Q121" s="294"/>
      <c r="R121" s="294"/>
      <c r="S121" s="294"/>
      <c r="T121" s="294"/>
      <c r="U121" s="294"/>
      <c r="V121" s="294"/>
      <c r="W121" s="294"/>
      <c r="X121" s="294"/>
      <c r="Y121" s="425"/>
      <c r="Z121" s="409">
        <v>0.136660569389805</v>
      </c>
      <c r="AA121" s="409">
        <v>0.86333943061019502</v>
      </c>
      <c r="AB121" s="409"/>
      <c r="AC121" s="409"/>
      <c r="AD121" s="409"/>
      <c r="AE121" s="409"/>
      <c r="AF121" s="414"/>
      <c r="AG121" s="414"/>
      <c r="AH121" s="414"/>
      <c r="AI121" s="414"/>
      <c r="AJ121" s="414"/>
      <c r="AK121" s="414"/>
      <c r="AL121" s="414"/>
      <c r="AM121" s="295">
        <f>SUM(Y121:AL121)</f>
        <v>1</v>
      </c>
    </row>
    <row r="122" spans="1:39" ht="15" outlineLevel="1">
      <c r="B122" s="293" t="s">
        <v>267</v>
      </c>
      <c r="C122" s="290" t="s">
        <v>163</v>
      </c>
      <c r="D122" s="294">
        <f>+'7.  Persistence Report'!AU203+'7.  Persistence Report'!AU230</f>
        <v>395537</v>
      </c>
      <c r="E122" s="294">
        <f>+'7.  Persistence Report'!AV203+'7.  Persistence Report'!AV230</f>
        <v>395537</v>
      </c>
      <c r="F122" s="294">
        <f>+'7.  Persistence Report'!AW203+'7.  Persistence Report'!AW230</f>
        <v>395537</v>
      </c>
      <c r="G122" s="294">
        <f>+'7.  Persistence Report'!AX203+'7.  Persistence Report'!AX230</f>
        <v>395537</v>
      </c>
      <c r="H122" s="294">
        <f>+'7.  Persistence Report'!AY203+'7.  Persistence Report'!AY230</f>
        <v>395537</v>
      </c>
      <c r="I122" s="294">
        <f>+'7.  Persistence Report'!AZ203+'7.  Persistence Report'!AZ230</f>
        <v>395537</v>
      </c>
      <c r="J122" s="294">
        <f>+'7.  Persistence Report'!BA203+'7.  Persistence Report'!BA230</f>
        <v>395537</v>
      </c>
      <c r="K122" s="294">
        <f>+'7.  Persistence Report'!BB203+'7.  Persistence Report'!BB230</f>
        <v>395537</v>
      </c>
      <c r="L122" s="294">
        <f>+'7.  Persistence Report'!BC203+'7.  Persistence Report'!BC230</f>
        <v>395537</v>
      </c>
      <c r="M122" s="294">
        <f>+'7.  Persistence Report'!BD203+'7.  Persistence Report'!BD230</f>
        <v>338436</v>
      </c>
      <c r="N122" s="294">
        <f>N121</f>
        <v>12</v>
      </c>
      <c r="O122" s="294">
        <f>+'7.  Persistence Report'!P203+'7.  Persistence Report'!P230</f>
        <v>71</v>
      </c>
      <c r="P122" s="294">
        <f>+'7.  Persistence Report'!Q203+'7.  Persistence Report'!Q230</f>
        <v>71</v>
      </c>
      <c r="Q122" s="294">
        <f>+'7.  Persistence Report'!R203+'7.  Persistence Report'!R230</f>
        <v>71</v>
      </c>
      <c r="R122" s="294">
        <f>+'7.  Persistence Report'!S203+'7.  Persistence Report'!S230</f>
        <v>71</v>
      </c>
      <c r="S122" s="294">
        <f>+'7.  Persistence Report'!T203+'7.  Persistence Report'!T230</f>
        <v>71</v>
      </c>
      <c r="T122" s="294">
        <f>+'7.  Persistence Report'!U203+'7.  Persistence Report'!U230</f>
        <v>71</v>
      </c>
      <c r="U122" s="294">
        <f>+'7.  Persistence Report'!V203+'7.  Persistence Report'!V230</f>
        <v>71</v>
      </c>
      <c r="V122" s="294">
        <f>+'7.  Persistence Report'!W203+'7.  Persistence Report'!W230</f>
        <v>71</v>
      </c>
      <c r="W122" s="294">
        <f>+'7.  Persistence Report'!X203+'7.  Persistence Report'!X230</f>
        <v>71</v>
      </c>
      <c r="X122" s="294">
        <f>+'7.  Persistence Report'!Y203+'7.  Persistence Report'!Y230</f>
        <v>59</v>
      </c>
      <c r="Y122" s="410">
        <f>Y121</f>
        <v>0</v>
      </c>
      <c r="Z122" s="410">
        <f t="shared" ref="Z122:AC122" si="193">Z121</f>
        <v>0.136660569389805</v>
      </c>
      <c r="AA122" s="410">
        <f t="shared" si="193"/>
        <v>0.86333943061019502</v>
      </c>
      <c r="AB122" s="410">
        <f t="shared" si="193"/>
        <v>0</v>
      </c>
      <c r="AC122" s="410">
        <f t="shared" si="193"/>
        <v>0</v>
      </c>
      <c r="AD122" s="410">
        <f t="shared" ref="AD122" si="194">AD121</f>
        <v>0</v>
      </c>
      <c r="AE122" s="410">
        <f t="shared" ref="AE122" si="195">AE121</f>
        <v>0</v>
      </c>
      <c r="AF122" s="410">
        <f t="shared" ref="AF122" si="196">AF121</f>
        <v>0</v>
      </c>
      <c r="AG122" s="410">
        <f t="shared" ref="AG122" si="197">AG121</f>
        <v>0</v>
      </c>
      <c r="AH122" s="410">
        <f t="shared" ref="AH122" si="198">AH121</f>
        <v>0</v>
      </c>
      <c r="AI122" s="410">
        <f t="shared" ref="AI122" si="199">AI121</f>
        <v>0</v>
      </c>
      <c r="AJ122" s="410">
        <f t="shared" ref="AJ122" si="200">AJ121</f>
        <v>0</v>
      </c>
      <c r="AK122" s="410">
        <f t="shared" ref="AK122" si="201">AK121</f>
        <v>0</v>
      </c>
      <c r="AL122" s="410">
        <f t="shared" ref="AL122" si="202">AL121</f>
        <v>0</v>
      </c>
      <c r="AM122" s="305"/>
    </row>
    <row r="123" spans="1:39" ht="15" outlineLevel="1">
      <c r="B123" s="293"/>
      <c r="C123" s="290"/>
      <c r="D123" s="290"/>
      <c r="E123" s="290"/>
      <c r="F123" s="290"/>
      <c r="G123" s="290"/>
      <c r="H123" s="290"/>
      <c r="I123" s="290"/>
      <c r="J123" s="290"/>
      <c r="K123" s="290"/>
      <c r="L123" s="290"/>
      <c r="M123" s="290"/>
      <c r="N123" s="290"/>
      <c r="O123" s="290"/>
      <c r="P123" s="290"/>
      <c r="Q123" s="290"/>
      <c r="R123" s="290"/>
      <c r="S123" s="290"/>
      <c r="T123" s="290"/>
      <c r="U123" s="290"/>
      <c r="V123" s="290"/>
      <c r="W123" s="290"/>
      <c r="X123" s="290"/>
      <c r="Y123" s="411"/>
      <c r="Z123" s="424"/>
      <c r="AA123" s="424"/>
      <c r="AB123" s="424"/>
      <c r="AC123" s="424"/>
      <c r="AD123" s="424"/>
      <c r="AE123" s="424"/>
      <c r="AF123" s="424"/>
      <c r="AG123" s="424"/>
      <c r="AH123" s="424"/>
      <c r="AI123" s="424"/>
      <c r="AJ123" s="424"/>
      <c r="AK123" s="424"/>
      <c r="AL123" s="424"/>
      <c r="AM123" s="305"/>
    </row>
    <row r="124" spans="1:39" ht="30" outlineLevel="1">
      <c r="A124" s="521">
        <v>27</v>
      </c>
      <c r="B124" s="519" t="s">
        <v>119</v>
      </c>
      <c r="C124" s="290" t="s">
        <v>25</v>
      </c>
      <c r="D124" s="294"/>
      <c r="E124" s="294"/>
      <c r="F124" s="294"/>
      <c r="G124" s="294"/>
      <c r="H124" s="294"/>
      <c r="I124" s="294"/>
      <c r="J124" s="294"/>
      <c r="K124" s="294"/>
      <c r="L124" s="294"/>
      <c r="M124" s="294"/>
      <c r="N124" s="294">
        <v>12</v>
      </c>
      <c r="O124" s="294"/>
      <c r="P124" s="294"/>
      <c r="Q124" s="294"/>
      <c r="R124" s="294"/>
      <c r="S124" s="294"/>
      <c r="T124" s="294"/>
      <c r="U124" s="294"/>
      <c r="V124" s="294"/>
      <c r="W124" s="294"/>
      <c r="X124" s="294"/>
      <c r="Y124" s="425"/>
      <c r="Z124" s="409"/>
      <c r="AA124" s="409"/>
      <c r="AB124" s="409"/>
      <c r="AC124" s="409"/>
      <c r="AD124" s="409"/>
      <c r="AE124" s="409"/>
      <c r="AF124" s="414"/>
      <c r="AG124" s="414"/>
      <c r="AH124" s="414"/>
      <c r="AI124" s="414"/>
      <c r="AJ124" s="414"/>
      <c r="AK124" s="414"/>
      <c r="AL124" s="414"/>
      <c r="AM124" s="295">
        <f>SUM(Y124:AL124)</f>
        <v>0</v>
      </c>
    </row>
    <row r="125" spans="1:39" ht="15" outlineLevel="1">
      <c r="B125" s="293" t="s">
        <v>267</v>
      </c>
      <c r="C125" s="290" t="s">
        <v>163</v>
      </c>
      <c r="D125" s="294"/>
      <c r="E125" s="294"/>
      <c r="F125" s="294"/>
      <c r="G125" s="294"/>
      <c r="H125" s="294"/>
      <c r="I125" s="294"/>
      <c r="J125" s="294"/>
      <c r="K125" s="294"/>
      <c r="L125" s="294"/>
      <c r="M125" s="294"/>
      <c r="N125" s="294">
        <f>N124</f>
        <v>12</v>
      </c>
      <c r="O125" s="294"/>
      <c r="P125" s="294"/>
      <c r="Q125" s="294"/>
      <c r="R125" s="294"/>
      <c r="S125" s="294"/>
      <c r="T125" s="294"/>
      <c r="U125" s="294"/>
      <c r="V125" s="294"/>
      <c r="W125" s="294"/>
      <c r="X125" s="294"/>
      <c r="Y125" s="410">
        <f>Y124</f>
        <v>0</v>
      </c>
      <c r="Z125" s="410">
        <f t="shared" ref="Z125:AC125" si="203">Z124</f>
        <v>0</v>
      </c>
      <c r="AA125" s="410">
        <f t="shared" si="203"/>
        <v>0</v>
      </c>
      <c r="AB125" s="410">
        <f t="shared" si="203"/>
        <v>0</v>
      </c>
      <c r="AC125" s="410">
        <f t="shared" si="203"/>
        <v>0</v>
      </c>
      <c r="AD125" s="410">
        <f t="shared" ref="AD125" si="204">AD124</f>
        <v>0</v>
      </c>
      <c r="AE125" s="410">
        <f t="shared" ref="AE125" si="205">AE124</f>
        <v>0</v>
      </c>
      <c r="AF125" s="410">
        <f t="shared" ref="AF125" si="206">AF124</f>
        <v>0</v>
      </c>
      <c r="AG125" s="410">
        <f t="shared" ref="AG125" si="207">AG124</f>
        <v>0</v>
      </c>
      <c r="AH125" s="410">
        <f t="shared" ref="AH125" si="208">AH124</f>
        <v>0</v>
      </c>
      <c r="AI125" s="410">
        <f t="shared" ref="AI125" si="209">AI124</f>
        <v>0</v>
      </c>
      <c r="AJ125" s="410">
        <f t="shared" ref="AJ125" si="210">AJ124</f>
        <v>0</v>
      </c>
      <c r="AK125" s="410">
        <f t="shared" ref="AK125" si="211">AK124</f>
        <v>0</v>
      </c>
      <c r="AL125" s="410">
        <f t="shared" ref="AL125" si="212">AL124</f>
        <v>0</v>
      </c>
      <c r="AM125" s="305"/>
    </row>
    <row r="126" spans="1:39" ht="15" outlineLevel="1">
      <c r="B126" s="293"/>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411"/>
      <c r="Z126" s="424"/>
      <c r="AA126" s="424"/>
      <c r="AB126" s="424"/>
      <c r="AC126" s="424"/>
      <c r="AD126" s="424"/>
      <c r="AE126" s="424"/>
      <c r="AF126" s="424"/>
      <c r="AG126" s="424"/>
      <c r="AH126" s="424"/>
      <c r="AI126" s="424"/>
      <c r="AJ126" s="424"/>
      <c r="AK126" s="424"/>
      <c r="AL126" s="424"/>
      <c r="AM126" s="305"/>
    </row>
    <row r="127" spans="1:39" ht="30" outlineLevel="1">
      <c r="A127" s="521">
        <v>28</v>
      </c>
      <c r="B127" s="519" t="s">
        <v>120</v>
      </c>
      <c r="C127" s="290" t="s">
        <v>25</v>
      </c>
      <c r="D127" s="294"/>
      <c r="E127" s="294"/>
      <c r="F127" s="294"/>
      <c r="G127" s="294"/>
      <c r="H127" s="294"/>
      <c r="I127" s="294"/>
      <c r="J127" s="294"/>
      <c r="K127" s="294"/>
      <c r="L127" s="294"/>
      <c r="M127" s="294"/>
      <c r="N127" s="294">
        <v>12</v>
      </c>
      <c r="O127" s="294"/>
      <c r="P127" s="294"/>
      <c r="Q127" s="294"/>
      <c r="R127" s="294"/>
      <c r="S127" s="294"/>
      <c r="T127" s="294"/>
      <c r="U127" s="294"/>
      <c r="V127" s="294"/>
      <c r="W127" s="294"/>
      <c r="X127" s="294"/>
      <c r="Y127" s="425"/>
      <c r="Z127" s="409"/>
      <c r="AA127" s="409"/>
      <c r="AB127" s="409"/>
      <c r="AC127" s="409"/>
      <c r="AD127" s="409"/>
      <c r="AE127" s="409"/>
      <c r="AF127" s="414"/>
      <c r="AG127" s="414"/>
      <c r="AH127" s="414"/>
      <c r="AI127" s="414"/>
      <c r="AJ127" s="414"/>
      <c r="AK127" s="414"/>
      <c r="AL127" s="414"/>
      <c r="AM127" s="295">
        <f>SUM(Y127:AL127)</f>
        <v>0</v>
      </c>
    </row>
    <row r="128" spans="1:39" ht="15" outlineLevel="1">
      <c r="B128" s="293" t="s">
        <v>267</v>
      </c>
      <c r="C128" s="290" t="s">
        <v>163</v>
      </c>
      <c r="D128" s="294"/>
      <c r="E128" s="294"/>
      <c r="F128" s="294"/>
      <c r="G128" s="294"/>
      <c r="H128" s="294"/>
      <c r="I128" s="294"/>
      <c r="J128" s="294"/>
      <c r="K128" s="294"/>
      <c r="L128" s="294"/>
      <c r="M128" s="294"/>
      <c r="N128" s="294">
        <f>N127</f>
        <v>12</v>
      </c>
      <c r="O128" s="294"/>
      <c r="P128" s="294"/>
      <c r="Q128" s="294"/>
      <c r="R128" s="294"/>
      <c r="S128" s="294"/>
      <c r="T128" s="294"/>
      <c r="U128" s="294"/>
      <c r="V128" s="294"/>
      <c r="W128" s="294"/>
      <c r="X128" s="294"/>
      <c r="Y128" s="410">
        <f>Y127</f>
        <v>0</v>
      </c>
      <c r="Z128" s="410">
        <f t="shared" ref="Z128:AC128" si="213">Z127</f>
        <v>0</v>
      </c>
      <c r="AA128" s="410">
        <f t="shared" si="213"/>
        <v>0</v>
      </c>
      <c r="AB128" s="410">
        <f t="shared" si="213"/>
        <v>0</v>
      </c>
      <c r="AC128" s="410">
        <f t="shared" si="213"/>
        <v>0</v>
      </c>
      <c r="AD128" s="410">
        <f t="shared" ref="AD128" si="214">AD127</f>
        <v>0</v>
      </c>
      <c r="AE128" s="410">
        <f t="shared" ref="AE128" si="215">AE127</f>
        <v>0</v>
      </c>
      <c r="AF128" s="410">
        <f t="shared" ref="AF128" si="216">AF127</f>
        <v>0</v>
      </c>
      <c r="AG128" s="410">
        <f t="shared" ref="AG128" si="217">AG127</f>
        <v>0</v>
      </c>
      <c r="AH128" s="410">
        <f t="shared" ref="AH128" si="218">AH127</f>
        <v>0</v>
      </c>
      <c r="AI128" s="410">
        <f t="shared" ref="AI128" si="219">AI127</f>
        <v>0</v>
      </c>
      <c r="AJ128" s="410">
        <f t="shared" ref="AJ128" si="220">AJ127</f>
        <v>0</v>
      </c>
      <c r="AK128" s="410">
        <f t="shared" ref="AK128" si="221">AK127</f>
        <v>0</v>
      </c>
      <c r="AL128" s="410">
        <f t="shared" ref="AL128" si="222">AL127</f>
        <v>0</v>
      </c>
      <c r="AM128" s="305"/>
    </row>
    <row r="129" spans="1:39" ht="15" outlineLevel="1">
      <c r="B129" s="293"/>
      <c r="C129" s="290"/>
      <c r="D129" s="290"/>
      <c r="E129" s="290"/>
      <c r="F129" s="290"/>
      <c r="G129" s="290"/>
      <c r="H129" s="290"/>
      <c r="I129" s="290"/>
      <c r="J129" s="290"/>
      <c r="K129" s="290"/>
      <c r="L129" s="290"/>
      <c r="M129" s="290"/>
      <c r="N129" s="290"/>
      <c r="O129" s="290"/>
      <c r="P129" s="290"/>
      <c r="Q129" s="290"/>
      <c r="R129" s="290"/>
      <c r="S129" s="290"/>
      <c r="T129" s="290"/>
      <c r="U129" s="290"/>
      <c r="V129" s="290"/>
      <c r="W129" s="290"/>
      <c r="X129" s="290"/>
      <c r="Y129" s="411"/>
      <c r="Z129" s="424"/>
      <c r="AA129" s="424"/>
      <c r="AB129" s="424"/>
      <c r="AC129" s="424"/>
      <c r="AD129" s="424"/>
      <c r="AE129" s="424"/>
      <c r="AF129" s="424"/>
      <c r="AG129" s="424"/>
      <c r="AH129" s="424"/>
      <c r="AI129" s="424"/>
      <c r="AJ129" s="424"/>
      <c r="AK129" s="424"/>
      <c r="AL129" s="424"/>
      <c r="AM129" s="305"/>
    </row>
    <row r="130" spans="1:39" ht="30" outlineLevel="1">
      <c r="A130" s="521">
        <v>29</v>
      </c>
      <c r="B130" s="519" t="s">
        <v>121</v>
      </c>
      <c r="C130" s="290" t="s">
        <v>25</v>
      </c>
      <c r="D130" s="294"/>
      <c r="E130" s="294"/>
      <c r="F130" s="294"/>
      <c r="G130" s="294"/>
      <c r="H130" s="294"/>
      <c r="I130" s="294"/>
      <c r="J130" s="294"/>
      <c r="K130" s="294"/>
      <c r="L130" s="294"/>
      <c r="M130" s="294"/>
      <c r="N130" s="294">
        <v>3</v>
      </c>
      <c r="O130" s="294"/>
      <c r="P130" s="294"/>
      <c r="Q130" s="294"/>
      <c r="R130" s="294"/>
      <c r="S130" s="294"/>
      <c r="T130" s="294"/>
      <c r="U130" s="294"/>
      <c r="V130" s="294"/>
      <c r="W130" s="294"/>
      <c r="X130" s="294"/>
      <c r="Y130" s="425"/>
      <c r="Z130" s="409"/>
      <c r="AA130" s="409"/>
      <c r="AB130" s="409"/>
      <c r="AC130" s="409"/>
      <c r="AD130" s="409"/>
      <c r="AE130" s="409"/>
      <c r="AF130" s="414"/>
      <c r="AG130" s="414"/>
      <c r="AH130" s="414"/>
      <c r="AI130" s="414"/>
      <c r="AJ130" s="414"/>
      <c r="AK130" s="414"/>
      <c r="AL130" s="414"/>
      <c r="AM130" s="295">
        <f>SUM(Y130:AL130)</f>
        <v>0</v>
      </c>
    </row>
    <row r="131" spans="1:39" ht="15" outlineLevel="1">
      <c r="B131" s="293" t="s">
        <v>267</v>
      </c>
      <c r="C131" s="290" t="s">
        <v>163</v>
      </c>
      <c r="D131" s="294"/>
      <c r="E131" s="294"/>
      <c r="F131" s="294"/>
      <c r="G131" s="294"/>
      <c r="H131" s="294"/>
      <c r="I131" s="294"/>
      <c r="J131" s="294"/>
      <c r="K131" s="294"/>
      <c r="L131" s="294"/>
      <c r="M131" s="294"/>
      <c r="N131" s="294">
        <f>N130</f>
        <v>3</v>
      </c>
      <c r="O131" s="294"/>
      <c r="P131" s="294"/>
      <c r="Q131" s="294"/>
      <c r="R131" s="294"/>
      <c r="S131" s="294"/>
      <c r="T131" s="294"/>
      <c r="U131" s="294"/>
      <c r="V131" s="294"/>
      <c r="W131" s="294"/>
      <c r="X131" s="294"/>
      <c r="Y131" s="410">
        <f>Y130</f>
        <v>0</v>
      </c>
      <c r="Z131" s="410">
        <f t="shared" ref="Z131:AC131" si="223">Z130</f>
        <v>0</v>
      </c>
      <c r="AA131" s="410">
        <f t="shared" si="223"/>
        <v>0</v>
      </c>
      <c r="AB131" s="410">
        <f t="shared" si="223"/>
        <v>0</v>
      </c>
      <c r="AC131" s="410">
        <f t="shared" si="223"/>
        <v>0</v>
      </c>
      <c r="AD131" s="410">
        <f t="shared" ref="AD131" si="224">AD130</f>
        <v>0</v>
      </c>
      <c r="AE131" s="410">
        <f t="shared" ref="AE131" si="225">AE130</f>
        <v>0</v>
      </c>
      <c r="AF131" s="410">
        <f t="shared" ref="AF131" si="226">AF130</f>
        <v>0</v>
      </c>
      <c r="AG131" s="410">
        <f t="shared" ref="AG131" si="227">AG130</f>
        <v>0</v>
      </c>
      <c r="AH131" s="410">
        <f t="shared" ref="AH131" si="228">AH130</f>
        <v>0</v>
      </c>
      <c r="AI131" s="410">
        <f t="shared" ref="AI131" si="229">AI130</f>
        <v>0</v>
      </c>
      <c r="AJ131" s="410">
        <f t="shared" ref="AJ131" si="230">AJ130</f>
        <v>0</v>
      </c>
      <c r="AK131" s="410">
        <f t="shared" ref="AK131" si="231">AK130</f>
        <v>0</v>
      </c>
      <c r="AL131" s="410">
        <f t="shared" ref="AL131" si="232">AL130</f>
        <v>0</v>
      </c>
      <c r="AM131" s="305"/>
    </row>
    <row r="132" spans="1:39" ht="15" outlineLevel="1">
      <c r="B132" s="293"/>
      <c r="C132" s="290"/>
      <c r="D132" s="290"/>
      <c r="E132" s="290"/>
      <c r="F132" s="290"/>
      <c r="G132" s="290"/>
      <c r="H132" s="290"/>
      <c r="I132" s="290"/>
      <c r="J132" s="290"/>
      <c r="K132" s="290"/>
      <c r="L132" s="290"/>
      <c r="M132" s="290"/>
      <c r="N132" s="290"/>
      <c r="O132" s="290"/>
      <c r="P132" s="290"/>
      <c r="Q132" s="290"/>
      <c r="R132" s="290"/>
      <c r="S132" s="290"/>
      <c r="T132" s="290"/>
      <c r="U132" s="290"/>
      <c r="V132" s="290"/>
      <c r="W132" s="290"/>
      <c r="X132" s="290"/>
      <c r="Y132" s="411"/>
      <c r="Z132" s="424"/>
      <c r="AA132" s="424"/>
      <c r="AB132" s="424"/>
      <c r="AC132" s="424"/>
      <c r="AD132" s="424"/>
      <c r="AE132" s="424"/>
      <c r="AF132" s="424"/>
      <c r="AG132" s="424"/>
      <c r="AH132" s="424"/>
      <c r="AI132" s="424"/>
      <c r="AJ132" s="424"/>
      <c r="AK132" s="424"/>
      <c r="AL132" s="424"/>
      <c r="AM132" s="305"/>
    </row>
    <row r="133" spans="1:39" ht="30" outlineLevel="1">
      <c r="A133" s="521">
        <v>30</v>
      </c>
      <c r="B133" s="519" t="s">
        <v>122</v>
      </c>
      <c r="C133" s="290" t="s">
        <v>25</v>
      </c>
      <c r="D133" s="294"/>
      <c r="E133" s="294"/>
      <c r="F133" s="294"/>
      <c r="G133" s="294"/>
      <c r="H133" s="294"/>
      <c r="I133" s="294"/>
      <c r="J133" s="294"/>
      <c r="K133" s="294"/>
      <c r="L133" s="294"/>
      <c r="M133" s="294"/>
      <c r="N133" s="294">
        <v>12</v>
      </c>
      <c r="O133" s="294"/>
      <c r="P133" s="294"/>
      <c r="Q133" s="294"/>
      <c r="R133" s="294"/>
      <c r="S133" s="294"/>
      <c r="T133" s="294"/>
      <c r="U133" s="294"/>
      <c r="V133" s="294"/>
      <c r="W133" s="294"/>
      <c r="X133" s="294"/>
      <c r="Y133" s="425"/>
      <c r="Z133" s="409"/>
      <c r="AA133" s="409"/>
      <c r="AB133" s="409"/>
      <c r="AC133" s="409"/>
      <c r="AD133" s="409"/>
      <c r="AE133" s="409"/>
      <c r="AF133" s="414"/>
      <c r="AG133" s="414"/>
      <c r="AH133" s="414"/>
      <c r="AI133" s="414"/>
      <c r="AJ133" s="414"/>
      <c r="AK133" s="414"/>
      <c r="AL133" s="414"/>
      <c r="AM133" s="295">
        <f>SUM(Y133:AL133)</f>
        <v>0</v>
      </c>
    </row>
    <row r="134" spans="1:39" ht="15" outlineLevel="1">
      <c r="B134" s="293" t="s">
        <v>267</v>
      </c>
      <c r="C134" s="290" t="s">
        <v>163</v>
      </c>
      <c r="D134" s="294"/>
      <c r="E134" s="294"/>
      <c r="F134" s="294"/>
      <c r="G134" s="294"/>
      <c r="H134" s="294"/>
      <c r="I134" s="294"/>
      <c r="J134" s="294"/>
      <c r="K134" s="294"/>
      <c r="L134" s="294"/>
      <c r="M134" s="294"/>
      <c r="N134" s="294">
        <f>N133</f>
        <v>12</v>
      </c>
      <c r="O134" s="294"/>
      <c r="P134" s="294"/>
      <c r="Q134" s="294"/>
      <c r="R134" s="294"/>
      <c r="S134" s="294"/>
      <c r="T134" s="294"/>
      <c r="U134" s="294"/>
      <c r="V134" s="294"/>
      <c r="W134" s="294"/>
      <c r="X134" s="294"/>
      <c r="Y134" s="410">
        <f>Y133</f>
        <v>0</v>
      </c>
      <c r="Z134" s="410">
        <f t="shared" ref="Z134:AC134" si="233">Z133</f>
        <v>0</v>
      </c>
      <c r="AA134" s="410">
        <f t="shared" si="233"/>
        <v>0</v>
      </c>
      <c r="AB134" s="410">
        <f t="shared" si="233"/>
        <v>0</v>
      </c>
      <c r="AC134" s="410">
        <f t="shared" si="233"/>
        <v>0</v>
      </c>
      <c r="AD134" s="410">
        <f t="shared" ref="AD134" si="234">AD133</f>
        <v>0</v>
      </c>
      <c r="AE134" s="410">
        <f t="shared" ref="AE134" si="235">AE133</f>
        <v>0</v>
      </c>
      <c r="AF134" s="410">
        <f t="shared" ref="AF134" si="236">AF133</f>
        <v>0</v>
      </c>
      <c r="AG134" s="410">
        <f t="shared" ref="AG134" si="237">AG133</f>
        <v>0</v>
      </c>
      <c r="AH134" s="410">
        <f t="shared" ref="AH134" si="238">AH133</f>
        <v>0</v>
      </c>
      <c r="AI134" s="410">
        <f t="shared" ref="AI134" si="239">AI133</f>
        <v>0</v>
      </c>
      <c r="AJ134" s="410">
        <f t="shared" ref="AJ134" si="240">AJ133</f>
        <v>0</v>
      </c>
      <c r="AK134" s="410">
        <f t="shared" ref="AK134" si="241">AK133</f>
        <v>0</v>
      </c>
      <c r="AL134" s="410">
        <f t="shared" ref="AL134" si="242">AL133</f>
        <v>0</v>
      </c>
      <c r="AM134" s="305"/>
    </row>
    <row r="135" spans="1:39" ht="15" outlineLevel="1">
      <c r="B135" s="293"/>
      <c r="C135" s="290"/>
      <c r="D135" s="290"/>
      <c r="E135" s="290"/>
      <c r="F135" s="290"/>
      <c r="G135" s="290"/>
      <c r="H135" s="290"/>
      <c r="I135" s="290"/>
      <c r="J135" s="290"/>
      <c r="K135" s="290"/>
      <c r="L135" s="290"/>
      <c r="M135" s="290"/>
      <c r="N135" s="290"/>
      <c r="O135" s="290"/>
      <c r="P135" s="290"/>
      <c r="Q135" s="290"/>
      <c r="R135" s="290"/>
      <c r="S135" s="290"/>
      <c r="T135" s="290"/>
      <c r="U135" s="290"/>
      <c r="V135" s="290"/>
      <c r="W135" s="290"/>
      <c r="X135" s="290"/>
      <c r="Y135" s="411"/>
      <c r="Z135" s="424"/>
      <c r="AA135" s="424"/>
      <c r="AB135" s="424"/>
      <c r="AC135" s="424"/>
      <c r="AD135" s="424"/>
      <c r="AE135" s="424"/>
      <c r="AF135" s="424"/>
      <c r="AG135" s="424"/>
      <c r="AH135" s="424"/>
      <c r="AI135" s="424"/>
      <c r="AJ135" s="424"/>
      <c r="AK135" s="424"/>
      <c r="AL135" s="424"/>
      <c r="AM135" s="305"/>
    </row>
    <row r="136" spans="1:39" ht="15" outlineLevel="1">
      <c r="A136" s="521">
        <v>31</v>
      </c>
      <c r="B136" s="519" t="s">
        <v>123</v>
      </c>
      <c r="C136" s="290" t="s">
        <v>25</v>
      </c>
      <c r="D136" s="294"/>
      <c r="E136" s="294"/>
      <c r="F136" s="294"/>
      <c r="G136" s="294"/>
      <c r="H136" s="294"/>
      <c r="I136" s="294"/>
      <c r="J136" s="294"/>
      <c r="K136" s="294"/>
      <c r="L136" s="294"/>
      <c r="M136" s="294"/>
      <c r="N136" s="294">
        <v>12</v>
      </c>
      <c r="O136" s="294"/>
      <c r="P136" s="294"/>
      <c r="Q136" s="294"/>
      <c r="R136" s="294"/>
      <c r="S136" s="294"/>
      <c r="T136" s="294"/>
      <c r="U136" s="294"/>
      <c r="V136" s="294"/>
      <c r="W136" s="294"/>
      <c r="X136" s="294"/>
      <c r="Y136" s="425"/>
      <c r="Z136" s="409"/>
      <c r="AA136" s="409"/>
      <c r="AB136" s="409"/>
      <c r="AC136" s="409"/>
      <c r="AD136" s="409"/>
      <c r="AE136" s="409"/>
      <c r="AF136" s="414"/>
      <c r="AG136" s="414"/>
      <c r="AH136" s="414"/>
      <c r="AI136" s="414"/>
      <c r="AJ136" s="414"/>
      <c r="AK136" s="414"/>
      <c r="AL136" s="414"/>
      <c r="AM136" s="295">
        <f>SUM(Y136:AL136)</f>
        <v>0</v>
      </c>
    </row>
    <row r="137" spans="1:39" ht="15" outlineLevel="1">
      <c r="B137" s="293" t="s">
        <v>267</v>
      </c>
      <c r="C137" s="290" t="s">
        <v>163</v>
      </c>
      <c r="D137" s="294"/>
      <c r="E137" s="294"/>
      <c r="F137" s="294"/>
      <c r="G137" s="294"/>
      <c r="H137" s="294"/>
      <c r="I137" s="294"/>
      <c r="J137" s="294"/>
      <c r="K137" s="294"/>
      <c r="L137" s="294"/>
      <c r="M137" s="294"/>
      <c r="N137" s="294">
        <f>N136</f>
        <v>12</v>
      </c>
      <c r="O137" s="294"/>
      <c r="P137" s="294"/>
      <c r="Q137" s="294"/>
      <c r="R137" s="294"/>
      <c r="S137" s="294"/>
      <c r="T137" s="294"/>
      <c r="U137" s="294"/>
      <c r="V137" s="294"/>
      <c r="W137" s="294"/>
      <c r="X137" s="294"/>
      <c r="Y137" s="410">
        <f>Y136</f>
        <v>0</v>
      </c>
      <c r="Z137" s="410">
        <f t="shared" ref="Z137:AC137" si="243">Z136</f>
        <v>0</v>
      </c>
      <c r="AA137" s="410">
        <f t="shared" si="243"/>
        <v>0</v>
      </c>
      <c r="AB137" s="410">
        <f t="shared" si="243"/>
        <v>0</v>
      </c>
      <c r="AC137" s="410">
        <f t="shared" si="243"/>
        <v>0</v>
      </c>
      <c r="AD137" s="410">
        <f t="shared" ref="AD137" si="244">AD136</f>
        <v>0</v>
      </c>
      <c r="AE137" s="410">
        <f t="shared" ref="AE137" si="245">AE136</f>
        <v>0</v>
      </c>
      <c r="AF137" s="410">
        <f t="shared" ref="AF137" si="246">AF136</f>
        <v>0</v>
      </c>
      <c r="AG137" s="410">
        <f t="shared" ref="AG137" si="247">AG136</f>
        <v>0</v>
      </c>
      <c r="AH137" s="410">
        <f t="shared" ref="AH137" si="248">AH136</f>
        <v>0</v>
      </c>
      <c r="AI137" s="410">
        <f t="shared" ref="AI137" si="249">AI136</f>
        <v>0</v>
      </c>
      <c r="AJ137" s="410">
        <f t="shared" ref="AJ137" si="250">AJ136</f>
        <v>0</v>
      </c>
      <c r="AK137" s="410">
        <f t="shared" ref="AK137" si="251">AK136</f>
        <v>0</v>
      </c>
      <c r="AL137" s="410">
        <f t="shared" ref="AL137" si="252">AL136</f>
        <v>0</v>
      </c>
      <c r="AM137" s="305"/>
    </row>
    <row r="138" spans="1:39" ht="15" outlineLevel="1">
      <c r="B138" s="519"/>
      <c r="C138" s="290"/>
      <c r="D138" s="290"/>
      <c r="E138" s="290"/>
      <c r="F138" s="290"/>
      <c r="G138" s="290"/>
      <c r="H138" s="290"/>
      <c r="I138" s="290"/>
      <c r="J138" s="290"/>
      <c r="K138" s="290"/>
      <c r="L138" s="290"/>
      <c r="M138" s="290"/>
      <c r="N138" s="290"/>
      <c r="O138" s="290"/>
      <c r="P138" s="290"/>
      <c r="Q138" s="290"/>
      <c r="R138" s="290"/>
      <c r="S138" s="290"/>
      <c r="T138" s="290"/>
      <c r="U138" s="290"/>
      <c r="V138" s="290"/>
      <c r="W138" s="290"/>
      <c r="X138" s="290"/>
      <c r="Y138" s="411"/>
      <c r="Z138" s="424"/>
      <c r="AA138" s="424"/>
      <c r="AB138" s="424"/>
      <c r="AC138" s="424"/>
      <c r="AD138" s="424"/>
      <c r="AE138" s="424"/>
      <c r="AF138" s="424"/>
      <c r="AG138" s="424"/>
      <c r="AH138" s="424"/>
      <c r="AI138" s="424"/>
      <c r="AJ138" s="424"/>
      <c r="AK138" s="424"/>
      <c r="AL138" s="424"/>
      <c r="AM138" s="305"/>
    </row>
    <row r="139" spans="1:39" ht="15.75" customHeight="1" outlineLevel="1">
      <c r="A139" s="521">
        <v>32</v>
      </c>
      <c r="B139" s="519" t="s">
        <v>124</v>
      </c>
      <c r="C139" s="290" t="s">
        <v>25</v>
      </c>
      <c r="D139" s="294"/>
      <c r="E139" s="294"/>
      <c r="F139" s="294"/>
      <c r="G139" s="294"/>
      <c r="H139" s="294"/>
      <c r="I139" s="294"/>
      <c r="J139" s="294"/>
      <c r="K139" s="294"/>
      <c r="L139" s="294"/>
      <c r="M139" s="294"/>
      <c r="N139" s="294">
        <v>12</v>
      </c>
      <c r="O139" s="294"/>
      <c r="P139" s="294"/>
      <c r="Q139" s="294"/>
      <c r="R139" s="294"/>
      <c r="S139" s="294"/>
      <c r="T139" s="294"/>
      <c r="U139" s="294"/>
      <c r="V139" s="294"/>
      <c r="W139" s="294"/>
      <c r="X139" s="294"/>
      <c r="Y139" s="425"/>
      <c r="Z139" s="409"/>
      <c r="AA139" s="409"/>
      <c r="AB139" s="409"/>
      <c r="AC139" s="409"/>
      <c r="AD139" s="409"/>
      <c r="AE139" s="409"/>
      <c r="AF139" s="414"/>
      <c r="AG139" s="414"/>
      <c r="AH139" s="414"/>
      <c r="AI139" s="414"/>
      <c r="AJ139" s="414"/>
      <c r="AK139" s="414"/>
      <c r="AL139" s="414"/>
      <c r="AM139" s="295">
        <f>SUM(Y139:AL139)</f>
        <v>0</v>
      </c>
    </row>
    <row r="140" spans="1:39" ht="15" outlineLevel="1">
      <c r="B140" s="293" t="s">
        <v>267</v>
      </c>
      <c r="C140" s="290" t="s">
        <v>163</v>
      </c>
      <c r="D140" s="294"/>
      <c r="E140" s="294"/>
      <c r="F140" s="294"/>
      <c r="G140" s="294"/>
      <c r="H140" s="294"/>
      <c r="I140" s="294"/>
      <c r="J140" s="294"/>
      <c r="K140" s="294"/>
      <c r="L140" s="294"/>
      <c r="M140" s="294"/>
      <c r="N140" s="294">
        <f>N139</f>
        <v>12</v>
      </c>
      <c r="O140" s="294"/>
      <c r="P140" s="294"/>
      <c r="Q140" s="294"/>
      <c r="R140" s="294"/>
      <c r="S140" s="294"/>
      <c r="T140" s="294"/>
      <c r="U140" s="294"/>
      <c r="V140" s="294"/>
      <c r="W140" s="294"/>
      <c r="X140" s="294"/>
      <c r="Y140" s="410">
        <f>Y139</f>
        <v>0</v>
      </c>
      <c r="Z140" s="410">
        <f t="shared" ref="Z140:AC140" si="253">Z139</f>
        <v>0</v>
      </c>
      <c r="AA140" s="410">
        <f t="shared" si="253"/>
        <v>0</v>
      </c>
      <c r="AB140" s="410">
        <f t="shared" si="253"/>
        <v>0</v>
      </c>
      <c r="AC140" s="410">
        <f t="shared" si="253"/>
        <v>0</v>
      </c>
      <c r="AD140" s="410">
        <f t="shared" ref="AD140" si="254">AD139</f>
        <v>0</v>
      </c>
      <c r="AE140" s="410">
        <f t="shared" ref="AE140" si="255">AE139</f>
        <v>0</v>
      </c>
      <c r="AF140" s="410">
        <f t="shared" ref="AF140" si="256">AF139</f>
        <v>0</v>
      </c>
      <c r="AG140" s="410">
        <f t="shared" ref="AG140" si="257">AG139</f>
        <v>0</v>
      </c>
      <c r="AH140" s="410">
        <f t="shared" ref="AH140" si="258">AH139</f>
        <v>0</v>
      </c>
      <c r="AI140" s="410">
        <f t="shared" ref="AI140" si="259">AI139</f>
        <v>0</v>
      </c>
      <c r="AJ140" s="410">
        <f t="shared" ref="AJ140" si="260">AJ139</f>
        <v>0</v>
      </c>
      <c r="AK140" s="410">
        <f t="shared" ref="AK140" si="261">AK139</f>
        <v>0</v>
      </c>
      <c r="AL140" s="410">
        <f t="shared" ref="AL140" si="262">AL139</f>
        <v>0</v>
      </c>
      <c r="AM140" s="305"/>
    </row>
    <row r="141" spans="1:39" ht="15" outlineLevel="1">
      <c r="B141" s="519"/>
      <c r="C141" s="290"/>
      <c r="D141" s="290"/>
      <c r="E141" s="290"/>
      <c r="F141" s="290"/>
      <c r="G141" s="290"/>
      <c r="H141" s="290"/>
      <c r="I141" s="290"/>
      <c r="J141" s="290"/>
      <c r="K141" s="290"/>
      <c r="L141" s="290"/>
      <c r="M141" s="290"/>
      <c r="N141" s="290"/>
      <c r="O141" s="290"/>
      <c r="P141" s="290"/>
      <c r="Q141" s="290"/>
      <c r="R141" s="290"/>
      <c r="S141" s="290"/>
      <c r="T141" s="290"/>
      <c r="U141" s="290"/>
      <c r="V141" s="290"/>
      <c r="W141" s="290"/>
      <c r="X141" s="290"/>
      <c r="Y141" s="411"/>
      <c r="Z141" s="424"/>
      <c r="AA141" s="424"/>
      <c r="AB141" s="424"/>
      <c r="AC141" s="424"/>
      <c r="AD141" s="424"/>
      <c r="AE141" s="424"/>
      <c r="AF141" s="424"/>
      <c r="AG141" s="424"/>
      <c r="AH141" s="424"/>
      <c r="AI141" s="424"/>
      <c r="AJ141" s="424"/>
      <c r="AK141" s="424"/>
      <c r="AL141" s="424"/>
      <c r="AM141" s="305"/>
    </row>
    <row r="142" spans="1:39" ht="15.6" outlineLevel="1">
      <c r="B142" s="287" t="s">
        <v>500</v>
      </c>
      <c r="C142" s="290"/>
      <c r="D142" s="290"/>
      <c r="E142" s="290"/>
      <c r="F142" s="290"/>
      <c r="G142" s="290"/>
      <c r="H142" s="290"/>
      <c r="I142" s="290"/>
      <c r="J142" s="290"/>
      <c r="K142" s="290"/>
      <c r="L142" s="290"/>
      <c r="M142" s="290"/>
      <c r="N142" s="290"/>
      <c r="O142" s="290"/>
      <c r="P142" s="290"/>
      <c r="Q142" s="290"/>
      <c r="R142" s="290"/>
      <c r="S142" s="290"/>
      <c r="T142" s="290"/>
      <c r="U142" s="290"/>
      <c r="V142" s="290"/>
      <c r="W142" s="290"/>
      <c r="X142" s="290"/>
      <c r="Y142" s="411"/>
      <c r="Z142" s="424"/>
      <c r="AA142" s="424"/>
      <c r="AB142" s="424"/>
      <c r="AC142" s="424"/>
      <c r="AD142" s="424"/>
      <c r="AE142" s="424"/>
      <c r="AF142" s="424"/>
      <c r="AG142" s="424"/>
      <c r="AH142" s="424"/>
      <c r="AI142" s="424"/>
      <c r="AJ142" s="424"/>
      <c r="AK142" s="424"/>
      <c r="AL142" s="424"/>
      <c r="AM142" s="305"/>
    </row>
    <row r="143" spans="1:39" ht="15" outlineLevel="1">
      <c r="A143" s="521">
        <v>33</v>
      </c>
      <c r="B143" s="519" t="s">
        <v>125</v>
      </c>
      <c r="C143" s="290" t="s">
        <v>25</v>
      </c>
      <c r="D143" s="294"/>
      <c r="E143" s="294"/>
      <c r="F143" s="294"/>
      <c r="G143" s="294"/>
      <c r="H143" s="294"/>
      <c r="I143" s="294"/>
      <c r="J143" s="294"/>
      <c r="K143" s="294"/>
      <c r="L143" s="294"/>
      <c r="M143" s="294"/>
      <c r="N143" s="294">
        <v>0</v>
      </c>
      <c r="O143" s="294"/>
      <c r="P143" s="294"/>
      <c r="Q143" s="294"/>
      <c r="R143" s="294"/>
      <c r="S143" s="294"/>
      <c r="T143" s="294"/>
      <c r="U143" s="294"/>
      <c r="V143" s="294"/>
      <c r="W143" s="294"/>
      <c r="X143" s="294"/>
      <c r="Y143" s="425"/>
      <c r="Z143" s="409"/>
      <c r="AA143" s="409"/>
      <c r="AB143" s="409"/>
      <c r="AC143" s="409"/>
      <c r="AD143" s="409"/>
      <c r="AE143" s="409"/>
      <c r="AF143" s="414"/>
      <c r="AG143" s="414"/>
      <c r="AH143" s="414"/>
      <c r="AI143" s="414"/>
      <c r="AJ143" s="414"/>
      <c r="AK143" s="414"/>
      <c r="AL143" s="414"/>
      <c r="AM143" s="295">
        <f>SUM(Y143:AL143)</f>
        <v>0</v>
      </c>
    </row>
    <row r="144" spans="1:39" ht="15" outlineLevel="1">
      <c r="B144" s="293" t="s">
        <v>267</v>
      </c>
      <c r="C144" s="290" t="s">
        <v>163</v>
      </c>
      <c r="D144" s="294"/>
      <c r="E144" s="294"/>
      <c r="F144" s="294"/>
      <c r="G144" s="294"/>
      <c r="H144" s="294"/>
      <c r="I144" s="294"/>
      <c r="J144" s="294"/>
      <c r="K144" s="294"/>
      <c r="L144" s="294"/>
      <c r="M144" s="294"/>
      <c r="N144" s="294">
        <f>N143</f>
        <v>0</v>
      </c>
      <c r="O144" s="294"/>
      <c r="P144" s="294"/>
      <c r="Q144" s="294"/>
      <c r="R144" s="294"/>
      <c r="S144" s="294"/>
      <c r="T144" s="294"/>
      <c r="U144" s="294"/>
      <c r="V144" s="294"/>
      <c r="W144" s="294"/>
      <c r="X144" s="294"/>
      <c r="Y144" s="410">
        <f>Y143</f>
        <v>0</v>
      </c>
      <c r="Z144" s="410">
        <f t="shared" ref="Z144:AC144" si="263">Z143</f>
        <v>0</v>
      </c>
      <c r="AA144" s="410">
        <f t="shared" si="263"/>
        <v>0</v>
      </c>
      <c r="AB144" s="410">
        <f t="shared" si="263"/>
        <v>0</v>
      </c>
      <c r="AC144" s="410">
        <f t="shared" si="263"/>
        <v>0</v>
      </c>
      <c r="AD144" s="410">
        <f t="shared" ref="AD144" si="264">AD143</f>
        <v>0</v>
      </c>
      <c r="AE144" s="410">
        <f t="shared" ref="AE144" si="265">AE143</f>
        <v>0</v>
      </c>
      <c r="AF144" s="410">
        <f t="shared" ref="AF144" si="266">AF143</f>
        <v>0</v>
      </c>
      <c r="AG144" s="410">
        <f t="shared" ref="AG144" si="267">AG143</f>
        <v>0</v>
      </c>
      <c r="AH144" s="410">
        <f t="shared" ref="AH144" si="268">AH143</f>
        <v>0</v>
      </c>
      <c r="AI144" s="410">
        <f t="shared" ref="AI144" si="269">AI143</f>
        <v>0</v>
      </c>
      <c r="AJ144" s="410">
        <f t="shared" ref="AJ144" si="270">AJ143</f>
        <v>0</v>
      </c>
      <c r="AK144" s="410">
        <f t="shared" ref="AK144" si="271">AK143</f>
        <v>0</v>
      </c>
      <c r="AL144" s="410">
        <f t="shared" ref="AL144" si="272">AL143</f>
        <v>0</v>
      </c>
      <c r="AM144" s="305"/>
    </row>
    <row r="145" spans="1:39" ht="15" outlineLevel="1">
      <c r="B145" s="519"/>
      <c r="C145" s="290"/>
      <c r="D145" s="290"/>
      <c r="E145" s="290"/>
      <c r="F145" s="290"/>
      <c r="G145" s="290"/>
      <c r="H145" s="290"/>
      <c r="I145" s="290"/>
      <c r="J145" s="290"/>
      <c r="K145" s="290"/>
      <c r="L145" s="290"/>
      <c r="M145" s="290"/>
      <c r="N145" s="290"/>
      <c r="O145" s="290"/>
      <c r="P145" s="290"/>
      <c r="Q145" s="290"/>
      <c r="R145" s="290"/>
      <c r="S145" s="290"/>
      <c r="T145" s="290"/>
      <c r="U145" s="290"/>
      <c r="V145" s="290"/>
      <c r="W145" s="290"/>
      <c r="X145" s="290"/>
      <c r="Y145" s="411"/>
      <c r="Z145" s="424"/>
      <c r="AA145" s="424"/>
      <c r="AB145" s="424"/>
      <c r="AC145" s="424"/>
      <c r="AD145" s="424"/>
      <c r="AE145" s="424"/>
      <c r="AF145" s="424"/>
      <c r="AG145" s="424"/>
      <c r="AH145" s="424"/>
      <c r="AI145" s="424"/>
      <c r="AJ145" s="424"/>
      <c r="AK145" s="424"/>
      <c r="AL145" s="424"/>
      <c r="AM145" s="305"/>
    </row>
    <row r="146" spans="1:39" ht="15" outlineLevel="1">
      <c r="A146" s="521">
        <v>34</v>
      </c>
      <c r="B146" s="519" t="s">
        <v>126</v>
      </c>
      <c r="C146" s="290" t="s">
        <v>25</v>
      </c>
      <c r="D146" s="294"/>
      <c r="E146" s="294"/>
      <c r="F146" s="294"/>
      <c r="G146" s="294"/>
      <c r="H146" s="294"/>
      <c r="I146" s="294"/>
      <c r="J146" s="294"/>
      <c r="K146" s="294"/>
      <c r="L146" s="294"/>
      <c r="M146" s="294"/>
      <c r="N146" s="294">
        <v>0</v>
      </c>
      <c r="O146" s="294"/>
      <c r="P146" s="294"/>
      <c r="Q146" s="294"/>
      <c r="R146" s="294"/>
      <c r="S146" s="294"/>
      <c r="T146" s="294"/>
      <c r="U146" s="294"/>
      <c r="V146" s="294"/>
      <c r="W146" s="294"/>
      <c r="X146" s="294"/>
      <c r="Y146" s="425"/>
      <c r="Z146" s="409"/>
      <c r="AA146" s="409"/>
      <c r="AB146" s="409"/>
      <c r="AC146" s="409"/>
      <c r="AD146" s="409"/>
      <c r="AE146" s="409"/>
      <c r="AF146" s="414"/>
      <c r="AG146" s="414"/>
      <c r="AH146" s="414"/>
      <c r="AI146" s="414"/>
      <c r="AJ146" s="414"/>
      <c r="AK146" s="414"/>
      <c r="AL146" s="414"/>
      <c r="AM146" s="295">
        <f>SUM(Y146:AL146)</f>
        <v>0</v>
      </c>
    </row>
    <row r="147" spans="1:39" ht="15" outlineLevel="1">
      <c r="B147" s="293" t="s">
        <v>267</v>
      </c>
      <c r="C147" s="290" t="s">
        <v>163</v>
      </c>
      <c r="D147" s="294"/>
      <c r="E147" s="294"/>
      <c r="F147" s="294"/>
      <c r="G147" s="294"/>
      <c r="H147" s="294"/>
      <c r="I147" s="294"/>
      <c r="J147" s="294"/>
      <c r="K147" s="294"/>
      <c r="L147" s="294"/>
      <c r="M147" s="294"/>
      <c r="N147" s="294">
        <f>N146</f>
        <v>0</v>
      </c>
      <c r="O147" s="294"/>
      <c r="P147" s="294"/>
      <c r="Q147" s="294"/>
      <c r="R147" s="294"/>
      <c r="S147" s="294"/>
      <c r="T147" s="294"/>
      <c r="U147" s="294"/>
      <c r="V147" s="294"/>
      <c r="W147" s="294"/>
      <c r="X147" s="294"/>
      <c r="Y147" s="410">
        <f>Y146</f>
        <v>0</v>
      </c>
      <c r="Z147" s="410">
        <f t="shared" ref="Z147:AC147" si="273">Z146</f>
        <v>0</v>
      </c>
      <c r="AA147" s="410">
        <f t="shared" si="273"/>
        <v>0</v>
      </c>
      <c r="AB147" s="410">
        <f t="shared" si="273"/>
        <v>0</v>
      </c>
      <c r="AC147" s="410">
        <f t="shared" si="273"/>
        <v>0</v>
      </c>
      <c r="AD147" s="410">
        <f t="shared" ref="AD147" si="274">AD146</f>
        <v>0</v>
      </c>
      <c r="AE147" s="410">
        <f t="shared" ref="AE147" si="275">AE146</f>
        <v>0</v>
      </c>
      <c r="AF147" s="410">
        <f t="shared" ref="AF147" si="276">AF146</f>
        <v>0</v>
      </c>
      <c r="AG147" s="410">
        <f t="shared" ref="AG147" si="277">AG146</f>
        <v>0</v>
      </c>
      <c r="AH147" s="410">
        <f t="shared" ref="AH147" si="278">AH146</f>
        <v>0</v>
      </c>
      <c r="AI147" s="410">
        <f t="shared" ref="AI147" si="279">AI146</f>
        <v>0</v>
      </c>
      <c r="AJ147" s="410">
        <f t="shared" ref="AJ147" si="280">AJ146</f>
        <v>0</v>
      </c>
      <c r="AK147" s="410">
        <f t="shared" ref="AK147" si="281">AK146</f>
        <v>0</v>
      </c>
      <c r="AL147" s="410">
        <f t="shared" ref="AL147" si="282">AL146</f>
        <v>0</v>
      </c>
      <c r="AM147" s="305"/>
    </row>
    <row r="148" spans="1:39" ht="15" outlineLevel="1">
      <c r="B148" s="519"/>
      <c r="C148" s="290"/>
      <c r="D148" s="290"/>
      <c r="E148" s="290"/>
      <c r="F148" s="290"/>
      <c r="G148" s="290"/>
      <c r="H148" s="290"/>
      <c r="I148" s="290"/>
      <c r="J148" s="290"/>
      <c r="K148" s="290"/>
      <c r="L148" s="290"/>
      <c r="M148" s="290"/>
      <c r="N148" s="290"/>
      <c r="O148" s="290"/>
      <c r="P148" s="290"/>
      <c r="Q148" s="290"/>
      <c r="R148" s="290"/>
      <c r="S148" s="290"/>
      <c r="T148" s="290"/>
      <c r="U148" s="290"/>
      <c r="V148" s="290"/>
      <c r="W148" s="290"/>
      <c r="X148" s="290"/>
      <c r="Y148" s="411"/>
      <c r="Z148" s="424"/>
      <c r="AA148" s="424"/>
      <c r="AB148" s="424"/>
      <c r="AC148" s="424"/>
      <c r="AD148" s="424"/>
      <c r="AE148" s="424"/>
      <c r="AF148" s="424"/>
      <c r="AG148" s="424"/>
      <c r="AH148" s="424"/>
      <c r="AI148" s="424"/>
      <c r="AJ148" s="424"/>
      <c r="AK148" s="424"/>
      <c r="AL148" s="424"/>
      <c r="AM148" s="305"/>
    </row>
    <row r="149" spans="1:39" ht="15" outlineLevel="1">
      <c r="A149" s="521">
        <v>35</v>
      </c>
      <c r="B149" s="519" t="s">
        <v>127</v>
      </c>
      <c r="C149" s="290" t="s">
        <v>25</v>
      </c>
      <c r="D149" s="294"/>
      <c r="E149" s="294"/>
      <c r="F149" s="294"/>
      <c r="G149" s="294"/>
      <c r="H149" s="294"/>
      <c r="I149" s="294"/>
      <c r="J149" s="294"/>
      <c r="K149" s="294"/>
      <c r="L149" s="294"/>
      <c r="M149" s="294"/>
      <c r="N149" s="294">
        <v>0</v>
      </c>
      <c r="O149" s="294"/>
      <c r="P149" s="294"/>
      <c r="Q149" s="294"/>
      <c r="R149" s="294"/>
      <c r="S149" s="294"/>
      <c r="T149" s="294"/>
      <c r="U149" s="294"/>
      <c r="V149" s="294"/>
      <c r="W149" s="294"/>
      <c r="X149" s="294"/>
      <c r="Y149" s="425"/>
      <c r="Z149" s="409"/>
      <c r="AA149" s="409"/>
      <c r="AB149" s="409"/>
      <c r="AC149" s="409"/>
      <c r="AD149" s="409"/>
      <c r="AE149" s="409"/>
      <c r="AF149" s="414"/>
      <c r="AG149" s="414"/>
      <c r="AH149" s="414"/>
      <c r="AI149" s="414"/>
      <c r="AJ149" s="414"/>
      <c r="AK149" s="414"/>
      <c r="AL149" s="414"/>
      <c r="AM149" s="295">
        <f>SUM(Y149:AL149)</f>
        <v>0</v>
      </c>
    </row>
    <row r="150" spans="1:39" ht="15" outlineLevel="1">
      <c r="B150" s="293" t="s">
        <v>267</v>
      </c>
      <c r="C150" s="290" t="s">
        <v>163</v>
      </c>
      <c r="D150" s="294"/>
      <c r="E150" s="294"/>
      <c r="F150" s="294"/>
      <c r="G150" s="294"/>
      <c r="H150" s="294"/>
      <c r="I150" s="294"/>
      <c r="J150" s="294"/>
      <c r="K150" s="294"/>
      <c r="L150" s="294"/>
      <c r="M150" s="294"/>
      <c r="N150" s="294">
        <f>N149</f>
        <v>0</v>
      </c>
      <c r="O150" s="294"/>
      <c r="P150" s="294"/>
      <c r="Q150" s="294"/>
      <c r="R150" s="294"/>
      <c r="S150" s="294"/>
      <c r="T150" s="294"/>
      <c r="U150" s="294"/>
      <c r="V150" s="294"/>
      <c r="W150" s="294"/>
      <c r="X150" s="294"/>
      <c r="Y150" s="410">
        <f>Y149</f>
        <v>0</v>
      </c>
      <c r="Z150" s="410">
        <f t="shared" ref="Z150:AC150" si="283">Z149</f>
        <v>0</v>
      </c>
      <c r="AA150" s="410">
        <f t="shared" si="283"/>
        <v>0</v>
      </c>
      <c r="AB150" s="410">
        <f t="shared" si="283"/>
        <v>0</v>
      </c>
      <c r="AC150" s="410">
        <f t="shared" si="283"/>
        <v>0</v>
      </c>
      <c r="AD150" s="410">
        <f t="shared" ref="AD150" si="284">AD149</f>
        <v>0</v>
      </c>
      <c r="AE150" s="410">
        <f t="shared" ref="AE150" si="285">AE149</f>
        <v>0</v>
      </c>
      <c r="AF150" s="410">
        <f t="shared" ref="AF150" si="286">AF149</f>
        <v>0</v>
      </c>
      <c r="AG150" s="410">
        <f t="shared" ref="AG150" si="287">AG149</f>
        <v>0</v>
      </c>
      <c r="AH150" s="410">
        <f t="shared" ref="AH150" si="288">AH149</f>
        <v>0</v>
      </c>
      <c r="AI150" s="410">
        <f t="shared" ref="AI150" si="289">AI149</f>
        <v>0</v>
      </c>
      <c r="AJ150" s="410">
        <f t="shared" ref="AJ150" si="290">AJ149</f>
        <v>0</v>
      </c>
      <c r="AK150" s="410">
        <f t="shared" ref="AK150" si="291">AK149</f>
        <v>0</v>
      </c>
      <c r="AL150" s="410">
        <f t="shared" ref="AL150" si="292">AL149</f>
        <v>0</v>
      </c>
      <c r="AM150" s="305"/>
    </row>
    <row r="151" spans="1:39" ht="15" outlineLevel="1">
      <c r="B151" s="293"/>
      <c r="C151" s="290"/>
      <c r="D151" s="290"/>
      <c r="E151" s="290"/>
      <c r="F151" s="290"/>
      <c r="G151" s="290"/>
      <c r="H151" s="290"/>
      <c r="I151" s="290"/>
      <c r="J151" s="290"/>
      <c r="K151" s="290"/>
      <c r="L151" s="290"/>
      <c r="M151" s="290"/>
      <c r="N151" s="290"/>
      <c r="O151" s="290"/>
      <c r="P151" s="290"/>
      <c r="Q151" s="290"/>
      <c r="R151" s="290"/>
      <c r="S151" s="290"/>
      <c r="T151" s="290"/>
      <c r="U151" s="290"/>
      <c r="V151" s="290"/>
      <c r="W151" s="290"/>
      <c r="X151" s="290"/>
      <c r="Y151" s="411"/>
      <c r="Z151" s="424"/>
      <c r="AA151" s="424"/>
      <c r="AB151" s="424"/>
      <c r="AC151" s="424"/>
      <c r="AD151" s="424"/>
      <c r="AE151" s="424"/>
      <c r="AF151" s="424"/>
      <c r="AG151" s="424"/>
      <c r="AH151" s="424"/>
      <c r="AI151" s="424"/>
      <c r="AJ151" s="424"/>
      <c r="AK151" s="424"/>
      <c r="AL151" s="424"/>
      <c r="AM151" s="305"/>
    </row>
    <row r="152" spans="1:39" ht="15.6" outlineLevel="1">
      <c r="B152" s="287" t="s">
        <v>501</v>
      </c>
      <c r="C152" s="290"/>
      <c r="D152" s="290"/>
      <c r="E152" s="290"/>
      <c r="F152" s="290"/>
      <c r="G152" s="290"/>
      <c r="H152" s="290"/>
      <c r="I152" s="290"/>
      <c r="J152" s="290"/>
      <c r="K152" s="290"/>
      <c r="L152" s="290"/>
      <c r="M152" s="290"/>
      <c r="N152" s="290"/>
      <c r="O152" s="290"/>
      <c r="P152" s="290"/>
      <c r="Q152" s="290"/>
      <c r="R152" s="290"/>
      <c r="S152" s="290"/>
      <c r="T152" s="290"/>
      <c r="U152" s="290"/>
      <c r="V152" s="290"/>
      <c r="W152" s="290"/>
      <c r="X152" s="290"/>
      <c r="Y152" s="411"/>
      <c r="Z152" s="424"/>
      <c r="AA152" s="424"/>
      <c r="AB152" s="424"/>
      <c r="AC152" s="424"/>
      <c r="AD152" s="424"/>
      <c r="AE152" s="424"/>
      <c r="AF152" s="424"/>
      <c r="AG152" s="424"/>
      <c r="AH152" s="424"/>
      <c r="AI152" s="424"/>
      <c r="AJ152" s="424"/>
      <c r="AK152" s="424"/>
      <c r="AL152" s="424"/>
      <c r="AM152" s="305"/>
    </row>
    <row r="153" spans="1:39" ht="45" outlineLevel="1">
      <c r="A153" s="521">
        <v>36</v>
      </c>
      <c r="B153" s="519" t="s">
        <v>128</v>
      </c>
      <c r="C153" s="290" t="s">
        <v>25</v>
      </c>
      <c r="D153" s="294"/>
      <c r="E153" s="294"/>
      <c r="F153" s="294"/>
      <c r="G153" s="294"/>
      <c r="H153" s="294"/>
      <c r="I153" s="294"/>
      <c r="J153" s="294"/>
      <c r="K153" s="294"/>
      <c r="L153" s="294"/>
      <c r="M153" s="294"/>
      <c r="N153" s="294">
        <v>12</v>
      </c>
      <c r="O153" s="294"/>
      <c r="P153" s="294"/>
      <c r="Q153" s="294"/>
      <c r="R153" s="294"/>
      <c r="S153" s="294"/>
      <c r="T153" s="294"/>
      <c r="U153" s="294"/>
      <c r="V153" s="294"/>
      <c r="W153" s="294"/>
      <c r="X153" s="294"/>
      <c r="Y153" s="425"/>
      <c r="Z153" s="409"/>
      <c r="AA153" s="409"/>
      <c r="AB153" s="409"/>
      <c r="AC153" s="409"/>
      <c r="AD153" s="409"/>
      <c r="AE153" s="409"/>
      <c r="AF153" s="414"/>
      <c r="AG153" s="414"/>
      <c r="AH153" s="414"/>
      <c r="AI153" s="414"/>
      <c r="AJ153" s="414"/>
      <c r="AK153" s="414"/>
      <c r="AL153" s="414"/>
      <c r="AM153" s="295">
        <f>SUM(Y153:AL153)</f>
        <v>0</v>
      </c>
    </row>
    <row r="154" spans="1:39" ht="15" outlineLevel="1">
      <c r="B154" s="293" t="s">
        <v>267</v>
      </c>
      <c r="C154" s="290" t="s">
        <v>163</v>
      </c>
      <c r="D154" s="294"/>
      <c r="E154" s="294"/>
      <c r="F154" s="294"/>
      <c r="G154" s="294"/>
      <c r="H154" s="294"/>
      <c r="I154" s="294"/>
      <c r="J154" s="294"/>
      <c r="K154" s="294"/>
      <c r="L154" s="294"/>
      <c r="M154" s="294"/>
      <c r="N154" s="294">
        <f>N153</f>
        <v>12</v>
      </c>
      <c r="O154" s="294"/>
      <c r="P154" s="294"/>
      <c r="Q154" s="294"/>
      <c r="R154" s="294"/>
      <c r="S154" s="294"/>
      <c r="T154" s="294"/>
      <c r="U154" s="294"/>
      <c r="V154" s="294"/>
      <c r="W154" s="294"/>
      <c r="X154" s="294"/>
      <c r="Y154" s="410">
        <f>Y153</f>
        <v>0</v>
      </c>
      <c r="Z154" s="410">
        <f t="shared" ref="Z154:AC154" si="293">Z153</f>
        <v>0</v>
      </c>
      <c r="AA154" s="410">
        <f t="shared" si="293"/>
        <v>0</v>
      </c>
      <c r="AB154" s="410">
        <f t="shared" si="293"/>
        <v>0</v>
      </c>
      <c r="AC154" s="410">
        <f t="shared" si="293"/>
        <v>0</v>
      </c>
      <c r="AD154" s="410">
        <f t="shared" ref="AD154" si="294">AD153</f>
        <v>0</v>
      </c>
      <c r="AE154" s="410">
        <f t="shared" ref="AE154" si="295">AE153</f>
        <v>0</v>
      </c>
      <c r="AF154" s="410">
        <f t="shared" ref="AF154" si="296">AF153</f>
        <v>0</v>
      </c>
      <c r="AG154" s="410">
        <f t="shared" ref="AG154" si="297">AG153</f>
        <v>0</v>
      </c>
      <c r="AH154" s="410">
        <f t="shared" ref="AH154" si="298">AH153</f>
        <v>0</v>
      </c>
      <c r="AI154" s="410">
        <f t="shared" ref="AI154" si="299">AI153</f>
        <v>0</v>
      </c>
      <c r="AJ154" s="410">
        <f t="shared" ref="AJ154" si="300">AJ153</f>
        <v>0</v>
      </c>
      <c r="AK154" s="410">
        <f t="shared" ref="AK154" si="301">AK153</f>
        <v>0</v>
      </c>
      <c r="AL154" s="410">
        <f t="shared" ref="AL154" si="302">AL153</f>
        <v>0</v>
      </c>
      <c r="AM154" s="305"/>
    </row>
    <row r="155" spans="1:39" ht="15" outlineLevel="1">
      <c r="B155" s="519"/>
      <c r="C155" s="290"/>
      <c r="D155" s="290"/>
      <c r="E155" s="290"/>
      <c r="F155" s="290"/>
      <c r="G155" s="290"/>
      <c r="H155" s="290"/>
      <c r="I155" s="290"/>
      <c r="J155" s="290"/>
      <c r="K155" s="290"/>
      <c r="L155" s="290"/>
      <c r="M155" s="290"/>
      <c r="N155" s="290"/>
      <c r="O155" s="290"/>
      <c r="P155" s="290"/>
      <c r="Q155" s="290"/>
      <c r="R155" s="290"/>
      <c r="S155" s="290"/>
      <c r="T155" s="290"/>
      <c r="U155" s="290"/>
      <c r="V155" s="290"/>
      <c r="W155" s="290"/>
      <c r="X155" s="290"/>
      <c r="Y155" s="411"/>
      <c r="Z155" s="424"/>
      <c r="AA155" s="424"/>
      <c r="AB155" s="424"/>
      <c r="AC155" s="424"/>
      <c r="AD155" s="424"/>
      <c r="AE155" s="424"/>
      <c r="AF155" s="424"/>
      <c r="AG155" s="424"/>
      <c r="AH155" s="424"/>
      <c r="AI155" s="424"/>
      <c r="AJ155" s="424"/>
      <c r="AK155" s="424"/>
      <c r="AL155" s="424"/>
      <c r="AM155" s="305"/>
    </row>
    <row r="156" spans="1:39" ht="15" outlineLevel="1">
      <c r="A156" s="521">
        <v>37</v>
      </c>
      <c r="B156" s="519" t="s">
        <v>129</v>
      </c>
      <c r="C156" s="290" t="s">
        <v>25</v>
      </c>
      <c r="D156" s="294"/>
      <c r="E156" s="294"/>
      <c r="F156" s="294"/>
      <c r="G156" s="294"/>
      <c r="H156" s="294"/>
      <c r="I156" s="294"/>
      <c r="J156" s="294"/>
      <c r="K156" s="294"/>
      <c r="L156" s="294"/>
      <c r="M156" s="294"/>
      <c r="N156" s="294">
        <v>12</v>
      </c>
      <c r="O156" s="294"/>
      <c r="P156" s="294"/>
      <c r="Q156" s="294"/>
      <c r="R156" s="294"/>
      <c r="S156" s="294"/>
      <c r="T156" s="294"/>
      <c r="U156" s="294"/>
      <c r="V156" s="294"/>
      <c r="W156" s="294"/>
      <c r="X156" s="294"/>
      <c r="Y156" s="425"/>
      <c r="Z156" s="409"/>
      <c r="AA156" s="409"/>
      <c r="AB156" s="409"/>
      <c r="AC156" s="409"/>
      <c r="AD156" s="409"/>
      <c r="AE156" s="409"/>
      <c r="AF156" s="414"/>
      <c r="AG156" s="414"/>
      <c r="AH156" s="414"/>
      <c r="AI156" s="414"/>
      <c r="AJ156" s="414"/>
      <c r="AK156" s="414"/>
      <c r="AL156" s="414"/>
      <c r="AM156" s="295">
        <f>SUM(Y156:AL156)</f>
        <v>0</v>
      </c>
    </row>
    <row r="157" spans="1:39" ht="15" outlineLevel="1">
      <c r="B157" s="293" t="s">
        <v>267</v>
      </c>
      <c r="C157" s="290" t="s">
        <v>163</v>
      </c>
      <c r="D157" s="294"/>
      <c r="E157" s="294"/>
      <c r="F157" s="294"/>
      <c r="G157" s="294"/>
      <c r="H157" s="294"/>
      <c r="I157" s="294"/>
      <c r="J157" s="294"/>
      <c r="K157" s="294"/>
      <c r="L157" s="294"/>
      <c r="M157" s="294"/>
      <c r="N157" s="294">
        <f>N156</f>
        <v>12</v>
      </c>
      <c r="O157" s="294"/>
      <c r="P157" s="294"/>
      <c r="Q157" s="294"/>
      <c r="R157" s="294"/>
      <c r="S157" s="294"/>
      <c r="T157" s="294"/>
      <c r="U157" s="294"/>
      <c r="V157" s="294"/>
      <c r="W157" s="294"/>
      <c r="X157" s="294"/>
      <c r="Y157" s="410">
        <f>Y156</f>
        <v>0</v>
      </c>
      <c r="Z157" s="410">
        <f t="shared" ref="Z157:AC157" si="303">Z156</f>
        <v>0</v>
      </c>
      <c r="AA157" s="410">
        <f t="shared" si="303"/>
        <v>0</v>
      </c>
      <c r="AB157" s="410">
        <f t="shared" si="303"/>
        <v>0</v>
      </c>
      <c r="AC157" s="410">
        <f t="shared" si="303"/>
        <v>0</v>
      </c>
      <c r="AD157" s="410">
        <f t="shared" ref="AD157" si="304">AD156</f>
        <v>0</v>
      </c>
      <c r="AE157" s="410">
        <f t="shared" ref="AE157" si="305">AE156</f>
        <v>0</v>
      </c>
      <c r="AF157" s="410">
        <f t="shared" ref="AF157" si="306">AF156</f>
        <v>0</v>
      </c>
      <c r="AG157" s="410">
        <f t="shared" ref="AG157" si="307">AG156</f>
        <v>0</v>
      </c>
      <c r="AH157" s="410">
        <f t="shared" ref="AH157" si="308">AH156</f>
        <v>0</v>
      </c>
      <c r="AI157" s="410">
        <f t="shared" ref="AI157" si="309">AI156</f>
        <v>0</v>
      </c>
      <c r="AJ157" s="410">
        <f t="shared" ref="AJ157" si="310">AJ156</f>
        <v>0</v>
      </c>
      <c r="AK157" s="410">
        <f t="shared" ref="AK157" si="311">AK156</f>
        <v>0</v>
      </c>
      <c r="AL157" s="410">
        <f t="shared" ref="AL157" si="312">AL156</f>
        <v>0</v>
      </c>
      <c r="AM157" s="305"/>
    </row>
    <row r="158" spans="1:39" ht="15" outlineLevel="1">
      <c r="B158" s="519"/>
      <c r="C158" s="290"/>
      <c r="D158" s="290"/>
      <c r="E158" s="290"/>
      <c r="F158" s="290"/>
      <c r="G158" s="290"/>
      <c r="H158" s="290"/>
      <c r="I158" s="290"/>
      <c r="J158" s="290"/>
      <c r="K158" s="290"/>
      <c r="L158" s="290"/>
      <c r="M158" s="290"/>
      <c r="N158" s="290"/>
      <c r="O158" s="290"/>
      <c r="P158" s="290"/>
      <c r="Q158" s="290"/>
      <c r="R158" s="290"/>
      <c r="S158" s="290"/>
      <c r="T158" s="290"/>
      <c r="U158" s="290"/>
      <c r="V158" s="290"/>
      <c r="W158" s="290"/>
      <c r="X158" s="290"/>
      <c r="Y158" s="411"/>
      <c r="Z158" s="424"/>
      <c r="AA158" s="424"/>
      <c r="AB158" s="424"/>
      <c r="AC158" s="424"/>
      <c r="AD158" s="424"/>
      <c r="AE158" s="424"/>
      <c r="AF158" s="424"/>
      <c r="AG158" s="424"/>
      <c r="AH158" s="424"/>
      <c r="AI158" s="424"/>
      <c r="AJ158" s="424"/>
      <c r="AK158" s="424"/>
      <c r="AL158" s="424"/>
      <c r="AM158" s="305"/>
    </row>
    <row r="159" spans="1:39" ht="15" outlineLevel="1">
      <c r="A159" s="521">
        <v>38</v>
      </c>
      <c r="B159" s="519" t="s">
        <v>130</v>
      </c>
      <c r="C159" s="290" t="s">
        <v>25</v>
      </c>
      <c r="D159" s="294"/>
      <c r="E159" s="294"/>
      <c r="F159" s="294"/>
      <c r="G159" s="294"/>
      <c r="H159" s="294"/>
      <c r="I159" s="294"/>
      <c r="J159" s="294"/>
      <c r="K159" s="294"/>
      <c r="L159" s="294"/>
      <c r="M159" s="294"/>
      <c r="N159" s="294">
        <v>12</v>
      </c>
      <c r="O159" s="294"/>
      <c r="P159" s="294"/>
      <c r="Q159" s="294"/>
      <c r="R159" s="294"/>
      <c r="S159" s="294"/>
      <c r="T159" s="294"/>
      <c r="U159" s="294"/>
      <c r="V159" s="294"/>
      <c r="W159" s="294"/>
      <c r="X159" s="294"/>
      <c r="Y159" s="425"/>
      <c r="Z159" s="409"/>
      <c r="AA159" s="409"/>
      <c r="AB159" s="409"/>
      <c r="AC159" s="409"/>
      <c r="AD159" s="409"/>
      <c r="AE159" s="409"/>
      <c r="AF159" s="414"/>
      <c r="AG159" s="414"/>
      <c r="AH159" s="414"/>
      <c r="AI159" s="414"/>
      <c r="AJ159" s="414"/>
      <c r="AK159" s="414"/>
      <c r="AL159" s="414"/>
      <c r="AM159" s="295">
        <f>SUM(Y159:AL159)</f>
        <v>0</v>
      </c>
    </row>
    <row r="160" spans="1:39" ht="15" outlineLevel="1">
      <c r="B160" s="293" t="s">
        <v>267</v>
      </c>
      <c r="C160" s="290" t="s">
        <v>163</v>
      </c>
      <c r="D160" s="294"/>
      <c r="E160" s="294"/>
      <c r="F160" s="294"/>
      <c r="G160" s="294"/>
      <c r="H160" s="294"/>
      <c r="I160" s="294"/>
      <c r="J160" s="294"/>
      <c r="K160" s="294"/>
      <c r="L160" s="294"/>
      <c r="M160" s="294"/>
      <c r="N160" s="294">
        <f>N159</f>
        <v>12</v>
      </c>
      <c r="O160" s="294"/>
      <c r="P160" s="294"/>
      <c r="Q160" s="294"/>
      <c r="R160" s="294"/>
      <c r="S160" s="294"/>
      <c r="T160" s="294"/>
      <c r="U160" s="294"/>
      <c r="V160" s="294"/>
      <c r="W160" s="294"/>
      <c r="X160" s="294"/>
      <c r="Y160" s="410">
        <f>Y159</f>
        <v>0</v>
      </c>
      <c r="Z160" s="410">
        <f t="shared" ref="Z160:AC160" si="313">Z159</f>
        <v>0</v>
      </c>
      <c r="AA160" s="410">
        <f t="shared" si="313"/>
        <v>0</v>
      </c>
      <c r="AB160" s="410">
        <f t="shared" si="313"/>
        <v>0</v>
      </c>
      <c r="AC160" s="410">
        <f t="shared" si="313"/>
        <v>0</v>
      </c>
      <c r="AD160" s="410">
        <f t="shared" ref="AD160" si="314">AD159</f>
        <v>0</v>
      </c>
      <c r="AE160" s="410">
        <f t="shared" ref="AE160" si="315">AE159</f>
        <v>0</v>
      </c>
      <c r="AF160" s="410">
        <f t="shared" ref="AF160" si="316">AF159</f>
        <v>0</v>
      </c>
      <c r="AG160" s="410">
        <f t="shared" ref="AG160" si="317">AG159</f>
        <v>0</v>
      </c>
      <c r="AH160" s="410">
        <f t="shared" ref="AH160" si="318">AH159</f>
        <v>0</v>
      </c>
      <c r="AI160" s="410">
        <f t="shared" ref="AI160" si="319">AI159</f>
        <v>0</v>
      </c>
      <c r="AJ160" s="410">
        <f t="shared" ref="AJ160" si="320">AJ159</f>
        <v>0</v>
      </c>
      <c r="AK160" s="410">
        <f t="shared" ref="AK160" si="321">AK159</f>
        <v>0</v>
      </c>
      <c r="AL160" s="410">
        <f t="shared" ref="AL160" si="322">AL159</f>
        <v>0</v>
      </c>
      <c r="AM160" s="305"/>
    </row>
    <row r="161" spans="1:39" ht="15" outlineLevel="1">
      <c r="B161" s="519"/>
      <c r="C161" s="290"/>
      <c r="D161" s="290"/>
      <c r="E161" s="290"/>
      <c r="F161" s="290"/>
      <c r="G161" s="290"/>
      <c r="H161" s="290"/>
      <c r="I161" s="290"/>
      <c r="J161" s="290"/>
      <c r="K161" s="290"/>
      <c r="L161" s="290"/>
      <c r="M161" s="290"/>
      <c r="N161" s="290"/>
      <c r="O161" s="290"/>
      <c r="P161" s="290"/>
      <c r="Q161" s="290"/>
      <c r="R161" s="290"/>
      <c r="S161" s="290"/>
      <c r="T161" s="290"/>
      <c r="U161" s="290"/>
      <c r="V161" s="290"/>
      <c r="W161" s="290"/>
      <c r="X161" s="290"/>
      <c r="Y161" s="411"/>
      <c r="Z161" s="424"/>
      <c r="AA161" s="424"/>
      <c r="AB161" s="424"/>
      <c r="AC161" s="424"/>
      <c r="AD161" s="424"/>
      <c r="AE161" s="424"/>
      <c r="AF161" s="424"/>
      <c r="AG161" s="424"/>
      <c r="AH161" s="424"/>
      <c r="AI161" s="424"/>
      <c r="AJ161" s="424"/>
      <c r="AK161" s="424"/>
      <c r="AL161" s="424"/>
      <c r="AM161" s="305"/>
    </row>
    <row r="162" spans="1:39" ht="30" outlineLevel="1">
      <c r="A162" s="521">
        <v>39</v>
      </c>
      <c r="B162" s="519" t="s">
        <v>131</v>
      </c>
      <c r="C162" s="290" t="s">
        <v>25</v>
      </c>
      <c r="D162" s="294"/>
      <c r="E162" s="294"/>
      <c r="F162" s="294"/>
      <c r="G162" s="294"/>
      <c r="H162" s="294"/>
      <c r="I162" s="294"/>
      <c r="J162" s="294"/>
      <c r="K162" s="294"/>
      <c r="L162" s="294"/>
      <c r="M162" s="294"/>
      <c r="N162" s="294">
        <v>12</v>
      </c>
      <c r="O162" s="294"/>
      <c r="P162" s="294"/>
      <c r="Q162" s="294"/>
      <c r="R162" s="294"/>
      <c r="S162" s="294"/>
      <c r="T162" s="294"/>
      <c r="U162" s="294"/>
      <c r="V162" s="294"/>
      <c r="W162" s="294"/>
      <c r="X162" s="294"/>
      <c r="Y162" s="425"/>
      <c r="Z162" s="409"/>
      <c r="AA162" s="409"/>
      <c r="AB162" s="409"/>
      <c r="AC162" s="409"/>
      <c r="AD162" s="409"/>
      <c r="AE162" s="409"/>
      <c r="AF162" s="414"/>
      <c r="AG162" s="414"/>
      <c r="AH162" s="414"/>
      <c r="AI162" s="414"/>
      <c r="AJ162" s="414"/>
      <c r="AK162" s="414"/>
      <c r="AL162" s="414"/>
      <c r="AM162" s="295">
        <f>SUM(Y162:AL162)</f>
        <v>0</v>
      </c>
    </row>
    <row r="163" spans="1:39" ht="15" outlineLevel="1">
      <c r="B163" s="293" t="s">
        <v>267</v>
      </c>
      <c r="C163" s="290" t="s">
        <v>163</v>
      </c>
      <c r="D163" s="294"/>
      <c r="E163" s="294"/>
      <c r="F163" s="294"/>
      <c r="G163" s="294"/>
      <c r="H163" s="294"/>
      <c r="I163" s="294"/>
      <c r="J163" s="294"/>
      <c r="K163" s="294"/>
      <c r="L163" s="294"/>
      <c r="M163" s="294"/>
      <c r="N163" s="294">
        <f>N162</f>
        <v>12</v>
      </c>
      <c r="O163" s="294"/>
      <c r="P163" s="294"/>
      <c r="Q163" s="294"/>
      <c r="R163" s="294"/>
      <c r="S163" s="294"/>
      <c r="T163" s="294"/>
      <c r="U163" s="294"/>
      <c r="V163" s="294"/>
      <c r="W163" s="294"/>
      <c r="X163" s="294"/>
      <c r="Y163" s="410">
        <f>Y162</f>
        <v>0</v>
      </c>
      <c r="Z163" s="410">
        <f t="shared" ref="Z163:AC163" si="323">Z162</f>
        <v>0</v>
      </c>
      <c r="AA163" s="410">
        <f t="shared" si="323"/>
        <v>0</v>
      </c>
      <c r="AB163" s="410">
        <f t="shared" si="323"/>
        <v>0</v>
      </c>
      <c r="AC163" s="410">
        <f t="shared" si="323"/>
        <v>0</v>
      </c>
      <c r="AD163" s="410">
        <f t="shared" ref="AD163" si="324">AD162</f>
        <v>0</v>
      </c>
      <c r="AE163" s="410">
        <f t="shared" ref="AE163" si="325">AE162</f>
        <v>0</v>
      </c>
      <c r="AF163" s="410">
        <f t="shared" ref="AF163" si="326">AF162</f>
        <v>0</v>
      </c>
      <c r="AG163" s="410">
        <f t="shared" ref="AG163" si="327">AG162</f>
        <v>0</v>
      </c>
      <c r="AH163" s="410">
        <f t="shared" ref="AH163" si="328">AH162</f>
        <v>0</v>
      </c>
      <c r="AI163" s="410">
        <f t="shared" ref="AI163" si="329">AI162</f>
        <v>0</v>
      </c>
      <c r="AJ163" s="410">
        <f t="shared" ref="AJ163" si="330">AJ162</f>
        <v>0</v>
      </c>
      <c r="AK163" s="410">
        <f t="shared" ref="AK163" si="331">AK162</f>
        <v>0</v>
      </c>
      <c r="AL163" s="410">
        <f t="shared" ref="AL163" si="332">AL162</f>
        <v>0</v>
      </c>
      <c r="AM163" s="305"/>
    </row>
    <row r="164" spans="1:39" ht="15" outlineLevel="1">
      <c r="B164" s="519"/>
      <c r="C164" s="290"/>
      <c r="D164" s="290"/>
      <c r="E164" s="290"/>
      <c r="F164" s="290"/>
      <c r="G164" s="290"/>
      <c r="H164" s="290"/>
      <c r="I164" s="290"/>
      <c r="J164" s="290"/>
      <c r="K164" s="290"/>
      <c r="L164" s="290"/>
      <c r="M164" s="290"/>
      <c r="N164" s="290"/>
      <c r="O164" s="290"/>
      <c r="P164" s="290"/>
      <c r="Q164" s="290"/>
      <c r="R164" s="290"/>
      <c r="S164" s="290"/>
      <c r="T164" s="290"/>
      <c r="U164" s="290"/>
      <c r="V164" s="290"/>
      <c r="W164" s="290"/>
      <c r="X164" s="290"/>
      <c r="Y164" s="411"/>
      <c r="Z164" s="424"/>
      <c r="AA164" s="424"/>
      <c r="AB164" s="424"/>
      <c r="AC164" s="424"/>
      <c r="AD164" s="424"/>
      <c r="AE164" s="424"/>
      <c r="AF164" s="424"/>
      <c r="AG164" s="424"/>
      <c r="AH164" s="424"/>
      <c r="AI164" s="424"/>
      <c r="AJ164" s="424"/>
      <c r="AK164" s="424"/>
      <c r="AL164" s="424"/>
      <c r="AM164" s="305"/>
    </row>
    <row r="165" spans="1:39" ht="30" outlineLevel="1">
      <c r="A165" s="521">
        <v>40</v>
      </c>
      <c r="B165" s="519" t="s">
        <v>132</v>
      </c>
      <c r="C165" s="290" t="s">
        <v>25</v>
      </c>
      <c r="D165" s="294"/>
      <c r="E165" s="294"/>
      <c r="F165" s="294"/>
      <c r="G165" s="294"/>
      <c r="H165" s="294"/>
      <c r="I165" s="294"/>
      <c r="J165" s="294"/>
      <c r="K165" s="294"/>
      <c r="L165" s="294"/>
      <c r="M165" s="294"/>
      <c r="N165" s="294">
        <v>12</v>
      </c>
      <c r="O165" s="294"/>
      <c r="P165" s="294"/>
      <c r="Q165" s="294"/>
      <c r="R165" s="294"/>
      <c r="S165" s="294"/>
      <c r="T165" s="294"/>
      <c r="U165" s="294"/>
      <c r="V165" s="294"/>
      <c r="W165" s="294"/>
      <c r="X165" s="294"/>
      <c r="Y165" s="425"/>
      <c r="Z165" s="409"/>
      <c r="AA165" s="409"/>
      <c r="AB165" s="409"/>
      <c r="AC165" s="409"/>
      <c r="AD165" s="409"/>
      <c r="AE165" s="409"/>
      <c r="AF165" s="414"/>
      <c r="AG165" s="414"/>
      <c r="AH165" s="414"/>
      <c r="AI165" s="414"/>
      <c r="AJ165" s="414"/>
      <c r="AK165" s="414"/>
      <c r="AL165" s="414"/>
      <c r="AM165" s="295">
        <f>SUM(Y165:AL165)</f>
        <v>0</v>
      </c>
    </row>
    <row r="166" spans="1:39" ht="15" outlineLevel="1">
      <c r="B166" s="293" t="s">
        <v>267</v>
      </c>
      <c r="C166" s="290" t="s">
        <v>163</v>
      </c>
      <c r="D166" s="294"/>
      <c r="E166" s="294"/>
      <c r="F166" s="294"/>
      <c r="G166" s="294"/>
      <c r="H166" s="294"/>
      <c r="I166" s="294"/>
      <c r="J166" s="294"/>
      <c r="K166" s="294"/>
      <c r="L166" s="294"/>
      <c r="M166" s="294"/>
      <c r="N166" s="294">
        <f>N165</f>
        <v>12</v>
      </c>
      <c r="O166" s="294"/>
      <c r="P166" s="294"/>
      <c r="Q166" s="294"/>
      <c r="R166" s="294"/>
      <c r="S166" s="294"/>
      <c r="T166" s="294"/>
      <c r="U166" s="294"/>
      <c r="V166" s="294"/>
      <c r="W166" s="294"/>
      <c r="X166" s="294"/>
      <c r="Y166" s="410">
        <f>Y165</f>
        <v>0</v>
      </c>
      <c r="Z166" s="410">
        <f t="shared" ref="Z166:AC166" si="333">Z165</f>
        <v>0</v>
      </c>
      <c r="AA166" s="410">
        <f t="shared" si="333"/>
        <v>0</v>
      </c>
      <c r="AB166" s="410">
        <f t="shared" si="333"/>
        <v>0</v>
      </c>
      <c r="AC166" s="410">
        <f t="shared" si="333"/>
        <v>0</v>
      </c>
      <c r="AD166" s="410">
        <f t="shared" ref="AD166" si="334">AD165</f>
        <v>0</v>
      </c>
      <c r="AE166" s="410">
        <f t="shared" ref="AE166" si="335">AE165</f>
        <v>0</v>
      </c>
      <c r="AF166" s="410">
        <f t="shared" ref="AF166" si="336">AF165</f>
        <v>0</v>
      </c>
      <c r="AG166" s="410">
        <f t="shared" ref="AG166" si="337">AG165</f>
        <v>0</v>
      </c>
      <c r="AH166" s="410">
        <f t="shared" ref="AH166" si="338">AH165</f>
        <v>0</v>
      </c>
      <c r="AI166" s="410">
        <f t="shared" ref="AI166" si="339">AI165</f>
        <v>0</v>
      </c>
      <c r="AJ166" s="410">
        <f t="shared" ref="AJ166" si="340">AJ165</f>
        <v>0</v>
      </c>
      <c r="AK166" s="410">
        <f t="shared" ref="AK166" si="341">AK165</f>
        <v>0</v>
      </c>
      <c r="AL166" s="410">
        <f t="shared" ref="AL166" si="342">AL165</f>
        <v>0</v>
      </c>
      <c r="AM166" s="305"/>
    </row>
    <row r="167" spans="1:39" ht="15" outlineLevel="1">
      <c r="B167" s="519"/>
      <c r="C167" s="290"/>
      <c r="D167" s="290"/>
      <c r="E167" s="290"/>
      <c r="F167" s="290"/>
      <c r="G167" s="290"/>
      <c r="H167" s="290"/>
      <c r="I167" s="290"/>
      <c r="J167" s="290"/>
      <c r="K167" s="290"/>
      <c r="L167" s="290"/>
      <c r="M167" s="290"/>
      <c r="N167" s="290"/>
      <c r="O167" s="290"/>
      <c r="P167" s="290"/>
      <c r="Q167" s="290"/>
      <c r="R167" s="290"/>
      <c r="S167" s="290"/>
      <c r="T167" s="290"/>
      <c r="U167" s="290"/>
      <c r="V167" s="290"/>
      <c r="W167" s="290"/>
      <c r="X167" s="290"/>
      <c r="Y167" s="411"/>
      <c r="Z167" s="424"/>
      <c r="AA167" s="424"/>
      <c r="AB167" s="424"/>
      <c r="AC167" s="424"/>
      <c r="AD167" s="424"/>
      <c r="AE167" s="424"/>
      <c r="AF167" s="424"/>
      <c r="AG167" s="424"/>
      <c r="AH167" s="424"/>
      <c r="AI167" s="424"/>
      <c r="AJ167" s="424"/>
      <c r="AK167" s="424"/>
      <c r="AL167" s="424"/>
      <c r="AM167" s="305"/>
    </row>
    <row r="168" spans="1:39" ht="30" outlineLevel="1">
      <c r="A168" s="521">
        <v>41</v>
      </c>
      <c r="B168" s="519" t="s">
        <v>133</v>
      </c>
      <c r="C168" s="290" t="s">
        <v>25</v>
      </c>
      <c r="D168" s="294"/>
      <c r="E168" s="294"/>
      <c r="F168" s="294"/>
      <c r="G168" s="294"/>
      <c r="H168" s="294"/>
      <c r="I168" s="294"/>
      <c r="J168" s="294"/>
      <c r="K168" s="294"/>
      <c r="L168" s="294"/>
      <c r="M168" s="294"/>
      <c r="N168" s="294">
        <v>12</v>
      </c>
      <c r="O168" s="294"/>
      <c r="P168" s="294"/>
      <c r="Q168" s="294"/>
      <c r="R168" s="294"/>
      <c r="S168" s="294"/>
      <c r="T168" s="294"/>
      <c r="U168" s="294"/>
      <c r="V168" s="294"/>
      <c r="W168" s="294"/>
      <c r="X168" s="294"/>
      <c r="Y168" s="425"/>
      <c r="Z168" s="409"/>
      <c r="AA168" s="409"/>
      <c r="AB168" s="409"/>
      <c r="AC168" s="409"/>
      <c r="AD168" s="409"/>
      <c r="AE168" s="409"/>
      <c r="AF168" s="414"/>
      <c r="AG168" s="414"/>
      <c r="AH168" s="414"/>
      <c r="AI168" s="414"/>
      <c r="AJ168" s="414"/>
      <c r="AK168" s="414"/>
      <c r="AL168" s="414"/>
      <c r="AM168" s="295">
        <f>SUM(Y168:AL168)</f>
        <v>0</v>
      </c>
    </row>
    <row r="169" spans="1:39" ht="15" outlineLevel="1">
      <c r="B169" s="293" t="s">
        <v>267</v>
      </c>
      <c r="C169" s="290" t="s">
        <v>163</v>
      </c>
      <c r="D169" s="294"/>
      <c r="E169" s="294"/>
      <c r="F169" s="294"/>
      <c r="G169" s="294"/>
      <c r="H169" s="294"/>
      <c r="I169" s="294"/>
      <c r="J169" s="294"/>
      <c r="K169" s="294"/>
      <c r="L169" s="294"/>
      <c r="M169" s="294"/>
      <c r="N169" s="294">
        <f>N168</f>
        <v>12</v>
      </c>
      <c r="O169" s="294"/>
      <c r="P169" s="294"/>
      <c r="Q169" s="294"/>
      <c r="R169" s="294"/>
      <c r="S169" s="294"/>
      <c r="T169" s="294"/>
      <c r="U169" s="294"/>
      <c r="V169" s="294"/>
      <c r="W169" s="294"/>
      <c r="X169" s="294"/>
      <c r="Y169" s="410">
        <f>Y168</f>
        <v>0</v>
      </c>
      <c r="Z169" s="410">
        <f t="shared" ref="Z169:AC169" si="343">Z168</f>
        <v>0</v>
      </c>
      <c r="AA169" s="410">
        <f t="shared" si="343"/>
        <v>0</v>
      </c>
      <c r="AB169" s="410">
        <f t="shared" si="343"/>
        <v>0</v>
      </c>
      <c r="AC169" s="410">
        <f t="shared" si="343"/>
        <v>0</v>
      </c>
      <c r="AD169" s="410">
        <f t="shared" ref="AD169" si="344">AD168</f>
        <v>0</v>
      </c>
      <c r="AE169" s="410">
        <f t="shared" ref="AE169" si="345">AE168</f>
        <v>0</v>
      </c>
      <c r="AF169" s="410">
        <f t="shared" ref="AF169" si="346">AF168</f>
        <v>0</v>
      </c>
      <c r="AG169" s="410">
        <f t="shared" ref="AG169" si="347">AG168</f>
        <v>0</v>
      </c>
      <c r="AH169" s="410">
        <f t="shared" ref="AH169" si="348">AH168</f>
        <v>0</v>
      </c>
      <c r="AI169" s="410">
        <f t="shared" ref="AI169" si="349">AI168</f>
        <v>0</v>
      </c>
      <c r="AJ169" s="410">
        <f t="shared" ref="AJ169" si="350">AJ168</f>
        <v>0</v>
      </c>
      <c r="AK169" s="410">
        <f t="shared" ref="AK169" si="351">AK168</f>
        <v>0</v>
      </c>
      <c r="AL169" s="410">
        <f t="shared" ref="AL169" si="352">AL168</f>
        <v>0</v>
      </c>
      <c r="AM169" s="305"/>
    </row>
    <row r="170" spans="1:39" ht="15" outlineLevel="1">
      <c r="B170" s="519"/>
      <c r="C170" s="290"/>
      <c r="D170" s="290"/>
      <c r="E170" s="290"/>
      <c r="F170" s="290"/>
      <c r="G170" s="290"/>
      <c r="H170" s="290"/>
      <c r="I170" s="290"/>
      <c r="J170" s="290"/>
      <c r="K170" s="290"/>
      <c r="L170" s="290"/>
      <c r="M170" s="290"/>
      <c r="N170" s="290"/>
      <c r="O170" s="290"/>
      <c r="P170" s="290"/>
      <c r="Q170" s="290"/>
      <c r="R170" s="290"/>
      <c r="S170" s="290"/>
      <c r="T170" s="290"/>
      <c r="U170" s="290"/>
      <c r="V170" s="290"/>
      <c r="W170" s="290"/>
      <c r="X170" s="290"/>
      <c r="Y170" s="411"/>
      <c r="Z170" s="424"/>
      <c r="AA170" s="424"/>
      <c r="AB170" s="424"/>
      <c r="AC170" s="424"/>
      <c r="AD170" s="424"/>
      <c r="AE170" s="424"/>
      <c r="AF170" s="424"/>
      <c r="AG170" s="424"/>
      <c r="AH170" s="424"/>
      <c r="AI170" s="424"/>
      <c r="AJ170" s="424"/>
      <c r="AK170" s="424"/>
      <c r="AL170" s="424"/>
      <c r="AM170" s="305"/>
    </row>
    <row r="171" spans="1:39" ht="30" outlineLevel="1">
      <c r="A171" s="521">
        <v>42</v>
      </c>
      <c r="B171" s="519" t="s">
        <v>134</v>
      </c>
      <c r="C171" s="290" t="s">
        <v>25</v>
      </c>
      <c r="D171" s="294"/>
      <c r="E171" s="294"/>
      <c r="F171" s="294"/>
      <c r="G171" s="294"/>
      <c r="H171" s="294"/>
      <c r="I171" s="294"/>
      <c r="J171" s="294"/>
      <c r="K171" s="294"/>
      <c r="L171" s="294"/>
      <c r="M171" s="294"/>
      <c r="N171" s="290"/>
      <c r="O171" s="294"/>
      <c r="P171" s="294"/>
      <c r="Q171" s="294"/>
      <c r="R171" s="294"/>
      <c r="S171" s="294"/>
      <c r="T171" s="294"/>
      <c r="U171" s="294"/>
      <c r="V171" s="294"/>
      <c r="W171" s="294"/>
      <c r="X171" s="294"/>
      <c r="Y171" s="425"/>
      <c r="Z171" s="409"/>
      <c r="AA171" s="409"/>
      <c r="AB171" s="409"/>
      <c r="AC171" s="409"/>
      <c r="AD171" s="409"/>
      <c r="AE171" s="409"/>
      <c r="AF171" s="414"/>
      <c r="AG171" s="414"/>
      <c r="AH171" s="414"/>
      <c r="AI171" s="414"/>
      <c r="AJ171" s="414"/>
      <c r="AK171" s="414"/>
      <c r="AL171" s="414"/>
      <c r="AM171" s="295">
        <f>SUM(Y171:AL171)</f>
        <v>0</v>
      </c>
    </row>
    <row r="172" spans="1:39" ht="15" outlineLevel="1">
      <c r="B172" s="293" t="s">
        <v>267</v>
      </c>
      <c r="C172" s="290" t="s">
        <v>163</v>
      </c>
      <c r="D172" s="294"/>
      <c r="E172" s="294"/>
      <c r="F172" s="294"/>
      <c r="G172" s="294"/>
      <c r="H172" s="294"/>
      <c r="I172" s="294"/>
      <c r="J172" s="294"/>
      <c r="K172" s="294"/>
      <c r="L172" s="294"/>
      <c r="M172" s="294"/>
      <c r="N172" s="467"/>
      <c r="O172" s="294"/>
      <c r="P172" s="294"/>
      <c r="Q172" s="294"/>
      <c r="R172" s="294"/>
      <c r="S172" s="294"/>
      <c r="T172" s="294"/>
      <c r="U172" s="294"/>
      <c r="V172" s="294"/>
      <c r="W172" s="294"/>
      <c r="X172" s="294"/>
      <c r="Y172" s="410">
        <f>Y171</f>
        <v>0</v>
      </c>
      <c r="Z172" s="410">
        <f t="shared" ref="Z172:AC172" si="353">Z171</f>
        <v>0</v>
      </c>
      <c r="AA172" s="410">
        <f t="shared" si="353"/>
        <v>0</v>
      </c>
      <c r="AB172" s="410">
        <f t="shared" si="353"/>
        <v>0</v>
      </c>
      <c r="AC172" s="410">
        <f t="shared" si="353"/>
        <v>0</v>
      </c>
      <c r="AD172" s="410">
        <f t="shared" ref="AD172" si="354">AD171</f>
        <v>0</v>
      </c>
      <c r="AE172" s="410">
        <f t="shared" ref="AE172" si="355">AE171</f>
        <v>0</v>
      </c>
      <c r="AF172" s="410">
        <f t="shared" ref="AF172" si="356">AF171</f>
        <v>0</v>
      </c>
      <c r="AG172" s="410">
        <f t="shared" ref="AG172" si="357">AG171</f>
        <v>0</v>
      </c>
      <c r="AH172" s="410">
        <f t="shared" ref="AH172" si="358">AH171</f>
        <v>0</v>
      </c>
      <c r="AI172" s="410">
        <f t="shared" ref="AI172" si="359">AI171</f>
        <v>0</v>
      </c>
      <c r="AJ172" s="410">
        <f t="shared" ref="AJ172" si="360">AJ171</f>
        <v>0</v>
      </c>
      <c r="AK172" s="410">
        <f t="shared" ref="AK172" si="361">AK171</f>
        <v>0</v>
      </c>
      <c r="AL172" s="410">
        <f t="shared" ref="AL172" si="362">AL171</f>
        <v>0</v>
      </c>
      <c r="AM172" s="305"/>
    </row>
    <row r="173" spans="1:39" ht="15" outlineLevel="1">
      <c r="B173" s="519"/>
      <c r="C173" s="290"/>
      <c r="D173" s="290"/>
      <c r="E173" s="290"/>
      <c r="F173" s="290"/>
      <c r="G173" s="290"/>
      <c r="H173" s="290"/>
      <c r="I173" s="290"/>
      <c r="J173" s="290"/>
      <c r="K173" s="290"/>
      <c r="L173" s="290"/>
      <c r="M173" s="290"/>
      <c r="N173" s="290"/>
      <c r="O173" s="290"/>
      <c r="P173" s="290"/>
      <c r="Q173" s="290"/>
      <c r="R173" s="290"/>
      <c r="S173" s="290"/>
      <c r="T173" s="290"/>
      <c r="U173" s="290"/>
      <c r="V173" s="290"/>
      <c r="W173" s="290"/>
      <c r="X173" s="290"/>
      <c r="Y173" s="411"/>
      <c r="Z173" s="424"/>
      <c r="AA173" s="424"/>
      <c r="AB173" s="424"/>
      <c r="AC173" s="424"/>
      <c r="AD173" s="424"/>
      <c r="AE173" s="424"/>
      <c r="AF173" s="424"/>
      <c r="AG173" s="424"/>
      <c r="AH173" s="424"/>
      <c r="AI173" s="424"/>
      <c r="AJ173" s="424"/>
      <c r="AK173" s="424"/>
      <c r="AL173" s="424"/>
      <c r="AM173" s="305"/>
    </row>
    <row r="174" spans="1:39" ht="15" outlineLevel="1">
      <c r="A174" s="521">
        <v>43</v>
      </c>
      <c r="B174" s="519" t="s">
        <v>135</v>
      </c>
      <c r="C174" s="290" t="s">
        <v>25</v>
      </c>
      <c r="D174" s="294"/>
      <c r="E174" s="294"/>
      <c r="F174" s="294"/>
      <c r="G174" s="294"/>
      <c r="H174" s="294"/>
      <c r="I174" s="294"/>
      <c r="J174" s="294"/>
      <c r="K174" s="294"/>
      <c r="L174" s="294"/>
      <c r="M174" s="294"/>
      <c r="N174" s="294">
        <v>12</v>
      </c>
      <c r="O174" s="294"/>
      <c r="P174" s="294"/>
      <c r="Q174" s="294"/>
      <c r="R174" s="294"/>
      <c r="S174" s="294"/>
      <c r="T174" s="294"/>
      <c r="U174" s="294"/>
      <c r="V174" s="294"/>
      <c r="W174" s="294"/>
      <c r="X174" s="294"/>
      <c r="Y174" s="425"/>
      <c r="Z174" s="409"/>
      <c r="AA174" s="409"/>
      <c r="AB174" s="409"/>
      <c r="AC174" s="409"/>
      <c r="AD174" s="409"/>
      <c r="AE174" s="409"/>
      <c r="AF174" s="414"/>
      <c r="AG174" s="414"/>
      <c r="AH174" s="414"/>
      <c r="AI174" s="414"/>
      <c r="AJ174" s="414"/>
      <c r="AK174" s="414"/>
      <c r="AL174" s="414"/>
      <c r="AM174" s="295">
        <f>SUM(Y174:AL174)</f>
        <v>0</v>
      </c>
    </row>
    <row r="175" spans="1:39" ht="15" outlineLevel="1">
      <c r="B175" s="293" t="s">
        <v>267</v>
      </c>
      <c r="C175" s="290" t="s">
        <v>163</v>
      </c>
      <c r="D175" s="294"/>
      <c r="E175" s="294"/>
      <c r="F175" s="294"/>
      <c r="G175" s="294"/>
      <c r="H175" s="294"/>
      <c r="I175" s="294"/>
      <c r="J175" s="294"/>
      <c r="K175" s="294"/>
      <c r="L175" s="294"/>
      <c r="M175" s="294"/>
      <c r="N175" s="294">
        <f>N174</f>
        <v>12</v>
      </c>
      <c r="O175" s="294"/>
      <c r="P175" s="294"/>
      <c r="Q175" s="294"/>
      <c r="R175" s="294"/>
      <c r="S175" s="294"/>
      <c r="T175" s="294"/>
      <c r="U175" s="294"/>
      <c r="V175" s="294"/>
      <c r="W175" s="294"/>
      <c r="X175" s="294"/>
      <c r="Y175" s="410">
        <f>Y174</f>
        <v>0</v>
      </c>
      <c r="Z175" s="410">
        <f t="shared" ref="Z175:AC175" si="363">Z174</f>
        <v>0</v>
      </c>
      <c r="AA175" s="410">
        <f t="shared" si="363"/>
        <v>0</v>
      </c>
      <c r="AB175" s="410">
        <f t="shared" si="363"/>
        <v>0</v>
      </c>
      <c r="AC175" s="410">
        <f t="shared" si="363"/>
        <v>0</v>
      </c>
      <c r="AD175" s="410">
        <f t="shared" ref="AD175" si="364">AD174</f>
        <v>0</v>
      </c>
      <c r="AE175" s="410">
        <f t="shared" ref="AE175" si="365">AE174</f>
        <v>0</v>
      </c>
      <c r="AF175" s="410">
        <f t="shared" ref="AF175" si="366">AF174</f>
        <v>0</v>
      </c>
      <c r="AG175" s="410">
        <f t="shared" ref="AG175" si="367">AG174</f>
        <v>0</v>
      </c>
      <c r="AH175" s="410">
        <f t="shared" ref="AH175" si="368">AH174</f>
        <v>0</v>
      </c>
      <c r="AI175" s="410">
        <f t="shared" ref="AI175" si="369">AI174</f>
        <v>0</v>
      </c>
      <c r="AJ175" s="410">
        <f t="shared" ref="AJ175" si="370">AJ174</f>
        <v>0</v>
      </c>
      <c r="AK175" s="410">
        <f t="shared" ref="AK175" si="371">AK174</f>
        <v>0</v>
      </c>
      <c r="AL175" s="410">
        <f t="shared" ref="AL175" si="372">AL174</f>
        <v>0</v>
      </c>
      <c r="AM175" s="305"/>
    </row>
    <row r="176" spans="1:39" ht="15" outlineLevel="1">
      <c r="B176" s="519"/>
      <c r="C176" s="290"/>
      <c r="D176" s="290"/>
      <c r="E176" s="290"/>
      <c r="F176" s="290"/>
      <c r="G176" s="290"/>
      <c r="H176" s="290"/>
      <c r="I176" s="290"/>
      <c r="J176" s="290"/>
      <c r="K176" s="290"/>
      <c r="L176" s="290"/>
      <c r="M176" s="290"/>
      <c r="N176" s="290"/>
      <c r="O176" s="290"/>
      <c r="P176" s="290"/>
      <c r="Q176" s="290"/>
      <c r="R176" s="290"/>
      <c r="S176" s="290"/>
      <c r="T176" s="290"/>
      <c r="U176" s="290"/>
      <c r="V176" s="290"/>
      <c r="W176" s="290"/>
      <c r="X176" s="290"/>
      <c r="Y176" s="411"/>
      <c r="Z176" s="424"/>
      <c r="AA176" s="424"/>
      <c r="AB176" s="424"/>
      <c r="AC176" s="424"/>
      <c r="AD176" s="424"/>
      <c r="AE176" s="424"/>
      <c r="AF176" s="424"/>
      <c r="AG176" s="424"/>
      <c r="AH176" s="424"/>
      <c r="AI176" s="424"/>
      <c r="AJ176" s="424"/>
      <c r="AK176" s="424"/>
      <c r="AL176" s="424"/>
      <c r="AM176" s="305"/>
    </row>
    <row r="177" spans="1:39" ht="45" outlineLevel="1">
      <c r="A177" s="521">
        <v>44</v>
      </c>
      <c r="B177" s="519" t="s">
        <v>136</v>
      </c>
      <c r="C177" s="290" t="s">
        <v>25</v>
      </c>
      <c r="D177" s="294"/>
      <c r="E177" s="294"/>
      <c r="F177" s="294"/>
      <c r="G177" s="294"/>
      <c r="H177" s="294"/>
      <c r="I177" s="294"/>
      <c r="J177" s="294"/>
      <c r="K177" s="294"/>
      <c r="L177" s="294"/>
      <c r="M177" s="294"/>
      <c r="N177" s="294">
        <v>12</v>
      </c>
      <c r="O177" s="294"/>
      <c r="P177" s="294"/>
      <c r="Q177" s="294"/>
      <c r="R177" s="294"/>
      <c r="S177" s="294"/>
      <c r="T177" s="294"/>
      <c r="U177" s="294"/>
      <c r="V177" s="294"/>
      <c r="W177" s="294"/>
      <c r="X177" s="294"/>
      <c r="Y177" s="425"/>
      <c r="Z177" s="409"/>
      <c r="AA177" s="409"/>
      <c r="AB177" s="409"/>
      <c r="AC177" s="409"/>
      <c r="AD177" s="409"/>
      <c r="AE177" s="409"/>
      <c r="AF177" s="414"/>
      <c r="AG177" s="414"/>
      <c r="AH177" s="414"/>
      <c r="AI177" s="414"/>
      <c r="AJ177" s="414"/>
      <c r="AK177" s="414"/>
      <c r="AL177" s="414"/>
      <c r="AM177" s="295">
        <f>SUM(Y177:AL177)</f>
        <v>0</v>
      </c>
    </row>
    <row r="178" spans="1:39" ht="15" outlineLevel="1">
      <c r="B178" s="293" t="s">
        <v>267</v>
      </c>
      <c r="C178" s="290" t="s">
        <v>163</v>
      </c>
      <c r="D178" s="294"/>
      <c r="E178" s="294"/>
      <c r="F178" s="294"/>
      <c r="G178" s="294"/>
      <c r="H178" s="294"/>
      <c r="I178" s="294"/>
      <c r="J178" s="294"/>
      <c r="K178" s="294"/>
      <c r="L178" s="294"/>
      <c r="M178" s="294"/>
      <c r="N178" s="294">
        <f>N177</f>
        <v>12</v>
      </c>
      <c r="O178" s="294"/>
      <c r="P178" s="294"/>
      <c r="Q178" s="294"/>
      <c r="R178" s="294"/>
      <c r="S178" s="294"/>
      <c r="T178" s="294"/>
      <c r="U178" s="294"/>
      <c r="V178" s="294"/>
      <c r="W178" s="294"/>
      <c r="X178" s="294"/>
      <c r="Y178" s="410">
        <f>Y177</f>
        <v>0</v>
      </c>
      <c r="Z178" s="410">
        <f t="shared" ref="Z178:AC178" si="373">Z177</f>
        <v>0</v>
      </c>
      <c r="AA178" s="410">
        <f t="shared" si="373"/>
        <v>0</v>
      </c>
      <c r="AB178" s="410">
        <f t="shared" si="373"/>
        <v>0</v>
      </c>
      <c r="AC178" s="410">
        <f t="shared" si="373"/>
        <v>0</v>
      </c>
      <c r="AD178" s="410">
        <f t="shared" ref="AD178" si="374">AD177</f>
        <v>0</v>
      </c>
      <c r="AE178" s="410">
        <f t="shared" ref="AE178" si="375">AE177</f>
        <v>0</v>
      </c>
      <c r="AF178" s="410">
        <f t="shared" ref="AF178" si="376">AF177</f>
        <v>0</v>
      </c>
      <c r="AG178" s="410">
        <f t="shared" ref="AG178" si="377">AG177</f>
        <v>0</v>
      </c>
      <c r="AH178" s="410">
        <f t="shared" ref="AH178" si="378">AH177</f>
        <v>0</v>
      </c>
      <c r="AI178" s="410">
        <f t="shared" ref="AI178" si="379">AI177</f>
        <v>0</v>
      </c>
      <c r="AJ178" s="410">
        <f t="shared" ref="AJ178" si="380">AJ177</f>
        <v>0</v>
      </c>
      <c r="AK178" s="410">
        <f t="shared" ref="AK178" si="381">AK177</f>
        <v>0</v>
      </c>
      <c r="AL178" s="410">
        <f t="shared" ref="AL178" si="382">AL177</f>
        <v>0</v>
      </c>
      <c r="AM178" s="305"/>
    </row>
    <row r="179" spans="1:39" ht="15" outlineLevel="1">
      <c r="B179" s="519"/>
      <c r="C179" s="290"/>
      <c r="D179" s="290"/>
      <c r="E179" s="290"/>
      <c r="F179" s="290"/>
      <c r="G179" s="290"/>
      <c r="H179" s="290"/>
      <c r="I179" s="290"/>
      <c r="J179" s="290"/>
      <c r="K179" s="290"/>
      <c r="L179" s="290"/>
      <c r="M179" s="290"/>
      <c r="N179" s="290"/>
      <c r="O179" s="290"/>
      <c r="P179" s="290"/>
      <c r="Q179" s="290"/>
      <c r="R179" s="290"/>
      <c r="S179" s="290"/>
      <c r="T179" s="290"/>
      <c r="U179" s="290"/>
      <c r="V179" s="290"/>
      <c r="W179" s="290"/>
      <c r="X179" s="290"/>
      <c r="Y179" s="411"/>
      <c r="Z179" s="424"/>
      <c r="AA179" s="424"/>
      <c r="AB179" s="424"/>
      <c r="AC179" s="424"/>
      <c r="AD179" s="424"/>
      <c r="AE179" s="424"/>
      <c r="AF179" s="424"/>
      <c r="AG179" s="424"/>
      <c r="AH179" s="424"/>
      <c r="AI179" s="424"/>
      <c r="AJ179" s="424"/>
      <c r="AK179" s="424"/>
      <c r="AL179" s="424"/>
      <c r="AM179" s="305"/>
    </row>
    <row r="180" spans="1:39" ht="30" outlineLevel="1">
      <c r="A180" s="521">
        <v>45</v>
      </c>
      <c r="B180" s="519" t="s">
        <v>137</v>
      </c>
      <c r="C180" s="290" t="s">
        <v>25</v>
      </c>
      <c r="D180" s="294"/>
      <c r="E180" s="294"/>
      <c r="F180" s="294"/>
      <c r="G180" s="294"/>
      <c r="H180" s="294"/>
      <c r="I180" s="294"/>
      <c r="J180" s="294"/>
      <c r="K180" s="294"/>
      <c r="L180" s="294"/>
      <c r="M180" s="294"/>
      <c r="N180" s="294">
        <v>12</v>
      </c>
      <c r="O180" s="294"/>
      <c r="P180" s="294"/>
      <c r="Q180" s="294"/>
      <c r="R180" s="294"/>
      <c r="S180" s="294"/>
      <c r="T180" s="294"/>
      <c r="U180" s="294"/>
      <c r="V180" s="294"/>
      <c r="W180" s="294"/>
      <c r="X180" s="294"/>
      <c r="Y180" s="425"/>
      <c r="Z180" s="409"/>
      <c r="AA180" s="409"/>
      <c r="AB180" s="409"/>
      <c r="AC180" s="409"/>
      <c r="AD180" s="409"/>
      <c r="AE180" s="409"/>
      <c r="AF180" s="414"/>
      <c r="AG180" s="414"/>
      <c r="AH180" s="414"/>
      <c r="AI180" s="414"/>
      <c r="AJ180" s="414"/>
      <c r="AK180" s="414"/>
      <c r="AL180" s="414"/>
      <c r="AM180" s="295">
        <f>SUM(Y180:AL180)</f>
        <v>0</v>
      </c>
    </row>
    <row r="181" spans="1:39" ht="15" outlineLevel="1">
      <c r="B181" s="293" t="s">
        <v>267</v>
      </c>
      <c r="C181" s="290" t="s">
        <v>163</v>
      </c>
      <c r="D181" s="294"/>
      <c r="E181" s="294"/>
      <c r="F181" s="294"/>
      <c r="G181" s="294"/>
      <c r="H181" s="294"/>
      <c r="I181" s="294"/>
      <c r="J181" s="294"/>
      <c r="K181" s="294"/>
      <c r="L181" s="294"/>
      <c r="M181" s="294"/>
      <c r="N181" s="294">
        <f>N180</f>
        <v>12</v>
      </c>
      <c r="O181" s="294"/>
      <c r="P181" s="294"/>
      <c r="Q181" s="294"/>
      <c r="R181" s="294"/>
      <c r="S181" s="294"/>
      <c r="T181" s="294"/>
      <c r="U181" s="294"/>
      <c r="V181" s="294"/>
      <c r="W181" s="294"/>
      <c r="X181" s="294"/>
      <c r="Y181" s="410">
        <f>Y180</f>
        <v>0</v>
      </c>
      <c r="Z181" s="410">
        <f t="shared" ref="Z181:AC181" si="383">Z180</f>
        <v>0</v>
      </c>
      <c r="AA181" s="410">
        <f t="shared" si="383"/>
        <v>0</v>
      </c>
      <c r="AB181" s="410">
        <f t="shared" si="383"/>
        <v>0</v>
      </c>
      <c r="AC181" s="410">
        <f t="shared" si="383"/>
        <v>0</v>
      </c>
      <c r="AD181" s="410">
        <f t="shared" ref="AD181" si="384">AD180</f>
        <v>0</v>
      </c>
      <c r="AE181" s="410">
        <f t="shared" ref="AE181" si="385">AE180</f>
        <v>0</v>
      </c>
      <c r="AF181" s="410">
        <f t="shared" ref="AF181" si="386">AF180</f>
        <v>0</v>
      </c>
      <c r="AG181" s="410">
        <f t="shared" ref="AG181" si="387">AG180</f>
        <v>0</v>
      </c>
      <c r="AH181" s="410">
        <f t="shared" ref="AH181" si="388">AH180</f>
        <v>0</v>
      </c>
      <c r="AI181" s="410">
        <f t="shared" ref="AI181" si="389">AI180</f>
        <v>0</v>
      </c>
      <c r="AJ181" s="410">
        <f t="shared" ref="AJ181" si="390">AJ180</f>
        <v>0</v>
      </c>
      <c r="AK181" s="410">
        <f t="shared" ref="AK181" si="391">AK180</f>
        <v>0</v>
      </c>
      <c r="AL181" s="410">
        <f t="shared" ref="AL181" si="392">AL180</f>
        <v>0</v>
      </c>
      <c r="AM181" s="305"/>
    </row>
    <row r="182" spans="1:39" ht="15" outlineLevel="1">
      <c r="B182" s="519"/>
      <c r="C182" s="290"/>
      <c r="D182" s="290"/>
      <c r="E182" s="290"/>
      <c r="F182" s="290"/>
      <c r="G182" s="290"/>
      <c r="H182" s="290"/>
      <c r="I182" s="290"/>
      <c r="J182" s="290"/>
      <c r="K182" s="290"/>
      <c r="L182" s="290"/>
      <c r="M182" s="290"/>
      <c r="N182" s="290"/>
      <c r="O182" s="290"/>
      <c r="P182" s="290"/>
      <c r="Q182" s="290"/>
      <c r="R182" s="290"/>
      <c r="S182" s="290"/>
      <c r="T182" s="290"/>
      <c r="U182" s="290"/>
      <c r="V182" s="290"/>
      <c r="W182" s="290"/>
      <c r="X182" s="290"/>
      <c r="Y182" s="411"/>
      <c r="Z182" s="424"/>
      <c r="AA182" s="424"/>
      <c r="AB182" s="424"/>
      <c r="AC182" s="424"/>
      <c r="AD182" s="424"/>
      <c r="AE182" s="424"/>
      <c r="AF182" s="424"/>
      <c r="AG182" s="424"/>
      <c r="AH182" s="424"/>
      <c r="AI182" s="424"/>
      <c r="AJ182" s="424"/>
      <c r="AK182" s="424"/>
      <c r="AL182" s="424"/>
      <c r="AM182" s="305"/>
    </row>
    <row r="183" spans="1:39" ht="30" outlineLevel="1">
      <c r="A183" s="521">
        <v>46</v>
      </c>
      <c r="B183" s="519" t="s">
        <v>138</v>
      </c>
      <c r="C183" s="290" t="s">
        <v>25</v>
      </c>
      <c r="D183" s="294"/>
      <c r="E183" s="294"/>
      <c r="F183" s="294"/>
      <c r="G183" s="294"/>
      <c r="H183" s="294"/>
      <c r="I183" s="294"/>
      <c r="J183" s="294"/>
      <c r="K183" s="294"/>
      <c r="L183" s="294"/>
      <c r="M183" s="294"/>
      <c r="N183" s="294">
        <v>12</v>
      </c>
      <c r="O183" s="294"/>
      <c r="P183" s="294"/>
      <c r="Q183" s="294"/>
      <c r="R183" s="294"/>
      <c r="S183" s="294"/>
      <c r="T183" s="294"/>
      <c r="U183" s="294"/>
      <c r="V183" s="294"/>
      <c r="W183" s="294"/>
      <c r="X183" s="294"/>
      <c r="Y183" s="425"/>
      <c r="Z183" s="409"/>
      <c r="AA183" s="409"/>
      <c r="AB183" s="409"/>
      <c r="AC183" s="409"/>
      <c r="AD183" s="409"/>
      <c r="AE183" s="409"/>
      <c r="AF183" s="414"/>
      <c r="AG183" s="414"/>
      <c r="AH183" s="414"/>
      <c r="AI183" s="414"/>
      <c r="AJ183" s="414"/>
      <c r="AK183" s="414"/>
      <c r="AL183" s="414"/>
      <c r="AM183" s="295">
        <f>SUM(Y183:AL183)</f>
        <v>0</v>
      </c>
    </row>
    <row r="184" spans="1:39" ht="15" outlineLevel="1">
      <c r="B184" s="293" t="s">
        <v>267</v>
      </c>
      <c r="C184" s="290" t="s">
        <v>163</v>
      </c>
      <c r="D184" s="294"/>
      <c r="E184" s="294"/>
      <c r="F184" s="294"/>
      <c r="G184" s="294"/>
      <c r="H184" s="294"/>
      <c r="I184" s="294"/>
      <c r="J184" s="294"/>
      <c r="K184" s="294"/>
      <c r="L184" s="294"/>
      <c r="M184" s="294"/>
      <c r="N184" s="294">
        <f>N183</f>
        <v>12</v>
      </c>
      <c r="O184" s="294"/>
      <c r="P184" s="294"/>
      <c r="Q184" s="294"/>
      <c r="R184" s="294"/>
      <c r="S184" s="294"/>
      <c r="T184" s="294"/>
      <c r="U184" s="294"/>
      <c r="V184" s="294"/>
      <c r="W184" s="294"/>
      <c r="X184" s="294"/>
      <c r="Y184" s="410">
        <f>Y183</f>
        <v>0</v>
      </c>
      <c r="Z184" s="410">
        <f t="shared" ref="Z184:AC184" si="393">Z183</f>
        <v>0</v>
      </c>
      <c r="AA184" s="410">
        <f t="shared" si="393"/>
        <v>0</v>
      </c>
      <c r="AB184" s="410">
        <f t="shared" si="393"/>
        <v>0</v>
      </c>
      <c r="AC184" s="410">
        <f t="shared" si="393"/>
        <v>0</v>
      </c>
      <c r="AD184" s="410">
        <f t="shared" ref="AD184" si="394">AD183</f>
        <v>0</v>
      </c>
      <c r="AE184" s="410">
        <f t="shared" ref="AE184" si="395">AE183</f>
        <v>0</v>
      </c>
      <c r="AF184" s="410">
        <f t="shared" ref="AF184" si="396">AF183</f>
        <v>0</v>
      </c>
      <c r="AG184" s="410">
        <f t="shared" ref="AG184" si="397">AG183</f>
        <v>0</v>
      </c>
      <c r="AH184" s="410">
        <f t="shared" ref="AH184" si="398">AH183</f>
        <v>0</v>
      </c>
      <c r="AI184" s="410">
        <f t="shared" ref="AI184" si="399">AI183</f>
        <v>0</v>
      </c>
      <c r="AJ184" s="410">
        <f t="shared" ref="AJ184" si="400">AJ183</f>
        <v>0</v>
      </c>
      <c r="AK184" s="410">
        <f t="shared" ref="AK184" si="401">AK183</f>
        <v>0</v>
      </c>
      <c r="AL184" s="410">
        <f t="shared" ref="AL184" si="402">AL183</f>
        <v>0</v>
      </c>
      <c r="AM184" s="305"/>
    </row>
    <row r="185" spans="1:39" ht="15" outlineLevel="1">
      <c r="B185" s="519"/>
      <c r="C185" s="290"/>
      <c r="D185" s="290"/>
      <c r="E185" s="290"/>
      <c r="F185" s="290"/>
      <c r="G185" s="290"/>
      <c r="H185" s="290"/>
      <c r="I185" s="290"/>
      <c r="J185" s="290"/>
      <c r="K185" s="290"/>
      <c r="L185" s="290"/>
      <c r="M185" s="290"/>
      <c r="N185" s="290"/>
      <c r="O185" s="290"/>
      <c r="P185" s="290"/>
      <c r="Q185" s="290"/>
      <c r="R185" s="290"/>
      <c r="S185" s="290"/>
      <c r="T185" s="290"/>
      <c r="U185" s="290"/>
      <c r="V185" s="290"/>
      <c r="W185" s="290"/>
      <c r="X185" s="290"/>
      <c r="Y185" s="411"/>
      <c r="Z185" s="424"/>
      <c r="AA185" s="424"/>
      <c r="AB185" s="424"/>
      <c r="AC185" s="424"/>
      <c r="AD185" s="424"/>
      <c r="AE185" s="424"/>
      <c r="AF185" s="424"/>
      <c r="AG185" s="424"/>
      <c r="AH185" s="424"/>
      <c r="AI185" s="424"/>
      <c r="AJ185" s="424"/>
      <c r="AK185" s="424"/>
      <c r="AL185" s="424"/>
      <c r="AM185" s="305"/>
    </row>
    <row r="186" spans="1:39" ht="30" outlineLevel="1">
      <c r="A186" s="521">
        <v>47</v>
      </c>
      <c r="B186" s="519" t="s">
        <v>139</v>
      </c>
      <c r="C186" s="290" t="s">
        <v>25</v>
      </c>
      <c r="D186" s="294"/>
      <c r="E186" s="294"/>
      <c r="F186" s="294"/>
      <c r="G186" s="294"/>
      <c r="H186" s="294"/>
      <c r="I186" s="294"/>
      <c r="J186" s="294"/>
      <c r="K186" s="294"/>
      <c r="L186" s="294"/>
      <c r="M186" s="294"/>
      <c r="N186" s="294">
        <v>12</v>
      </c>
      <c r="O186" s="294"/>
      <c r="P186" s="294"/>
      <c r="Q186" s="294"/>
      <c r="R186" s="294"/>
      <c r="S186" s="294"/>
      <c r="T186" s="294"/>
      <c r="U186" s="294"/>
      <c r="V186" s="294"/>
      <c r="W186" s="294"/>
      <c r="X186" s="294"/>
      <c r="Y186" s="425"/>
      <c r="Z186" s="409"/>
      <c r="AA186" s="409"/>
      <c r="AB186" s="409"/>
      <c r="AC186" s="409"/>
      <c r="AD186" s="409"/>
      <c r="AE186" s="409"/>
      <c r="AF186" s="414"/>
      <c r="AG186" s="414"/>
      <c r="AH186" s="414"/>
      <c r="AI186" s="414"/>
      <c r="AJ186" s="414"/>
      <c r="AK186" s="414"/>
      <c r="AL186" s="414"/>
      <c r="AM186" s="295">
        <f>SUM(Y186:AL186)</f>
        <v>0</v>
      </c>
    </row>
    <row r="187" spans="1:39" ht="15" outlineLevel="1">
      <c r="B187" s="293" t="s">
        <v>267</v>
      </c>
      <c r="C187" s="290" t="s">
        <v>163</v>
      </c>
      <c r="D187" s="294"/>
      <c r="E187" s="294"/>
      <c r="F187" s="294"/>
      <c r="G187" s="294"/>
      <c r="H187" s="294"/>
      <c r="I187" s="294"/>
      <c r="J187" s="294"/>
      <c r="K187" s="294"/>
      <c r="L187" s="294"/>
      <c r="M187" s="294"/>
      <c r="N187" s="294">
        <f>N186</f>
        <v>12</v>
      </c>
      <c r="O187" s="294"/>
      <c r="P187" s="294"/>
      <c r="Q187" s="294"/>
      <c r="R187" s="294"/>
      <c r="S187" s="294"/>
      <c r="T187" s="294"/>
      <c r="U187" s="294"/>
      <c r="V187" s="294"/>
      <c r="W187" s="294"/>
      <c r="X187" s="294"/>
      <c r="Y187" s="410">
        <f>Y186</f>
        <v>0</v>
      </c>
      <c r="Z187" s="410">
        <f t="shared" ref="Z187:AC187" si="403">Z186</f>
        <v>0</v>
      </c>
      <c r="AA187" s="410">
        <f t="shared" si="403"/>
        <v>0</v>
      </c>
      <c r="AB187" s="410">
        <f t="shared" si="403"/>
        <v>0</v>
      </c>
      <c r="AC187" s="410">
        <f t="shared" si="403"/>
        <v>0</v>
      </c>
      <c r="AD187" s="410">
        <f t="shared" ref="AD187" si="404">AD186</f>
        <v>0</v>
      </c>
      <c r="AE187" s="410">
        <f t="shared" ref="AE187" si="405">AE186</f>
        <v>0</v>
      </c>
      <c r="AF187" s="410">
        <f t="shared" ref="AF187" si="406">AF186</f>
        <v>0</v>
      </c>
      <c r="AG187" s="410">
        <f t="shared" ref="AG187" si="407">AG186</f>
        <v>0</v>
      </c>
      <c r="AH187" s="410">
        <f t="shared" ref="AH187" si="408">AH186</f>
        <v>0</v>
      </c>
      <c r="AI187" s="410">
        <f t="shared" ref="AI187" si="409">AI186</f>
        <v>0</v>
      </c>
      <c r="AJ187" s="410">
        <f t="shared" ref="AJ187" si="410">AJ186</f>
        <v>0</v>
      </c>
      <c r="AK187" s="410">
        <f t="shared" ref="AK187" si="411">AK186</f>
        <v>0</v>
      </c>
      <c r="AL187" s="410">
        <f t="shared" ref="AL187" si="412">AL186</f>
        <v>0</v>
      </c>
      <c r="AM187" s="305"/>
    </row>
    <row r="188" spans="1:39" ht="15" outlineLevel="1">
      <c r="B188" s="519"/>
      <c r="C188" s="290"/>
      <c r="D188" s="290"/>
      <c r="E188" s="290"/>
      <c r="F188" s="290"/>
      <c r="G188" s="290"/>
      <c r="H188" s="290"/>
      <c r="I188" s="290"/>
      <c r="J188" s="290"/>
      <c r="K188" s="290"/>
      <c r="L188" s="290"/>
      <c r="M188" s="290"/>
      <c r="N188" s="290"/>
      <c r="O188" s="290"/>
      <c r="P188" s="290"/>
      <c r="Q188" s="290"/>
      <c r="R188" s="290"/>
      <c r="S188" s="290"/>
      <c r="T188" s="290"/>
      <c r="U188" s="290"/>
      <c r="V188" s="290"/>
      <c r="W188" s="290"/>
      <c r="X188" s="290"/>
      <c r="Y188" s="411"/>
      <c r="Z188" s="424"/>
      <c r="AA188" s="424"/>
      <c r="AB188" s="424"/>
      <c r="AC188" s="424"/>
      <c r="AD188" s="424"/>
      <c r="AE188" s="424"/>
      <c r="AF188" s="424"/>
      <c r="AG188" s="424"/>
      <c r="AH188" s="424"/>
      <c r="AI188" s="424"/>
      <c r="AJ188" s="424"/>
      <c r="AK188" s="424"/>
      <c r="AL188" s="424"/>
      <c r="AM188" s="305"/>
    </row>
    <row r="189" spans="1:39" ht="30" outlineLevel="1">
      <c r="A189" s="521">
        <v>48</v>
      </c>
      <c r="B189" s="519" t="s">
        <v>140</v>
      </c>
      <c r="C189" s="290" t="s">
        <v>25</v>
      </c>
      <c r="D189" s="294"/>
      <c r="E189" s="294"/>
      <c r="F189" s="294"/>
      <c r="G189" s="294"/>
      <c r="H189" s="294"/>
      <c r="I189" s="294"/>
      <c r="J189" s="294"/>
      <c r="K189" s="294"/>
      <c r="L189" s="294"/>
      <c r="M189" s="294"/>
      <c r="N189" s="294">
        <v>12</v>
      </c>
      <c r="O189" s="294"/>
      <c r="P189" s="294"/>
      <c r="Q189" s="294"/>
      <c r="R189" s="294"/>
      <c r="S189" s="294"/>
      <c r="T189" s="294"/>
      <c r="U189" s="294"/>
      <c r="V189" s="294"/>
      <c r="W189" s="294"/>
      <c r="X189" s="294"/>
      <c r="Y189" s="425"/>
      <c r="Z189" s="409"/>
      <c r="AA189" s="409"/>
      <c r="AB189" s="409"/>
      <c r="AC189" s="409"/>
      <c r="AD189" s="409"/>
      <c r="AE189" s="409"/>
      <c r="AF189" s="414"/>
      <c r="AG189" s="414"/>
      <c r="AH189" s="414"/>
      <c r="AI189" s="414"/>
      <c r="AJ189" s="414"/>
      <c r="AK189" s="414"/>
      <c r="AL189" s="414"/>
      <c r="AM189" s="295">
        <f>SUM(Y189:AL189)</f>
        <v>0</v>
      </c>
    </row>
    <row r="190" spans="1:39" ht="15" outlineLevel="1">
      <c r="B190" s="293" t="s">
        <v>267</v>
      </c>
      <c r="C190" s="290" t="s">
        <v>163</v>
      </c>
      <c r="D190" s="294"/>
      <c r="E190" s="294"/>
      <c r="F190" s="294"/>
      <c r="G190" s="294"/>
      <c r="H190" s="294"/>
      <c r="I190" s="294"/>
      <c r="J190" s="294"/>
      <c r="K190" s="294"/>
      <c r="L190" s="294"/>
      <c r="M190" s="294"/>
      <c r="N190" s="294">
        <f>N189</f>
        <v>12</v>
      </c>
      <c r="O190" s="294"/>
      <c r="P190" s="294"/>
      <c r="Q190" s="294"/>
      <c r="R190" s="294"/>
      <c r="S190" s="294"/>
      <c r="T190" s="294"/>
      <c r="U190" s="294"/>
      <c r="V190" s="294"/>
      <c r="W190" s="294"/>
      <c r="X190" s="294"/>
      <c r="Y190" s="410">
        <f>Y189</f>
        <v>0</v>
      </c>
      <c r="Z190" s="410">
        <f t="shared" ref="Z190:AC190" si="413">Z189</f>
        <v>0</v>
      </c>
      <c r="AA190" s="410">
        <f t="shared" si="413"/>
        <v>0</v>
      </c>
      <c r="AB190" s="410">
        <f t="shared" si="413"/>
        <v>0</v>
      </c>
      <c r="AC190" s="410">
        <f t="shared" si="413"/>
        <v>0</v>
      </c>
      <c r="AD190" s="410">
        <f t="shared" ref="AD190" si="414">AD189</f>
        <v>0</v>
      </c>
      <c r="AE190" s="410">
        <f t="shared" ref="AE190" si="415">AE189</f>
        <v>0</v>
      </c>
      <c r="AF190" s="410">
        <f t="shared" ref="AF190" si="416">AF189</f>
        <v>0</v>
      </c>
      <c r="AG190" s="410">
        <f t="shared" ref="AG190" si="417">AG189</f>
        <v>0</v>
      </c>
      <c r="AH190" s="410">
        <f t="shared" ref="AH190" si="418">AH189</f>
        <v>0</v>
      </c>
      <c r="AI190" s="410">
        <f t="shared" ref="AI190" si="419">AI189</f>
        <v>0</v>
      </c>
      <c r="AJ190" s="410">
        <f t="shared" ref="AJ190" si="420">AJ189</f>
        <v>0</v>
      </c>
      <c r="AK190" s="410">
        <f t="shared" ref="AK190" si="421">AK189</f>
        <v>0</v>
      </c>
      <c r="AL190" s="410">
        <f t="shared" ref="AL190" si="422">AL189</f>
        <v>0</v>
      </c>
      <c r="AM190" s="305"/>
    </row>
    <row r="191" spans="1:39" ht="15" outlineLevel="1">
      <c r="B191" s="519"/>
      <c r="C191" s="290"/>
      <c r="D191" s="290"/>
      <c r="E191" s="290"/>
      <c r="F191" s="290"/>
      <c r="G191" s="290"/>
      <c r="H191" s="290"/>
      <c r="I191" s="290"/>
      <c r="J191" s="290"/>
      <c r="K191" s="290"/>
      <c r="L191" s="290"/>
      <c r="M191" s="290"/>
      <c r="N191" s="290"/>
      <c r="O191" s="290"/>
      <c r="P191" s="290"/>
      <c r="Q191" s="290"/>
      <c r="R191" s="290"/>
      <c r="S191" s="290"/>
      <c r="T191" s="290"/>
      <c r="U191" s="290"/>
      <c r="V191" s="290"/>
      <c r="W191" s="290"/>
      <c r="X191" s="290"/>
      <c r="Y191" s="411"/>
      <c r="Z191" s="424"/>
      <c r="AA191" s="424"/>
      <c r="AB191" s="424"/>
      <c r="AC191" s="424"/>
      <c r="AD191" s="424"/>
      <c r="AE191" s="424"/>
      <c r="AF191" s="424"/>
      <c r="AG191" s="424"/>
      <c r="AH191" s="424"/>
      <c r="AI191" s="424"/>
      <c r="AJ191" s="424"/>
      <c r="AK191" s="424"/>
      <c r="AL191" s="424"/>
      <c r="AM191" s="305"/>
    </row>
    <row r="192" spans="1:39" ht="30" outlineLevel="1">
      <c r="A192" s="521">
        <v>49</v>
      </c>
      <c r="B192" s="519" t="s">
        <v>141</v>
      </c>
      <c r="C192" s="290" t="s">
        <v>25</v>
      </c>
      <c r="D192" s="294"/>
      <c r="E192" s="294"/>
      <c r="F192" s="294"/>
      <c r="G192" s="294"/>
      <c r="H192" s="294"/>
      <c r="I192" s="294"/>
      <c r="J192" s="294"/>
      <c r="K192" s="294"/>
      <c r="L192" s="294"/>
      <c r="M192" s="294"/>
      <c r="N192" s="294">
        <v>12</v>
      </c>
      <c r="O192" s="294"/>
      <c r="P192" s="294"/>
      <c r="Q192" s="294"/>
      <c r="R192" s="294"/>
      <c r="S192" s="294"/>
      <c r="T192" s="294"/>
      <c r="U192" s="294"/>
      <c r="V192" s="294"/>
      <c r="W192" s="294"/>
      <c r="X192" s="294"/>
      <c r="Y192" s="425"/>
      <c r="Z192" s="409"/>
      <c r="AA192" s="409"/>
      <c r="AB192" s="409"/>
      <c r="AC192" s="409"/>
      <c r="AD192" s="409"/>
      <c r="AE192" s="409"/>
      <c r="AF192" s="414"/>
      <c r="AG192" s="414"/>
      <c r="AH192" s="414"/>
      <c r="AI192" s="414"/>
      <c r="AJ192" s="414"/>
      <c r="AK192" s="414"/>
      <c r="AL192" s="414"/>
      <c r="AM192" s="295">
        <f>SUM(Y192:AL192)</f>
        <v>0</v>
      </c>
    </row>
    <row r="193" spans="2:39" ht="15" outlineLevel="1">
      <c r="B193" s="293" t="s">
        <v>267</v>
      </c>
      <c r="C193" s="290" t="s">
        <v>163</v>
      </c>
      <c r="D193" s="294"/>
      <c r="E193" s="294"/>
      <c r="F193" s="294"/>
      <c r="G193" s="294"/>
      <c r="H193" s="294"/>
      <c r="I193" s="294"/>
      <c r="J193" s="294"/>
      <c r="K193" s="294"/>
      <c r="L193" s="294"/>
      <c r="M193" s="294"/>
      <c r="N193" s="294">
        <f>N192</f>
        <v>12</v>
      </c>
      <c r="O193" s="294"/>
      <c r="P193" s="294"/>
      <c r="Q193" s="294"/>
      <c r="R193" s="294"/>
      <c r="S193" s="294"/>
      <c r="T193" s="294"/>
      <c r="U193" s="294"/>
      <c r="V193" s="294"/>
      <c r="W193" s="294"/>
      <c r="X193" s="294"/>
      <c r="Y193" s="410">
        <f>Y192</f>
        <v>0</v>
      </c>
      <c r="Z193" s="410">
        <f t="shared" ref="Z193:AC193" si="423">Z192</f>
        <v>0</v>
      </c>
      <c r="AA193" s="410">
        <f t="shared" si="423"/>
        <v>0</v>
      </c>
      <c r="AB193" s="410">
        <f t="shared" si="423"/>
        <v>0</v>
      </c>
      <c r="AC193" s="410">
        <f t="shared" si="423"/>
        <v>0</v>
      </c>
      <c r="AD193" s="410">
        <f t="shared" ref="AD193" si="424">AD192</f>
        <v>0</v>
      </c>
      <c r="AE193" s="410">
        <f t="shared" ref="AE193" si="425">AE192</f>
        <v>0</v>
      </c>
      <c r="AF193" s="410">
        <f t="shared" ref="AF193" si="426">AF192</f>
        <v>0</v>
      </c>
      <c r="AG193" s="410">
        <f t="shared" ref="AG193" si="427">AG192</f>
        <v>0</v>
      </c>
      <c r="AH193" s="410">
        <f t="shared" ref="AH193" si="428">AH192</f>
        <v>0</v>
      </c>
      <c r="AI193" s="410">
        <f t="shared" ref="AI193" si="429">AI192</f>
        <v>0</v>
      </c>
      <c r="AJ193" s="410">
        <f t="shared" ref="AJ193" si="430">AJ192</f>
        <v>0</v>
      </c>
      <c r="AK193" s="410">
        <f t="shared" ref="AK193" si="431">AK192</f>
        <v>0</v>
      </c>
      <c r="AL193" s="410">
        <f t="shared" ref="AL193" si="432">AL192</f>
        <v>0</v>
      </c>
      <c r="AM193" s="305"/>
    </row>
    <row r="194" spans="2:39" ht="15" outlineLevel="1">
      <c r="B194" s="293"/>
      <c r="C194" s="304"/>
      <c r="D194" s="290"/>
      <c r="E194" s="290"/>
      <c r="F194" s="290"/>
      <c r="G194" s="290"/>
      <c r="H194" s="290"/>
      <c r="I194" s="290"/>
      <c r="J194" s="290"/>
      <c r="K194" s="290"/>
      <c r="L194" s="290"/>
      <c r="M194" s="290"/>
      <c r="N194" s="290"/>
      <c r="O194" s="290"/>
      <c r="P194" s="290"/>
      <c r="Q194" s="290"/>
      <c r="R194" s="290"/>
      <c r="S194" s="290"/>
      <c r="T194" s="290"/>
      <c r="U194" s="290"/>
      <c r="V194" s="290"/>
      <c r="W194" s="290"/>
      <c r="X194" s="290"/>
      <c r="Y194" s="300"/>
      <c r="Z194" s="300"/>
      <c r="AA194" s="300"/>
      <c r="AB194" s="300"/>
      <c r="AC194" s="300"/>
      <c r="AD194" s="300"/>
      <c r="AE194" s="300"/>
      <c r="AF194" s="300"/>
      <c r="AG194" s="300"/>
      <c r="AH194" s="300"/>
      <c r="AI194" s="300"/>
      <c r="AJ194" s="300"/>
      <c r="AK194" s="300"/>
      <c r="AL194" s="300"/>
      <c r="AM194" s="305"/>
    </row>
    <row r="195" spans="2:39" ht="15.6">
      <c r="B195" s="326" t="s">
        <v>271</v>
      </c>
      <c r="C195" s="328"/>
      <c r="D195" s="328">
        <f>SUM(D38:D193)</f>
        <v>24092817</v>
      </c>
      <c r="E195" s="328"/>
      <c r="F195" s="328"/>
      <c r="G195" s="328"/>
      <c r="H195" s="328"/>
      <c r="I195" s="328"/>
      <c r="J195" s="328"/>
      <c r="K195" s="328"/>
      <c r="L195" s="328"/>
      <c r="M195" s="328"/>
      <c r="N195" s="328"/>
      <c r="O195" s="328">
        <f>SUM(O38:O193)</f>
        <v>4392</v>
      </c>
      <c r="P195" s="328"/>
      <c r="Q195" s="328"/>
      <c r="R195" s="328"/>
      <c r="S195" s="328"/>
      <c r="T195" s="328"/>
      <c r="U195" s="328"/>
      <c r="V195" s="328"/>
      <c r="W195" s="328"/>
      <c r="X195" s="328"/>
      <c r="Y195" s="328">
        <f>IF(Y36="kWh",SUMPRODUCT(D38:D193,Y38:Y193))</f>
        <v>6104103</v>
      </c>
      <c r="Z195" s="328">
        <f>IF(Z36="kWh",SUMPRODUCT(D38:D193,Z38:Z193))</f>
        <v>1019815.474530414</v>
      </c>
      <c r="AA195" s="328">
        <f>IF(AA36="kw",SUMPRODUCT(N38:N193,O38:O193,AA38:AA193),SUMPRODUCT(D38:D193,AA38:AA193))</f>
        <v>37579.947952778013</v>
      </c>
      <c r="AB195" s="328">
        <f>IF(AB36="kw",SUMPRODUCT(N38:N193,O38:O193,AB38:AB193),SUMPRODUCT(D38:D193,AB38:AB193))</f>
        <v>0</v>
      </c>
      <c r="AC195" s="328">
        <f>IF(AC36="kw",SUMPRODUCT(N38:N193,O38:O193,AC38:AC193),SUMPRODUCT(D38:D193,AC38:AC193))</f>
        <v>0</v>
      </c>
      <c r="AD195" s="328">
        <f>IF(AD36="kw",SUMPRODUCT(N38:N193,O38:O193,AD38:AD193),SUMPRODUCT(D38:D193,AD38:AD193))</f>
        <v>0</v>
      </c>
      <c r="AE195" s="328">
        <f>IF(AE36="kw",SUMPRODUCT(N38:N193,O38:O193,AE38:AE193),SUMPRODUCT(D38:D193,AE38:AE193))</f>
        <v>0</v>
      </c>
      <c r="AF195" s="328">
        <f>IF(AF36="kw",SUMPRODUCT(N38:N193,O38:O193,AF38:AF193),SUMPRODUCT(D38:D193,AF38:AF193))</f>
        <v>0</v>
      </c>
      <c r="AG195" s="328">
        <f>IF(AG36="kw",SUMPRODUCT(N38:N193,O38:O193,AG38:AG193),SUMPRODUCT(D38:D193,AG38:AG193))</f>
        <v>0</v>
      </c>
      <c r="AH195" s="328">
        <f>IF(AH36="kw",SUMPRODUCT(N38:N193,O38:O193,AH38:AH193),SUMPRODUCT(D38:D193,AH38:AH193))</f>
        <v>0</v>
      </c>
      <c r="AI195" s="328">
        <f>IF(AI36="kw",SUMPRODUCT(N38:N193,O38:O193,AI38:AI193),SUMPRODUCT(D38:D193,AI38:AI193))</f>
        <v>0</v>
      </c>
      <c r="AJ195" s="328">
        <f>IF(AJ36="kw",SUMPRODUCT(N38:N193,O38:O193,AJ38:AJ193),SUMPRODUCT(D38:D193,AJ38:AJ193))</f>
        <v>0</v>
      </c>
      <c r="AK195" s="328">
        <f>IF(AK36="kw",SUMPRODUCT(N38:N193,O38:O193,AK38:AK193),SUMPRODUCT(D38:D193,AK38:AK193))</f>
        <v>0</v>
      </c>
      <c r="AL195" s="328">
        <f>IF(AL36="kw",SUMPRODUCT(N38:N193,O38:O193,AL38:AL193),SUMPRODUCT(D38:D193,AL38:AL193))</f>
        <v>0</v>
      </c>
      <c r="AM195" s="329"/>
    </row>
    <row r="196" spans="2:39" ht="15.6">
      <c r="B196" s="390" t="s">
        <v>272</v>
      </c>
      <c r="C196" s="391"/>
      <c r="D196" s="391"/>
      <c r="E196" s="391"/>
      <c r="F196" s="391"/>
      <c r="G196" s="391"/>
      <c r="H196" s="391"/>
      <c r="I196" s="391"/>
      <c r="J196" s="391"/>
      <c r="K196" s="391"/>
      <c r="L196" s="391"/>
      <c r="M196" s="391"/>
      <c r="N196" s="391"/>
      <c r="O196" s="391"/>
      <c r="P196" s="391"/>
      <c r="Q196" s="391"/>
      <c r="R196" s="391"/>
      <c r="S196" s="391"/>
      <c r="T196" s="391"/>
      <c r="U196" s="391"/>
      <c r="V196" s="391"/>
      <c r="W196" s="391"/>
      <c r="X196" s="391"/>
      <c r="Y196" s="391">
        <f>HLOOKUP(Y35,'2. LRAMVA Threshold'!$B$42:$Q$53,7,FALSE)</f>
        <v>9138000</v>
      </c>
      <c r="Z196" s="391">
        <f>HLOOKUP(Z35,'2. LRAMVA Threshold'!$B$42:$Q$53,7,FALSE)</f>
        <v>918000</v>
      </c>
      <c r="AA196" s="391">
        <f>HLOOKUP(AA35,'2. LRAMVA Threshold'!$B$42:$Q$53,7,FALSE)</f>
        <v>56525.715164811285</v>
      </c>
      <c r="AB196" s="391">
        <f>HLOOKUP(AB35,'2. LRAMVA Threshold'!$B$42:$Q$53,7,FALSE)</f>
        <v>1203.4557846211967</v>
      </c>
      <c r="AC196" s="391">
        <f>HLOOKUP(AC35,'2. LRAMVA Threshold'!$B$42:$Q$53,7,FALSE)</f>
        <v>15.731448164982963</v>
      </c>
      <c r="AD196" s="391">
        <f>HLOOKUP(AD35,'2. LRAMVA Threshold'!$B$42:$Q$53,7,FALSE)</f>
        <v>0</v>
      </c>
      <c r="AE196" s="391">
        <f>HLOOKUP(AE35,'2. LRAMVA Threshold'!$B$42:$Q$53,7,FALSE)</f>
        <v>0</v>
      </c>
      <c r="AF196" s="391">
        <f>HLOOKUP(AF35,'2. LRAMVA Threshold'!$B$42:$Q$53,7,FALSE)</f>
        <v>0</v>
      </c>
      <c r="AG196" s="391">
        <f>HLOOKUP(AG35,'2. LRAMVA Threshold'!$B$42:$Q$53,7,FALSE)</f>
        <v>0</v>
      </c>
      <c r="AH196" s="391">
        <f>HLOOKUP(AH35,'2. LRAMVA Threshold'!$B$42:$Q$53,7,FALSE)</f>
        <v>0</v>
      </c>
      <c r="AI196" s="391">
        <f>HLOOKUP(AI35,'2. LRAMVA Threshold'!$B$42:$Q$53,7,FALSE)</f>
        <v>0</v>
      </c>
      <c r="AJ196" s="391">
        <f>HLOOKUP(AJ35,'2. LRAMVA Threshold'!$B$42:$Q$53,7,FALSE)</f>
        <v>0</v>
      </c>
      <c r="AK196" s="391">
        <f>HLOOKUP(AK35,'2. LRAMVA Threshold'!$B$42:$Q$53,7,FALSE)</f>
        <v>0</v>
      </c>
      <c r="AL196" s="391">
        <f>HLOOKUP(AL35,'2. LRAMVA Threshold'!$B$42:$Q$53,7,FALSE)</f>
        <v>0</v>
      </c>
      <c r="AM196" s="392"/>
    </row>
    <row r="197" spans="2:39" ht="15">
      <c r="B197" s="520"/>
      <c r="C197" s="431"/>
      <c r="D197" s="432"/>
      <c r="E197" s="432"/>
      <c r="F197" s="432"/>
      <c r="G197" s="432"/>
      <c r="H197" s="432"/>
      <c r="I197" s="432"/>
      <c r="J197" s="432"/>
      <c r="K197" s="432"/>
      <c r="L197" s="432"/>
      <c r="M197" s="432"/>
      <c r="N197" s="432"/>
      <c r="O197" s="433"/>
      <c r="P197" s="432"/>
      <c r="Q197" s="432"/>
      <c r="R197" s="432"/>
      <c r="S197" s="434"/>
      <c r="T197" s="434"/>
      <c r="U197" s="434"/>
      <c r="V197" s="434"/>
      <c r="W197" s="432"/>
      <c r="X197" s="432"/>
      <c r="Y197" s="435"/>
      <c r="Z197" s="435"/>
      <c r="AA197" s="435"/>
      <c r="AB197" s="435"/>
      <c r="AC197" s="435"/>
      <c r="AD197" s="435"/>
      <c r="AE197" s="435"/>
      <c r="AF197" s="398"/>
      <c r="AG197" s="398"/>
      <c r="AH197" s="398"/>
      <c r="AI197" s="398"/>
      <c r="AJ197" s="398"/>
      <c r="AK197" s="398"/>
      <c r="AL197" s="398"/>
      <c r="AM197" s="399"/>
    </row>
    <row r="198" spans="2:39" ht="15">
      <c r="B198" s="323" t="s">
        <v>168</v>
      </c>
      <c r="C198" s="337"/>
      <c r="D198" s="337"/>
      <c r="E198" s="375"/>
      <c r="F198" s="375"/>
      <c r="G198" s="375"/>
      <c r="H198" s="375"/>
      <c r="I198" s="375"/>
      <c r="J198" s="375"/>
      <c r="K198" s="375"/>
      <c r="L198" s="375"/>
      <c r="M198" s="375"/>
      <c r="N198" s="375"/>
      <c r="O198" s="290"/>
      <c r="P198" s="339"/>
      <c r="Q198" s="339"/>
      <c r="R198" s="339"/>
      <c r="S198" s="338"/>
      <c r="T198" s="338"/>
      <c r="U198" s="338"/>
      <c r="V198" s="338"/>
      <c r="W198" s="339"/>
      <c r="X198" s="339"/>
      <c r="Y198" s="340">
        <f>HLOOKUP(Y$35,'3.  Distribution Rates'!$C$122:$P$133,7,FALSE)</f>
        <v>1.5900000000000001E-2</v>
      </c>
      <c r="Z198" s="340">
        <f>HLOOKUP(Z$35,'3.  Distribution Rates'!$C$122:$P$133,7,FALSE)</f>
        <v>1.55E-2</v>
      </c>
      <c r="AA198" s="340">
        <f>HLOOKUP(AA$35,'3.  Distribution Rates'!$C$122:$P$133,7,FALSE)</f>
        <v>4.6852999999999998</v>
      </c>
      <c r="AB198" s="340">
        <f>HLOOKUP(AB$35,'3.  Distribution Rates'!$C$122:$P$133,7,FALSE)</f>
        <v>2.7193000000000001</v>
      </c>
      <c r="AC198" s="340">
        <f>HLOOKUP(AC$35,'3.  Distribution Rates'!$C$122:$P$133,7,FALSE)</f>
        <v>22.8996</v>
      </c>
      <c r="AD198" s="340">
        <f>HLOOKUP(AD$35,'3.  Distribution Rates'!$C$122:$P$133,7,FALSE)</f>
        <v>0</v>
      </c>
      <c r="AE198" s="340">
        <f>HLOOKUP(AE$35,'3.  Distribution Rates'!$C$122:$P$133,7,FALSE)</f>
        <v>0</v>
      </c>
      <c r="AF198" s="340">
        <f>HLOOKUP(AF$35,'3.  Distribution Rates'!$C$122:$P$133,7,FALSE)</f>
        <v>0</v>
      </c>
      <c r="AG198" s="340">
        <f>HLOOKUP(AG$35,'3.  Distribution Rates'!$C$122:$P$133,7,FALSE)</f>
        <v>0</v>
      </c>
      <c r="AH198" s="340">
        <f>HLOOKUP(AH$35,'3.  Distribution Rates'!$C$122:$P$133,7,FALSE)</f>
        <v>0</v>
      </c>
      <c r="AI198" s="340">
        <f>HLOOKUP(AI$35,'3.  Distribution Rates'!$C$122:$P$133,7,FALSE)</f>
        <v>0</v>
      </c>
      <c r="AJ198" s="340">
        <f>HLOOKUP(AJ$35,'3.  Distribution Rates'!$C$122:$P$133,7,FALSE)</f>
        <v>0</v>
      </c>
      <c r="AK198" s="340">
        <f>HLOOKUP(AK$35,'3.  Distribution Rates'!$C$122:$P$133,7,FALSE)</f>
        <v>0</v>
      </c>
      <c r="AL198" s="340">
        <f>HLOOKUP(AL$35,'3.  Distribution Rates'!$C$122:$P$133,7,FALSE)</f>
        <v>0</v>
      </c>
      <c r="AM198" s="347"/>
    </row>
    <row r="199" spans="2:39" ht="15">
      <c r="B199" s="323" t="s">
        <v>149</v>
      </c>
      <c r="C199" s="344"/>
      <c r="D199" s="308"/>
      <c r="E199" s="278"/>
      <c r="F199" s="278"/>
      <c r="G199" s="278"/>
      <c r="H199" s="278"/>
      <c r="I199" s="278"/>
      <c r="J199" s="278"/>
      <c r="K199" s="278"/>
      <c r="L199" s="278"/>
      <c r="M199" s="278"/>
      <c r="N199" s="278"/>
      <c r="O199" s="290"/>
      <c r="P199" s="278"/>
      <c r="Q199" s="278"/>
      <c r="R199" s="278"/>
      <c r="S199" s="308"/>
      <c r="T199" s="308"/>
      <c r="U199" s="308"/>
      <c r="V199" s="308"/>
      <c r="W199" s="278"/>
      <c r="X199" s="278"/>
      <c r="Y199" s="377">
        <f>'4.  2011-2014 LRAM'!Y138*Y198</f>
        <v>31439.497756956145</v>
      </c>
      <c r="Z199" s="377">
        <f>'4.  2011-2014 LRAM'!Z138*Z198</f>
        <v>68836.144257262189</v>
      </c>
      <c r="AA199" s="377">
        <f>'4.  2011-2014 LRAM'!AA138*AA198</f>
        <v>4322.5425249903019</v>
      </c>
      <c r="AB199" s="377">
        <f>'4.  2011-2014 LRAM'!AB138*AB198</f>
        <v>0</v>
      </c>
      <c r="AC199" s="377">
        <f>'4.  2011-2014 LRAM'!AC138*AC198</f>
        <v>0</v>
      </c>
      <c r="AD199" s="377">
        <f>'4.  2011-2014 LRAM'!AD138*AD198</f>
        <v>0</v>
      </c>
      <c r="AE199" s="377">
        <f>'4.  2011-2014 LRAM'!AE138*AE198</f>
        <v>0</v>
      </c>
      <c r="AF199" s="377">
        <f>'4.  2011-2014 LRAM'!AF138*AF198</f>
        <v>0</v>
      </c>
      <c r="AG199" s="377">
        <f>'4.  2011-2014 LRAM'!AG138*AG198</f>
        <v>0</v>
      </c>
      <c r="AH199" s="377">
        <f>'4.  2011-2014 LRAM'!AH138*AH198</f>
        <v>0</v>
      </c>
      <c r="AI199" s="377">
        <f>'4.  2011-2014 LRAM'!AI138*AI198</f>
        <v>0</v>
      </c>
      <c r="AJ199" s="377">
        <f>'4.  2011-2014 LRAM'!AJ138*AJ198</f>
        <v>0</v>
      </c>
      <c r="AK199" s="377">
        <f>'4.  2011-2014 LRAM'!AK138*AK198</f>
        <v>0</v>
      </c>
      <c r="AL199" s="377">
        <f>'4.  2011-2014 LRAM'!AL138*AL198</f>
        <v>0</v>
      </c>
      <c r="AM199" s="628">
        <f>SUM(Y199:AL199)</f>
        <v>104598.18453920864</v>
      </c>
    </row>
    <row r="200" spans="2:39" ht="15">
      <c r="B200" s="323" t="s">
        <v>150</v>
      </c>
      <c r="C200" s="344"/>
      <c r="D200" s="308"/>
      <c r="E200" s="278"/>
      <c r="F200" s="278"/>
      <c r="G200" s="278"/>
      <c r="H200" s="278"/>
      <c r="I200" s="278"/>
      <c r="J200" s="278"/>
      <c r="K200" s="278"/>
      <c r="L200" s="278"/>
      <c r="M200" s="278"/>
      <c r="N200" s="278"/>
      <c r="O200" s="290"/>
      <c r="P200" s="278"/>
      <c r="Q200" s="278"/>
      <c r="R200" s="278"/>
      <c r="S200" s="308"/>
      <c r="T200" s="308"/>
      <c r="U200" s="308"/>
      <c r="V200" s="308"/>
      <c r="W200" s="278"/>
      <c r="X200" s="278"/>
      <c r="Y200" s="377">
        <f>'4.  2011-2014 LRAM'!Y267*Y198</f>
        <v>17361.642460210398</v>
      </c>
      <c r="Z200" s="377">
        <f>'4.  2011-2014 LRAM'!Z267*Z198</f>
        <v>61419.789311004512</v>
      </c>
      <c r="AA200" s="377">
        <f>'4.  2011-2014 LRAM'!AA267*AA198</f>
        <v>296.63225605910014</v>
      </c>
      <c r="AB200" s="377">
        <f>'4.  2011-2014 LRAM'!AB267*AB198</f>
        <v>0</v>
      </c>
      <c r="AC200" s="377">
        <f>'4.  2011-2014 LRAM'!AC267*AC198</f>
        <v>0</v>
      </c>
      <c r="AD200" s="377">
        <f>'4.  2011-2014 LRAM'!AD267*AD198</f>
        <v>0</v>
      </c>
      <c r="AE200" s="377">
        <f>'4.  2011-2014 LRAM'!AE267*AE198</f>
        <v>0</v>
      </c>
      <c r="AF200" s="377">
        <f>'4.  2011-2014 LRAM'!AF267*AF198</f>
        <v>0</v>
      </c>
      <c r="AG200" s="377">
        <f>'4.  2011-2014 LRAM'!AG267*AG198</f>
        <v>0</v>
      </c>
      <c r="AH200" s="377">
        <f>'4.  2011-2014 LRAM'!AH267*AH198</f>
        <v>0</v>
      </c>
      <c r="AI200" s="377">
        <f>'4.  2011-2014 LRAM'!AI267*AI198</f>
        <v>0</v>
      </c>
      <c r="AJ200" s="377">
        <f>'4.  2011-2014 LRAM'!AJ267*AJ198</f>
        <v>0</v>
      </c>
      <c r="AK200" s="377">
        <f>'4.  2011-2014 LRAM'!AK267*AK198</f>
        <v>0</v>
      </c>
      <c r="AL200" s="377">
        <f>'4.  2011-2014 LRAM'!AL267*AL198</f>
        <v>0</v>
      </c>
      <c r="AM200" s="628">
        <f>SUM(Y200:AL200)</f>
        <v>79078.064027274013</v>
      </c>
    </row>
    <row r="201" spans="2:39" ht="15">
      <c r="B201" s="323" t="s">
        <v>151</v>
      </c>
      <c r="C201" s="344"/>
      <c r="D201" s="308"/>
      <c r="E201" s="278"/>
      <c r="F201" s="278"/>
      <c r="G201" s="278"/>
      <c r="H201" s="278"/>
      <c r="I201" s="278"/>
      <c r="J201" s="278"/>
      <c r="K201" s="278"/>
      <c r="L201" s="278"/>
      <c r="M201" s="278"/>
      <c r="N201" s="278"/>
      <c r="O201" s="290"/>
      <c r="P201" s="278"/>
      <c r="Q201" s="278"/>
      <c r="R201" s="278"/>
      <c r="S201" s="308"/>
      <c r="T201" s="308"/>
      <c r="U201" s="308"/>
      <c r="V201" s="308"/>
      <c r="W201" s="278"/>
      <c r="X201" s="278"/>
      <c r="Y201" s="377">
        <f>'4.  2011-2014 LRAM'!Y396*Y198</f>
        <v>3978.9320866590347</v>
      </c>
      <c r="Z201" s="377">
        <f>'4.  2011-2014 LRAM'!Z396*Z198</f>
        <v>724.11894131985287</v>
      </c>
      <c r="AA201" s="377">
        <f>'4.  2011-2014 LRAM'!AA396*AA198</f>
        <v>47457.308783415414</v>
      </c>
      <c r="AB201" s="377">
        <f>'4.  2011-2014 LRAM'!AB396*AB198</f>
        <v>544.17234813001471</v>
      </c>
      <c r="AC201" s="377">
        <f>'4.  2011-2014 LRAM'!AC396*AC198</f>
        <v>0</v>
      </c>
      <c r="AD201" s="377">
        <f>'4.  2011-2014 LRAM'!AD396*AD198</f>
        <v>0</v>
      </c>
      <c r="AE201" s="377">
        <f>'4.  2011-2014 LRAM'!AE396*AE198</f>
        <v>0</v>
      </c>
      <c r="AF201" s="377">
        <f>'4.  2011-2014 LRAM'!AF396*AF198</f>
        <v>0</v>
      </c>
      <c r="AG201" s="377">
        <f>'4.  2011-2014 LRAM'!AG396*AG198</f>
        <v>0</v>
      </c>
      <c r="AH201" s="377">
        <f>'4.  2011-2014 LRAM'!AH396*AH198</f>
        <v>0</v>
      </c>
      <c r="AI201" s="377">
        <f>'4.  2011-2014 LRAM'!AI396*AI198</f>
        <v>0</v>
      </c>
      <c r="AJ201" s="377">
        <f>'4.  2011-2014 LRAM'!AJ396*AJ198</f>
        <v>0</v>
      </c>
      <c r="AK201" s="377">
        <f>'4.  2011-2014 LRAM'!AK396*AK198</f>
        <v>0</v>
      </c>
      <c r="AL201" s="377">
        <f>'4.  2011-2014 LRAM'!AL396*AL198</f>
        <v>0</v>
      </c>
      <c r="AM201" s="628">
        <f>SUM(Y201:AL201)</f>
        <v>52704.532159524315</v>
      </c>
    </row>
    <row r="202" spans="2:39" ht="15">
      <c r="B202" s="323" t="s">
        <v>152</v>
      </c>
      <c r="C202" s="344"/>
      <c r="D202" s="308"/>
      <c r="E202" s="278"/>
      <c r="F202" s="278"/>
      <c r="G202" s="278"/>
      <c r="H202" s="278"/>
      <c r="I202" s="278"/>
      <c r="J202" s="278"/>
      <c r="K202" s="278"/>
      <c r="L202" s="278"/>
      <c r="M202" s="278"/>
      <c r="N202" s="278"/>
      <c r="O202" s="290"/>
      <c r="P202" s="278"/>
      <c r="Q202" s="278"/>
      <c r="R202" s="278"/>
      <c r="S202" s="308"/>
      <c r="T202" s="308"/>
      <c r="U202" s="308"/>
      <c r="V202" s="308"/>
      <c r="W202" s="278"/>
      <c r="X202" s="278"/>
      <c r="Y202" s="377">
        <f>'4.  2011-2014 LRAM'!Y526*Y198</f>
        <v>50346.15383203925</v>
      </c>
      <c r="Z202" s="377">
        <f>'4.  2011-2014 LRAM'!Z526*Z198</f>
        <v>5371.4269087807843</v>
      </c>
      <c r="AA202" s="377">
        <f>'4.  2011-2014 LRAM'!AA526*AA198</f>
        <v>58852.990729659548</v>
      </c>
      <c r="AB202" s="377">
        <f>'4.  2011-2014 LRAM'!AB526*AB198</f>
        <v>729.00690530272664</v>
      </c>
      <c r="AC202" s="377">
        <f>'4.  2011-2014 LRAM'!AC526*AC198</f>
        <v>0</v>
      </c>
      <c r="AD202" s="377">
        <f>'4.  2011-2014 LRAM'!AD526*AD198</f>
        <v>0</v>
      </c>
      <c r="AE202" s="377">
        <f>'4.  2011-2014 LRAM'!AE526*AE198</f>
        <v>0</v>
      </c>
      <c r="AF202" s="377">
        <f>'4.  2011-2014 LRAM'!AF526*AF198</f>
        <v>0</v>
      </c>
      <c r="AG202" s="377">
        <f>'4.  2011-2014 LRAM'!AG526*AG198</f>
        <v>0</v>
      </c>
      <c r="AH202" s="377">
        <f>'4.  2011-2014 LRAM'!AH526*AH198</f>
        <v>0</v>
      </c>
      <c r="AI202" s="377">
        <f>'4.  2011-2014 LRAM'!AI526*AI198</f>
        <v>0</v>
      </c>
      <c r="AJ202" s="377">
        <f>'4.  2011-2014 LRAM'!AJ526*AJ198</f>
        <v>0</v>
      </c>
      <c r="AK202" s="377">
        <f>'4.  2011-2014 LRAM'!AK526*AK198</f>
        <v>0</v>
      </c>
      <c r="AL202" s="377">
        <f>'4.  2011-2014 LRAM'!AL526*AL198</f>
        <v>0</v>
      </c>
      <c r="AM202" s="628">
        <f>SUM(Y202:AL202)</f>
        <v>115299.57837578231</v>
      </c>
    </row>
    <row r="203" spans="2:39" ht="15">
      <c r="B203" s="323" t="s">
        <v>153</v>
      </c>
      <c r="C203" s="344"/>
      <c r="D203" s="308"/>
      <c r="E203" s="278"/>
      <c r="F203" s="278"/>
      <c r="G203" s="278"/>
      <c r="H203" s="278"/>
      <c r="I203" s="278"/>
      <c r="J203" s="278"/>
      <c r="K203" s="278"/>
      <c r="L203" s="278"/>
      <c r="M203" s="278"/>
      <c r="N203" s="278"/>
      <c r="O203" s="290"/>
      <c r="P203" s="278"/>
      <c r="Q203" s="278"/>
      <c r="R203" s="278"/>
      <c r="S203" s="308"/>
      <c r="T203" s="308"/>
      <c r="U203" s="308"/>
      <c r="V203" s="308"/>
      <c r="W203" s="278"/>
      <c r="X203" s="278"/>
      <c r="Y203" s="377">
        <f>Y195*Y198</f>
        <v>97055.237700000012</v>
      </c>
      <c r="Z203" s="377">
        <f>Z195*Z198</f>
        <v>15807.139855221416</v>
      </c>
      <c r="AA203" s="377">
        <f>AA195*AA198</f>
        <v>176073.33014315082</v>
      </c>
      <c r="AB203" s="377">
        <f t="shared" ref="AB203:AL203" si="433">AB195*AB198</f>
        <v>0</v>
      </c>
      <c r="AC203" s="377">
        <f t="shared" si="433"/>
        <v>0</v>
      </c>
      <c r="AD203" s="377">
        <f t="shared" si="433"/>
        <v>0</v>
      </c>
      <c r="AE203" s="377">
        <f t="shared" si="433"/>
        <v>0</v>
      </c>
      <c r="AF203" s="377">
        <f t="shared" si="433"/>
        <v>0</v>
      </c>
      <c r="AG203" s="377">
        <f t="shared" si="433"/>
        <v>0</v>
      </c>
      <c r="AH203" s="377">
        <f t="shared" si="433"/>
        <v>0</v>
      </c>
      <c r="AI203" s="377">
        <f t="shared" si="433"/>
        <v>0</v>
      </c>
      <c r="AJ203" s="377">
        <f t="shared" si="433"/>
        <v>0</v>
      </c>
      <c r="AK203" s="377">
        <f t="shared" si="433"/>
        <v>0</v>
      </c>
      <c r="AL203" s="377">
        <f t="shared" si="433"/>
        <v>0</v>
      </c>
      <c r="AM203" s="628">
        <f>SUM(Y203:AL203)</f>
        <v>288935.70769837225</v>
      </c>
    </row>
    <row r="204" spans="2:39" ht="15.6">
      <c r="B204" s="348" t="s">
        <v>268</v>
      </c>
      <c r="C204" s="344"/>
      <c r="D204" s="335"/>
      <c r="E204" s="333"/>
      <c r="F204" s="333"/>
      <c r="G204" s="333"/>
      <c r="H204" s="333"/>
      <c r="I204" s="333"/>
      <c r="J204" s="333"/>
      <c r="K204" s="333"/>
      <c r="L204" s="333"/>
      <c r="M204" s="333"/>
      <c r="N204" s="333"/>
      <c r="O204" s="299"/>
      <c r="P204" s="333"/>
      <c r="Q204" s="333"/>
      <c r="R204" s="333"/>
      <c r="S204" s="335"/>
      <c r="T204" s="335"/>
      <c r="U204" s="335"/>
      <c r="V204" s="335"/>
      <c r="W204" s="333"/>
      <c r="X204" s="333"/>
      <c r="Y204" s="345">
        <f>SUM(Y199:Y203)</f>
        <v>200181.46383586485</v>
      </c>
      <c r="Z204" s="345">
        <f>SUM(Z199:Z203)</f>
        <v>152158.61927358876</v>
      </c>
      <c r="AA204" s="345">
        <f t="shared" ref="AA204:AE204" si="434">SUM(AA199:AA203)</f>
        <v>287002.80443727516</v>
      </c>
      <c r="AB204" s="345">
        <f t="shared" si="434"/>
        <v>1273.1792534327415</v>
      </c>
      <c r="AC204" s="345">
        <f t="shared" si="434"/>
        <v>0</v>
      </c>
      <c r="AD204" s="345">
        <f t="shared" si="434"/>
        <v>0</v>
      </c>
      <c r="AE204" s="345">
        <f t="shared" si="434"/>
        <v>0</v>
      </c>
      <c r="AF204" s="345">
        <f>SUM(AF199:AF203)</f>
        <v>0</v>
      </c>
      <c r="AG204" s="345">
        <f>SUM(AG199:AG203)</f>
        <v>0</v>
      </c>
      <c r="AH204" s="345">
        <f t="shared" ref="AH204:AL204" si="435">SUM(AH199:AH203)</f>
        <v>0</v>
      </c>
      <c r="AI204" s="345">
        <f t="shared" si="435"/>
        <v>0</v>
      </c>
      <c r="AJ204" s="345">
        <f t="shared" si="435"/>
        <v>0</v>
      </c>
      <c r="AK204" s="345">
        <f t="shared" si="435"/>
        <v>0</v>
      </c>
      <c r="AL204" s="345">
        <f t="shared" si="435"/>
        <v>0</v>
      </c>
      <c r="AM204" s="406">
        <f>SUM(AM199:AM203)</f>
        <v>640616.0668001615</v>
      </c>
    </row>
    <row r="205" spans="2:39" ht="15.6">
      <c r="B205" s="348" t="s">
        <v>269</v>
      </c>
      <c r="C205" s="344"/>
      <c r="D205" s="349"/>
      <c r="E205" s="333"/>
      <c r="F205" s="333"/>
      <c r="G205" s="333"/>
      <c r="H205" s="333"/>
      <c r="I205" s="333"/>
      <c r="J205" s="333"/>
      <c r="K205" s="333"/>
      <c r="L205" s="333"/>
      <c r="M205" s="333"/>
      <c r="N205" s="333"/>
      <c r="O205" s="299"/>
      <c r="P205" s="333"/>
      <c r="Q205" s="333"/>
      <c r="R205" s="333"/>
      <c r="S205" s="335"/>
      <c r="T205" s="335"/>
      <c r="U205" s="335"/>
      <c r="V205" s="335"/>
      <c r="W205" s="333"/>
      <c r="X205" s="333"/>
      <c r="Y205" s="346">
        <f>Y196*Y198</f>
        <v>145294.20000000001</v>
      </c>
      <c r="Z205" s="346">
        <f t="shared" ref="Z205:AE205" si="436">Z196*Z198</f>
        <v>14229</v>
      </c>
      <c r="AA205" s="346">
        <f t="shared" si="436"/>
        <v>264839.93326169031</v>
      </c>
      <c r="AB205" s="346">
        <f t="shared" si="436"/>
        <v>3272.5573151204203</v>
      </c>
      <c r="AC205" s="346">
        <f t="shared" si="436"/>
        <v>360.24387039884385</v>
      </c>
      <c r="AD205" s="346">
        <f t="shared" si="436"/>
        <v>0</v>
      </c>
      <c r="AE205" s="346">
        <f t="shared" si="436"/>
        <v>0</v>
      </c>
      <c r="AF205" s="346">
        <f>AF196*AF198</f>
        <v>0</v>
      </c>
      <c r="AG205" s="346">
        <f t="shared" ref="AG205:AL205" si="437">AG196*AG198</f>
        <v>0</v>
      </c>
      <c r="AH205" s="346">
        <f t="shared" si="437"/>
        <v>0</v>
      </c>
      <c r="AI205" s="346">
        <f t="shared" si="437"/>
        <v>0</v>
      </c>
      <c r="AJ205" s="346">
        <f t="shared" si="437"/>
        <v>0</v>
      </c>
      <c r="AK205" s="346">
        <f t="shared" si="437"/>
        <v>0</v>
      </c>
      <c r="AL205" s="346">
        <f t="shared" si="437"/>
        <v>0</v>
      </c>
      <c r="AM205" s="406">
        <f>SUM(Y205:AL205)</f>
        <v>427995.93444720958</v>
      </c>
    </row>
    <row r="206" spans="2:39" ht="15.6">
      <c r="B206" s="348" t="s">
        <v>270</v>
      </c>
      <c r="C206" s="344"/>
      <c r="D206" s="349"/>
      <c r="E206" s="333"/>
      <c r="F206" s="333"/>
      <c r="G206" s="333"/>
      <c r="H206" s="333"/>
      <c r="I206" s="333"/>
      <c r="J206" s="333"/>
      <c r="K206" s="333"/>
      <c r="L206" s="333"/>
      <c r="M206" s="333"/>
      <c r="N206" s="333"/>
      <c r="O206" s="299"/>
      <c r="P206" s="333"/>
      <c r="Q206" s="333"/>
      <c r="R206" s="333"/>
      <c r="S206" s="349"/>
      <c r="T206" s="349"/>
      <c r="U206" s="349"/>
      <c r="V206" s="349"/>
      <c r="W206" s="333"/>
      <c r="X206" s="333"/>
      <c r="Y206" s="350"/>
      <c r="Z206" s="350"/>
      <c r="AA206" s="350"/>
      <c r="AB206" s="350"/>
      <c r="AC206" s="350"/>
      <c r="AD206" s="350"/>
      <c r="AE206" s="350"/>
      <c r="AF206" s="350"/>
      <c r="AG206" s="350"/>
      <c r="AH206" s="350"/>
      <c r="AI206" s="350"/>
      <c r="AJ206" s="350"/>
      <c r="AK206" s="350"/>
      <c r="AL206" s="350"/>
      <c r="AM206" s="406">
        <f>AM204-AM205</f>
        <v>212620.13235295191</v>
      </c>
    </row>
    <row r="207" spans="2:39" ht="15">
      <c r="B207" s="323"/>
      <c r="C207" s="349"/>
      <c r="D207" s="349"/>
      <c r="E207" s="333"/>
      <c r="F207" s="333"/>
      <c r="G207" s="333"/>
      <c r="H207" s="333"/>
      <c r="I207" s="333"/>
      <c r="J207" s="333"/>
      <c r="K207" s="333"/>
      <c r="L207" s="333"/>
      <c r="M207" s="333"/>
      <c r="N207" s="333"/>
      <c r="O207" s="299"/>
      <c r="P207" s="333"/>
      <c r="Q207" s="333"/>
      <c r="R207" s="333"/>
      <c r="S207" s="349"/>
      <c r="T207" s="344"/>
      <c r="U207" s="349"/>
      <c r="V207" s="349"/>
      <c r="W207" s="333"/>
      <c r="X207" s="333"/>
      <c r="Y207" s="351"/>
      <c r="Z207" s="351"/>
      <c r="AA207" s="351"/>
      <c r="AB207" s="351"/>
      <c r="AC207" s="351"/>
      <c r="AD207" s="351"/>
      <c r="AE207" s="351"/>
      <c r="AF207" s="351"/>
      <c r="AG207" s="351"/>
      <c r="AH207" s="351"/>
      <c r="AI207" s="351"/>
      <c r="AJ207" s="351"/>
      <c r="AK207" s="351"/>
      <c r="AL207" s="351"/>
      <c r="AM207" s="347"/>
    </row>
    <row r="208" spans="2:39" ht="15">
      <c r="B208" s="293" t="s">
        <v>144</v>
      </c>
      <c r="C208" s="303"/>
      <c r="D208" s="278"/>
      <c r="E208" s="278"/>
      <c r="F208" s="278"/>
      <c r="G208" s="278"/>
      <c r="H208" s="278"/>
      <c r="I208" s="278"/>
      <c r="J208" s="278"/>
      <c r="K208" s="278"/>
      <c r="L208" s="278"/>
      <c r="M208" s="278"/>
      <c r="N208" s="278"/>
      <c r="O208" s="356"/>
      <c r="P208" s="278"/>
      <c r="Q208" s="278"/>
      <c r="R208" s="278"/>
      <c r="S208" s="303"/>
      <c r="T208" s="308"/>
      <c r="U208" s="308"/>
      <c r="V208" s="278"/>
      <c r="W208" s="278"/>
      <c r="X208" s="308"/>
      <c r="Y208" s="290">
        <f>SUMPRODUCT(E38:E193,Y38:Y193)</f>
        <v>6068989</v>
      </c>
      <c r="Z208" s="290">
        <f>SUMPRODUCT(E38:E193,Z38:Z193)</f>
        <v>1019815.474530414</v>
      </c>
      <c r="AA208" s="290">
        <f>IF(AA36="kw",SUMPRODUCT(N38:N193,P38:P193,AA38:AA193),SUMPRODUCT(E38:E193,AA38:AA193))</f>
        <v>37579.947952778013</v>
      </c>
      <c r="AB208" s="290">
        <f>IF(AB36="kw",SUMPRODUCT(N38:N193,P38:P193,AB38:AB193),SUMPRODUCT(E38:E193,AB38:AB193))</f>
        <v>0</v>
      </c>
      <c r="AC208" s="290">
        <f>IF(AC36="kw",SUMPRODUCT(N38:N193,P38:P193,AC38:AC193),SUMPRODUCT(E38:E193,AC38:AC193))</f>
        <v>0</v>
      </c>
      <c r="AD208" s="290">
        <f>IF(AD36="kw",SUMPRODUCT(N38:N193,P38:P193,AD38:AD193),SUMPRODUCT(E38:E193,AD38:AD193))</f>
        <v>0</v>
      </c>
      <c r="AE208" s="290">
        <f>IF(AE36="kw",SUMPRODUCT(N38:N193,P38:P193,AE38:AE193),SUMPRODUCT(E38:E193,AE38:AE193))</f>
        <v>0</v>
      </c>
      <c r="AF208" s="290">
        <f>IF(AF36="kw",SUMPRODUCT(N38:N193,P38:P193,AF38:AF193),SUMPRODUCT(E38:E193,AF38:AF193))</f>
        <v>0</v>
      </c>
      <c r="AG208" s="290">
        <f>IF(AG36="kw",SUMPRODUCT(N38:N193,P38:P193,AG38:AG193),SUMPRODUCT(E38:E193,AG38:AG193))</f>
        <v>0</v>
      </c>
      <c r="AH208" s="290">
        <f>IF(AH36="kw",SUMPRODUCT(N38:N193,P38:P193,AH38:AH193),SUMPRODUCT(E38:E193,AH38:AH193))</f>
        <v>0</v>
      </c>
      <c r="AI208" s="290">
        <f>IF(AI36="kw",SUMPRODUCT(N38:N193,P38:P193,AI38:AI193),SUMPRODUCT(E38:E193,AI38:AI193))</f>
        <v>0</v>
      </c>
      <c r="AJ208" s="290">
        <f>IF(AJ36="kw",SUMPRODUCT(N38:N193,P38:P193,AJ38:AJ193),SUMPRODUCT(E38:E193,AJ38:AJ193))</f>
        <v>0</v>
      </c>
      <c r="AK208" s="290">
        <f>IF(AK36="kw",SUMPRODUCT(N38:N193,P38:P193,AK38:AK193),SUMPRODUCT(E38:E193,AK38:AK193))</f>
        <v>0</v>
      </c>
      <c r="AL208" s="290">
        <f>IF(AL36="kw",SUMPRODUCT(N38:N193,P38:P193,AL38:AL193),SUMPRODUCT(E38:E193,AL38:AL193))</f>
        <v>0</v>
      </c>
      <c r="AM208" s="347"/>
    </row>
    <row r="209" spans="1:39" ht="15">
      <c r="B209" s="293" t="s">
        <v>145</v>
      </c>
      <c r="C209" s="303"/>
      <c r="D209" s="278"/>
      <c r="E209" s="278"/>
      <c r="F209" s="278"/>
      <c r="G209" s="278"/>
      <c r="H209" s="278"/>
      <c r="I209" s="278"/>
      <c r="J209" s="278"/>
      <c r="K209" s="278"/>
      <c r="L209" s="278"/>
      <c r="M209" s="278"/>
      <c r="N209" s="278"/>
      <c r="O209" s="356"/>
      <c r="P209" s="278"/>
      <c r="Q209" s="278"/>
      <c r="R209" s="278"/>
      <c r="S209" s="303"/>
      <c r="T209" s="308"/>
      <c r="U209" s="308"/>
      <c r="V209" s="278"/>
      <c r="W209" s="278"/>
      <c r="X209" s="308"/>
      <c r="Y209" s="290">
        <f>SUMPRODUCT(F38:F193,Y38:Y193)</f>
        <v>6068989</v>
      </c>
      <c r="Z209" s="290">
        <f>SUMPRODUCT(F38:F193,Z38:Z193)</f>
        <v>1019814.4745304141</v>
      </c>
      <c r="AA209" s="290">
        <f>IF(AA36="kw",SUMPRODUCT(N38:N193,Q38:Q193,AA38:AA193),SUMPRODUCT(F38:F193,AA38:AA193))</f>
        <v>37579.947952778013</v>
      </c>
      <c r="AB209" s="290">
        <f>IF(AB36="kw",SUMPRODUCT(N38:N193,Q38:Q193,AB38:AB193),SUMPRODUCT(F38:F193,AB38:AB193))</f>
        <v>0</v>
      </c>
      <c r="AC209" s="290">
        <f>IF(AC36="kw",SUMPRODUCT(N38:N193,Q38:Q193,AC38:AC193),SUMPRODUCT(F38:F193,AC38:AC193))</f>
        <v>0</v>
      </c>
      <c r="AD209" s="290">
        <f>IF(AD36="kw",SUMPRODUCT(N38:N193,Q38:Q193,AD38:AD193),SUMPRODUCT(F38:F193,AD38:AD193))</f>
        <v>0</v>
      </c>
      <c r="AE209" s="290">
        <f>IF(AE36="kw",SUMPRODUCT(N38:N193,Q38:Q193,AE38:AE193),SUMPRODUCT(F38:F193,AE38:AE193))</f>
        <v>0</v>
      </c>
      <c r="AF209" s="290">
        <f>IF(AF36="kw",SUMPRODUCT(N38:N193,Q38:Q193,AF38:AF193),SUMPRODUCT(F38:F193,AF38:AF193))</f>
        <v>0</v>
      </c>
      <c r="AG209" s="290">
        <f>IF(AG36="kw",SUMPRODUCT(N38:N193,Q38:Q193,AG38:AG193),SUMPRODUCT(F38:F193,AG38:AG193))</f>
        <v>0</v>
      </c>
      <c r="AH209" s="290">
        <f>IF(AH36="kw",SUMPRODUCT(N38:N193,Q38:Q193,AH38:AH193),SUMPRODUCT(F38:F193,AH38:AH193))</f>
        <v>0</v>
      </c>
      <c r="AI209" s="290">
        <f>IF(AI36="kw",SUMPRODUCT(N38:N193,Q38:Q193,AI38:AI193),SUMPRODUCT(F38:F193,AI38:AI193))</f>
        <v>0</v>
      </c>
      <c r="AJ209" s="290">
        <f>IF(AJ36="kw",SUMPRODUCT(N38:N193,Q38:Q193,AJ38:AJ193),SUMPRODUCT(F38:F193,AJ38:AJ193))</f>
        <v>0</v>
      </c>
      <c r="AK209" s="290">
        <f>IF(AK36="kw",SUMPRODUCT(N38:N193,Q38:Q193,AK38:AK193),SUMPRODUCT(F38:F193,AK38:AK193))</f>
        <v>0</v>
      </c>
      <c r="AL209" s="290">
        <f>IF(AL36="kw",SUMPRODUCT(N38:N193,Q38:Q193,AL38:AL193),SUMPRODUCT(F38:F193,AL38:AL193))</f>
        <v>0</v>
      </c>
      <c r="AM209" s="336"/>
    </row>
    <row r="210" spans="1:39" ht="15">
      <c r="B210" s="293" t="s">
        <v>146</v>
      </c>
      <c r="C210" s="303"/>
      <c r="D210" s="278"/>
      <c r="E210" s="278"/>
      <c r="F210" s="278"/>
      <c r="G210" s="278"/>
      <c r="H210" s="278"/>
      <c r="I210" s="278"/>
      <c r="J210" s="278"/>
      <c r="K210" s="278"/>
      <c r="L210" s="278"/>
      <c r="M210" s="278"/>
      <c r="N210" s="278"/>
      <c r="O210" s="356"/>
      <c r="P210" s="278"/>
      <c r="Q210" s="278"/>
      <c r="R210" s="278"/>
      <c r="S210" s="303"/>
      <c r="T210" s="308"/>
      <c r="U210" s="308"/>
      <c r="V210" s="278"/>
      <c r="W210" s="278"/>
      <c r="X210" s="308"/>
      <c r="Y210" s="290">
        <f>SUMPRODUCT(G38:G193,Y38:Y193)</f>
        <v>6068989</v>
      </c>
      <c r="Z210" s="290">
        <f>SUMPRODUCT(G38:G193,Z38:Z193)</f>
        <v>1020420.5474979142</v>
      </c>
      <c r="AA210" s="290">
        <f>IF(AA36="kw",SUMPRODUCT(N38:N193,R38:R193,AA38:AA193),SUMPRODUCT(G38:G193,AA38:AA193))</f>
        <v>37579.947952778013</v>
      </c>
      <c r="AB210" s="290">
        <f>IF(AB36="kw",SUMPRODUCT(N38:N193,R38:R193,AB38:AB193),SUMPRODUCT(G38:G193,AB38:AB193))</f>
        <v>0</v>
      </c>
      <c r="AC210" s="290">
        <f>IF(AC36="kw",SUMPRODUCT(N38:N193,R38:R193,AC38:AC193),SUMPRODUCT(G38:G193,AC38:AC193))</f>
        <v>0</v>
      </c>
      <c r="AD210" s="290">
        <f>IF(AD36="kw",SUMPRODUCT(N38:N193,R38:R193,AD38:AD193),SUMPRODUCT(G38:G193,AD38:AD193))</f>
        <v>0</v>
      </c>
      <c r="AE210" s="290">
        <f>IF(AE36="kw",SUMPRODUCT(N38:N193,R38:R193,AE38:AE193),SUMPRODUCT(G38:G193,AE38:AE193))</f>
        <v>0</v>
      </c>
      <c r="AF210" s="290">
        <f>IF(AF36="kw",SUMPRODUCT(N38:N193,R38:R193,AF38:AF193),SUMPRODUCT(G38:G193,AF38:AF193))</f>
        <v>0</v>
      </c>
      <c r="AG210" s="290">
        <f>IF(AG36="kw",SUMPRODUCT(N38:N193,R38:R193,AG38:AG193),SUMPRODUCT(G38:G193,AG38:AG193))</f>
        <v>0</v>
      </c>
      <c r="AH210" s="290">
        <f>IF(AH36="kw",SUMPRODUCT(N38:N193,R38:R193,AH38:AH193),SUMPRODUCT(G38:G193,AH38:AH193))</f>
        <v>0</v>
      </c>
      <c r="AI210" s="290">
        <f>IF(AI36="kw",SUMPRODUCT(N38:N193,R38:R193,AI38:AI193),SUMPRODUCT(G38:G193,AI38:AI193))</f>
        <v>0</v>
      </c>
      <c r="AJ210" s="290">
        <f>IF(AJ36="kw",SUMPRODUCT(N38:N193,R38:R193,AJ38:AJ193),SUMPRODUCT(G38:G193,AJ38:AJ193))</f>
        <v>0</v>
      </c>
      <c r="AK210" s="290">
        <f>IF(AK36="kw",SUMPRODUCT(N38:N193,R38:R193,AK38:AK193),SUMPRODUCT(G38:G193,AK38:AK193))</f>
        <v>0</v>
      </c>
      <c r="AL210" s="290">
        <f>IF(AL36="kw",SUMPRODUCT(N38:N193,R38:R193,AL38:AL193),SUMPRODUCT(G38:G193,AL38:AL193))</f>
        <v>0</v>
      </c>
      <c r="AM210" s="336"/>
    </row>
    <row r="211" spans="1:39" ht="15">
      <c r="B211" s="293" t="s">
        <v>147</v>
      </c>
      <c r="C211" s="303"/>
      <c r="D211" s="278"/>
      <c r="E211" s="278"/>
      <c r="F211" s="278"/>
      <c r="G211" s="278"/>
      <c r="H211" s="278"/>
      <c r="I211" s="278"/>
      <c r="J211" s="278"/>
      <c r="K211" s="278"/>
      <c r="L211" s="278"/>
      <c r="M211" s="278"/>
      <c r="N211" s="278"/>
      <c r="O211" s="356"/>
      <c r="P211" s="278"/>
      <c r="Q211" s="278"/>
      <c r="R211" s="278"/>
      <c r="S211" s="303"/>
      <c r="T211" s="308"/>
      <c r="U211" s="308"/>
      <c r="V211" s="278"/>
      <c r="W211" s="278"/>
      <c r="X211" s="308"/>
      <c r="Y211" s="290">
        <f>SUMPRODUCT(H38:H193,Y38:Y193)</f>
        <v>6050854</v>
      </c>
      <c r="Z211" s="290">
        <f>SUMPRODUCT(H38:H193,Z38:Z193)</f>
        <v>1020420.5474979142</v>
      </c>
      <c r="AA211" s="290">
        <f>IF(AA36="kw",SUMPRODUCT(N38:N193,S38:S193,AA38:AA193),SUMPRODUCT(H38:H193,AA38:AA193))</f>
        <v>37579.947952778013</v>
      </c>
      <c r="AB211" s="290">
        <f>IF(AB36="kw",SUMPRODUCT(N38:N193,S38:S193,AB38:AB193),SUMPRODUCT(H38:H193,AB38:AB193))</f>
        <v>0</v>
      </c>
      <c r="AC211" s="290">
        <f>IF(AC36="kw",SUMPRODUCT(N38:N193,S38:S193,AC38:AC193),SUMPRODUCT(H38:H193,AC38:AC193))</f>
        <v>0</v>
      </c>
      <c r="AD211" s="290">
        <f>IF(AD36="kw",SUMPRODUCT(N38:N193,S38:S193,AD38:AD193),SUMPRODUCT(H38:H193,AD38:AD193))</f>
        <v>0</v>
      </c>
      <c r="AE211" s="290">
        <f>IF(AE36="kw",SUMPRODUCT(N38:N193,S38:S193,AE38:AE193),SUMPRODUCT(H38:H193,AE38:AE193))</f>
        <v>0</v>
      </c>
      <c r="AF211" s="290">
        <f>IF(AF36="kw",SUMPRODUCT(N38:N193,S38:S193,AF38:AF193),SUMPRODUCT(H38:H193,AF38:AF193))</f>
        <v>0</v>
      </c>
      <c r="AG211" s="290">
        <f>IF(AG36="kw",SUMPRODUCT(N38:N193,S38:S193,AG38:AG193),SUMPRODUCT(H38:H193,AG38:AG193))</f>
        <v>0</v>
      </c>
      <c r="AH211" s="290">
        <f>IF(AH36="kw",SUMPRODUCT(N38:N193,S38:S193,AH38:AH193),SUMPRODUCT(H38:H193,AH38:AH193))</f>
        <v>0</v>
      </c>
      <c r="AI211" s="290">
        <f>IF(AI36="kw",SUMPRODUCT(N38:N193,S38:S193,AI38:AI193),SUMPRODUCT(H38:H193,AI38:AI193))</f>
        <v>0</v>
      </c>
      <c r="AJ211" s="290">
        <f>IF(AJ36="kw",SUMPRODUCT(N38:N193,S38:S193,AJ38:AJ193),SUMPRODUCT(H38:H193,AJ38:AJ193))</f>
        <v>0</v>
      </c>
      <c r="AK211" s="290">
        <f>IF(AK36="kw",SUMPRODUCT(N38:N193,S38:S193,AK38:AK193),SUMPRODUCT(H38:H193,AK38:AK193))</f>
        <v>0</v>
      </c>
      <c r="AL211" s="290">
        <f>IF(AL36="kw",SUMPRODUCT(N38:N193,S38:S193,AL38:AL193),SUMPRODUCT(H38:H193,AL38:AL193))</f>
        <v>0</v>
      </c>
      <c r="AM211" s="336"/>
    </row>
    <row r="212" spans="1:39" ht="15">
      <c r="B212" s="436" t="s">
        <v>148</v>
      </c>
      <c r="C212" s="363"/>
      <c r="D212" s="383"/>
      <c r="E212" s="383"/>
      <c r="F212" s="383"/>
      <c r="G212" s="383"/>
      <c r="H212" s="383"/>
      <c r="I212" s="383"/>
      <c r="J212" s="383"/>
      <c r="K212" s="383"/>
      <c r="L212" s="383"/>
      <c r="M212" s="383"/>
      <c r="N212" s="383"/>
      <c r="O212" s="382"/>
      <c r="P212" s="383"/>
      <c r="Q212" s="383"/>
      <c r="R212" s="383"/>
      <c r="S212" s="363"/>
      <c r="T212" s="384"/>
      <c r="U212" s="384"/>
      <c r="V212" s="383"/>
      <c r="W212" s="383"/>
      <c r="X212" s="384"/>
      <c r="Y212" s="325">
        <f>SUMPRODUCT(I38:I193,Y38:Y193)</f>
        <v>6019924</v>
      </c>
      <c r="Z212" s="325">
        <f>SUMPRODUCT(I38:I193,Z38:Z193)</f>
        <v>1017555.658231301</v>
      </c>
      <c r="AA212" s="325">
        <f>IF(AA36="kw",SUMPRODUCT(N38:N193,T38:T193,AA38:AA193),SUMPRODUCT(I38:I193,AA38:AA193))</f>
        <v>37313.604411153094</v>
      </c>
      <c r="AB212" s="325">
        <f>IF(AB36="kw",SUMPRODUCT(N38:N193,T38:T193,AB38:AB193),SUMPRODUCT(I38:I193,AB38:AB193))</f>
        <v>0</v>
      </c>
      <c r="AC212" s="325">
        <f>IF(AC36="kw",SUMPRODUCT(N38:N193,T38:T193,AC38:AC193),SUMPRODUCT(I38:I193,AC38:AC193))</f>
        <v>0</v>
      </c>
      <c r="AD212" s="325">
        <f>IF(AD36="kw",SUMPRODUCT(N38:N193,T38:T193,AD38:AD193),SUMPRODUCT(I38:I193,AD38:AD193))</f>
        <v>0</v>
      </c>
      <c r="AE212" s="325">
        <f>IF(AE36="kw",SUMPRODUCT(N38:N193,T38:T193,AE38:AE193),SUMPRODUCT(I38:I193,AE38:AE193))</f>
        <v>0</v>
      </c>
      <c r="AF212" s="325">
        <f>IF(AF36="kw",SUMPRODUCT(N38:N193,T38:T193,AF38:AF193),SUMPRODUCT(I38:I193,AF38:AF193))</f>
        <v>0</v>
      </c>
      <c r="AG212" s="325">
        <f>IF(AG36="kw",SUMPRODUCT(N38:N193,T38:T193,AG38:AG193),SUMPRODUCT(I38:I193,AG38:AG193))</f>
        <v>0</v>
      </c>
      <c r="AH212" s="325">
        <f>IF(AH36="kw",SUMPRODUCT(N38:N193,T38:T193,AH38:AH193),SUMPRODUCT(I38:I193,AH38:AH193))</f>
        <v>0</v>
      </c>
      <c r="AI212" s="325">
        <f>IF(AI36="kw",SUMPRODUCT(N38:N193,T38:T193,AI38:AI193),SUMPRODUCT(I38:I193,AI38:AI193))</f>
        <v>0</v>
      </c>
      <c r="AJ212" s="325">
        <f>IF(AJ36="kw",SUMPRODUCT(N38:N193,T38:T193,AJ38:AJ193),SUMPRODUCT(I38:I193,AJ38:AJ193))</f>
        <v>0</v>
      </c>
      <c r="AK212" s="325">
        <f>IF(AK36="kw",SUMPRODUCT(N38:N193,T38:T193,AK38:AK193),SUMPRODUCT(I38:I193,AK38:AK193))</f>
        <v>0</v>
      </c>
      <c r="AL212" s="325">
        <f>IF(AL36="kw",SUMPRODUCT(N38:N193,T38:T193,AL38:AL193),SUMPRODUCT(I38:I193,AL38:AL193))</f>
        <v>0</v>
      </c>
      <c r="AM212" s="385"/>
    </row>
    <row r="213" spans="1:39" ht="20.25" customHeight="1">
      <c r="B213" s="367" t="s">
        <v>585</v>
      </c>
      <c r="C213" s="386"/>
      <c r="D213" s="387"/>
      <c r="E213" s="387"/>
      <c r="F213" s="387"/>
      <c r="G213" s="387"/>
      <c r="H213" s="387"/>
      <c r="I213" s="387"/>
      <c r="J213" s="387"/>
      <c r="K213" s="387"/>
      <c r="L213" s="387"/>
      <c r="M213" s="387"/>
      <c r="N213" s="387"/>
      <c r="O213" s="387"/>
      <c r="P213" s="387"/>
      <c r="Q213" s="387"/>
      <c r="R213" s="387"/>
      <c r="S213" s="370"/>
      <c r="T213" s="371"/>
      <c r="U213" s="387"/>
      <c r="V213" s="387"/>
      <c r="W213" s="387"/>
      <c r="X213" s="387"/>
      <c r="Y213" s="408"/>
      <c r="Z213" s="408"/>
      <c r="AA213" s="408"/>
      <c r="AB213" s="408"/>
      <c r="AC213" s="408"/>
      <c r="AD213" s="408"/>
      <c r="AE213" s="408"/>
      <c r="AF213" s="408"/>
      <c r="AG213" s="408"/>
      <c r="AH213" s="408"/>
      <c r="AI213" s="408"/>
      <c r="AJ213" s="408"/>
      <c r="AK213" s="408"/>
      <c r="AL213" s="408"/>
      <c r="AM213" s="388"/>
    </row>
    <row r="214" spans="1:39" ht="15.6">
      <c r="B214" s="437"/>
    </row>
    <row r="215" spans="1:39" ht="15.6">
      <c r="B215" s="437"/>
    </row>
    <row r="216" spans="1:39" ht="15.6">
      <c r="B216" s="279" t="s">
        <v>273</v>
      </c>
      <c r="C216" s="280"/>
      <c r="D216" s="589" t="s">
        <v>525</v>
      </c>
      <c r="E216" s="252"/>
      <c r="F216" s="589"/>
      <c r="G216" s="252"/>
      <c r="H216" s="252"/>
      <c r="I216" s="252"/>
      <c r="J216" s="252"/>
      <c r="K216" s="252"/>
      <c r="L216" s="252"/>
      <c r="M216" s="252"/>
      <c r="N216" s="252"/>
      <c r="O216" s="280"/>
      <c r="P216" s="252"/>
      <c r="Q216" s="252"/>
      <c r="R216" s="252"/>
      <c r="S216" s="252"/>
      <c r="T216" s="252"/>
      <c r="U216" s="252"/>
      <c r="V216" s="252"/>
      <c r="W216" s="252"/>
      <c r="X216" s="252"/>
      <c r="Y216" s="269"/>
      <c r="Z216" s="266"/>
      <c r="AA216" s="266"/>
      <c r="AB216" s="266"/>
      <c r="AC216" s="266"/>
      <c r="AD216" s="266"/>
      <c r="AE216" s="266"/>
      <c r="AF216" s="266"/>
      <c r="AG216" s="266"/>
      <c r="AH216" s="266"/>
      <c r="AI216" s="266"/>
      <c r="AJ216" s="266"/>
      <c r="AK216" s="266"/>
      <c r="AL216" s="266"/>
      <c r="AM216" s="281"/>
    </row>
    <row r="217" spans="1:39" ht="34.5" customHeight="1">
      <c r="B217" s="861" t="s">
        <v>211</v>
      </c>
      <c r="C217" s="863" t="s">
        <v>33</v>
      </c>
      <c r="D217" s="283" t="s">
        <v>421</v>
      </c>
      <c r="E217" s="865" t="s">
        <v>209</v>
      </c>
      <c r="F217" s="866"/>
      <c r="G217" s="866"/>
      <c r="H217" s="866"/>
      <c r="I217" s="866"/>
      <c r="J217" s="866"/>
      <c r="K217" s="866"/>
      <c r="L217" s="866"/>
      <c r="M217" s="867"/>
      <c r="N217" s="868" t="s">
        <v>213</v>
      </c>
      <c r="O217" s="283" t="s">
        <v>422</v>
      </c>
      <c r="P217" s="865" t="s">
        <v>212</v>
      </c>
      <c r="Q217" s="866"/>
      <c r="R217" s="866"/>
      <c r="S217" s="866"/>
      <c r="T217" s="866"/>
      <c r="U217" s="866"/>
      <c r="V217" s="866"/>
      <c r="W217" s="866"/>
      <c r="X217" s="867"/>
      <c r="Y217" s="858" t="s">
        <v>243</v>
      </c>
      <c r="Z217" s="859"/>
      <c r="AA217" s="859"/>
      <c r="AB217" s="859"/>
      <c r="AC217" s="859"/>
      <c r="AD217" s="859"/>
      <c r="AE217" s="859"/>
      <c r="AF217" s="859"/>
      <c r="AG217" s="859"/>
      <c r="AH217" s="859"/>
      <c r="AI217" s="859"/>
      <c r="AJ217" s="859"/>
      <c r="AK217" s="859"/>
      <c r="AL217" s="859"/>
      <c r="AM217" s="860"/>
    </row>
    <row r="218" spans="1:39" ht="60.75" customHeight="1">
      <c r="B218" s="862"/>
      <c r="C218" s="864"/>
      <c r="D218" s="284">
        <v>2016</v>
      </c>
      <c r="E218" s="284">
        <v>2017</v>
      </c>
      <c r="F218" s="284">
        <v>2018</v>
      </c>
      <c r="G218" s="284">
        <v>2019</v>
      </c>
      <c r="H218" s="284">
        <v>2020</v>
      </c>
      <c r="I218" s="284">
        <v>2021</v>
      </c>
      <c r="J218" s="284">
        <v>2022</v>
      </c>
      <c r="K218" s="284">
        <v>2023</v>
      </c>
      <c r="L218" s="284">
        <v>2024</v>
      </c>
      <c r="M218" s="284">
        <v>2025</v>
      </c>
      <c r="N218" s="869"/>
      <c r="O218" s="284">
        <v>2016</v>
      </c>
      <c r="P218" s="284">
        <v>2017</v>
      </c>
      <c r="Q218" s="284">
        <v>2018</v>
      </c>
      <c r="R218" s="284">
        <v>2019</v>
      </c>
      <c r="S218" s="284">
        <v>2020</v>
      </c>
      <c r="T218" s="284">
        <v>2021</v>
      </c>
      <c r="U218" s="284">
        <v>2022</v>
      </c>
      <c r="V218" s="284">
        <v>2023</v>
      </c>
      <c r="W218" s="284">
        <v>2024</v>
      </c>
      <c r="X218" s="284">
        <v>2025</v>
      </c>
      <c r="Y218" s="284" t="str">
        <f>'1.  LRAMVA Summary'!D52</f>
        <v>Residential</v>
      </c>
      <c r="Z218" s="284" t="str">
        <f>'1.  LRAMVA Summary'!E52</f>
        <v>GS&lt;50 kW</v>
      </c>
      <c r="AA218" s="284" t="str">
        <f>'1.  LRAMVA Summary'!F52</f>
        <v>GS&gt;50 kW</v>
      </c>
      <c r="AB218" s="284" t="str">
        <f>'1.  LRAMVA Summary'!G52</f>
        <v>GS&gt;1000 kW</v>
      </c>
      <c r="AC218" s="284" t="str">
        <f>'1.  LRAMVA Summary'!H52</f>
        <v>Street Lighting</v>
      </c>
      <c r="AD218" s="284" t="str">
        <f>'1.  LRAMVA Summary'!I52</f>
        <v/>
      </c>
      <c r="AE218" s="284" t="str">
        <f>'1.  LRAMVA Summary'!J52</f>
        <v/>
      </c>
      <c r="AF218" s="284" t="str">
        <f>'1.  LRAMVA Summary'!K52</f>
        <v/>
      </c>
      <c r="AG218" s="284" t="str">
        <f>'1.  LRAMVA Summary'!L52</f>
        <v/>
      </c>
      <c r="AH218" s="284" t="str">
        <f>'1.  LRAMVA Summary'!M52</f>
        <v/>
      </c>
      <c r="AI218" s="284" t="str">
        <f>'1.  LRAMVA Summary'!N52</f>
        <v/>
      </c>
      <c r="AJ218" s="284" t="str">
        <f>'1.  LRAMVA Summary'!O52</f>
        <v/>
      </c>
      <c r="AK218" s="284" t="str">
        <f>'1.  LRAMVA Summary'!P52</f>
        <v/>
      </c>
      <c r="AL218" s="284" t="str">
        <f>'1.  LRAMVA Summary'!Q52</f>
        <v/>
      </c>
      <c r="AM218" s="286" t="str">
        <f>'1.  LRAMVA Summary'!R52</f>
        <v>Total</v>
      </c>
    </row>
    <row r="219" spans="1:39" ht="15.75" customHeight="1">
      <c r="B219" s="517" t="s">
        <v>503</v>
      </c>
      <c r="C219" s="288"/>
      <c r="D219" s="288"/>
      <c r="E219" s="288"/>
      <c r="F219" s="288"/>
      <c r="G219" s="288"/>
      <c r="H219" s="288"/>
      <c r="I219" s="288"/>
      <c r="J219" s="288"/>
      <c r="K219" s="288"/>
      <c r="L219" s="288"/>
      <c r="M219" s="288"/>
      <c r="N219" s="289"/>
      <c r="O219" s="288"/>
      <c r="P219" s="288"/>
      <c r="Q219" s="288"/>
      <c r="R219" s="288"/>
      <c r="S219" s="288"/>
      <c r="T219" s="288"/>
      <c r="U219" s="288"/>
      <c r="V219" s="288"/>
      <c r="W219" s="288"/>
      <c r="X219" s="288"/>
      <c r="Y219" s="290" t="str">
        <f>'1.  LRAMVA Summary'!D53</f>
        <v>kWh</v>
      </c>
      <c r="Z219" s="290" t="str">
        <f>'1.  LRAMVA Summary'!E53</f>
        <v>kWh</v>
      </c>
      <c r="AA219" s="290" t="str">
        <f>'1.  LRAMVA Summary'!F53</f>
        <v>KW</v>
      </c>
      <c r="AB219" s="290" t="str">
        <f>'1.  LRAMVA Summary'!G53</f>
        <v>KW</v>
      </c>
      <c r="AC219" s="290" t="str">
        <f>'1.  LRAMVA Summary'!H53</f>
        <v>KW</v>
      </c>
      <c r="AD219" s="290">
        <f>'1.  LRAMVA Summary'!I53</f>
        <v>0</v>
      </c>
      <c r="AE219" s="290">
        <f>'1.  LRAMVA Summary'!J53</f>
        <v>0</v>
      </c>
      <c r="AF219" s="290">
        <f>'1.  LRAMVA Summary'!K53</f>
        <v>0</v>
      </c>
      <c r="AG219" s="290">
        <f>'1.  LRAMVA Summary'!L53</f>
        <v>0</v>
      </c>
      <c r="AH219" s="290">
        <f>'1.  LRAMVA Summary'!M53</f>
        <v>0</v>
      </c>
      <c r="AI219" s="290">
        <f>'1.  LRAMVA Summary'!N53</f>
        <v>0</v>
      </c>
      <c r="AJ219" s="290">
        <f>'1.  LRAMVA Summary'!O53</f>
        <v>0</v>
      </c>
      <c r="AK219" s="290">
        <f>'1.  LRAMVA Summary'!P53</f>
        <v>0</v>
      </c>
      <c r="AL219" s="290">
        <f>'1.  LRAMVA Summary'!Q53</f>
        <v>0</v>
      </c>
      <c r="AM219" s="291"/>
    </row>
    <row r="220" spans="1:39" ht="15.6" outlineLevel="1">
      <c r="B220" s="287" t="s">
        <v>496</v>
      </c>
      <c r="C220" s="288"/>
      <c r="D220" s="288"/>
      <c r="E220" s="288"/>
      <c r="F220" s="288"/>
      <c r="G220" s="288"/>
      <c r="H220" s="288"/>
      <c r="I220" s="288"/>
      <c r="J220" s="288"/>
      <c r="K220" s="288"/>
      <c r="L220" s="288"/>
      <c r="M220" s="288"/>
      <c r="N220" s="289"/>
      <c r="O220" s="288"/>
      <c r="P220" s="288"/>
      <c r="Q220" s="288"/>
      <c r="R220" s="288"/>
      <c r="S220" s="288"/>
      <c r="T220" s="288"/>
      <c r="U220" s="288"/>
      <c r="V220" s="288"/>
      <c r="W220" s="288"/>
      <c r="X220" s="288"/>
      <c r="Y220" s="290"/>
      <c r="Z220" s="290"/>
      <c r="AA220" s="290"/>
      <c r="AB220" s="290"/>
      <c r="AC220" s="290"/>
      <c r="AD220" s="290"/>
      <c r="AE220" s="290"/>
      <c r="AF220" s="290"/>
      <c r="AG220" s="290"/>
      <c r="AH220" s="290"/>
      <c r="AI220" s="290"/>
      <c r="AJ220" s="290"/>
      <c r="AK220" s="290"/>
      <c r="AL220" s="290"/>
      <c r="AM220" s="291"/>
    </row>
    <row r="221" spans="1:39" ht="15" outlineLevel="1">
      <c r="A221" s="521">
        <v>1</v>
      </c>
      <c r="B221" s="519" t="s">
        <v>95</v>
      </c>
      <c r="C221" s="290" t="s">
        <v>25</v>
      </c>
      <c r="D221" s="294"/>
      <c r="E221" s="294"/>
      <c r="F221" s="294"/>
      <c r="G221" s="294"/>
      <c r="H221" s="294"/>
      <c r="I221" s="294"/>
      <c r="J221" s="294"/>
      <c r="K221" s="294"/>
      <c r="L221" s="294"/>
      <c r="M221" s="294"/>
      <c r="N221" s="290"/>
      <c r="O221" s="294"/>
      <c r="P221" s="294"/>
      <c r="Q221" s="294"/>
      <c r="R221" s="294"/>
      <c r="S221" s="294"/>
      <c r="T221" s="294"/>
      <c r="U221" s="294"/>
      <c r="V221" s="294"/>
      <c r="W221" s="294"/>
      <c r="X221" s="294"/>
      <c r="Y221" s="409"/>
      <c r="Z221" s="409"/>
      <c r="AA221" s="409"/>
      <c r="AB221" s="409"/>
      <c r="AC221" s="409"/>
      <c r="AD221" s="409"/>
      <c r="AE221" s="409"/>
      <c r="AF221" s="409"/>
      <c r="AG221" s="409"/>
      <c r="AH221" s="409"/>
      <c r="AI221" s="409"/>
      <c r="AJ221" s="409"/>
      <c r="AK221" s="409"/>
      <c r="AL221" s="409"/>
      <c r="AM221" s="295">
        <f>SUM(Y221:AL221)</f>
        <v>0</v>
      </c>
    </row>
    <row r="222" spans="1:39" ht="15" outlineLevel="1">
      <c r="B222" s="293" t="s">
        <v>289</v>
      </c>
      <c r="C222" s="290" t="s">
        <v>163</v>
      </c>
      <c r="D222" s="294"/>
      <c r="E222" s="294"/>
      <c r="F222" s="294"/>
      <c r="G222" s="294"/>
      <c r="H222" s="294"/>
      <c r="I222" s="294"/>
      <c r="J222" s="294"/>
      <c r="K222" s="294"/>
      <c r="L222" s="294"/>
      <c r="M222" s="294"/>
      <c r="N222" s="467"/>
      <c r="O222" s="294"/>
      <c r="P222" s="294"/>
      <c r="Q222" s="294"/>
      <c r="R222" s="294"/>
      <c r="S222" s="294"/>
      <c r="T222" s="294"/>
      <c r="U222" s="294"/>
      <c r="V222" s="294"/>
      <c r="W222" s="294"/>
      <c r="X222" s="294"/>
      <c r="Y222" s="410">
        <f>Y221</f>
        <v>0</v>
      </c>
      <c r="Z222" s="410">
        <f t="shared" ref="Z222:AC222" si="438">Z221</f>
        <v>0</v>
      </c>
      <c r="AA222" s="410">
        <f t="shared" si="438"/>
        <v>0</v>
      </c>
      <c r="AB222" s="410">
        <f t="shared" si="438"/>
        <v>0</v>
      </c>
      <c r="AC222" s="410">
        <f t="shared" si="438"/>
        <v>0</v>
      </c>
      <c r="AD222" s="410">
        <f t="shared" ref="AD222" si="439">AD221</f>
        <v>0</v>
      </c>
      <c r="AE222" s="410">
        <f t="shared" ref="AE222" si="440">AE221</f>
        <v>0</v>
      </c>
      <c r="AF222" s="410">
        <f t="shared" ref="AF222" si="441">AF221</f>
        <v>0</v>
      </c>
      <c r="AG222" s="410">
        <f t="shared" ref="AG222" si="442">AG221</f>
        <v>0</v>
      </c>
      <c r="AH222" s="410">
        <f t="shared" ref="AH222" si="443">AH221</f>
        <v>0</v>
      </c>
      <c r="AI222" s="410">
        <f t="shared" ref="AI222" si="444">AI221</f>
        <v>0</v>
      </c>
      <c r="AJ222" s="410">
        <f t="shared" ref="AJ222" si="445">AJ221</f>
        <v>0</v>
      </c>
      <c r="AK222" s="410">
        <f t="shared" ref="AK222" si="446">AK221</f>
        <v>0</v>
      </c>
      <c r="AL222" s="410">
        <f t="shared" ref="AL222" si="447">AL221</f>
        <v>0</v>
      </c>
      <c r="AM222" s="296"/>
    </row>
    <row r="223" spans="1:39" ht="15.6" outlineLevel="1">
      <c r="B223" s="297"/>
      <c r="C223" s="298"/>
      <c r="D223" s="298"/>
      <c r="E223" s="298"/>
      <c r="F223" s="298"/>
      <c r="G223" s="298"/>
      <c r="H223" s="298"/>
      <c r="I223" s="298"/>
      <c r="J223" s="298"/>
      <c r="K223" s="298"/>
      <c r="L223" s="298"/>
      <c r="M223" s="298"/>
      <c r="N223" s="299"/>
      <c r="O223" s="298"/>
      <c r="P223" s="298"/>
      <c r="Q223" s="298"/>
      <c r="R223" s="298"/>
      <c r="S223" s="298"/>
      <c r="T223" s="298"/>
      <c r="U223" s="298"/>
      <c r="V223" s="298"/>
      <c r="W223" s="298"/>
      <c r="X223" s="298"/>
      <c r="Y223" s="411"/>
      <c r="Z223" s="412"/>
      <c r="AA223" s="412"/>
      <c r="AB223" s="412"/>
      <c r="AC223" s="412"/>
      <c r="AD223" s="412"/>
      <c r="AE223" s="412"/>
      <c r="AF223" s="412"/>
      <c r="AG223" s="412"/>
      <c r="AH223" s="412"/>
      <c r="AI223" s="412"/>
      <c r="AJ223" s="412"/>
      <c r="AK223" s="412"/>
      <c r="AL223" s="412"/>
      <c r="AM223" s="301"/>
    </row>
    <row r="224" spans="1:39" ht="15" outlineLevel="1">
      <c r="A224" s="521">
        <v>2</v>
      </c>
      <c r="B224" s="519" t="s">
        <v>96</v>
      </c>
      <c r="C224" s="290" t="s">
        <v>25</v>
      </c>
      <c r="D224" s="294"/>
      <c r="E224" s="294"/>
      <c r="F224" s="294"/>
      <c r="G224" s="294"/>
      <c r="H224" s="294"/>
      <c r="I224" s="294"/>
      <c r="J224" s="294"/>
      <c r="K224" s="294"/>
      <c r="L224" s="294"/>
      <c r="M224" s="294"/>
      <c r="N224" s="290"/>
      <c r="O224" s="294"/>
      <c r="P224" s="294"/>
      <c r="Q224" s="294"/>
      <c r="R224" s="294"/>
      <c r="S224" s="294"/>
      <c r="T224" s="294"/>
      <c r="U224" s="294"/>
      <c r="V224" s="294"/>
      <c r="W224" s="294"/>
      <c r="X224" s="294"/>
      <c r="Y224" s="409"/>
      <c r="Z224" s="409"/>
      <c r="AA224" s="409"/>
      <c r="AB224" s="409"/>
      <c r="AC224" s="409"/>
      <c r="AD224" s="409"/>
      <c r="AE224" s="409"/>
      <c r="AF224" s="409"/>
      <c r="AG224" s="409"/>
      <c r="AH224" s="409"/>
      <c r="AI224" s="409"/>
      <c r="AJ224" s="409"/>
      <c r="AK224" s="409"/>
      <c r="AL224" s="409"/>
      <c r="AM224" s="295">
        <f>SUM(Y224:AL224)</f>
        <v>0</v>
      </c>
    </row>
    <row r="225" spans="1:39" ht="15" outlineLevel="1">
      <c r="B225" s="293" t="s">
        <v>289</v>
      </c>
      <c r="C225" s="290" t="s">
        <v>163</v>
      </c>
      <c r="D225" s="294"/>
      <c r="E225" s="294"/>
      <c r="F225" s="294"/>
      <c r="G225" s="294"/>
      <c r="H225" s="294"/>
      <c r="I225" s="294"/>
      <c r="J225" s="294"/>
      <c r="K225" s="294"/>
      <c r="L225" s="294"/>
      <c r="M225" s="294"/>
      <c r="N225" s="467"/>
      <c r="O225" s="294"/>
      <c r="P225" s="294"/>
      <c r="Q225" s="294"/>
      <c r="R225" s="294"/>
      <c r="S225" s="294"/>
      <c r="T225" s="294"/>
      <c r="U225" s="294"/>
      <c r="V225" s="294"/>
      <c r="W225" s="294"/>
      <c r="X225" s="294"/>
      <c r="Y225" s="410">
        <f>Y224</f>
        <v>0</v>
      </c>
      <c r="Z225" s="410">
        <f t="shared" ref="Z225:AC225" si="448">Z224</f>
        <v>0</v>
      </c>
      <c r="AA225" s="410">
        <f t="shared" si="448"/>
        <v>0</v>
      </c>
      <c r="AB225" s="410">
        <f t="shared" si="448"/>
        <v>0</v>
      </c>
      <c r="AC225" s="410">
        <f t="shared" si="448"/>
        <v>0</v>
      </c>
      <c r="AD225" s="410">
        <f t="shared" ref="AD225" si="449">AD224</f>
        <v>0</v>
      </c>
      <c r="AE225" s="410">
        <f t="shared" ref="AE225" si="450">AE224</f>
        <v>0</v>
      </c>
      <c r="AF225" s="410">
        <f t="shared" ref="AF225" si="451">AF224</f>
        <v>0</v>
      </c>
      <c r="AG225" s="410">
        <f t="shared" ref="AG225" si="452">AG224</f>
        <v>0</v>
      </c>
      <c r="AH225" s="410">
        <f t="shared" ref="AH225" si="453">AH224</f>
        <v>0</v>
      </c>
      <c r="AI225" s="410">
        <f t="shared" ref="AI225" si="454">AI224</f>
        <v>0</v>
      </c>
      <c r="AJ225" s="410">
        <f t="shared" ref="AJ225" si="455">AJ224</f>
        <v>0</v>
      </c>
      <c r="AK225" s="410">
        <f t="shared" ref="AK225" si="456">AK224</f>
        <v>0</v>
      </c>
      <c r="AL225" s="410">
        <f t="shared" ref="AL225" si="457">AL224</f>
        <v>0</v>
      </c>
      <c r="AM225" s="296"/>
    </row>
    <row r="226" spans="1:39" ht="15.6" outlineLevel="1">
      <c r="B226" s="297"/>
      <c r="C226" s="298"/>
      <c r="D226" s="303"/>
      <c r="E226" s="303"/>
      <c r="F226" s="303"/>
      <c r="G226" s="303"/>
      <c r="H226" s="303"/>
      <c r="I226" s="303"/>
      <c r="J226" s="303"/>
      <c r="K226" s="303"/>
      <c r="L226" s="303"/>
      <c r="M226" s="303"/>
      <c r="N226" s="299"/>
      <c r="O226" s="303"/>
      <c r="P226" s="303"/>
      <c r="Q226" s="303"/>
      <c r="R226" s="303"/>
      <c r="S226" s="303"/>
      <c r="T226" s="303"/>
      <c r="U226" s="303"/>
      <c r="V226" s="303"/>
      <c r="W226" s="303"/>
      <c r="X226" s="303"/>
      <c r="Y226" s="411"/>
      <c r="Z226" s="412"/>
      <c r="AA226" s="412"/>
      <c r="AB226" s="412"/>
      <c r="AC226" s="412"/>
      <c r="AD226" s="412"/>
      <c r="AE226" s="412"/>
      <c r="AF226" s="412"/>
      <c r="AG226" s="412"/>
      <c r="AH226" s="412"/>
      <c r="AI226" s="412"/>
      <c r="AJ226" s="412"/>
      <c r="AK226" s="412"/>
      <c r="AL226" s="412"/>
      <c r="AM226" s="301"/>
    </row>
    <row r="227" spans="1:39" ht="15" outlineLevel="1">
      <c r="A227" s="521">
        <v>3</v>
      </c>
      <c r="B227" s="519" t="s">
        <v>97</v>
      </c>
      <c r="C227" s="290" t="s">
        <v>25</v>
      </c>
      <c r="D227" s="294"/>
      <c r="E227" s="294"/>
      <c r="F227" s="294"/>
      <c r="G227" s="294"/>
      <c r="H227" s="294"/>
      <c r="I227" s="294"/>
      <c r="J227" s="294"/>
      <c r="K227" s="294"/>
      <c r="L227" s="294"/>
      <c r="M227" s="294"/>
      <c r="N227" s="290"/>
      <c r="O227" s="294"/>
      <c r="P227" s="294"/>
      <c r="Q227" s="294"/>
      <c r="R227" s="294"/>
      <c r="S227" s="294"/>
      <c r="T227" s="294"/>
      <c r="U227" s="294"/>
      <c r="V227" s="294"/>
      <c r="W227" s="294"/>
      <c r="X227" s="294"/>
      <c r="Y227" s="409"/>
      <c r="Z227" s="409"/>
      <c r="AA227" s="409"/>
      <c r="AB227" s="409"/>
      <c r="AC227" s="409"/>
      <c r="AD227" s="409"/>
      <c r="AE227" s="409"/>
      <c r="AF227" s="409"/>
      <c r="AG227" s="409"/>
      <c r="AH227" s="409"/>
      <c r="AI227" s="409"/>
      <c r="AJ227" s="409"/>
      <c r="AK227" s="409"/>
      <c r="AL227" s="409"/>
      <c r="AM227" s="295">
        <f>SUM(Y227:AL227)</f>
        <v>0</v>
      </c>
    </row>
    <row r="228" spans="1:39" ht="15" outlineLevel="1">
      <c r="B228" s="293" t="s">
        <v>289</v>
      </c>
      <c r="C228" s="290" t="s">
        <v>163</v>
      </c>
      <c r="D228" s="294"/>
      <c r="E228" s="294"/>
      <c r="F228" s="294"/>
      <c r="G228" s="294"/>
      <c r="H228" s="294"/>
      <c r="I228" s="294"/>
      <c r="J228" s="294"/>
      <c r="K228" s="294"/>
      <c r="L228" s="294"/>
      <c r="M228" s="294"/>
      <c r="N228" s="467"/>
      <c r="O228" s="294"/>
      <c r="P228" s="294"/>
      <c r="Q228" s="294"/>
      <c r="R228" s="294"/>
      <c r="S228" s="294"/>
      <c r="T228" s="294"/>
      <c r="U228" s="294"/>
      <c r="V228" s="294"/>
      <c r="W228" s="294"/>
      <c r="X228" s="294"/>
      <c r="Y228" s="410">
        <f>Y227</f>
        <v>0</v>
      </c>
      <c r="Z228" s="410">
        <f t="shared" ref="Z228:AC228" si="458">Z227</f>
        <v>0</v>
      </c>
      <c r="AA228" s="410">
        <f t="shared" si="458"/>
        <v>0</v>
      </c>
      <c r="AB228" s="410">
        <f t="shared" si="458"/>
        <v>0</v>
      </c>
      <c r="AC228" s="410">
        <f t="shared" si="458"/>
        <v>0</v>
      </c>
      <c r="AD228" s="410">
        <f t="shared" ref="AD228" si="459">AD227</f>
        <v>0</v>
      </c>
      <c r="AE228" s="410">
        <f t="shared" ref="AE228" si="460">AE227</f>
        <v>0</v>
      </c>
      <c r="AF228" s="410">
        <f t="shared" ref="AF228" si="461">AF227</f>
        <v>0</v>
      </c>
      <c r="AG228" s="410">
        <f t="shared" ref="AG228" si="462">AG227</f>
        <v>0</v>
      </c>
      <c r="AH228" s="410">
        <f t="shared" ref="AH228" si="463">AH227</f>
        <v>0</v>
      </c>
      <c r="AI228" s="410">
        <f t="shared" ref="AI228" si="464">AI227</f>
        <v>0</v>
      </c>
      <c r="AJ228" s="410">
        <f t="shared" ref="AJ228" si="465">AJ227</f>
        <v>0</v>
      </c>
      <c r="AK228" s="410">
        <f t="shared" ref="AK228" si="466">AK227</f>
        <v>0</v>
      </c>
      <c r="AL228" s="410">
        <f t="shared" ref="AL228" si="467">AL227</f>
        <v>0</v>
      </c>
      <c r="AM228" s="296"/>
    </row>
    <row r="229" spans="1:39" ht="15" outlineLevel="1">
      <c r="B229" s="293"/>
      <c r="C229" s="304"/>
      <c r="D229" s="290"/>
      <c r="E229" s="290"/>
      <c r="F229" s="290"/>
      <c r="G229" s="290"/>
      <c r="H229" s="290"/>
      <c r="I229" s="290"/>
      <c r="J229" s="290"/>
      <c r="K229" s="290"/>
      <c r="L229" s="290"/>
      <c r="M229" s="290"/>
      <c r="N229" s="290"/>
      <c r="O229" s="290"/>
      <c r="P229" s="290"/>
      <c r="Q229" s="290"/>
      <c r="R229" s="290"/>
      <c r="S229" s="290"/>
      <c r="T229" s="290"/>
      <c r="U229" s="290"/>
      <c r="V229" s="290"/>
      <c r="W229" s="290"/>
      <c r="X229" s="290"/>
      <c r="Y229" s="411"/>
      <c r="Z229" s="411"/>
      <c r="AA229" s="411"/>
      <c r="AB229" s="411"/>
      <c r="AC229" s="411"/>
      <c r="AD229" s="411"/>
      <c r="AE229" s="411"/>
      <c r="AF229" s="411"/>
      <c r="AG229" s="411"/>
      <c r="AH229" s="411"/>
      <c r="AI229" s="411"/>
      <c r="AJ229" s="411"/>
      <c r="AK229" s="411"/>
      <c r="AL229" s="411"/>
      <c r="AM229" s="305"/>
    </row>
    <row r="230" spans="1:39" ht="15" outlineLevel="1">
      <c r="A230" s="521">
        <v>4</v>
      </c>
      <c r="B230" s="519" t="s">
        <v>675</v>
      </c>
      <c r="C230" s="290" t="s">
        <v>25</v>
      </c>
      <c r="D230" s="294"/>
      <c r="E230" s="294"/>
      <c r="F230" s="294"/>
      <c r="G230" s="294"/>
      <c r="H230" s="294"/>
      <c r="I230" s="294"/>
      <c r="J230" s="294"/>
      <c r="K230" s="294"/>
      <c r="L230" s="294"/>
      <c r="M230" s="294"/>
      <c r="N230" s="290"/>
      <c r="O230" s="294"/>
      <c r="P230" s="294"/>
      <c r="Q230" s="294"/>
      <c r="R230" s="294"/>
      <c r="S230" s="294"/>
      <c r="T230" s="294"/>
      <c r="U230" s="294"/>
      <c r="V230" s="294"/>
      <c r="W230" s="294"/>
      <c r="X230" s="294"/>
      <c r="Y230" s="409"/>
      <c r="Z230" s="409"/>
      <c r="AA230" s="409"/>
      <c r="AB230" s="409"/>
      <c r="AC230" s="409"/>
      <c r="AD230" s="409"/>
      <c r="AE230" s="409"/>
      <c r="AF230" s="409"/>
      <c r="AG230" s="409"/>
      <c r="AH230" s="409"/>
      <c r="AI230" s="409"/>
      <c r="AJ230" s="409"/>
      <c r="AK230" s="409"/>
      <c r="AL230" s="409"/>
      <c r="AM230" s="295">
        <f>SUM(Y230:AL230)</f>
        <v>0</v>
      </c>
    </row>
    <row r="231" spans="1:39" ht="15" outlineLevel="1">
      <c r="B231" s="293" t="s">
        <v>289</v>
      </c>
      <c r="C231" s="290" t="s">
        <v>163</v>
      </c>
      <c r="D231" s="294"/>
      <c r="E231" s="294"/>
      <c r="F231" s="294"/>
      <c r="G231" s="294"/>
      <c r="H231" s="294"/>
      <c r="I231" s="294"/>
      <c r="J231" s="294"/>
      <c r="K231" s="294"/>
      <c r="L231" s="294"/>
      <c r="M231" s="294"/>
      <c r="N231" s="467"/>
      <c r="O231" s="294"/>
      <c r="P231" s="294"/>
      <c r="Q231" s="294"/>
      <c r="R231" s="294"/>
      <c r="S231" s="294"/>
      <c r="T231" s="294"/>
      <c r="U231" s="294"/>
      <c r="V231" s="294"/>
      <c r="W231" s="294"/>
      <c r="X231" s="294"/>
      <c r="Y231" s="410">
        <f>Y230</f>
        <v>0</v>
      </c>
      <c r="Z231" s="410">
        <f t="shared" ref="Z231:AC231" si="468">Z230</f>
        <v>0</v>
      </c>
      <c r="AA231" s="410">
        <f t="shared" si="468"/>
        <v>0</v>
      </c>
      <c r="AB231" s="410">
        <f t="shared" si="468"/>
        <v>0</v>
      </c>
      <c r="AC231" s="410">
        <f t="shared" si="468"/>
        <v>0</v>
      </c>
      <c r="AD231" s="410">
        <f t="shared" ref="AD231" si="469">AD230</f>
        <v>0</v>
      </c>
      <c r="AE231" s="410">
        <f t="shared" ref="AE231" si="470">AE230</f>
        <v>0</v>
      </c>
      <c r="AF231" s="410">
        <f t="shared" ref="AF231" si="471">AF230</f>
        <v>0</v>
      </c>
      <c r="AG231" s="410">
        <f t="shared" ref="AG231" si="472">AG230</f>
        <v>0</v>
      </c>
      <c r="AH231" s="410">
        <f t="shared" ref="AH231" si="473">AH230</f>
        <v>0</v>
      </c>
      <c r="AI231" s="410">
        <f t="shared" ref="AI231" si="474">AI230</f>
        <v>0</v>
      </c>
      <c r="AJ231" s="410">
        <f t="shared" ref="AJ231" si="475">AJ230</f>
        <v>0</v>
      </c>
      <c r="AK231" s="410">
        <f t="shared" ref="AK231" si="476">AK230</f>
        <v>0</v>
      </c>
      <c r="AL231" s="410">
        <f t="shared" ref="AL231" si="477">AL230</f>
        <v>0</v>
      </c>
      <c r="AM231" s="296"/>
    </row>
    <row r="232" spans="1:39" ht="15" outlineLevel="1">
      <c r="B232" s="293"/>
      <c r="C232" s="304"/>
      <c r="D232" s="303"/>
      <c r="E232" s="303"/>
      <c r="F232" s="303"/>
      <c r="G232" s="303"/>
      <c r="H232" s="303"/>
      <c r="I232" s="303"/>
      <c r="J232" s="303"/>
      <c r="K232" s="303"/>
      <c r="L232" s="303"/>
      <c r="M232" s="303"/>
      <c r="N232" s="290"/>
      <c r="O232" s="303"/>
      <c r="P232" s="303"/>
      <c r="Q232" s="303"/>
      <c r="R232" s="303"/>
      <c r="S232" s="303"/>
      <c r="T232" s="303"/>
      <c r="U232" s="303"/>
      <c r="V232" s="303"/>
      <c r="W232" s="303"/>
      <c r="X232" s="303"/>
      <c r="Y232" s="411"/>
      <c r="Z232" s="411"/>
      <c r="AA232" s="411"/>
      <c r="AB232" s="411"/>
      <c r="AC232" s="411"/>
      <c r="AD232" s="411"/>
      <c r="AE232" s="411"/>
      <c r="AF232" s="411"/>
      <c r="AG232" s="411"/>
      <c r="AH232" s="411"/>
      <c r="AI232" s="411"/>
      <c r="AJ232" s="411"/>
      <c r="AK232" s="411"/>
      <c r="AL232" s="411"/>
      <c r="AM232" s="305"/>
    </row>
    <row r="233" spans="1:39" ht="30" outlineLevel="1">
      <c r="A233" s="521">
        <v>5</v>
      </c>
      <c r="B233" s="519" t="s">
        <v>98</v>
      </c>
      <c r="C233" s="290" t="s">
        <v>25</v>
      </c>
      <c r="D233" s="294"/>
      <c r="E233" s="294"/>
      <c r="F233" s="294"/>
      <c r="G233" s="294"/>
      <c r="H233" s="294"/>
      <c r="I233" s="294"/>
      <c r="J233" s="294"/>
      <c r="K233" s="294"/>
      <c r="L233" s="294"/>
      <c r="M233" s="294"/>
      <c r="N233" s="290"/>
      <c r="O233" s="294"/>
      <c r="P233" s="294"/>
      <c r="Q233" s="294"/>
      <c r="R233" s="294"/>
      <c r="S233" s="294"/>
      <c r="T233" s="294"/>
      <c r="U233" s="294"/>
      <c r="V233" s="294"/>
      <c r="W233" s="294"/>
      <c r="X233" s="294"/>
      <c r="Y233" s="409"/>
      <c r="Z233" s="409"/>
      <c r="AA233" s="409"/>
      <c r="AB233" s="409"/>
      <c r="AC233" s="409"/>
      <c r="AD233" s="409"/>
      <c r="AE233" s="409"/>
      <c r="AF233" s="409"/>
      <c r="AG233" s="409"/>
      <c r="AH233" s="409"/>
      <c r="AI233" s="409"/>
      <c r="AJ233" s="409"/>
      <c r="AK233" s="409"/>
      <c r="AL233" s="409"/>
      <c r="AM233" s="295">
        <f>SUM(Y233:AL233)</f>
        <v>0</v>
      </c>
    </row>
    <row r="234" spans="1:39" ht="15" outlineLevel="1">
      <c r="B234" s="293" t="s">
        <v>289</v>
      </c>
      <c r="C234" s="290" t="s">
        <v>163</v>
      </c>
      <c r="D234" s="294"/>
      <c r="E234" s="294"/>
      <c r="F234" s="294"/>
      <c r="G234" s="294"/>
      <c r="H234" s="294"/>
      <c r="I234" s="294"/>
      <c r="J234" s="294"/>
      <c r="K234" s="294"/>
      <c r="L234" s="294"/>
      <c r="M234" s="294"/>
      <c r="N234" s="467"/>
      <c r="O234" s="294"/>
      <c r="P234" s="294"/>
      <c r="Q234" s="294"/>
      <c r="R234" s="294"/>
      <c r="S234" s="294"/>
      <c r="T234" s="294"/>
      <c r="U234" s="294"/>
      <c r="V234" s="294"/>
      <c r="W234" s="294"/>
      <c r="X234" s="294"/>
      <c r="Y234" s="410">
        <f>Y233</f>
        <v>0</v>
      </c>
      <c r="Z234" s="410">
        <f t="shared" ref="Z234:AC234" si="478">Z233</f>
        <v>0</v>
      </c>
      <c r="AA234" s="410">
        <f t="shared" si="478"/>
        <v>0</v>
      </c>
      <c r="AB234" s="410">
        <f t="shared" si="478"/>
        <v>0</v>
      </c>
      <c r="AC234" s="410">
        <f t="shared" si="478"/>
        <v>0</v>
      </c>
      <c r="AD234" s="410">
        <f t="shared" ref="AD234" si="479">AD233</f>
        <v>0</v>
      </c>
      <c r="AE234" s="410">
        <f t="shared" ref="AE234" si="480">AE233</f>
        <v>0</v>
      </c>
      <c r="AF234" s="410">
        <f t="shared" ref="AF234" si="481">AF233</f>
        <v>0</v>
      </c>
      <c r="AG234" s="410">
        <f t="shared" ref="AG234" si="482">AG233</f>
        <v>0</v>
      </c>
      <c r="AH234" s="410">
        <f t="shared" ref="AH234" si="483">AH233</f>
        <v>0</v>
      </c>
      <c r="AI234" s="410">
        <f t="shared" ref="AI234" si="484">AI233</f>
        <v>0</v>
      </c>
      <c r="AJ234" s="410">
        <f t="shared" ref="AJ234" si="485">AJ233</f>
        <v>0</v>
      </c>
      <c r="AK234" s="410">
        <f t="shared" ref="AK234" si="486">AK233</f>
        <v>0</v>
      </c>
      <c r="AL234" s="410">
        <f t="shared" ref="AL234" si="487">AL233</f>
        <v>0</v>
      </c>
      <c r="AM234" s="296"/>
    </row>
    <row r="235" spans="1:39" ht="15" outlineLevel="1">
      <c r="B235" s="293"/>
      <c r="C235" s="290"/>
      <c r="D235" s="290"/>
      <c r="E235" s="290"/>
      <c r="F235" s="290"/>
      <c r="G235" s="290"/>
      <c r="H235" s="290"/>
      <c r="I235" s="290"/>
      <c r="J235" s="290"/>
      <c r="K235" s="290"/>
      <c r="L235" s="290"/>
      <c r="M235" s="290"/>
      <c r="N235" s="290"/>
      <c r="O235" s="290"/>
      <c r="P235" s="290"/>
      <c r="Q235" s="290"/>
      <c r="R235" s="290"/>
      <c r="S235" s="290"/>
      <c r="T235" s="290"/>
      <c r="U235" s="290"/>
      <c r="V235" s="290"/>
      <c r="W235" s="290"/>
      <c r="X235" s="290"/>
      <c r="Y235" s="421"/>
      <c r="Z235" s="422"/>
      <c r="AA235" s="422"/>
      <c r="AB235" s="422"/>
      <c r="AC235" s="422"/>
      <c r="AD235" s="422"/>
      <c r="AE235" s="422"/>
      <c r="AF235" s="422"/>
      <c r="AG235" s="422"/>
      <c r="AH235" s="422"/>
      <c r="AI235" s="422"/>
      <c r="AJ235" s="422"/>
      <c r="AK235" s="422"/>
      <c r="AL235" s="422"/>
      <c r="AM235" s="296"/>
    </row>
    <row r="236" spans="1:39" ht="15.6" outlineLevel="1">
      <c r="B236" s="318" t="s">
        <v>497</v>
      </c>
      <c r="C236" s="288"/>
      <c r="D236" s="288"/>
      <c r="E236" s="288"/>
      <c r="F236" s="288"/>
      <c r="G236" s="288"/>
      <c r="H236" s="288"/>
      <c r="I236" s="288"/>
      <c r="J236" s="288"/>
      <c r="K236" s="288"/>
      <c r="L236" s="288"/>
      <c r="M236" s="288"/>
      <c r="N236" s="289"/>
      <c r="O236" s="288"/>
      <c r="P236" s="288"/>
      <c r="Q236" s="288"/>
      <c r="R236" s="288"/>
      <c r="S236" s="288"/>
      <c r="T236" s="288"/>
      <c r="U236" s="288"/>
      <c r="V236" s="288"/>
      <c r="W236" s="288"/>
      <c r="X236" s="288"/>
      <c r="Y236" s="413"/>
      <c r="Z236" s="413"/>
      <c r="AA236" s="413"/>
      <c r="AB236" s="413"/>
      <c r="AC236" s="413"/>
      <c r="AD236" s="413"/>
      <c r="AE236" s="413"/>
      <c r="AF236" s="413"/>
      <c r="AG236" s="413"/>
      <c r="AH236" s="413"/>
      <c r="AI236" s="413"/>
      <c r="AJ236" s="413"/>
      <c r="AK236" s="413"/>
      <c r="AL236" s="413"/>
      <c r="AM236" s="291"/>
    </row>
    <row r="237" spans="1:39" ht="15" outlineLevel="1">
      <c r="A237" s="521">
        <v>6</v>
      </c>
      <c r="B237" s="519" t="s">
        <v>99</v>
      </c>
      <c r="C237" s="290" t="s">
        <v>25</v>
      </c>
      <c r="D237" s="294"/>
      <c r="E237" s="294"/>
      <c r="F237" s="294"/>
      <c r="G237" s="294"/>
      <c r="H237" s="294"/>
      <c r="I237" s="294"/>
      <c r="J237" s="294"/>
      <c r="K237" s="294"/>
      <c r="L237" s="294"/>
      <c r="M237" s="294"/>
      <c r="N237" s="294">
        <v>12</v>
      </c>
      <c r="O237" s="294"/>
      <c r="P237" s="294"/>
      <c r="Q237" s="294"/>
      <c r="R237" s="294"/>
      <c r="S237" s="294"/>
      <c r="T237" s="294"/>
      <c r="U237" s="294"/>
      <c r="V237" s="294"/>
      <c r="W237" s="294"/>
      <c r="X237" s="294"/>
      <c r="Y237" s="414"/>
      <c r="Z237" s="409"/>
      <c r="AA237" s="409"/>
      <c r="AB237" s="409"/>
      <c r="AC237" s="409"/>
      <c r="AD237" s="409"/>
      <c r="AE237" s="409"/>
      <c r="AF237" s="414"/>
      <c r="AG237" s="414"/>
      <c r="AH237" s="414"/>
      <c r="AI237" s="414"/>
      <c r="AJ237" s="414"/>
      <c r="AK237" s="414"/>
      <c r="AL237" s="414"/>
      <c r="AM237" s="295">
        <f>SUM(Y237:AL237)</f>
        <v>0</v>
      </c>
    </row>
    <row r="238" spans="1:39" ht="15" outlineLevel="1">
      <c r="B238" s="293" t="s">
        <v>289</v>
      </c>
      <c r="C238" s="290" t="s">
        <v>163</v>
      </c>
      <c r="D238" s="294"/>
      <c r="E238" s="294"/>
      <c r="F238" s="294"/>
      <c r="G238" s="294"/>
      <c r="H238" s="294"/>
      <c r="I238" s="294"/>
      <c r="J238" s="294"/>
      <c r="K238" s="294"/>
      <c r="L238" s="294"/>
      <c r="M238" s="294"/>
      <c r="N238" s="294">
        <f>N237</f>
        <v>12</v>
      </c>
      <c r="O238" s="294"/>
      <c r="P238" s="294"/>
      <c r="Q238" s="294"/>
      <c r="R238" s="294"/>
      <c r="S238" s="294"/>
      <c r="T238" s="294"/>
      <c r="U238" s="294"/>
      <c r="V238" s="294"/>
      <c r="W238" s="294"/>
      <c r="X238" s="294"/>
      <c r="Y238" s="410">
        <f>Y237</f>
        <v>0</v>
      </c>
      <c r="Z238" s="410">
        <f t="shared" ref="Z238:AC238" si="488">Z237</f>
        <v>0</v>
      </c>
      <c r="AA238" s="410">
        <f t="shared" si="488"/>
        <v>0</v>
      </c>
      <c r="AB238" s="410">
        <f t="shared" si="488"/>
        <v>0</v>
      </c>
      <c r="AC238" s="410">
        <f t="shared" si="488"/>
        <v>0</v>
      </c>
      <c r="AD238" s="410">
        <f t="shared" ref="AD238" si="489">AD237</f>
        <v>0</v>
      </c>
      <c r="AE238" s="410">
        <f t="shared" ref="AE238" si="490">AE237</f>
        <v>0</v>
      </c>
      <c r="AF238" s="410">
        <f t="shared" ref="AF238" si="491">AF237</f>
        <v>0</v>
      </c>
      <c r="AG238" s="410">
        <f t="shared" ref="AG238" si="492">AG237</f>
        <v>0</v>
      </c>
      <c r="AH238" s="410">
        <f t="shared" ref="AH238" si="493">AH237</f>
        <v>0</v>
      </c>
      <c r="AI238" s="410">
        <f t="shared" ref="AI238" si="494">AI237</f>
        <v>0</v>
      </c>
      <c r="AJ238" s="410">
        <f t="shared" ref="AJ238" si="495">AJ237</f>
        <v>0</v>
      </c>
      <c r="AK238" s="410">
        <f t="shared" ref="AK238" si="496">AK237</f>
        <v>0</v>
      </c>
      <c r="AL238" s="410">
        <f t="shared" ref="AL238" si="497">AL237</f>
        <v>0</v>
      </c>
      <c r="AM238" s="310"/>
    </row>
    <row r="239" spans="1:39" ht="15" outlineLevel="1">
      <c r="B239" s="309"/>
      <c r="C239" s="311"/>
      <c r="D239" s="290"/>
      <c r="E239" s="290"/>
      <c r="F239" s="290"/>
      <c r="G239" s="290"/>
      <c r="H239" s="290"/>
      <c r="I239" s="290"/>
      <c r="J239" s="290"/>
      <c r="K239" s="290"/>
      <c r="L239" s="290"/>
      <c r="M239" s="290"/>
      <c r="N239" s="290"/>
      <c r="O239" s="290"/>
      <c r="P239" s="290"/>
      <c r="Q239" s="290"/>
      <c r="R239" s="290"/>
      <c r="S239" s="290"/>
      <c r="T239" s="290"/>
      <c r="U239" s="290"/>
      <c r="V239" s="290"/>
      <c r="W239" s="290"/>
      <c r="X239" s="290"/>
      <c r="Y239" s="415"/>
      <c r="Z239" s="415"/>
      <c r="AA239" s="415"/>
      <c r="AB239" s="415"/>
      <c r="AC239" s="415"/>
      <c r="AD239" s="415"/>
      <c r="AE239" s="415"/>
      <c r="AF239" s="415"/>
      <c r="AG239" s="415"/>
      <c r="AH239" s="415"/>
      <c r="AI239" s="415"/>
      <c r="AJ239" s="415"/>
      <c r="AK239" s="415"/>
      <c r="AL239" s="415"/>
      <c r="AM239" s="312"/>
    </row>
    <row r="240" spans="1:39" ht="30" outlineLevel="1">
      <c r="A240" s="521">
        <v>7</v>
      </c>
      <c r="B240" s="519" t="s">
        <v>100</v>
      </c>
      <c r="C240" s="290" t="s">
        <v>25</v>
      </c>
      <c r="D240" s="294"/>
      <c r="E240" s="294"/>
      <c r="F240" s="294"/>
      <c r="G240" s="294"/>
      <c r="H240" s="294"/>
      <c r="I240" s="294"/>
      <c r="J240" s="294"/>
      <c r="K240" s="294"/>
      <c r="L240" s="294"/>
      <c r="M240" s="294"/>
      <c r="N240" s="294">
        <v>12</v>
      </c>
      <c r="O240" s="294"/>
      <c r="P240" s="294"/>
      <c r="Q240" s="294"/>
      <c r="R240" s="294"/>
      <c r="S240" s="294"/>
      <c r="T240" s="294"/>
      <c r="U240" s="294"/>
      <c r="V240" s="294"/>
      <c r="W240" s="294"/>
      <c r="X240" s="294"/>
      <c r="Y240" s="414"/>
      <c r="Z240" s="409"/>
      <c r="AA240" s="409"/>
      <c r="AB240" s="409"/>
      <c r="AC240" s="409"/>
      <c r="AD240" s="409"/>
      <c r="AE240" s="409"/>
      <c r="AF240" s="414"/>
      <c r="AG240" s="414"/>
      <c r="AH240" s="414"/>
      <c r="AI240" s="414"/>
      <c r="AJ240" s="414"/>
      <c r="AK240" s="414"/>
      <c r="AL240" s="414"/>
      <c r="AM240" s="295">
        <f>SUM(Y240:AL240)</f>
        <v>0</v>
      </c>
    </row>
    <row r="241" spans="1:39" ht="15" outlineLevel="1">
      <c r="B241" s="293" t="s">
        <v>289</v>
      </c>
      <c r="C241" s="290" t="s">
        <v>163</v>
      </c>
      <c r="D241" s="294"/>
      <c r="E241" s="294"/>
      <c r="F241" s="294"/>
      <c r="G241" s="294"/>
      <c r="H241" s="294"/>
      <c r="I241" s="294"/>
      <c r="J241" s="294"/>
      <c r="K241" s="294"/>
      <c r="L241" s="294"/>
      <c r="M241" s="294"/>
      <c r="N241" s="294">
        <f>N240</f>
        <v>12</v>
      </c>
      <c r="O241" s="294"/>
      <c r="P241" s="294"/>
      <c r="Q241" s="294"/>
      <c r="R241" s="294"/>
      <c r="S241" s="294"/>
      <c r="T241" s="294"/>
      <c r="U241" s="294"/>
      <c r="V241" s="294"/>
      <c r="W241" s="294"/>
      <c r="X241" s="294"/>
      <c r="Y241" s="410">
        <f>Y240</f>
        <v>0</v>
      </c>
      <c r="Z241" s="410">
        <f t="shared" ref="Z241:AC241" si="498">Z240</f>
        <v>0</v>
      </c>
      <c r="AA241" s="410">
        <f t="shared" si="498"/>
        <v>0</v>
      </c>
      <c r="AB241" s="410">
        <f t="shared" si="498"/>
        <v>0</v>
      </c>
      <c r="AC241" s="410">
        <f t="shared" si="498"/>
        <v>0</v>
      </c>
      <c r="AD241" s="410">
        <f t="shared" ref="AD241" si="499">AD240</f>
        <v>0</v>
      </c>
      <c r="AE241" s="410">
        <f t="shared" ref="AE241" si="500">AE240</f>
        <v>0</v>
      </c>
      <c r="AF241" s="410">
        <f t="shared" ref="AF241" si="501">AF240</f>
        <v>0</v>
      </c>
      <c r="AG241" s="410">
        <f t="shared" ref="AG241" si="502">AG240</f>
        <v>0</v>
      </c>
      <c r="AH241" s="410">
        <f t="shared" ref="AH241" si="503">AH240</f>
        <v>0</v>
      </c>
      <c r="AI241" s="410">
        <f t="shared" ref="AI241" si="504">AI240</f>
        <v>0</v>
      </c>
      <c r="AJ241" s="410">
        <f t="shared" ref="AJ241" si="505">AJ240</f>
        <v>0</v>
      </c>
      <c r="AK241" s="410">
        <f t="shared" ref="AK241" si="506">AK240</f>
        <v>0</v>
      </c>
      <c r="AL241" s="410">
        <f t="shared" ref="AL241" si="507">AL240</f>
        <v>0</v>
      </c>
      <c r="AM241" s="310"/>
    </row>
    <row r="242" spans="1:39" ht="15" outlineLevel="1">
      <c r="B242" s="313"/>
      <c r="C242" s="311"/>
      <c r="D242" s="290"/>
      <c r="E242" s="290"/>
      <c r="F242" s="290"/>
      <c r="G242" s="290"/>
      <c r="H242" s="290"/>
      <c r="I242" s="290"/>
      <c r="J242" s="290"/>
      <c r="K242" s="290"/>
      <c r="L242" s="290"/>
      <c r="M242" s="290"/>
      <c r="N242" s="290"/>
      <c r="O242" s="290"/>
      <c r="P242" s="290"/>
      <c r="Q242" s="290"/>
      <c r="R242" s="290"/>
      <c r="S242" s="290"/>
      <c r="T242" s="290"/>
      <c r="U242" s="290"/>
      <c r="V242" s="290"/>
      <c r="W242" s="290"/>
      <c r="X242" s="290"/>
      <c r="Y242" s="415"/>
      <c r="Z242" s="416"/>
      <c r="AA242" s="415"/>
      <c r="AB242" s="415"/>
      <c r="AC242" s="415"/>
      <c r="AD242" s="415"/>
      <c r="AE242" s="415"/>
      <c r="AF242" s="415"/>
      <c r="AG242" s="415"/>
      <c r="AH242" s="415"/>
      <c r="AI242" s="415"/>
      <c r="AJ242" s="415"/>
      <c r="AK242" s="415"/>
      <c r="AL242" s="415"/>
      <c r="AM242" s="312"/>
    </row>
    <row r="243" spans="1:39" ht="30" outlineLevel="1">
      <c r="A243" s="521">
        <v>8</v>
      </c>
      <c r="B243" s="519" t="s">
        <v>101</v>
      </c>
      <c r="C243" s="290" t="s">
        <v>25</v>
      </c>
      <c r="D243" s="294"/>
      <c r="E243" s="294"/>
      <c r="F243" s="294"/>
      <c r="G243" s="294"/>
      <c r="H243" s="294"/>
      <c r="I243" s="294"/>
      <c r="J243" s="294"/>
      <c r="K243" s="294"/>
      <c r="L243" s="294"/>
      <c r="M243" s="294"/>
      <c r="N243" s="294">
        <v>12</v>
      </c>
      <c r="O243" s="294"/>
      <c r="P243" s="294"/>
      <c r="Q243" s="294"/>
      <c r="R243" s="294"/>
      <c r="S243" s="294"/>
      <c r="T243" s="294"/>
      <c r="U243" s="294"/>
      <c r="V243" s="294"/>
      <c r="W243" s="294"/>
      <c r="X243" s="294"/>
      <c r="Y243" s="414"/>
      <c r="Z243" s="409"/>
      <c r="AA243" s="409"/>
      <c r="AB243" s="409"/>
      <c r="AC243" s="409"/>
      <c r="AD243" s="409"/>
      <c r="AE243" s="409"/>
      <c r="AF243" s="414"/>
      <c r="AG243" s="414"/>
      <c r="AH243" s="414"/>
      <c r="AI243" s="414"/>
      <c r="AJ243" s="414"/>
      <c r="AK243" s="414"/>
      <c r="AL243" s="414"/>
      <c r="AM243" s="295">
        <f>SUM(Y243:AL243)</f>
        <v>0</v>
      </c>
    </row>
    <row r="244" spans="1:39" ht="15" outlineLevel="1">
      <c r="B244" s="293" t="s">
        <v>289</v>
      </c>
      <c r="C244" s="290" t="s">
        <v>163</v>
      </c>
      <c r="D244" s="294"/>
      <c r="E244" s="294"/>
      <c r="F244" s="294"/>
      <c r="G244" s="294"/>
      <c r="H244" s="294"/>
      <c r="I244" s="294"/>
      <c r="J244" s="294"/>
      <c r="K244" s="294"/>
      <c r="L244" s="294"/>
      <c r="M244" s="294"/>
      <c r="N244" s="294">
        <f>N243</f>
        <v>12</v>
      </c>
      <c r="O244" s="294"/>
      <c r="P244" s="294"/>
      <c r="Q244" s="294"/>
      <c r="R244" s="294"/>
      <c r="S244" s="294"/>
      <c r="T244" s="294"/>
      <c r="U244" s="294"/>
      <c r="V244" s="294"/>
      <c r="W244" s="294"/>
      <c r="X244" s="294"/>
      <c r="Y244" s="410">
        <f>Y243</f>
        <v>0</v>
      </c>
      <c r="Z244" s="410">
        <f t="shared" ref="Z244:AC244" si="508">Z243</f>
        <v>0</v>
      </c>
      <c r="AA244" s="410">
        <f t="shared" si="508"/>
        <v>0</v>
      </c>
      <c r="AB244" s="410">
        <f t="shared" si="508"/>
        <v>0</v>
      </c>
      <c r="AC244" s="410">
        <f t="shared" si="508"/>
        <v>0</v>
      </c>
      <c r="AD244" s="410">
        <f t="shared" ref="AD244" si="509">AD243</f>
        <v>0</v>
      </c>
      <c r="AE244" s="410">
        <f t="shared" ref="AE244" si="510">AE243</f>
        <v>0</v>
      </c>
      <c r="AF244" s="410">
        <f t="shared" ref="AF244" si="511">AF243</f>
        <v>0</v>
      </c>
      <c r="AG244" s="410">
        <f t="shared" ref="AG244" si="512">AG243</f>
        <v>0</v>
      </c>
      <c r="AH244" s="410">
        <f t="shared" ref="AH244" si="513">AH243</f>
        <v>0</v>
      </c>
      <c r="AI244" s="410">
        <f t="shared" ref="AI244" si="514">AI243</f>
        <v>0</v>
      </c>
      <c r="AJ244" s="410">
        <f t="shared" ref="AJ244" si="515">AJ243</f>
        <v>0</v>
      </c>
      <c r="AK244" s="410">
        <f t="shared" ref="AK244" si="516">AK243</f>
        <v>0</v>
      </c>
      <c r="AL244" s="410">
        <f t="shared" ref="AL244" si="517">AL243</f>
        <v>0</v>
      </c>
      <c r="AM244" s="310"/>
    </row>
    <row r="245" spans="1:39" ht="15" outlineLevel="1">
      <c r="B245" s="313"/>
      <c r="C245" s="311"/>
      <c r="D245" s="315"/>
      <c r="E245" s="315"/>
      <c r="F245" s="315"/>
      <c r="G245" s="315"/>
      <c r="H245" s="315"/>
      <c r="I245" s="315"/>
      <c r="J245" s="315"/>
      <c r="K245" s="315"/>
      <c r="L245" s="315"/>
      <c r="M245" s="315"/>
      <c r="N245" s="290"/>
      <c r="O245" s="315"/>
      <c r="P245" s="315"/>
      <c r="Q245" s="315"/>
      <c r="R245" s="315"/>
      <c r="S245" s="315"/>
      <c r="T245" s="315"/>
      <c r="U245" s="315"/>
      <c r="V245" s="315"/>
      <c r="W245" s="315"/>
      <c r="X245" s="315"/>
      <c r="Y245" s="415"/>
      <c r="Z245" s="416"/>
      <c r="AA245" s="415"/>
      <c r="AB245" s="415"/>
      <c r="AC245" s="415"/>
      <c r="AD245" s="415"/>
      <c r="AE245" s="415"/>
      <c r="AF245" s="415"/>
      <c r="AG245" s="415"/>
      <c r="AH245" s="415"/>
      <c r="AI245" s="415"/>
      <c r="AJ245" s="415"/>
      <c r="AK245" s="415"/>
      <c r="AL245" s="415"/>
      <c r="AM245" s="312"/>
    </row>
    <row r="246" spans="1:39" ht="30" outlineLevel="1">
      <c r="A246" s="521">
        <v>9</v>
      </c>
      <c r="B246" s="519" t="s">
        <v>102</v>
      </c>
      <c r="C246" s="290" t="s">
        <v>25</v>
      </c>
      <c r="D246" s="294"/>
      <c r="E246" s="294"/>
      <c r="F246" s="294"/>
      <c r="G246" s="294"/>
      <c r="H246" s="294"/>
      <c r="I246" s="294"/>
      <c r="J246" s="294"/>
      <c r="K246" s="294"/>
      <c r="L246" s="294"/>
      <c r="M246" s="294"/>
      <c r="N246" s="294">
        <v>12</v>
      </c>
      <c r="O246" s="294"/>
      <c r="P246" s="294"/>
      <c r="Q246" s="294"/>
      <c r="R246" s="294"/>
      <c r="S246" s="294"/>
      <c r="T246" s="294"/>
      <c r="U246" s="294"/>
      <c r="V246" s="294"/>
      <c r="W246" s="294"/>
      <c r="X246" s="294"/>
      <c r="Y246" s="414"/>
      <c r="Z246" s="409"/>
      <c r="AA246" s="409"/>
      <c r="AB246" s="409"/>
      <c r="AC246" s="409"/>
      <c r="AD246" s="409"/>
      <c r="AE246" s="409"/>
      <c r="AF246" s="414"/>
      <c r="AG246" s="414"/>
      <c r="AH246" s="414"/>
      <c r="AI246" s="414"/>
      <c r="AJ246" s="414"/>
      <c r="AK246" s="414"/>
      <c r="AL246" s="414"/>
      <c r="AM246" s="295">
        <f>SUM(Y246:AL246)</f>
        <v>0</v>
      </c>
    </row>
    <row r="247" spans="1:39" ht="15" outlineLevel="1">
      <c r="B247" s="293" t="s">
        <v>289</v>
      </c>
      <c r="C247" s="290" t="s">
        <v>163</v>
      </c>
      <c r="D247" s="294"/>
      <c r="E247" s="294"/>
      <c r="F247" s="294"/>
      <c r="G247" s="294"/>
      <c r="H247" s="294"/>
      <c r="I247" s="294"/>
      <c r="J247" s="294"/>
      <c r="K247" s="294"/>
      <c r="L247" s="294"/>
      <c r="M247" s="294"/>
      <c r="N247" s="294">
        <f>N246</f>
        <v>12</v>
      </c>
      <c r="O247" s="294"/>
      <c r="P247" s="294"/>
      <c r="Q247" s="294"/>
      <c r="R247" s="294"/>
      <c r="S247" s="294"/>
      <c r="T247" s="294"/>
      <c r="U247" s="294"/>
      <c r="V247" s="294"/>
      <c r="W247" s="294"/>
      <c r="X247" s="294"/>
      <c r="Y247" s="410">
        <f>Y246</f>
        <v>0</v>
      </c>
      <c r="Z247" s="410">
        <f t="shared" ref="Z247:AC247" si="518">Z246</f>
        <v>0</v>
      </c>
      <c r="AA247" s="410">
        <f t="shared" si="518"/>
        <v>0</v>
      </c>
      <c r="AB247" s="410">
        <f t="shared" si="518"/>
        <v>0</v>
      </c>
      <c r="AC247" s="410">
        <f t="shared" si="518"/>
        <v>0</v>
      </c>
      <c r="AD247" s="410">
        <f t="shared" ref="AD247" si="519">AD246</f>
        <v>0</v>
      </c>
      <c r="AE247" s="410">
        <f t="shared" ref="AE247" si="520">AE246</f>
        <v>0</v>
      </c>
      <c r="AF247" s="410">
        <f t="shared" ref="AF247" si="521">AF246</f>
        <v>0</v>
      </c>
      <c r="AG247" s="410">
        <f t="shared" ref="AG247" si="522">AG246</f>
        <v>0</v>
      </c>
      <c r="AH247" s="410">
        <f t="shared" ref="AH247" si="523">AH246</f>
        <v>0</v>
      </c>
      <c r="AI247" s="410">
        <f t="shared" ref="AI247" si="524">AI246</f>
        <v>0</v>
      </c>
      <c r="AJ247" s="410">
        <f t="shared" ref="AJ247" si="525">AJ246</f>
        <v>0</v>
      </c>
      <c r="AK247" s="410">
        <f t="shared" ref="AK247" si="526">AK246</f>
        <v>0</v>
      </c>
      <c r="AL247" s="410">
        <f t="shared" ref="AL247" si="527">AL246</f>
        <v>0</v>
      </c>
      <c r="AM247" s="310"/>
    </row>
    <row r="248" spans="1:39" ht="15" outlineLevel="1">
      <c r="B248" s="313"/>
      <c r="C248" s="311"/>
      <c r="D248" s="315"/>
      <c r="E248" s="315"/>
      <c r="F248" s="315"/>
      <c r="G248" s="315"/>
      <c r="H248" s="315"/>
      <c r="I248" s="315"/>
      <c r="J248" s="315"/>
      <c r="K248" s="315"/>
      <c r="L248" s="315"/>
      <c r="M248" s="315"/>
      <c r="N248" s="290"/>
      <c r="O248" s="315"/>
      <c r="P248" s="315"/>
      <c r="Q248" s="315"/>
      <c r="R248" s="315"/>
      <c r="S248" s="315"/>
      <c r="T248" s="315"/>
      <c r="U248" s="315"/>
      <c r="V248" s="315"/>
      <c r="W248" s="315"/>
      <c r="X248" s="315"/>
      <c r="Y248" s="415"/>
      <c r="Z248" s="415"/>
      <c r="AA248" s="415"/>
      <c r="AB248" s="415"/>
      <c r="AC248" s="415"/>
      <c r="AD248" s="415"/>
      <c r="AE248" s="415"/>
      <c r="AF248" s="415"/>
      <c r="AG248" s="415"/>
      <c r="AH248" s="415"/>
      <c r="AI248" s="415"/>
      <c r="AJ248" s="415"/>
      <c r="AK248" s="415"/>
      <c r="AL248" s="415"/>
      <c r="AM248" s="312"/>
    </row>
    <row r="249" spans="1:39" ht="30" outlineLevel="1">
      <c r="A249" s="521">
        <v>10</v>
      </c>
      <c r="B249" s="519" t="s">
        <v>103</v>
      </c>
      <c r="C249" s="290" t="s">
        <v>25</v>
      </c>
      <c r="D249" s="294"/>
      <c r="E249" s="294"/>
      <c r="F249" s="294"/>
      <c r="G249" s="294"/>
      <c r="H249" s="294"/>
      <c r="I249" s="294"/>
      <c r="J249" s="294"/>
      <c r="K249" s="294"/>
      <c r="L249" s="294"/>
      <c r="M249" s="294"/>
      <c r="N249" s="294">
        <v>3</v>
      </c>
      <c r="O249" s="294"/>
      <c r="P249" s="294"/>
      <c r="Q249" s="294"/>
      <c r="R249" s="294"/>
      <c r="S249" s="294"/>
      <c r="T249" s="294"/>
      <c r="U249" s="294"/>
      <c r="V249" s="294"/>
      <c r="W249" s="294"/>
      <c r="X249" s="294"/>
      <c r="Y249" s="414"/>
      <c r="Z249" s="409"/>
      <c r="AA249" s="409"/>
      <c r="AB249" s="409"/>
      <c r="AC249" s="409"/>
      <c r="AD249" s="409"/>
      <c r="AE249" s="409"/>
      <c r="AF249" s="414"/>
      <c r="AG249" s="414"/>
      <c r="AH249" s="414"/>
      <c r="AI249" s="414"/>
      <c r="AJ249" s="414"/>
      <c r="AK249" s="414"/>
      <c r="AL249" s="414"/>
      <c r="AM249" s="295">
        <f>SUM(Y249:AL249)</f>
        <v>0</v>
      </c>
    </row>
    <row r="250" spans="1:39" ht="15" outlineLevel="1">
      <c r="B250" s="293" t="s">
        <v>289</v>
      </c>
      <c r="C250" s="290" t="s">
        <v>163</v>
      </c>
      <c r="D250" s="294"/>
      <c r="E250" s="294"/>
      <c r="F250" s="294"/>
      <c r="G250" s="294"/>
      <c r="H250" s="294"/>
      <c r="I250" s="294"/>
      <c r="J250" s="294"/>
      <c r="K250" s="294"/>
      <c r="L250" s="294"/>
      <c r="M250" s="294"/>
      <c r="N250" s="294">
        <f>N249</f>
        <v>3</v>
      </c>
      <c r="O250" s="294"/>
      <c r="P250" s="294"/>
      <c r="Q250" s="294"/>
      <c r="R250" s="294"/>
      <c r="S250" s="294"/>
      <c r="T250" s="294"/>
      <c r="U250" s="294"/>
      <c r="V250" s="294"/>
      <c r="W250" s="294"/>
      <c r="X250" s="294"/>
      <c r="Y250" s="410">
        <f>Y249</f>
        <v>0</v>
      </c>
      <c r="Z250" s="410">
        <f t="shared" ref="Z250:AC250" si="528">Z249</f>
        <v>0</v>
      </c>
      <c r="AA250" s="410">
        <f t="shared" si="528"/>
        <v>0</v>
      </c>
      <c r="AB250" s="410">
        <f t="shared" si="528"/>
        <v>0</v>
      </c>
      <c r="AC250" s="410">
        <f t="shared" si="528"/>
        <v>0</v>
      </c>
      <c r="AD250" s="410">
        <f t="shared" ref="AD250" si="529">AD249</f>
        <v>0</v>
      </c>
      <c r="AE250" s="410">
        <f t="shared" ref="AE250" si="530">AE249</f>
        <v>0</v>
      </c>
      <c r="AF250" s="410">
        <f t="shared" ref="AF250" si="531">AF249</f>
        <v>0</v>
      </c>
      <c r="AG250" s="410">
        <f t="shared" ref="AG250" si="532">AG249</f>
        <v>0</v>
      </c>
      <c r="AH250" s="410">
        <f t="shared" ref="AH250" si="533">AH249</f>
        <v>0</v>
      </c>
      <c r="AI250" s="410">
        <f t="shared" ref="AI250" si="534">AI249</f>
        <v>0</v>
      </c>
      <c r="AJ250" s="410">
        <f t="shared" ref="AJ250" si="535">AJ249</f>
        <v>0</v>
      </c>
      <c r="AK250" s="410">
        <f t="shared" ref="AK250" si="536">AK249</f>
        <v>0</v>
      </c>
      <c r="AL250" s="410">
        <f t="shared" ref="AL250" si="537">AL249</f>
        <v>0</v>
      </c>
      <c r="AM250" s="310"/>
    </row>
    <row r="251" spans="1:39" ht="15" outlineLevel="1">
      <c r="B251" s="313"/>
      <c r="C251" s="311"/>
      <c r="D251" s="315"/>
      <c r="E251" s="315"/>
      <c r="F251" s="315"/>
      <c r="G251" s="315"/>
      <c r="H251" s="315"/>
      <c r="I251" s="315"/>
      <c r="J251" s="315"/>
      <c r="K251" s="315"/>
      <c r="L251" s="315"/>
      <c r="M251" s="315"/>
      <c r="N251" s="290"/>
      <c r="O251" s="315"/>
      <c r="P251" s="315"/>
      <c r="Q251" s="315"/>
      <c r="R251" s="315"/>
      <c r="S251" s="315"/>
      <c r="T251" s="315"/>
      <c r="U251" s="315"/>
      <c r="V251" s="315"/>
      <c r="W251" s="315"/>
      <c r="X251" s="315"/>
      <c r="Y251" s="415"/>
      <c r="Z251" s="416"/>
      <c r="AA251" s="415"/>
      <c r="AB251" s="415"/>
      <c r="AC251" s="415"/>
      <c r="AD251" s="415"/>
      <c r="AE251" s="415"/>
      <c r="AF251" s="415"/>
      <c r="AG251" s="415"/>
      <c r="AH251" s="415"/>
      <c r="AI251" s="415"/>
      <c r="AJ251" s="415"/>
      <c r="AK251" s="415"/>
      <c r="AL251" s="415"/>
      <c r="AM251" s="312"/>
    </row>
    <row r="252" spans="1:39" ht="15.6" outlineLevel="1">
      <c r="B252" s="287" t="s">
        <v>10</v>
      </c>
      <c r="C252" s="288"/>
      <c r="D252" s="288"/>
      <c r="E252" s="288"/>
      <c r="F252" s="288"/>
      <c r="G252" s="288"/>
      <c r="H252" s="288"/>
      <c r="I252" s="288"/>
      <c r="J252" s="288"/>
      <c r="K252" s="288"/>
      <c r="L252" s="288"/>
      <c r="M252" s="288"/>
      <c r="N252" s="289"/>
      <c r="O252" s="288"/>
      <c r="P252" s="288"/>
      <c r="Q252" s="288"/>
      <c r="R252" s="288"/>
      <c r="S252" s="288"/>
      <c r="T252" s="288"/>
      <c r="U252" s="288"/>
      <c r="V252" s="288"/>
      <c r="W252" s="288"/>
      <c r="X252" s="288"/>
      <c r="Y252" s="413"/>
      <c r="Z252" s="413"/>
      <c r="AA252" s="413"/>
      <c r="AB252" s="413"/>
      <c r="AC252" s="413"/>
      <c r="AD252" s="413"/>
      <c r="AE252" s="413"/>
      <c r="AF252" s="413"/>
      <c r="AG252" s="413"/>
      <c r="AH252" s="413"/>
      <c r="AI252" s="413"/>
      <c r="AJ252" s="413"/>
      <c r="AK252" s="413"/>
      <c r="AL252" s="413"/>
      <c r="AM252" s="291"/>
    </row>
    <row r="253" spans="1:39" ht="30" outlineLevel="1">
      <c r="A253" s="521">
        <v>11</v>
      </c>
      <c r="B253" s="519" t="s">
        <v>104</v>
      </c>
      <c r="C253" s="290" t="s">
        <v>25</v>
      </c>
      <c r="D253" s="294"/>
      <c r="E253" s="294"/>
      <c r="F253" s="294"/>
      <c r="G253" s="294"/>
      <c r="H253" s="294"/>
      <c r="I253" s="294"/>
      <c r="J253" s="294"/>
      <c r="K253" s="294"/>
      <c r="L253" s="294"/>
      <c r="M253" s="294"/>
      <c r="N253" s="294">
        <v>12</v>
      </c>
      <c r="O253" s="294"/>
      <c r="P253" s="294"/>
      <c r="Q253" s="294"/>
      <c r="R253" s="294"/>
      <c r="S253" s="294"/>
      <c r="T253" s="294"/>
      <c r="U253" s="294"/>
      <c r="V253" s="294"/>
      <c r="W253" s="294"/>
      <c r="X253" s="294"/>
      <c r="Y253" s="425"/>
      <c r="Z253" s="409"/>
      <c r="AA253" s="409"/>
      <c r="AB253" s="409"/>
      <c r="AC253" s="409"/>
      <c r="AD253" s="409"/>
      <c r="AE253" s="409"/>
      <c r="AF253" s="414"/>
      <c r="AG253" s="414"/>
      <c r="AH253" s="414"/>
      <c r="AI253" s="414"/>
      <c r="AJ253" s="414"/>
      <c r="AK253" s="414"/>
      <c r="AL253" s="414"/>
      <c r="AM253" s="295">
        <f>SUM(Y253:AL253)</f>
        <v>0</v>
      </c>
    </row>
    <row r="254" spans="1:39" ht="15" outlineLevel="1">
      <c r="B254" s="293" t="s">
        <v>289</v>
      </c>
      <c r="C254" s="290" t="s">
        <v>163</v>
      </c>
      <c r="D254" s="294"/>
      <c r="E254" s="294"/>
      <c r="F254" s="294"/>
      <c r="G254" s="294"/>
      <c r="H254" s="294"/>
      <c r="I254" s="294"/>
      <c r="J254" s="294"/>
      <c r="K254" s="294"/>
      <c r="L254" s="294"/>
      <c r="M254" s="294"/>
      <c r="N254" s="294">
        <f>N253</f>
        <v>12</v>
      </c>
      <c r="O254" s="294"/>
      <c r="P254" s="294"/>
      <c r="Q254" s="294"/>
      <c r="R254" s="294"/>
      <c r="S254" s="294"/>
      <c r="T254" s="294"/>
      <c r="U254" s="294"/>
      <c r="V254" s="294"/>
      <c r="W254" s="294"/>
      <c r="X254" s="294"/>
      <c r="Y254" s="410">
        <f>Y253</f>
        <v>0</v>
      </c>
      <c r="Z254" s="410">
        <f t="shared" ref="Z254:AC254" si="538">Z253</f>
        <v>0</v>
      </c>
      <c r="AA254" s="410">
        <f t="shared" si="538"/>
        <v>0</v>
      </c>
      <c r="AB254" s="410">
        <f t="shared" si="538"/>
        <v>0</v>
      </c>
      <c r="AC254" s="410">
        <f t="shared" si="538"/>
        <v>0</v>
      </c>
      <c r="AD254" s="410">
        <f t="shared" ref="AD254" si="539">AD253</f>
        <v>0</v>
      </c>
      <c r="AE254" s="410">
        <f t="shared" ref="AE254" si="540">AE253</f>
        <v>0</v>
      </c>
      <c r="AF254" s="410">
        <f t="shared" ref="AF254" si="541">AF253</f>
        <v>0</v>
      </c>
      <c r="AG254" s="410">
        <f t="shared" ref="AG254" si="542">AG253</f>
        <v>0</v>
      </c>
      <c r="AH254" s="410">
        <f t="shared" ref="AH254" si="543">AH253</f>
        <v>0</v>
      </c>
      <c r="AI254" s="410">
        <f t="shared" ref="AI254" si="544">AI253</f>
        <v>0</v>
      </c>
      <c r="AJ254" s="410">
        <f t="shared" ref="AJ254" si="545">AJ253</f>
        <v>0</v>
      </c>
      <c r="AK254" s="410">
        <f t="shared" ref="AK254" si="546">AK253</f>
        <v>0</v>
      </c>
      <c r="AL254" s="410">
        <f t="shared" ref="AL254" si="547">AL253</f>
        <v>0</v>
      </c>
      <c r="AM254" s="296"/>
    </row>
    <row r="255" spans="1:39" ht="15" outlineLevel="1">
      <c r="B255" s="314"/>
      <c r="C255" s="304"/>
      <c r="D255" s="290"/>
      <c r="E255" s="290"/>
      <c r="F255" s="290"/>
      <c r="G255" s="290"/>
      <c r="H255" s="290"/>
      <c r="I255" s="290"/>
      <c r="J255" s="290"/>
      <c r="K255" s="290"/>
      <c r="L255" s="290"/>
      <c r="M255" s="290"/>
      <c r="N255" s="290"/>
      <c r="O255" s="290"/>
      <c r="P255" s="290"/>
      <c r="Q255" s="290"/>
      <c r="R255" s="290"/>
      <c r="S255" s="290"/>
      <c r="T255" s="290"/>
      <c r="U255" s="290"/>
      <c r="V255" s="290"/>
      <c r="W255" s="290"/>
      <c r="X255" s="290"/>
      <c r="Y255" s="411"/>
      <c r="Z255" s="420"/>
      <c r="AA255" s="420"/>
      <c r="AB255" s="420"/>
      <c r="AC255" s="420"/>
      <c r="AD255" s="420"/>
      <c r="AE255" s="420"/>
      <c r="AF255" s="420"/>
      <c r="AG255" s="420"/>
      <c r="AH255" s="420"/>
      <c r="AI255" s="420"/>
      <c r="AJ255" s="420"/>
      <c r="AK255" s="420"/>
      <c r="AL255" s="420"/>
      <c r="AM255" s="305"/>
    </row>
    <row r="256" spans="1:39" ht="30" outlineLevel="1">
      <c r="A256" s="521">
        <v>12</v>
      </c>
      <c r="B256" s="519" t="s">
        <v>105</v>
      </c>
      <c r="C256" s="290" t="s">
        <v>25</v>
      </c>
      <c r="D256" s="294"/>
      <c r="E256" s="294"/>
      <c r="F256" s="294"/>
      <c r="G256" s="294"/>
      <c r="H256" s="294"/>
      <c r="I256" s="294"/>
      <c r="J256" s="294"/>
      <c r="K256" s="294"/>
      <c r="L256" s="294"/>
      <c r="M256" s="294"/>
      <c r="N256" s="294">
        <v>12</v>
      </c>
      <c r="O256" s="294"/>
      <c r="P256" s="294"/>
      <c r="Q256" s="294"/>
      <c r="R256" s="294"/>
      <c r="S256" s="294"/>
      <c r="T256" s="294"/>
      <c r="U256" s="294"/>
      <c r="V256" s="294"/>
      <c r="W256" s="294"/>
      <c r="X256" s="294"/>
      <c r="Y256" s="409"/>
      <c r="Z256" s="409"/>
      <c r="AA256" s="409"/>
      <c r="AB256" s="409"/>
      <c r="AC256" s="409"/>
      <c r="AD256" s="409"/>
      <c r="AE256" s="409"/>
      <c r="AF256" s="414"/>
      <c r="AG256" s="414"/>
      <c r="AH256" s="414"/>
      <c r="AI256" s="414"/>
      <c r="AJ256" s="414"/>
      <c r="AK256" s="414"/>
      <c r="AL256" s="414"/>
      <c r="AM256" s="295">
        <f>SUM(Y256:AL256)</f>
        <v>0</v>
      </c>
    </row>
    <row r="257" spans="1:40" ht="15" outlineLevel="1">
      <c r="B257" s="293" t="s">
        <v>289</v>
      </c>
      <c r="C257" s="290" t="s">
        <v>163</v>
      </c>
      <c r="D257" s="294"/>
      <c r="E257" s="294"/>
      <c r="F257" s="294"/>
      <c r="G257" s="294"/>
      <c r="H257" s="294"/>
      <c r="I257" s="294"/>
      <c r="J257" s="294"/>
      <c r="K257" s="294"/>
      <c r="L257" s="294"/>
      <c r="M257" s="294"/>
      <c r="N257" s="294">
        <f>N256</f>
        <v>12</v>
      </c>
      <c r="O257" s="294"/>
      <c r="P257" s="294"/>
      <c r="Q257" s="294"/>
      <c r="R257" s="294"/>
      <c r="S257" s="294"/>
      <c r="T257" s="294"/>
      <c r="U257" s="294"/>
      <c r="V257" s="294"/>
      <c r="W257" s="294"/>
      <c r="X257" s="294"/>
      <c r="Y257" s="410">
        <f>Y256</f>
        <v>0</v>
      </c>
      <c r="Z257" s="410">
        <f t="shared" ref="Z257:AC257" si="548">Z256</f>
        <v>0</v>
      </c>
      <c r="AA257" s="410">
        <f t="shared" si="548"/>
        <v>0</v>
      </c>
      <c r="AB257" s="410">
        <f t="shared" si="548"/>
        <v>0</v>
      </c>
      <c r="AC257" s="410">
        <f t="shared" si="548"/>
        <v>0</v>
      </c>
      <c r="AD257" s="410">
        <f t="shared" ref="AD257" si="549">AD256</f>
        <v>0</v>
      </c>
      <c r="AE257" s="410">
        <f t="shared" ref="AE257" si="550">AE256</f>
        <v>0</v>
      </c>
      <c r="AF257" s="410">
        <f t="shared" ref="AF257" si="551">AF256</f>
        <v>0</v>
      </c>
      <c r="AG257" s="410">
        <f t="shared" ref="AG257" si="552">AG256</f>
        <v>0</v>
      </c>
      <c r="AH257" s="410">
        <f t="shared" ref="AH257" si="553">AH256</f>
        <v>0</v>
      </c>
      <c r="AI257" s="410">
        <f t="shared" ref="AI257" si="554">AI256</f>
        <v>0</v>
      </c>
      <c r="AJ257" s="410">
        <f t="shared" ref="AJ257" si="555">AJ256</f>
        <v>0</v>
      </c>
      <c r="AK257" s="410">
        <f t="shared" ref="AK257" si="556">AK256</f>
        <v>0</v>
      </c>
      <c r="AL257" s="410">
        <f t="shared" ref="AL257" si="557">AL256</f>
        <v>0</v>
      </c>
      <c r="AM257" s="296"/>
    </row>
    <row r="258" spans="1:40" ht="15" outlineLevel="1">
      <c r="B258" s="314"/>
      <c r="C258" s="304"/>
      <c r="D258" s="290"/>
      <c r="E258" s="290"/>
      <c r="F258" s="290"/>
      <c r="G258" s="290"/>
      <c r="H258" s="290"/>
      <c r="I258" s="290"/>
      <c r="J258" s="290"/>
      <c r="K258" s="290"/>
      <c r="L258" s="290"/>
      <c r="M258" s="290"/>
      <c r="N258" s="290"/>
      <c r="O258" s="290"/>
      <c r="P258" s="290"/>
      <c r="Q258" s="290"/>
      <c r="R258" s="290"/>
      <c r="S258" s="290"/>
      <c r="T258" s="290"/>
      <c r="U258" s="290"/>
      <c r="V258" s="290"/>
      <c r="W258" s="290"/>
      <c r="X258" s="290"/>
      <c r="Y258" s="421"/>
      <c r="Z258" s="421"/>
      <c r="AA258" s="411"/>
      <c r="AB258" s="411"/>
      <c r="AC258" s="411"/>
      <c r="AD258" s="411"/>
      <c r="AE258" s="411"/>
      <c r="AF258" s="411"/>
      <c r="AG258" s="411"/>
      <c r="AH258" s="411"/>
      <c r="AI258" s="411"/>
      <c r="AJ258" s="411"/>
      <c r="AK258" s="411"/>
      <c r="AL258" s="411"/>
      <c r="AM258" s="305"/>
    </row>
    <row r="259" spans="1:40" ht="30" outlineLevel="1">
      <c r="A259" s="521">
        <v>13</v>
      </c>
      <c r="B259" s="519" t="s">
        <v>106</v>
      </c>
      <c r="C259" s="290" t="s">
        <v>25</v>
      </c>
      <c r="D259" s="294"/>
      <c r="E259" s="294"/>
      <c r="F259" s="294"/>
      <c r="G259" s="294"/>
      <c r="H259" s="294"/>
      <c r="I259" s="294"/>
      <c r="J259" s="294"/>
      <c r="K259" s="294"/>
      <c r="L259" s="294"/>
      <c r="M259" s="294"/>
      <c r="N259" s="294">
        <v>12</v>
      </c>
      <c r="O259" s="294"/>
      <c r="P259" s="294"/>
      <c r="Q259" s="294"/>
      <c r="R259" s="294"/>
      <c r="S259" s="294"/>
      <c r="T259" s="294"/>
      <c r="U259" s="294"/>
      <c r="V259" s="294"/>
      <c r="W259" s="294"/>
      <c r="X259" s="294"/>
      <c r="Y259" s="409"/>
      <c r="Z259" s="409"/>
      <c r="AA259" s="409"/>
      <c r="AB259" s="409"/>
      <c r="AC259" s="409"/>
      <c r="AD259" s="409"/>
      <c r="AE259" s="409"/>
      <c r="AF259" s="414"/>
      <c r="AG259" s="414"/>
      <c r="AH259" s="414"/>
      <c r="AI259" s="414"/>
      <c r="AJ259" s="414"/>
      <c r="AK259" s="414"/>
      <c r="AL259" s="414"/>
      <c r="AM259" s="295">
        <f>SUM(Y259:AL259)</f>
        <v>0</v>
      </c>
    </row>
    <row r="260" spans="1:40" ht="15" outlineLevel="1">
      <c r="B260" s="293" t="s">
        <v>289</v>
      </c>
      <c r="C260" s="290" t="s">
        <v>163</v>
      </c>
      <c r="D260" s="294"/>
      <c r="E260" s="294"/>
      <c r="F260" s="294"/>
      <c r="G260" s="294"/>
      <c r="H260" s="294"/>
      <c r="I260" s="294"/>
      <c r="J260" s="294"/>
      <c r="K260" s="294"/>
      <c r="L260" s="294"/>
      <c r="M260" s="294"/>
      <c r="N260" s="294">
        <f>N259</f>
        <v>12</v>
      </c>
      <c r="O260" s="294"/>
      <c r="P260" s="294"/>
      <c r="Q260" s="294"/>
      <c r="R260" s="294"/>
      <c r="S260" s="294"/>
      <c r="T260" s="294"/>
      <c r="U260" s="294"/>
      <c r="V260" s="294"/>
      <c r="W260" s="294"/>
      <c r="X260" s="294"/>
      <c r="Y260" s="410">
        <f>Y259</f>
        <v>0</v>
      </c>
      <c r="Z260" s="410">
        <f t="shared" ref="Z260:AC260" si="558">Z259</f>
        <v>0</v>
      </c>
      <c r="AA260" s="410">
        <f t="shared" si="558"/>
        <v>0</v>
      </c>
      <c r="AB260" s="410">
        <f t="shared" si="558"/>
        <v>0</v>
      </c>
      <c r="AC260" s="410">
        <f t="shared" si="558"/>
        <v>0</v>
      </c>
      <c r="AD260" s="410">
        <f t="shared" ref="AD260" si="559">AD259</f>
        <v>0</v>
      </c>
      <c r="AE260" s="410">
        <f t="shared" ref="AE260" si="560">AE259</f>
        <v>0</v>
      </c>
      <c r="AF260" s="410">
        <f t="shared" ref="AF260" si="561">AF259</f>
        <v>0</v>
      </c>
      <c r="AG260" s="410">
        <f t="shared" ref="AG260" si="562">AG259</f>
        <v>0</v>
      </c>
      <c r="AH260" s="410">
        <f t="shared" ref="AH260" si="563">AH259</f>
        <v>0</v>
      </c>
      <c r="AI260" s="410">
        <f t="shared" ref="AI260" si="564">AI259</f>
        <v>0</v>
      </c>
      <c r="AJ260" s="410">
        <f t="shared" ref="AJ260" si="565">AJ259</f>
        <v>0</v>
      </c>
      <c r="AK260" s="410">
        <f t="shared" ref="AK260" si="566">AK259</f>
        <v>0</v>
      </c>
      <c r="AL260" s="410">
        <f t="shared" ref="AL260" si="567">AL259</f>
        <v>0</v>
      </c>
      <c r="AM260" s="305"/>
    </row>
    <row r="261" spans="1:40" ht="15" outlineLevel="1">
      <c r="B261" s="314"/>
      <c r="C261" s="304"/>
      <c r="D261" s="290"/>
      <c r="E261" s="290"/>
      <c r="F261" s="290"/>
      <c r="G261" s="290"/>
      <c r="H261" s="290"/>
      <c r="I261" s="290"/>
      <c r="J261" s="290"/>
      <c r="K261" s="290"/>
      <c r="L261" s="290"/>
      <c r="M261" s="290"/>
      <c r="N261" s="290"/>
      <c r="O261" s="290"/>
      <c r="P261" s="290"/>
      <c r="Q261" s="290"/>
      <c r="R261" s="290"/>
      <c r="S261" s="290"/>
      <c r="T261" s="290"/>
      <c r="U261" s="290"/>
      <c r="V261" s="290"/>
      <c r="W261" s="290"/>
      <c r="X261" s="290"/>
      <c r="Y261" s="411"/>
      <c r="Z261" s="411"/>
      <c r="AA261" s="411"/>
      <c r="AB261" s="411"/>
      <c r="AC261" s="411"/>
      <c r="AD261" s="411"/>
      <c r="AE261" s="411"/>
      <c r="AF261" s="411"/>
      <c r="AG261" s="411"/>
      <c r="AH261" s="411"/>
      <c r="AI261" s="411"/>
      <c r="AJ261" s="411"/>
      <c r="AK261" s="411"/>
      <c r="AL261" s="411"/>
      <c r="AM261" s="305"/>
    </row>
    <row r="262" spans="1:40" ht="15.6" outlineLevel="1">
      <c r="B262" s="287" t="s">
        <v>107</v>
      </c>
      <c r="C262" s="288"/>
      <c r="D262" s="289"/>
      <c r="E262" s="289"/>
      <c r="F262" s="289"/>
      <c r="G262" s="289"/>
      <c r="H262" s="289"/>
      <c r="I262" s="289"/>
      <c r="J262" s="289"/>
      <c r="K262" s="289"/>
      <c r="L262" s="289"/>
      <c r="M262" s="289"/>
      <c r="N262" s="289"/>
      <c r="O262" s="289"/>
      <c r="P262" s="288"/>
      <c r="Q262" s="288"/>
      <c r="R262" s="288"/>
      <c r="S262" s="288"/>
      <c r="T262" s="288"/>
      <c r="U262" s="288"/>
      <c r="V262" s="288"/>
      <c r="W262" s="288"/>
      <c r="X262" s="288"/>
      <c r="Y262" s="413"/>
      <c r="Z262" s="413"/>
      <c r="AA262" s="413"/>
      <c r="AB262" s="413"/>
      <c r="AC262" s="413"/>
      <c r="AD262" s="413"/>
      <c r="AE262" s="413"/>
      <c r="AF262" s="413"/>
      <c r="AG262" s="413"/>
      <c r="AH262" s="413"/>
      <c r="AI262" s="413"/>
      <c r="AJ262" s="413"/>
      <c r="AK262" s="413"/>
      <c r="AL262" s="413"/>
      <c r="AM262" s="291"/>
    </row>
    <row r="263" spans="1:40" ht="15" outlineLevel="1">
      <c r="A263" s="521">
        <v>14</v>
      </c>
      <c r="B263" s="314" t="s">
        <v>108</v>
      </c>
      <c r="C263" s="290" t="s">
        <v>25</v>
      </c>
      <c r="D263" s="294"/>
      <c r="E263" s="294"/>
      <c r="F263" s="294"/>
      <c r="G263" s="294"/>
      <c r="H263" s="294"/>
      <c r="I263" s="294"/>
      <c r="J263" s="294"/>
      <c r="K263" s="294"/>
      <c r="L263" s="294"/>
      <c r="M263" s="294"/>
      <c r="N263" s="294">
        <v>12</v>
      </c>
      <c r="O263" s="294"/>
      <c r="P263" s="294"/>
      <c r="Q263" s="294"/>
      <c r="R263" s="294"/>
      <c r="S263" s="294"/>
      <c r="T263" s="294"/>
      <c r="U263" s="294"/>
      <c r="V263" s="294"/>
      <c r="W263" s="294"/>
      <c r="X263" s="294"/>
      <c r="Y263" s="409"/>
      <c r="Z263" s="409"/>
      <c r="AA263" s="409"/>
      <c r="AB263" s="409"/>
      <c r="AC263" s="409"/>
      <c r="AD263" s="409"/>
      <c r="AE263" s="409"/>
      <c r="AF263" s="409"/>
      <c r="AG263" s="409"/>
      <c r="AH263" s="409"/>
      <c r="AI263" s="409"/>
      <c r="AJ263" s="409"/>
      <c r="AK263" s="409"/>
      <c r="AL263" s="409"/>
      <c r="AM263" s="295">
        <f>SUM(Y263:AL263)</f>
        <v>0</v>
      </c>
    </row>
    <row r="264" spans="1:40" ht="15" outlineLevel="1">
      <c r="B264" s="293" t="s">
        <v>289</v>
      </c>
      <c r="C264" s="290" t="s">
        <v>163</v>
      </c>
      <c r="D264" s="294"/>
      <c r="E264" s="294"/>
      <c r="F264" s="294"/>
      <c r="G264" s="294"/>
      <c r="H264" s="294"/>
      <c r="I264" s="294"/>
      <c r="J264" s="294"/>
      <c r="K264" s="294"/>
      <c r="L264" s="294"/>
      <c r="M264" s="294"/>
      <c r="N264" s="294">
        <f>N263</f>
        <v>12</v>
      </c>
      <c r="O264" s="294"/>
      <c r="P264" s="294"/>
      <c r="Q264" s="294"/>
      <c r="R264" s="294"/>
      <c r="S264" s="294"/>
      <c r="T264" s="294"/>
      <c r="U264" s="294"/>
      <c r="V264" s="294"/>
      <c r="W264" s="294"/>
      <c r="X264" s="294"/>
      <c r="Y264" s="410">
        <f>Y263</f>
        <v>0</v>
      </c>
      <c r="Z264" s="410">
        <f t="shared" ref="Z264:AC264" si="568">Z263</f>
        <v>0</v>
      </c>
      <c r="AA264" s="410">
        <f t="shared" si="568"/>
        <v>0</v>
      </c>
      <c r="AB264" s="410">
        <f t="shared" si="568"/>
        <v>0</v>
      </c>
      <c r="AC264" s="410">
        <f t="shared" si="568"/>
        <v>0</v>
      </c>
      <c r="AD264" s="410">
        <f t="shared" ref="AD264" si="569">AD263</f>
        <v>0</v>
      </c>
      <c r="AE264" s="410">
        <f t="shared" ref="AE264" si="570">AE263</f>
        <v>0</v>
      </c>
      <c r="AF264" s="410">
        <f t="shared" ref="AF264" si="571">AF263</f>
        <v>0</v>
      </c>
      <c r="AG264" s="410">
        <f t="shared" ref="AG264" si="572">AG263</f>
        <v>0</v>
      </c>
      <c r="AH264" s="410">
        <f t="shared" ref="AH264" si="573">AH263</f>
        <v>0</v>
      </c>
      <c r="AI264" s="410">
        <f t="shared" ref="AI264" si="574">AI263</f>
        <v>0</v>
      </c>
      <c r="AJ264" s="410">
        <f t="shared" ref="AJ264" si="575">AJ263</f>
        <v>0</v>
      </c>
      <c r="AK264" s="410">
        <f t="shared" ref="AK264" si="576">AK263</f>
        <v>0</v>
      </c>
      <c r="AL264" s="410">
        <f t="shared" ref="AL264" si="577">AL263</f>
        <v>0</v>
      </c>
      <c r="AM264" s="296"/>
    </row>
    <row r="265" spans="1:40" ht="15" outlineLevel="1">
      <c r="A265" s="522"/>
      <c r="B265" s="314"/>
      <c r="C265" s="304"/>
      <c r="D265" s="290"/>
      <c r="E265" s="290"/>
      <c r="F265" s="290"/>
      <c r="G265" s="290"/>
      <c r="H265" s="290"/>
      <c r="I265" s="290"/>
      <c r="J265" s="290"/>
      <c r="K265" s="290"/>
      <c r="L265" s="290"/>
      <c r="M265" s="290"/>
      <c r="N265" s="467"/>
      <c r="O265" s="290"/>
      <c r="P265" s="290"/>
      <c r="Q265" s="290"/>
      <c r="R265" s="290"/>
      <c r="S265" s="290"/>
      <c r="T265" s="290"/>
      <c r="U265" s="290"/>
      <c r="V265" s="290"/>
      <c r="W265" s="290"/>
      <c r="X265" s="290"/>
      <c r="Y265" s="411"/>
      <c r="Z265" s="411"/>
      <c r="AA265" s="411"/>
      <c r="AB265" s="411"/>
      <c r="AC265" s="411"/>
      <c r="AD265" s="411"/>
      <c r="AE265" s="411"/>
      <c r="AF265" s="411"/>
      <c r="AG265" s="411"/>
      <c r="AH265" s="411"/>
      <c r="AI265" s="411"/>
      <c r="AJ265" s="411"/>
      <c r="AK265" s="411"/>
      <c r="AL265" s="411"/>
      <c r="AM265" s="300"/>
      <c r="AN265" s="629"/>
    </row>
    <row r="266" spans="1:40" s="308" customFormat="1" ht="15.6" outlineLevel="1">
      <c r="A266" s="522"/>
      <c r="B266" s="287" t="s">
        <v>489</v>
      </c>
      <c r="C266" s="290"/>
      <c r="D266" s="290"/>
      <c r="E266" s="290"/>
      <c r="F266" s="290"/>
      <c r="G266" s="290"/>
      <c r="H266" s="290"/>
      <c r="I266" s="290"/>
      <c r="J266" s="290"/>
      <c r="K266" s="290"/>
      <c r="L266" s="290"/>
      <c r="M266" s="290"/>
      <c r="N266" s="290"/>
      <c r="O266" s="290"/>
      <c r="P266" s="290"/>
      <c r="Q266" s="290"/>
      <c r="R266" s="290"/>
      <c r="S266" s="290"/>
      <c r="T266" s="290"/>
      <c r="U266" s="290"/>
      <c r="V266" s="290"/>
      <c r="W266" s="290"/>
      <c r="X266" s="290"/>
      <c r="Y266" s="411"/>
      <c r="Z266" s="411"/>
      <c r="AA266" s="411"/>
      <c r="AB266" s="411"/>
      <c r="AC266" s="411"/>
      <c r="AD266" s="411"/>
      <c r="AE266" s="415"/>
      <c r="AF266" s="415"/>
      <c r="AG266" s="415"/>
      <c r="AH266" s="415"/>
      <c r="AI266" s="415"/>
      <c r="AJ266" s="415"/>
      <c r="AK266" s="415"/>
      <c r="AL266" s="415"/>
      <c r="AM266" s="516"/>
      <c r="AN266" s="630"/>
    </row>
    <row r="267" spans="1:40" ht="15" outlineLevel="1">
      <c r="A267" s="521">
        <v>15</v>
      </c>
      <c r="B267" s="293" t="s">
        <v>494</v>
      </c>
      <c r="C267" s="290" t="s">
        <v>25</v>
      </c>
      <c r="D267" s="294"/>
      <c r="E267" s="294"/>
      <c r="F267" s="294"/>
      <c r="G267" s="294"/>
      <c r="H267" s="294"/>
      <c r="I267" s="294"/>
      <c r="J267" s="294"/>
      <c r="K267" s="294"/>
      <c r="L267" s="294"/>
      <c r="M267" s="294"/>
      <c r="N267" s="294">
        <v>0</v>
      </c>
      <c r="O267" s="294"/>
      <c r="P267" s="294"/>
      <c r="Q267" s="294"/>
      <c r="R267" s="294"/>
      <c r="S267" s="294"/>
      <c r="T267" s="294"/>
      <c r="U267" s="294"/>
      <c r="V267" s="294"/>
      <c r="W267" s="294"/>
      <c r="X267" s="294"/>
      <c r="Y267" s="409"/>
      <c r="Z267" s="409"/>
      <c r="AA267" s="409"/>
      <c r="AB267" s="409"/>
      <c r="AC267" s="409"/>
      <c r="AD267" s="409"/>
      <c r="AE267" s="409"/>
      <c r="AF267" s="409"/>
      <c r="AG267" s="409"/>
      <c r="AH267" s="409"/>
      <c r="AI267" s="409"/>
      <c r="AJ267" s="409"/>
      <c r="AK267" s="409"/>
      <c r="AL267" s="409"/>
      <c r="AM267" s="295">
        <f>SUM(Y267:AL267)</f>
        <v>0</v>
      </c>
    </row>
    <row r="268" spans="1:40" ht="15" outlineLevel="1">
      <c r="B268" s="293" t="s">
        <v>289</v>
      </c>
      <c r="C268" s="290" t="s">
        <v>163</v>
      </c>
      <c r="D268" s="294"/>
      <c r="E268" s="294"/>
      <c r="F268" s="294"/>
      <c r="G268" s="294"/>
      <c r="H268" s="294"/>
      <c r="I268" s="294"/>
      <c r="J268" s="294"/>
      <c r="K268" s="294"/>
      <c r="L268" s="294"/>
      <c r="M268" s="294"/>
      <c r="N268" s="294">
        <f>N267</f>
        <v>0</v>
      </c>
      <c r="O268" s="294"/>
      <c r="P268" s="294"/>
      <c r="Q268" s="294"/>
      <c r="R268" s="294"/>
      <c r="S268" s="294"/>
      <c r="T268" s="294"/>
      <c r="U268" s="294"/>
      <c r="V268" s="294"/>
      <c r="W268" s="294"/>
      <c r="X268" s="294"/>
      <c r="Y268" s="410">
        <f>Y267</f>
        <v>0</v>
      </c>
      <c r="Z268" s="410">
        <f t="shared" ref="Z268:AC268" si="578">Z267</f>
        <v>0</v>
      </c>
      <c r="AA268" s="410">
        <f t="shared" si="578"/>
        <v>0</v>
      </c>
      <c r="AB268" s="410">
        <f t="shared" si="578"/>
        <v>0</v>
      </c>
      <c r="AC268" s="410">
        <f t="shared" si="578"/>
        <v>0</v>
      </c>
      <c r="AD268" s="410">
        <f t="shared" ref="AD268:AL268" si="579">AD267</f>
        <v>0</v>
      </c>
      <c r="AE268" s="410">
        <f t="shared" si="579"/>
        <v>0</v>
      </c>
      <c r="AF268" s="410">
        <f t="shared" si="579"/>
        <v>0</v>
      </c>
      <c r="AG268" s="410">
        <f t="shared" si="579"/>
        <v>0</v>
      </c>
      <c r="AH268" s="410">
        <f t="shared" si="579"/>
        <v>0</v>
      </c>
      <c r="AI268" s="410">
        <f t="shared" si="579"/>
        <v>0</v>
      </c>
      <c r="AJ268" s="410">
        <f t="shared" si="579"/>
        <v>0</v>
      </c>
      <c r="AK268" s="410">
        <f t="shared" si="579"/>
        <v>0</v>
      </c>
      <c r="AL268" s="410">
        <f t="shared" si="579"/>
        <v>0</v>
      </c>
      <c r="AM268" s="296"/>
    </row>
    <row r="269" spans="1:40" ht="15" outlineLevel="1">
      <c r="B269" s="314"/>
      <c r="C269" s="304"/>
      <c r="D269" s="290"/>
      <c r="E269" s="290"/>
      <c r="F269" s="290"/>
      <c r="G269" s="290"/>
      <c r="H269" s="290"/>
      <c r="I269" s="290"/>
      <c r="J269" s="290"/>
      <c r="K269" s="290"/>
      <c r="L269" s="290"/>
      <c r="M269" s="290"/>
      <c r="N269" s="290"/>
      <c r="O269" s="290"/>
      <c r="P269" s="290"/>
      <c r="Q269" s="290"/>
      <c r="R269" s="290"/>
      <c r="S269" s="290"/>
      <c r="T269" s="290"/>
      <c r="U269" s="290"/>
      <c r="V269" s="290"/>
      <c r="W269" s="290"/>
      <c r="X269" s="290"/>
      <c r="Y269" s="411"/>
      <c r="Z269" s="411"/>
      <c r="AA269" s="411"/>
      <c r="AB269" s="411"/>
      <c r="AC269" s="411"/>
      <c r="AD269" s="411"/>
      <c r="AE269" s="411"/>
      <c r="AF269" s="411"/>
      <c r="AG269" s="411"/>
      <c r="AH269" s="411"/>
      <c r="AI269" s="411"/>
      <c r="AJ269" s="411"/>
      <c r="AK269" s="411"/>
      <c r="AL269" s="411"/>
      <c r="AM269" s="305"/>
    </row>
    <row r="270" spans="1:40" s="282" customFormat="1" ht="15" outlineLevel="1">
      <c r="A270" s="521">
        <v>16</v>
      </c>
      <c r="B270" s="323" t="s">
        <v>490</v>
      </c>
      <c r="C270" s="290" t="s">
        <v>25</v>
      </c>
      <c r="D270" s="294"/>
      <c r="E270" s="294"/>
      <c r="F270" s="294"/>
      <c r="G270" s="294"/>
      <c r="H270" s="294"/>
      <c r="I270" s="294"/>
      <c r="J270" s="294"/>
      <c r="K270" s="294"/>
      <c r="L270" s="294"/>
      <c r="M270" s="294"/>
      <c r="N270" s="294">
        <v>0</v>
      </c>
      <c r="O270" s="294"/>
      <c r="P270" s="294"/>
      <c r="Q270" s="294"/>
      <c r="R270" s="294"/>
      <c r="S270" s="294"/>
      <c r="T270" s="294"/>
      <c r="U270" s="294"/>
      <c r="V270" s="294"/>
      <c r="W270" s="294"/>
      <c r="X270" s="294"/>
      <c r="Y270" s="409"/>
      <c r="Z270" s="409"/>
      <c r="AA270" s="409"/>
      <c r="AB270" s="409"/>
      <c r="AC270" s="409"/>
      <c r="AD270" s="409"/>
      <c r="AE270" s="409"/>
      <c r="AF270" s="409"/>
      <c r="AG270" s="409"/>
      <c r="AH270" s="409"/>
      <c r="AI270" s="409"/>
      <c r="AJ270" s="409"/>
      <c r="AK270" s="409"/>
      <c r="AL270" s="409"/>
      <c r="AM270" s="295">
        <f>SUM(Y270:AL270)</f>
        <v>0</v>
      </c>
    </row>
    <row r="271" spans="1:40" s="282" customFormat="1" ht="15" outlineLevel="1">
      <c r="A271" s="521"/>
      <c r="B271" s="323" t="s">
        <v>289</v>
      </c>
      <c r="C271" s="290" t="s">
        <v>163</v>
      </c>
      <c r="D271" s="294"/>
      <c r="E271" s="294"/>
      <c r="F271" s="294"/>
      <c r="G271" s="294"/>
      <c r="H271" s="294"/>
      <c r="I271" s="294"/>
      <c r="J271" s="294"/>
      <c r="K271" s="294"/>
      <c r="L271" s="294"/>
      <c r="M271" s="294"/>
      <c r="N271" s="294">
        <f>N270</f>
        <v>0</v>
      </c>
      <c r="O271" s="294"/>
      <c r="P271" s="294"/>
      <c r="Q271" s="294"/>
      <c r="R271" s="294"/>
      <c r="S271" s="294"/>
      <c r="T271" s="294"/>
      <c r="U271" s="294"/>
      <c r="V271" s="294"/>
      <c r="W271" s="294"/>
      <c r="X271" s="294"/>
      <c r="Y271" s="410">
        <f>Y270</f>
        <v>0</v>
      </c>
      <c r="Z271" s="410">
        <f t="shared" ref="Z271:AC271" si="580">Z270</f>
        <v>0</v>
      </c>
      <c r="AA271" s="410">
        <f t="shared" si="580"/>
        <v>0</v>
      </c>
      <c r="AB271" s="410">
        <f t="shared" si="580"/>
        <v>0</v>
      </c>
      <c r="AC271" s="410">
        <f t="shared" si="580"/>
        <v>0</v>
      </c>
      <c r="AD271" s="410">
        <f t="shared" ref="AD271:AL271" si="581">AD270</f>
        <v>0</v>
      </c>
      <c r="AE271" s="410">
        <f t="shared" si="581"/>
        <v>0</v>
      </c>
      <c r="AF271" s="410">
        <f t="shared" si="581"/>
        <v>0</v>
      </c>
      <c r="AG271" s="410">
        <f t="shared" si="581"/>
        <v>0</v>
      </c>
      <c r="AH271" s="410">
        <f t="shared" si="581"/>
        <v>0</v>
      </c>
      <c r="AI271" s="410">
        <f t="shared" si="581"/>
        <v>0</v>
      </c>
      <c r="AJ271" s="410">
        <f t="shared" si="581"/>
        <v>0</v>
      </c>
      <c r="AK271" s="410">
        <f t="shared" si="581"/>
        <v>0</v>
      </c>
      <c r="AL271" s="410">
        <f t="shared" si="581"/>
        <v>0</v>
      </c>
      <c r="AM271" s="296"/>
    </row>
    <row r="272" spans="1:40" s="282" customFormat="1" ht="15" outlineLevel="1">
      <c r="A272" s="521"/>
      <c r="B272" s="323"/>
      <c r="C272" s="290"/>
      <c r="D272" s="290"/>
      <c r="E272" s="290"/>
      <c r="F272" s="290"/>
      <c r="G272" s="290"/>
      <c r="H272" s="290"/>
      <c r="I272" s="290"/>
      <c r="J272" s="290"/>
      <c r="K272" s="290"/>
      <c r="L272" s="290"/>
      <c r="M272" s="290"/>
      <c r="N272" s="290"/>
      <c r="O272" s="290"/>
      <c r="P272" s="290"/>
      <c r="Q272" s="290"/>
      <c r="R272" s="290"/>
      <c r="S272" s="290"/>
      <c r="T272" s="290"/>
      <c r="U272" s="290"/>
      <c r="V272" s="290"/>
      <c r="W272" s="290"/>
      <c r="X272" s="290"/>
      <c r="Y272" s="411"/>
      <c r="Z272" s="411"/>
      <c r="AA272" s="411"/>
      <c r="AB272" s="411"/>
      <c r="AC272" s="411"/>
      <c r="AD272" s="411"/>
      <c r="AE272" s="415"/>
      <c r="AF272" s="415"/>
      <c r="AG272" s="415"/>
      <c r="AH272" s="415"/>
      <c r="AI272" s="415"/>
      <c r="AJ272" s="415"/>
      <c r="AK272" s="415"/>
      <c r="AL272" s="415"/>
      <c r="AM272" s="312"/>
    </row>
    <row r="273" spans="1:39" ht="15.6" outlineLevel="1">
      <c r="B273" s="518" t="s">
        <v>495</v>
      </c>
      <c r="C273" s="319"/>
      <c r="D273" s="289"/>
      <c r="E273" s="288"/>
      <c r="F273" s="288"/>
      <c r="G273" s="288"/>
      <c r="H273" s="288"/>
      <c r="I273" s="288"/>
      <c r="J273" s="288"/>
      <c r="K273" s="288"/>
      <c r="L273" s="288"/>
      <c r="M273" s="288"/>
      <c r="N273" s="289"/>
      <c r="O273" s="288"/>
      <c r="P273" s="288"/>
      <c r="Q273" s="288"/>
      <c r="R273" s="288"/>
      <c r="S273" s="288"/>
      <c r="T273" s="288"/>
      <c r="U273" s="288"/>
      <c r="V273" s="288"/>
      <c r="W273" s="288"/>
      <c r="X273" s="288"/>
      <c r="Y273" s="413"/>
      <c r="Z273" s="413"/>
      <c r="AA273" s="413"/>
      <c r="AB273" s="413"/>
      <c r="AC273" s="413"/>
      <c r="AD273" s="413"/>
      <c r="AE273" s="413"/>
      <c r="AF273" s="413"/>
      <c r="AG273" s="413"/>
      <c r="AH273" s="413"/>
      <c r="AI273" s="413"/>
      <c r="AJ273" s="413"/>
      <c r="AK273" s="413"/>
      <c r="AL273" s="413"/>
      <c r="AM273" s="291"/>
    </row>
    <row r="274" spans="1:39" ht="15" outlineLevel="1">
      <c r="A274" s="521">
        <v>17</v>
      </c>
      <c r="B274" s="519" t="s">
        <v>112</v>
      </c>
      <c r="C274" s="290" t="s">
        <v>25</v>
      </c>
      <c r="D274" s="294"/>
      <c r="E274" s="294"/>
      <c r="F274" s="294"/>
      <c r="G274" s="294"/>
      <c r="H274" s="294"/>
      <c r="I274" s="294"/>
      <c r="J274" s="294"/>
      <c r="K274" s="294"/>
      <c r="L274" s="294"/>
      <c r="M274" s="294"/>
      <c r="N274" s="294">
        <v>12</v>
      </c>
      <c r="O274" s="294"/>
      <c r="P274" s="294"/>
      <c r="Q274" s="294"/>
      <c r="R274" s="294"/>
      <c r="S274" s="294"/>
      <c r="T274" s="294"/>
      <c r="U274" s="294"/>
      <c r="V274" s="294"/>
      <c r="W274" s="294"/>
      <c r="X274" s="294"/>
      <c r="Y274" s="425"/>
      <c r="Z274" s="409"/>
      <c r="AA274" s="409"/>
      <c r="AB274" s="409"/>
      <c r="AC274" s="409"/>
      <c r="AD274" s="409"/>
      <c r="AE274" s="409"/>
      <c r="AF274" s="414"/>
      <c r="AG274" s="414"/>
      <c r="AH274" s="414"/>
      <c r="AI274" s="414"/>
      <c r="AJ274" s="414"/>
      <c r="AK274" s="414"/>
      <c r="AL274" s="414"/>
      <c r="AM274" s="295">
        <f>SUM(Y274:AL274)</f>
        <v>0</v>
      </c>
    </row>
    <row r="275" spans="1:39" ht="15" outlineLevel="1">
      <c r="B275" s="293" t="s">
        <v>289</v>
      </c>
      <c r="C275" s="290" t="s">
        <v>163</v>
      </c>
      <c r="D275" s="294"/>
      <c r="E275" s="294"/>
      <c r="F275" s="294"/>
      <c r="G275" s="294"/>
      <c r="H275" s="294"/>
      <c r="I275" s="294"/>
      <c r="J275" s="294"/>
      <c r="K275" s="294"/>
      <c r="L275" s="294"/>
      <c r="M275" s="294"/>
      <c r="N275" s="294">
        <f>N274</f>
        <v>12</v>
      </c>
      <c r="O275" s="294"/>
      <c r="P275" s="294"/>
      <c r="Q275" s="294"/>
      <c r="R275" s="294"/>
      <c r="S275" s="294"/>
      <c r="T275" s="294"/>
      <c r="U275" s="294"/>
      <c r="V275" s="294"/>
      <c r="W275" s="294"/>
      <c r="X275" s="294"/>
      <c r="Y275" s="410">
        <f>Y274</f>
        <v>0</v>
      </c>
      <c r="Z275" s="410">
        <f t="shared" ref="Z275:AC275" si="582">Z274</f>
        <v>0</v>
      </c>
      <c r="AA275" s="410">
        <f t="shared" si="582"/>
        <v>0</v>
      </c>
      <c r="AB275" s="410">
        <f t="shared" si="582"/>
        <v>0</v>
      </c>
      <c r="AC275" s="410">
        <f t="shared" si="582"/>
        <v>0</v>
      </c>
      <c r="AD275" s="410">
        <f t="shared" ref="AD275:AL275" si="583">AD274</f>
        <v>0</v>
      </c>
      <c r="AE275" s="410">
        <f t="shared" si="583"/>
        <v>0</v>
      </c>
      <c r="AF275" s="410">
        <f t="shared" si="583"/>
        <v>0</v>
      </c>
      <c r="AG275" s="410">
        <f t="shared" si="583"/>
        <v>0</v>
      </c>
      <c r="AH275" s="410">
        <f t="shared" si="583"/>
        <v>0</v>
      </c>
      <c r="AI275" s="410">
        <f t="shared" si="583"/>
        <v>0</v>
      </c>
      <c r="AJ275" s="410">
        <f t="shared" si="583"/>
        <v>0</v>
      </c>
      <c r="AK275" s="410">
        <f t="shared" si="583"/>
        <v>0</v>
      </c>
      <c r="AL275" s="410">
        <f t="shared" si="583"/>
        <v>0</v>
      </c>
      <c r="AM275" s="305"/>
    </row>
    <row r="276" spans="1:39" ht="15" outlineLevel="1">
      <c r="B276" s="293"/>
      <c r="C276" s="290"/>
      <c r="D276" s="290"/>
      <c r="E276" s="290"/>
      <c r="F276" s="290"/>
      <c r="G276" s="290"/>
      <c r="H276" s="290"/>
      <c r="I276" s="290"/>
      <c r="J276" s="290"/>
      <c r="K276" s="290"/>
      <c r="L276" s="290"/>
      <c r="M276" s="290"/>
      <c r="N276" s="290"/>
      <c r="O276" s="290"/>
      <c r="P276" s="290"/>
      <c r="Q276" s="290"/>
      <c r="R276" s="290"/>
      <c r="S276" s="290"/>
      <c r="T276" s="290"/>
      <c r="U276" s="290"/>
      <c r="V276" s="290"/>
      <c r="W276" s="290"/>
      <c r="X276" s="290"/>
      <c r="Y276" s="421"/>
      <c r="Z276" s="424"/>
      <c r="AA276" s="424"/>
      <c r="AB276" s="424"/>
      <c r="AC276" s="424"/>
      <c r="AD276" s="424"/>
      <c r="AE276" s="424"/>
      <c r="AF276" s="424"/>
      <c r="AG276" s="424"/>
      <c r="AH276" s="424"/>
      <c r="AI276" s="424"/>
      <c r="AJ276" s="424"/>
      <c r="AK276" s="424"/>
      <c r="AL276" s="424"/>
      <c r="AM276" s="305"/>
    </row>
    <row r="277" spans="1:39" ht="15" outlineLevel="1">
      <c r="A277" s="521">
        <v>18</v>
      </c>
      <c r="B277" s="519" t="s">
        <v>109</v>
      </c>
      <c r="C277" s="290" t="s">
        <v>25</v>
      </c>
      <c r="D277" s="294"/>
      <c r="E277" s="294"/>
      <c r="F277" s="294"/>
      <c r="G277" s="294"/>
      <c r="H277" s="294"/>
      <c r="I277" s="294"/>
      <c r="J277" s="294"/>
      <c r="K277" s="294"/>
      <c r="L277" s="294"/>
      <c r="M277" s="294"/>
      <c r="N277" s="294">
        <v>12</v>
      </c>
      <c r="O277" s="294"/>
      <c r="P277" s="294"/>
      <c r="Q277" s="294"/>
      <c r="R277" s="294"/>
      <c r="S277" s="294"/>
      <c r="T277" s="294"/>
      <c r="U277" s="294"/>
      <c r="V277" s="294"/>
      <c r="W277" s="294"/>
      <c r="X277" s="294"/>
      <c r="Y277" s="425"/>
      <c r="Z277" s="409"/>
      <c r="AA277" s="409"/>
      <c r="AB277" s="409"/>
      <c r="AC277" s="409"/>
      <c r="AD277" s="409"/>
      <c r="AE277" s="409"/>
      <c r="AF277" s="414"/>
      <c r="AG277" s="414"/>
      <c r="AH277" s="414"/>
      <c r="AI277" s="414"/>
      <c r="AJ277" s="414"/>
      <c r="AK277" s="414"/>
      <c r="AL277" s="414"/>
      <c r="AM277" s="295">
        <f>SUM(Y277:AL277)</f>
        <v>0</v>
      </c>
    </row>
    <row r="278" spans="1:39" ht="15" outlineLevel="1">
      <c r="B278" s="293" t="s">
        <v>289</v>
      </c>
      <c r="C278" s="290" t="s">
        <v>163</v>
      </c>
      <c r="D278" s="294"/>
      <c r="E278" s="294"/>
      <c r="F278" s="294"/>
      <c r="G278" s="294"/>
      <c r="H278" s="294"/>
      <c r="I278" s="294"/>
      <c r="J278" s="294"/>
      <c r="K278" s="294"/>
      <c r="L278" s="294"/>
      <c r="M278" s="294"/>
      <c r="N278" s="294">
        <f>N277</f>
        <v>12</v>
      </c>
      <c r="O278" s="294"/>
      <c r="P278" s="294"/>
      <c r="Q278" s="294"/>
      <c r="R278" s="294"/>
      <c r="S278" s="294"/>
      <c r="T278" s="294"/>
      <c r="U278" s="294"/>
      <c r="V278" s="294"/>
      <c r="W278" s="294"/>
      <c r="X278" s="294"/>
      <c r="Y278" s="410">
        <f>Y277</f>
        <v>0</v>
      </c>
      <c r="Z278" s="410">
        <f t="shared" ref="Z278:AC278" si="584">Z277</f>
        <v>0</v>
      </c>
      <c r="AA278" s="410">
        <f t="shared" si="584"/>
        <v>0</v>
      </c>
      <c r="AB278" s="410">
        <f t="shared" si="584"/>
        <v>0</v>
      </c>
      <c r="AC278" s="410">
        <f t="shared" si="584"/>
        <v>0</v>
      </c>
      <c r="AD278" s="410">
        <f t="shared" ref="AD278:AL278" si="585">AD277</f>
        <v>0</v>
      </c>
      <c r="AE278" s="410">
        <f t="shared" si="585"/>
        <v>0</v>
      </c>
      <c r="AF278" s="410">
        <f t="shared" si="585"/>
        <v>0</v>
      </c>
      <c r="AG278" s="410">
        <f t="shared" si="585"/>
        <v>0</v>
      </c>
      <c r="AH278" s="410">
        <f t="shared" si="585"/>
        <v>0</v>
      </c>
      <c r="AI278" s="410">
        <f t="shared" si="585"/>
        <v>0</v>
      </c>
      <c r="AJ278" s="410">
        <f t="shared" si="585"/>
        <v>0</v>
      </c>
      <c r="AK278" s="410">
        <f t="shared" si="585"/>
        <v>0</v>
      </c>
      <c r="AL278" s="410">
        <f t="shared" si="585"/>
        <v>0</v>
      </c>
      <c r="AM278" s="305"/>
    </row>
    <row r="279" spans="1:39" ht="15" outlineLevel="1">
      <c r="B279" s="321"/>
      <c r="C279" s="290"/>
      <c r="D279" s="290"/>
      <c r="E279" s="290"/>
      <c r="F279" s="290"/>
      <c r="G279" s="290"/>
      <c r="H279" s="290"/>
      <c r="I279" s="290"/>
      <c r="J279" s="290"/>
      <c r="K279" s="290"/>
      <c r="L279" s="290"/>
      <c r="M279" s="290"/>
      <c r="N279" s="290"/>
      <c r="O279" s="290"/>
      <c r="P279" s="290"/>
      <c r="Q279" s="290"/>
      <c r="R279" s="290"/>
      <c r="S279" s="290"/>
      <c r="T279" s="290"/>
      <c r="U279" s="290"/>
      <c r="V279" s="290"/>
      <c r="W279" s="290"/>
      <c r="X279" s="290"/>
      <c r="Y279" s="422"/>
      <c r="Z279" s="423"/>
      <c r="AA279" s="423"/>
      <c r="AB279" s="423"/>
      <c r="AC279" s="423"/>
      <c r="AD279" s="423"/>
      <c r="AE279" s="423"/>
      <c r="AF279" s="423"/>
      <c r="AG279" s="423"/>
      <c r="AH279" s="423"/>
      <c r="AI279" s="423"/>
      <c r="AJ279" s="423"/>
      <c r="AK279" s="423"/>
      <c r="AL279" s="423"/>
      <c r="AM279" s="296"/>
    </row>
    <row r="280" spans="1:39" ht="15" outlineLevel="1">
      <c r="A280" s="521">
        <v>19</v>
      </c>
      <c r="B280" s="519" t="s">
        <v>111</v>
      </c>
      <c r="C280" s="290" t="s">
        <v>25</v>
      </c>
      <c r="D280" s="294"/>
      <c r="E280" s="294"/>
      <c r="F280" s="294"/>
      <c r="G280" s="294"/>
      <c r="H280" s="294"/>
      <c r="I280" s="294"/>
      <c r="J280" s="294"/>
      <c r="K280" s="294"/>
      <c r="L280" s="294"/>
      <c r="M280" s="294"/>
      <c r="N280" s="294">
        <v>12</v>
      </c>
      <c r="O280" s="294"/>
      <c r="P280" s="294"/>
      <c r="Q280" s="294"/>
      <c r="R280" s="294"/>
      <c r="S280" s="294"/>
      <c r="T280" s="294"/>
      <c r="U280" s="294"/>
      <c r="V280" s="294"/>
      <c r="W280" s="294"/>
      <c r="X280" s="294"/>
      <c r="Y280" s="425"/>
      <c r="Z280" s="409"/>
      <c r="AA280" s="409"/>
      <c r="AB280" s="409"/>
      <c r="AC280" s="409"/>
      <c r="AD280" s="409"/>
      <c r="AE280" s="409"/>
      <c r="AF280" s="414"/>
      <c r="AG280" s="414"/>
      <c r="AH280" s="414"/>
      <c r="AI280" s="414"/>
      <c r="AJ280" s="414"/>
      <c r="AK280" s="414"/>
      <c r="AL280" s="414"/>
      <c r="AM280" s="295">
        <f>SUM(Y280:AL280)</f>
        <v>0</v>
      </c>
    </row>
    <row r="281" spans="1:39" ht="15" outlineLevel="1">
      <c r="B281" s="293" t="s">
        <v>289</v>
      </c>
      <c r="C281" s="290" t="s">
        <v>163</v>
      </c>
      <c r="D281" s="294"/>
      <c r="E281" s="294"/>
      <c r="F281" s="294"/>
      <c r="G281" s="294"/>
      <c r="H281" s="294"/>
      <c r="I281" s="294"/>
      <c r="J281" s="294"/>
      <c r="K281" s="294"/>
      <c r="L281" s="294"/>
      <c r="M281" s="294"/>
      <c r="N281" s="294">
        <f>N280</f>
        <v>12</v>
      </c>
      <c r="O281" s="294"/>
      <c r="P281" s="294"/>
      <c r="Q281" s="294"/>
      <c r="R281" s="294"/>
      <c r="S281" s="294"/>
      <c r="T281" s="294"/>
      <c r="U281" s="294"/>
      <c r="V281" s="294"/>
      <c r="W281" s="294"/>
      <c r="X281" s="294"/>
      <c r="Y281" s="410">
        <f>Y280</f>
        <v>0</v>
      </c>
      <c r="Z281" s="410">
        <f t="shared" ref="Z281:AC281" si="586">Z280</f>
        <v>0</v>
      </c>
      <c r="AA281" s="410">
        <f t="shared" si="586"/>
        <v>0</v>
      </c>
      <c r="AB281" s="410">
        <f t="shared" si="586"/>
        <v>0</v>
      </c>
      <c r="AC281" s="410">
        <f t="shared" si="586"/>
        <v>0</v>
      </c>
      <c r="AD281" s="410">
        <f t="shared" ref="AD281:AL281" si="587">AD280</f>
        <v>0</v>
      </c>
      <c r="AE281" s="410">
        <f t="shared" si="587"/>
        <v>0</v>
      </c>
      <c r="AF281" s="410">
        <f t="shared" si="587"/>
        <v>0</v>
      </c>
      <c r="AG281" s="410">
        <f t="shared" si="587"/>
        <v>0</v>
      </c>
      <c r="AH281" s="410">
        <f t="shared" si="587"/>
        <v>0</v>
      </c>
      <c r="AI281" s="410">
        <f t="shared" si="587"/>
        <v>0</v>
      </c>
      <c r="AJ281" s="410">
        <f t="shared" si="587"/>
        <v>0</v>
      </c>
      <c r="AK281" s="410">
        <f t="shared" si="587"/>
        <v>0</v>
      </c>
      <c r="AL281" s="410">
        <f t="shared" si="587"/>
        <v>0</v>
      </c>
      <c r="AM281" s="296"/>
    </row>
    <row r="282" spans="1:39" ht="15" outlineLevel="1">
      <c r="B282" s="321"/>
      <c r="C282" s="290"/>
      <c r="D282" s="290"/>
      <c r="E282" s="290"/>
      <c r="F282" s="290"/>
      <c r="G282" s="290"/>
      <c r="H282" s="290"/>
      <c r="I282" s="290"/>
      <c r="J282" s="290"/>
      <c r="K282" s="290"/>
      <c r="L282" s="290"/>
      <c r="M282" s="290"/>
      <c r="N282" s="290"/>
      <c r="O282" s="290"/>
      <c r="P282" s="290"/>
      <c r="Q282" s="290"/>
      <c r="R282" s="290"/>
      <c r="S282" s="290"/>
      <c r="T282" s="290"/>
      <c r="U282" s="290"/>
      <c r="V282" s="290"/>
      <c r="W282" s="290"/>
      <c r="X282" s="290"/>
      <c r="Y282" s="411"/>
      <c r="Z282" s="411"/>
      <c r="AA282" s="411"/>
      <c r="AB282" s="411"/>
      <c r="AC282" s="411"/>
      <c r="AD282" s="411"/>
      <c r="AE282" s="411"/>
      <c r="AF282" s="411"/>
      <c r="AG282" s="411"/>
      <c r="AH282" s="411"/>
      <c r="AI282" s="411"/>
      <c r="AJ282" s="411"/>
      <c r="AK282" s="411"/>
      <c r="AL282" s="411"/>
      <c r="AM282" s="305"/>
    </row>
    <row r="283" spans="1:39" ht="15" outlineLevel="1">
      <c r="A283" s="521">
        <v>20</v>
      </c>
      <c r="B283" s="519" t="s">
        <v>110</v>
      </c>
      <c r="C283" s="290" t="s">
        <v>25</v>
      </c>
      <c r="D283" s="294"/>
      <c r="E283" s="294"/>
      <c r="F283" s="294"/>
      <c r="G283" s="294"/>
      <c r="H283" s="294"/>
      <c r="I283" s="294"/>
      <c r="J283" s="294"/>
      <c r="K283" s="294"/>
      <c r="L283" s="294"/>
      <c r="M283" s="294"/>
      <c r="N283" s="294">
        <v>12</v>
      </c>
      <c r="O283" s="294"/>
      <c r="P283" s="294"/>
      <c r="Q283" s="294"/>
      <c r="R283" s="294"/>
      <c r="S283" s="294"/>
      <c r="T283" s="294"/>
      <c r="U283" s="294"/>
      <c r="V283" s="294"/>
      <c r="W283" s="294"/>
      <c r="X283" s="294"/>
      <c r="Y283" s="425"/>
      <c r="Z283" s="409"/>
      <c r="AA283" s="409"/>
      <c r="AB283" s="409"/>
      <c r="AC283" s="409"/>
      <c r="AD283" s="409"/>
      <c r="AE283" s="409"/>
      <c r="AF283" s="414"/>
      <c r="AG283" s="414"/>
      <c r="AH283" s="414"/>
      <c r="AI283" s="414"/>
      <c r="AJ283" s="414"/>
      <c r="AK283" s="414"/>
      <c r="AL283" s="414"/>
      <c r="AM283" s="295">
        <f>SUM(Y283:AL283)</f>
        <v>0</v>
      </c>
    </row>
    <row r="284" spans="1:39" ht="15" outlineLevel="1">
      <c r="B284" s="293" t="s">
        <v>289</v>
      </c>
      <c r="C284" s="290" t="s">
        <v>163</v>
      </c>
      <c r="D284" s="294"/>
      <c r="E284" s="294"/>
      <c r="F284" s="294"/>
      <c r="G284" s="294"/>
      <c r="H284" s="294"/>
      <c r="I284" s="294"/>
      <c r="J284" s="294"/>
      <c r="K284" s="294"/>
      <c r="L284" s="294"/>
      <c r="M284" s="294"/>
      <c r="N284" s="294">
        <f>N283</f>
        <v>12</v>
      </c>
      <c r="O284" s="294"/>
      <c r="P284" s="294"/>
      <c r="Q284" s="294"/>
      <c r="R284" s="294"/>
      <c r="S284" s="294"/>
      <c r="T284" s="294"/>
      <c r="U284" s="294"/>
      <c r="V284" s="294"/>
      <c r="W284" s="294"/>
      <c r="X284" s="294"/>
      <c r="Y284" s="410">
        <f t="shared" ref="Y284:AC284" si="588">Y283</f>
        <v>0</v>
      </c>
      <c r="Z284" s="410">
        <f t="shared" si="588"/>
        <v>0</v>
      </c>
      <c r="AA284" s="410">
        <f t="shared" si="588"/>
        <v>0</v>
      </c>
      <c r="AB284" s="410">
        <f t="shared" si="588"/>
        <v>0</v>
      </c>
      <c r="AC284" s="410">
        <f t="shared" si="588"/>
        <v>0</v>
      </c>
      <c r="AD284" s="410">
        <f t="shared" ref="AD284:AL284" si="589">AD283</f>
        <v>0</v>
      </c>
      <c r="AE284" s="410">
        <f t="shared" si="589"/>
        <v>0</v>
      </c>
      <c r="AF284" s="410">
        <f t="shared" si="589"/>
        <v>0</v>
      </c>
      <c r="AG284" s="410">
        <f t="shared" si="589"/>
        <v>0</v>
      </c>
      <c r="AH284" s="410">
        <f t="shared" si="589"/>
        <v>0</v>
      </c>
      <c r="AI284" s="410">
        <f t="shared" si="589"/>
        <v>0</v>
      </c>
      <c r="AJ284" s="410">
        <f t="shared" si="589"/>
        <v>0</v>
      </c>
      <c r="AK284" s="410">
        <f t="shared" si="589"/>
        <v>0</v>
      </c>
      <c r="AL284" s="410">
        <f t="shared" si="589"/>
        <v>0</v>
      </c>
      <c r="AM284" s="305"/>
    </row>
    <row r="285" spans="1:39" ht="15.6" outlineLevel="1">
      <c r="B285" s="322"/>
      <c r="C285" s="299"/>
      <c r="D285" s="290"/>
      <c r="E285" s="290"/>
      <c r="F285" s="290"/>
      <c r="G285" s="290"/>
      <c r="H285" s="290"/>
      <c r="I285" s="290"/>
      <c r="J285" s="290"/>
      <c r="K285" s="290"/>
      <c r="L285" s="290"/>
      <c r="M285" s="290"/>
      <c r="N285" s="299"/>
      <c r="O285" s="290"/>
      <c r="P285" s="290"/>
      <c r="Q285" s="290"/>
      <c r="R285" s="290"/>
      <c r="S285" s="290"/>
      <c r="T285" s="290"/>
      <c r="U285" s="290"/>
      <c r="V285" s="290"/>
      <c r="W285" s="290"/>
      <c r="X285" s="290"/>
      <c r="Y285" s="411"/>
      <c r="Z285" s="411"/>
      <c r="AA285" s="411"/>
      <c r="AB285" s="411"/>
      <c r="AC285" s="411"/>
      <c r="AD285" s="411"/>
      <c r="AE285" s="411"/>
      <c r="AF285" s="411"/>
      <c r="AG285" s="411"/>
      <c r="AH285" s="411"/>
      <c r="AI285" s="411"/>
      <c r="AJ285" s="411"/>
      <c r="AK285" s="411"/>
      <c r="AL285" s="411"/>
      <c r="AM285" s="305"/>
    </row>
    <row r="286" spans="1:39" ht="15.6" outlineLevel="1">
      <c r="B286" s="517" t="s">
        <v>502</v>
      </c>
      <c r="C286" s="290"/>
      <c r="D286" s="290"/>
      <c r="E286" s="290"/>
      <c r="F286" s="290"/>
      <c r="G286" s="290"/>
      <c r="H286" s="290"/>
      <c r="I286" s="290"/>
      <c r="J286" s="290"/>
      <c r="K286" s="290"/>
      <c r="L286" s="290"/>
      <c r="M286" s="290"/>
      <c r="N286" s="290"/>
      <c r="O286" s="290"/>
      <c r="P286" s="290"/>
      <c r="Q286" s="290"/>
      <c r="R286" s="290"/>
      <c r="S286" s="290"/>
      <c r="T286" s="290"/>
      <c r="U286" s="290"/>
      <c r="V286" s="290"/>
      <c r="W286" s="290"/>
      <c r="X286" s="290"/>
      <c r="Y286" s="421"/>
      <c r="Z286" s="424"/>
      <c r="AA286" s="424"/>
      <c r="AB286" s="424"/>
      <c r="AC286" s="424"/>
      <c r="AD286" s="424"/>
      <c r="AE286" s="424"/>
      <c r="AF286" s="424"/>
      <c r="AG286" s="424"/>
      <c r="AH286" s="424"/>
      <c r="AI286" s="424"/>
      <c r="AJ286" s="424"/>
      <c r="AK286" s="424"/>
      <c r="AL286" s="424"/>
      <c r="AM286" s="305"/>
    </row>
    <row r="287" spans="1:39" ht="15.6" outlineLevel="1">
      <c r="B287" s="287" t="s">
        <v>498</v>
      </c>
      <c r="C287" s="290"/>
      <c r="D287" s="290"/>
      <c r="E287" s="290"/>
      <c r="F287" s="290"/>
      <c r="G287" s="290"/>
      <c r="H287" s="290"/>
      <c r="I287" s="290"/>
      <c r="J287" s="290"/>
      <c r="K287" s="290"/>
      <c r="L287" s="290"/>
      <c r="M287" s="290"/>
      <c r="N287" s="290"/>
      <c r="O287" s="290"/>
      <c r="P287" s="290"/>
      <c r="Q287" s="290"/>
      <c r="R287" s="290"/>
      <c r="S287" s="290"/>
      <c r="T287" s="290"/>
      <c r="U287" s="290"/>
      <c r="V287" s="290"/>
      <c r="W287" s="290"/>
      <c r="X287" s="290"/>
      <c r="Y287" s="421"/>
      <c r="Z287" s="424"/>
      <c r="AA287" s="424"/>
      <c r="AB287" s="424"/>
      <c r="AC287" s="424"/>
      <c r="AD287" s="424"/>
      <c r="AE287" s="424"/>
      <c r="AF287" s="424"/>
      <c r="AG287" s="424"/>
      <c r="AH287" s="424"/>
      <c r="AI287" s="424"/>
      <c r="AJ287" s="424"/>
      <c r="AK287" s="424"/>
      <c r="AL287" s="424"/>
      <c r="AM287" s="305"/>
    </row>
    <row r="288" spans="1:39" ht="15" outlineLevel="1">
      <c r="A288" s="521">
        <v>21</v>
      </c>
      <c r="B288" s="519" t="s">
        <v>113</v>
      </c>
      <c r="C288" s="290" t="s">
        <v>25</v>
      </c>
      <c r="D288" s="294">
        <f>+'7.  Persistence Report'!AV214</f>
        <v>6840493</v>
      </c>
      <c r="E288" s="294">
        <f>+'7.  Persistence Report'!AW214</f>
        <v>6840493</v>
      </c>
      <c r="F288" s="294">
        <f>+'7.  Persistence Report'!AX214</f>
        <v>6840493</v>
      </c>
      <c r="G288" s="294">
        <f>+'7.  Persistence Report'!AY214</f>
        <v>6840493</v>
      </c>
      <c r="H288" s="294">
        <f>+'7.  Persistence Report'!AZ214</f>
        <v>6840493</v>
      </c>
      <c r="I288" s="294">
        <f>+'7.  Persistence Report'!BA214</f>
        <v>6840493</v>
      </c>
      <c r="J288" s="294">
        <f>+'7.  Persistence Report'!BB214</f>
        <v>6840493</v>
      </c>
      <c r="K288" s="294">
        <f>+'7.  Persistence Report'!BC214</f>
        <v>6839739</v>
      </c>
      <c r="L288" s="294">
        <f>+'7.  Persistence Report'!BD214</f>
        <v>6839739</v>
      </c>
      <c r="M288" s="294">
        <f>+'7.  Persistence Report'!BE214</f>
        <v>6816915</v>
      </c>
      <c r="N288" s="290"/>
      <c r="O288" s="294">
        <f>+'7.  Persistence Report'!Q214</f>
        <v>444</v>
      </c>
      <c r="P288" s="294">
        <f>+'7.  Persistence Report'!R214</f>
        <v>444</v>
      </c>
      <c r="Q288" s="294">
        <f>+'7.  Persistence Report'!S214</f>
        <v>444</v>
      </c>
      <c r="R288" s="294">
        <f>+'7.  Persistence Report'!T214</f>
        <v>444</v>
      </c>
      <c r="S288" s="294">
        <f>+'7.  Persistence Report'!U214</f>
        <v>444</v>
      </c>
      <c r="T288" s="294">
        <f>+'7.  Persistence Report'!V214</f>
        <v>444</v>
      </c>
      <c r="U288" s="294">
        <f>+'7.  Persistence Report'!W214</f>
        <v>444</v>
      </c>
      <c r="V288" s="294">
        <f>+'7.  Persistence Report'!X214</f>
        <v>444</v>
      </c>
      <c r="W288" s="294">
        <f>+'7.  Persistence Report'!Y214</f>
        <v>444</v>
      </c>
      <c r="X288" s="294">
        <f>+'7.  Persistence Report'!Z214</f>
        <v>443</v>
      </c>
      <c r="Y288" s="409">
        <v>1</v>
      </c>
      <c r="Z288" s="409"/>
      <c r="AA288" s="409"/>
      <c r="AB288" s="409"/>
      <c r="AC288" s="409"/>
      <c r="AD288" s="409"/>
      <c r="AE288" s="409"/>
      <c r="AF288" s="409"/>
      <c r="AG288" s="409"/>
      <c r="AH288" s="409"/>
      <c r="AI288" s="409"/>
      <c r="AJ288" s="409"/>
      <c r="AK288" s="409"/>
      <c r="AL288" s="409"/>
      <c r="AM288" s="295">
        <f>SUM(Y288:AL288)</f>
        <v>1</v>
      </c>
    </row>
    <row r="289" spans="1:39" ht="15" outlineLevel="1">
      <c r="B289" s="293" t="s">
        <v>289</v>
      </c>
      <c r="C289" s="290" t="s">
        <v>163</v>
      </c>
      <c r="D289" s="294">
        <f>+'7.  Persistence Report'!AV233</f>
        <v>572824</v>
      </c>
      <c r="E289" s="294">
        <f>+'7.  Persistence Report'!AW233</f>
        <v>572824</v>
      </c>
      <c r="F289" s="294">
        <f>+'7.  Persistence Report'!AX233</f>
        <v>572824</v>
      </c>
      <c r="G289" s="294">
        <f>+'7.  Persistence Report'!AY233</f>
        <v>572824</v>
      </c>
      <c r="H289" s="294">
        <f>+'7.  Persistence Report'!AZ233</f>
        <v>572824</v>
      </c>
      <c r="I289" s="294">
        <f>+'7.  Persistence Report'!BA233</f>
        <v>572824</v>
      </c>
      <c r="J289" s="294">
        <f>+'7.  Persistence Report'!BB233</f>
        <v>572824</v>
      </c>
      <c r="K289" s="294">
        <f>+'7.  Persistence Report'!BC233</f>
        <v>572774</v>
      </c>
      <c r="L289" s="294">
        <f>+'7.  Persistence Report'!BD233</f>
        <v>572774</v>
      </c>
      <c r="M289" s="294">
        <f>+'7.  Persistence Report'!BE233</f>
        <v>573552</v>
      </c>
      <c r="N289" s="290"/>
      <c r="O289" s="294">
        <f>+'7.  Persistence Report'!Q233</f>
        <v>36</v>
      </c>
      <c r="P289" s="294">
        <f>+'7.  Persistence Report'!R233</f>
        <v>36</v>
      </c>
      <c r="Q289" s="294">
        <f>+'7.  Persistence Report'!S233</f>
        <v>36</v>
      </c>
      <c r="R289" s="294">
        <f>+'7.  Persistence Report'!T233</f>
        <v>36</v>
      </c>
      <c r="S289" s="294">
        <f>+'7.  Persistence Report'!U233</f>
        <v>36</v>
      </c>
      <c r="T289" s="294">
        <f>+'7.  Persistence Report'!V233</f>
        <v>36</v>
      </c>
      <c r="U289" s="294">
        <f>+'7.  Persistence Report'!W233</f>
        <v>36</v>
      </c>
      <c r="V289" s="294">
        <f>+'7.  Persistence Report'!X233</f>
        <v>36</v>
      </c>
      <c r="W289" s="294">
        <f>+'7.  Persistence Report'!Y233</f>
        <v>36</v>
      </c>
      <c r="X289" s="294">
        <f>+'7.  Persistence Report'!Z233</f>
        <v>36</v>
      </c>
      <c r="Y289" s="410">
        <f>Y288</f>
        <v>1</v>
      </c>
      <c r="Z289" s="410">
        <f t="shared" ref="Z289:AC289" si="590">Z288</f>
        <v>0</v>
      </c>
      <c r="AA289" s="410">
        <f t="shared" si="590"/>
        <v>0</v>
      </c>
      <c r="AB289" s="410">
        <f t="shared" si="590"/>
        <v>0</v>
      </c>
      <c r="AC289" s="410">
        <f t="shared" si="590"/>
        <v>0</v>
      </c>
      <c r="AD289" s="410">
        <f t="shared" ref="AD289" si="591">AD288</f>
        <v>0</v>
      </c>
      <c r="AE289" s="410">
        <f t="shared" ref="AE289" si="592">AE288</f>
        <v>0</v>
      </c>
      <c r="AF289" s="410">
        <f t="shared" ref="AF289" si="593">AF288</f>
        <v>0</v>
      </c>
      <c r="AG289" s="410">
        <f t="shared" ref="AG289" si="594">AG288</f>
        <v>0</v>
      </c>
      <c r="AH289" s="410">
        <f t="shared" ref="AH289" si="595">AH288</f>
        <v>0</v>
      </c>
      <c r="AI289" s="410">
        <f t="shared" ref="AI289" si="596">AI288</f>
        <v>0</v>
      </c>
      <c r="AJ289" s="410">
        <f t="shared" ref="AJ289" si="597">AJ288</f>
        <v>0</v>
      </c>
      <c r="AK289" s="410">
        <f t="shared" ref="AK289" si="598">AK288</f>
        <v>0</v>
      </c>
      <c r="AL289" s="410">
        <f t="shared" ref="AL289" si="599">AL288</f>
        <v>0</v>
      </c>
      <c r="AM289" s="305"/>
    </row>
    <row r="290" spans="1:39" ht="15" outlineLevel="1">
      <c r="B290" s="293"/>
      <c r="C290" s="290"/>
      <c r="D290" s="290"/>
      <c r="E290" s="290"/>
      <c r="F290" s="290"/>
      <c r="G290" s="290"/>
      <c r="H290" s="290"/>
      <c r="I290" s="290"/>
      <c r="J290" s="290"/>
      <c r="K290" s="290"/>
      <c r="L290" s="290"/>
      <c r="M290" s="290"/>
      <c r="N290" s="290"/>
      <c r="O290" s="290"/>
      <c r="P290" s="290"/>
      <c r="Q290" s="290"/>
      <c r="R290" s="290"/>
      <c r="S290" s="290"/>
      <c r="T290" s="290"/>
      <c r="U290" s="290"/>
      <c r="V290" s="290"/>
      <c r="W290" s="290"/>
      <c r="X290" s="290"/>
      <c r="Y290" s="421"/>
      <c r="Z290" s="424"/>
      <c r="AA290" s="424"/>
      <c r="AB290" s="424"/>
      <c r="AC290" s="424"/>
      <c r="AD290" s="424"/>
      <c r="AE290" s="424"/>
      <c r="AF290" s="424"/>
      <c r="AG290" s="424"/>
      <c r="AH290" s="424"/>
      <c r="AI290" s="424"/>
      <c r="AJ290" s="424"/>
      <c r="AK290" s="424"/>
      <c r="AL290" s="424"/>
      <c r="AM290" s="305"/>
    </row>
    <row r="291" spans="1:39" ht="15" outlineLevel="1">
      <c r="A291" s="521">
        <v>22</v>
      </c>
      <c r="B291" s="519" t="s">
        <v>114</v>
      </c>
      <c r="C291" s="290" t="s">
        <v>25</v>
      </c>
      <c r="D291" s="294">
        <f>+'7.  Persistence Report'!AV215</f>
        <v>1704051</v>
      </c>
      <c r="E291" s="294">
        <f>+'7.  Persistence Report'!AW215</f>
        <v>1704051</v>
      </c>
      <c r="F291" s="294">
        <f>+'7.  Persistence Report'!AX215</f>
        <v>1704051</v>
      </c>
      <c r="G291" s="294">
        <f>+'7.  Persistence Report'!AY215</f>
        <v>1704051</v>
      </c>
      <c r="H291" s="294">
        <f>+'7.  Persistence Report'!AZ215</f>
        <v>1704051</v>
      </c>
      <c r="I291" s="294">
        <f>+'7.  Persistence Report'!BA215</f>
        <v>1704051</v>
      </c>
      <c r="J291" s="294">
        <f>+'7.  Persistence Report'!BB215</f>
        <v>1704051</v>
      </c>
      <c r="K291" s="294">
        <f>+'7.  Persistence Report'!BC215</f>
        <v>1704051</v>
      </c>
      <c r="L291" s="294">
        <f>+'7.  Persistence Report'!BD215</f>
        <v>1704051</v>
      </c>
      <c r="M291" s="294">
        <f>+'7.  Persistence Report'!BE215</f>
        <v>1704051</v>
      </c>
      <c r="N291" s="290"/>
      <c r="O291" s="294">
        <f>+'7.  Persistence Report'!Q215</f>
        <v>509</v>
      </c>
      <c r="P291" s="294">
        <f>+'7.  Persistence Report'!R215</f>
        <v>509</v>
      </c>
      <c r="Q291" s="294">
        <f>+'7.  Persistence Report'!S215</f>
        <v>509</v>
      </c>
      <c r="R291" s="294">
        <f>+'7.  Persistence Report'!T215</f>
        <v>509</v>
      </c>
      <c r="S291" s="294">
        <f>+'7.  Persistence Report'!U215</f>
        <v>509</v>
      </c>
      <c r="T291" s="294">
        <f>+'7.  Persistence Report'!V215</f>
        <v>509</v>
      </c>
      <c r="U291" s="294">
        <f>+'7.  Persistence Report'!W215</f>
        <v>509</v>
      </c>
      <c r="V291" s="294">
        <f>+'7.  Persistence Report'!X215</f>
        <v>509</v>
      </c>
      <c r="W291" s="294">
        <f>+'7.  Persistence Report'!Y215</f>
        <v>509</v>
      </c>
      <c r="X291" s="294">
        <f>+'7.  Persistence Report'!Z215</f>
        <v>509</v>
      </c>
      <c r="Y291" s="409">
        <v>1</v>
      </c>
      <c r="Z291" s="409"/>
      <c r="AA291" s="409"/>
      <c r="AB291" s="409"/>
      <c r="AC291" s="409"/>
      <c r="AD291" s="409"/>
      <c r="AE291" s="409"/>
      <c r="AF291" s="409"/>
      <c r="AG291" s="409"/>
      <c r="AH291" s="409"/>
      <c r="AI291" s="409"/>
      <c r="AJ291" s="409"/>
      <c r="AK291" s="409"/>
      <c r="AL291" s="409"/>
      <c r="AM291" s="295">
        <f>SUM(Y291:AL291)</f>
        <v>1</v>
      </c>
    </row>
    <row r="292" spans="1:39" ht="15" outlineLevel="1">
      <c r="B292" s="293" t="s">
        <v>289</v>
      </c>
      <c r="C292" s="290" t="s">
        <v>163</v>
      </c>
      <c r="D292" s="294">
        <f>+'7.  Persistence Report'!AV234</f>
        <v>5900</v>
      </c>
      <c r="E292" s="294">
        <f>+'7.  Persistence Report'!AW234</f>
        <v>5900</v>
      </c>
      <c r="F292" s="294">
        <f>+'7.  Persistence Report'!AX234</f>
        <v>5900</v>
      </c>
      <c r="G292" s="294">
        <f>+'7.  Persistence Report'!AY234</f>
        <v>5900</v>
      </c>
      <c r="H292" s="294">
        <f>+'7.  Persistence Report'!AZ234</f>
        <v>5900</v>
      </c>
      <c r="I292" s="294">
        <f>+'7.  Persistence Report'!BA234</f>
        <v>5900</v>
      </c>
      <c r="J292" s="294">
        <f>+'7.  Persistence Report'!BB234</f>
        <v>5900</v>
      </c>
      <c r="K292" s="294">
        <f>+'7.  Persistence Report'!BC234</f>
        <v>5900</v>
      </c>
      <c r="L292" s="294">
        <f>+'7.  Persistence Report'!BD234</f>
        <v>5900</v>
      </c>
      <c r="M292" s="294">
        <f>+'7.  Persistence Report'!BE234</f>
        <v>5900</v>
      </c>
      <c r="N292" s="290"/>
      <c r="O292" s="294">
        <f>+'7.  Persistence Report'!Q234</f>
        <v>2</v>
      </c>
      <c r="P292" s="294">
        <f>+'7.  Persistence Report'!R234</f>
        <v>2</v>
      </c>
      <c r="Q292" s="294">
        <f>+'7.  Persistence Report'!S234</f>
        <v>2</v>
      </c>
      <c r="R292" s="294">
        <f>+'7.  Persistence Report'!T234</f>
        <v>2</v>
      </c>
      <c r="S292" s="294">
        <f>+'7.  Persistence Report'!U234</f>
        <v>2</v>
      </c>
      <c r="T292" s="294">
        <f>+'7.  Persistence Report'!V234</f>
        <v>2</v>
      </c>
      <c r="U292" s="294">
        <f>+'7.  Persistence Report'!W234</f>
        <v>2</v>
      </c>
      <c r="V292" s="294">
        <f>+'7.  Persistence Report'!X234</f>
        <v>2</v>
      </c>
      <c r="W292" s="294">
        <f>+'7.  Persistence Report'!Y234</f>
        <v>2</v>
      </c>
      <c r="X292" s="294">
        <f>+'7.  Persistence Report'!Z234</f>
        <v>2</v>
      </c>
      <c r="Y292" s="410">
        <f>Y291</f>
        <v>1</v>
      </c>
      <c r="Z292" s="410">
        <f t="shared" ref="Z292:AC292" si="600">Z291</f>
        <v>0</v>
      </c>
      <c r="AA292" s="410">
        <f t="shared" si="600"/>
        <v>0</v>
      </c>
      <c r="AB292" s="410">
        <f t="shared" si="600"/>
        <v>0</v>
      </c>
      <c r="AC292" s="410">
        <f t="shared" si="600"/>
        <v>0</v>
      </c>
      <c r="AD292" s="410">
        <f t="shared" ref="AD292" si="601">AD291</f>
        <v>0</v>
      </c>
      <c r="AE292" s="410">
        <f t="shared" ref="AE292" si="602">AE291</f>
        <v>0</v>
      </c>
      <c r="AF292" s="410">
        <f t="shared" ref="AF292" si="603">AF291</f>
        <v>0</v>
      </c>
      <c r="AG292" s="410">
        <f t="shared" ref="AG292" si="604">AG291</f>
        <v>0</v>
      </c>
      <c r="AH292" s="410">
        <f t="shared" ref="AH292" si="605">AH291</f>
        <v>0</v>
      </c>
      <c r="AI292" s="410">
        <f t="shared" ref="AI292" si="606">AI291</f>
        <v>0</v>
      </c>
      <c r="AJ292" s="410">
        <f t="shared" ref="AJ292" si="607">AJ291</f>
        <v>0</v>
      </c>
      <c r="AK292" s="410">
        <f t="shared" ref="AK292" si="608">AK291</f>
        <v>0</v>
      </c>
      <c r="AL292" s="410">
        <f t="shared" ref="AL292" si="609">AL291</f>
        <v>0</v>
      </c>
      <c r="AM292" s="305"/>
    </row>
    <row r="293" spans="1:39" ht="15" outlineLevel="1">
      <c r="B293" s="293"/>
      <c r="C293" s="290"/>
      <c r="D293" s="290"/>
      <c r="E293" s="290"/>
      <c r="F293" s="290"/>
      <c r="G293" s="290"/>
      <c r="H293" s="290"/>
      <c r="I293" s="290"/>
      <c r="J293" s="290"/>
      <c r="K293" s="290"/>
      <c r="L293" s="290"/>
      <c r="M293" s="290"/>
      <c r="N293" s="290"/>
      <c r="O293" s="290"/>
      <c r="P293" s="290"/>
      <c r="Q293" s="290"/>
      <c r="R293" s="290"/>
      <c r="S293" s="290"/>
      <c r="T293" s="290"/>
      <c r="U293" s="290"/>
      <c r="V293" s="290"/>
      <c r="W293" s="290"/>
      <c r="X293" s="290"/>
      <c r="Y293" s="421"/>
      <c r="Z293" s="424"/>
      <c r="AA293" s="424"/>
      <c r="AB293" s="424"/>
      <c r="AC293" s="424"/>
      <c r="AD293" s="424"/>
      <c r="AE293" s="424"/>
      <c r="AF293" s="424"/>
      <c r="AG293" s="424"/>
      <c r="AH293" s="424"/>
      <c r="AI293" s="424"/>
      <c r="AJ293" s="424"/>
      <c r="AK293" s="424"/>
      <c r="AL293" s="424"/>
      <c r="AM293" s="305"/>
    </row>
    <row r="294" spans="1:39" ht="15" outlineLevel="1">
      <c r="A294" s="521">
        <v>23</v>
      </c>
      <c r="B294" s="519" t="s">
        <v>115</v>
      </c>
      <c r="C294" s="290" t="s">
        <v>25</v>
      </c>
      <c r="D294" s="294"/>
      <c r="E294" s="294"/>
      <c r="F294" s="294"/>
      <c r="G294" s="294"/>
      <c r="H294" s="294"/>
      <c r="I294" s="294"/>
      <c r="J294" s="294"/>
      <c r="K294" s="294"/>
      <c r="L294" s="294"/>
      <c r="M294" s="294"/>
      <c r="N294" s="290"/>
      <c r="O294" s="294"/>
      <c r="P294" s="294"/>
      <c r="Q294" s="294"/>
      <c r="R294" s="294"/>
      <c r="S294" s="294"/>
      <c r="T294" s="294"/>
      <c r="U294" s="294"/>
      <c r="V294" s="294"/>
      <c r="W294" s="294"/>
      <c r="X294" s="294"/>
      <c r="Y294" s="409">
        <v>1</v>
      </c>
      <c r="Z294" s="409"/>
      <c r="AA294" s="409"/>
      <c r="AB294" s="409"/>
      <c r="AC294" s="409"/>
      <c r="AD294" s="409"/>
      <c r="AE294" s="409"/>
      <c r="AF294" s="409"/>
      <c r="AG294" s="409"/>
      <c r="AH294" s="409"/>
      <c r="AI294" s="409"/>
      <c r="AJ294" s="409"/>
      <c r="AK294" s="409"/>
      <c r="AL294" s="409"/>
      <c r="AM294" s="295">
        <f>SUM(Y294:AL294)</f>
        <v>1</v>
      </c>
    </row>
    <row r="295" spans="1:39" ht="15" outlineLevel="1">
      <c r="B295" s="293" t="s">
        <v>289</v>
      </c>
      <c r="C295" s="290" t="s">
        <v>163</v>
      </c>
      <c r="D295" s="294">
        <f>+'7.  Persistence Report'!AV235</f>
        <v>16797</v>
      </c>
      <c r="E295" s="294">
        <f>+'7.  Persistence Report'!AW235</f>
        <v>16797</v>
      </c>
      <c r="F295" s="294">
        <f>+'7.  Persistence Report'!AX235</f>
        <v>16797</v>
      </c>
      <c r="G295" s="294">
        <f>+'7.  Persistence Report'!AY235</f>
        <v>16797</v>
      </c>
      <c r="H295" s="294">
        <f>+'7.  Persistence Report'!AZ235</f>
        <v>16797</v>
      </c>
      <c r="I295" s="294">
        <f>+'7.  Persistence Report'!BA235</f>
        <v>16797</v>
      </c>
      <c r="J295" s="294">
        <f>+'7.  Persistence Report'!BB235</f>
        <v>16797</v>
      </c>
      <c r="K295" s="294">
        <f>+'7.  Persistence Report'!BC235</f>
        <v>16797</v>
      </c>
      <c r="L295" s="294">
        <f>+'7.  Persistence Report'!BD235</f>
        <v>16797</v>
      </c>
      <c r="M295" s="294">
        <f>+'7.  Persistence Report'!BE235</f>
        <v>16797</v>
      </c>
      <c r="N295" s="290"/>
      <c r="O295" s="294">
        <f>+'7.  Persistence Report'!Q235</f>
        <v>4</v>
      </c>
      <c r="P295" s="294">
        <f>+'7.  Persistence Report'!R235</f>
        <v>4</v>
      </c>
      <c r="Q295" s="294">
        <f>+'7.  Persistence Report'!S235</f>
        <v>4</v>
      </c>
      <c r="R295" s="294">
        <f>+'7.  Persistence Report'!T235</f>
        <v>4</v>
      </c>
      <c r="S295" s="294">
        <f>+'7.  Persistence Report'!U235</f>
        <v>4</v>
      </c>
      <c r="T295" s="294">
        <f>+'7.  Persistence Report'!V235</f>
        <v>4</v>
      </c>
      <c r="U295" s="294">
        <f>+'7.  Persistence Report'!W235</f>
        <v>4</v>
      </c>
      <c r="V295" s="294">
        <f>+'7.  Persistence Report'!X235</f>
        <v>4</v>
      </c>
      <c r="W295" s="294">
        <f>+'7.  Persistence Report'!Y235</f>
        <v>4</v>
      </c>
      <c r="X295" s="294">
        <f>+'7.  Persistence Report'!Z235</f>
        <v>4</v>
      </c>
      <c r="Y295" s="410">
        <f>Y294</f>
        <v>1</v>
      </c>
      <c r="Z295" s="410">
        <f t="shared" ref="Z295:AC295" si="610">Z294</f>
        <v>0</v>
      </c>
      <c r="AA295" s="410">
        <f t="shared" si="610"/>
        <v>0</v>
      </c>
      <c r="AB295" s="410">
        <f t="shared" si="610"/>
        <v>0</v>
      </c>
      <c r="AC295" s="410">
        <f t="shared" si="610"/>
        <v>0</v>
      </c>
      <c r="AD295" s="410">
        <f t="shared" ref="AD295" si="611">AD294</f>
        <v>0</v>
      </c>
      <c r="AE295" s="410">
        <f t="shared" ref="AE295" si="612">AE294</f>
        <v>0</v>
      </c>
      <c r="AF295" s="410">
        <f t="shared" ref="AF295" si="613">AF294</f>
        <v>0</v>
      </c>
      <c r="AG295" s="410">
        <f t="shared" ref="AG295" si="614">AG294</f>
        <v>0</v>
      </c>
      <c r="AH295" s="410">
        <f t="shared" ref="AH295" si="615">AH294</f>
        <v>0</v>
      </c>
      <c r="AI295" s="410">
        <f t="shared" ref="AI295" si="616">AI294</f>
        <v>0</v>
      </c>
      <c r="AJ295" s="410">
        <f t="shared" ref="AJ295" si="617">AJ294</f>
        <v>0</v>
      </c>
      <c r="AK295" s="410">
        <f t="shared" ref="AK295" si="618">AK294</f>
        <v>0</v>
      </c>
      <c r="AL295" s="410">
        <f t="shared" ref="AL295" si="619">AL294</f>
        <v>0</v>
      </c>
      <c r="AM295" s="305"/>
    </row>
    <row r="296" spans="1:39" ht="15" outlineLevel="1">
      <c r="B296" s="321"/>
      <c r="C296" s="290"/>
      <c r="D296" s="290"/>
      <c r="E296" s="290"/>
      <c r="F296" s="290"/>
      <c r="G296" s="290"/>
      <c r="H296" s="290"/>
      <c r="I296" s="290"/>
      <c r="J296" s="290"/>
      <c r="K296" s="290"/>
      <c r="L296" s="290"/>
      <c r="M296" s="290"/>
      <c r="N296" s="290"/>
      <c r="O296" s="290"/>
      <c r="P296" s="290"/>
      <c r="Q296" s="290"/>
      <c r="R296" s="290"/>
      <c r="S296" s="290"/>
      <c r="T296" s="290"/>
      <c r="U296" s="290"/>
      <c r="V296" s="290"/>
      <c r="W296" s="290"/>
      <c r="X296" s="290"/>
      <c r="Y296" s="421"/>
      <c r="Z296" s="424"/>
      <c r="AA296" s="424"/>
      <c r="AB296" s="424"/>
      <c r="AC296" s="424"/>
      <c r="AD296" s="424"/>
      <c r="AE296" s="424"/>
      <c r="AF296" s="424"/>
      <c r="AG296" s="424"/>
      <c r="AH296" s="424"/>
      <c r="AI296" s="424"/>
      <c r="AJ296" s="424"/>
      <c r="AK296" s="424"/>
      <c r="AL296" s="424"/>
      <c r="AM296" s="305"/>
    </row>
    <row r="297" spans="1:39" ht="15" outlineLevel="1">
      <c r="A297" s="521">
        <v>24</v>
      </c>
      <c r="B297" s="519" t="s">
        <v>116</v>
      </c>
      <c r="C297" s="290" t="s">
        <v>25</v>
      </c>
      <c r="D297" s="294">
        <f>+'7.  Persistence Report'!AV217</f>
        <v>106867</v>
      </c>
      <c r="E297" s="294">
        <f>+'7.  Persistence Report'!AW217</f>
        <v>106867</v>
      </c>
      <c r="F297" s="294">
        <f>+'7.  Persistence Report'!AX217</f>
        <v>106867</v>
      </c>
      <c r="G297" s="294">
        <f>+'7.  Persistence Report'!AY217</f>
        <v>106867</v>
      </c>
      <c r="H297" s="294">
        <f>+'7.  Persistence Report'!AZ217</f>
        <v>106867</v>
      </c>
      <c r="I297" s="294">
        <f>+'7.  Persistence Report'!BA217</f>
        <v>106867</v>
      </c>
      <c r="J297" s="294">
        <f>+'7.  Persistence Report'!BB217</f>
        <v>106867</v>
      </c>
      <c r="K297" s="294">
        <f>+'7.  Persistence Report'!BC217</f>
        <v>106867</v>
      </c>
      <c r="L297" s="294">
        <f>+'7.  Persistence Report'!BD217</f>
        <v>106867</v>
      </c>
      <c r="M297" s="294">
        <f>+'7.  Persistence Report'!BE217</f>
        <v>92912</v>
      </c>
      <c r="N297" s="290"/>
      <c r="O297" s="294">
        <f>+'7.  Persistence Report'!Q217</f>
        <v>15</v>
      </c>
      <c r="P297" s="294">
        <f>+'7.  Persistence Report'!R217</f>
        <v>15</v>
      </c>
      <c r="Q297" s="294">
        <f>+'7.  Persistence Report'!S217</f>
        <v>15</v>
      </c>
      <c r="R297" s="294">
        <f>+'7.  Persistence Report'!T217</f>
        <v>15</v>
      </c>
      <c r="S297" s="294">
        <f>+'7.  Persistence Report'!U217</f>
        <v>15</v>
      </c>
      <c r="T297" s="294">
        <f>+'7.  Persistence Report'!V217</f>
        <v>15</v>
      </c>
      <c r="U297" s="294">
        <f>+'7.  Persistence Report'!W217</f>
        <v>15</v>
      </c>
      <c r="V297" s="294">
        <f>+'7.  Persistence Report'!X217</f>
        <v>15</v>
      </c>
      <c r="W297" s="294">
        <f>+'7.  Persistence Report'!Y217</f>
        <v>15</v>
      </c>
      <c r="X297" s="294">
        <f>+'7.  Persistence Report'!Z217</f>
        <v>13</v>
      </c>
      <c r="Y297" s="409">
        <v>1</v>
      </c>
      <c r="Z297" s="409"/>
      <c r="AA297" s="409"/>
      <c r="AB297" s="409"/>
      <c r="AC297" s="409"/>
      <c r="AD297" s="409"/>
      <c r="AE297" s="409"/>
      <c r="AF297" s="409"/>
      <c r="AG297" s="409"/>
      <c r="AH297" s="409"/>
      <c r="AI297" s="409"/>
      <c r="AJ297" s="409"/>
      <c r="AK297" s="409"/>
      <c r="AL297" s="409"/>
      <c r="AM297" s="295">
        <f>SUM(Y297:AL297)</f>
        <v>1</v>
      </c>
    </row>
    <row r="298" spans="1:39" ht="15" outlineLevel="1">
      <c r="B298" s="293" t="s">
        <v>289</v>
      </c>
      <c r="C298" s="290" t="s">
        <v>163</v>
      </c>
      <c r="D298" s="294"/>
      <c r="E298" s="294"/>
      <c r="F298" s="294"/>
      <c r="G298" s="294"/>
      <c r="H298" s="294"/>
      <c r="I298" s="294"/>
      <c r="J298" s="294"/>
      <c r="K298" s="294"/>
      <c r="L298" s="294"/>
      <c r="M298" s="294"/>
      <c r="N298" s="290"/>
      <c r="O298" s="294"/>
      <c r="P298" s="294"/>
      <c r="Q298" s="294"/>
      <c r="R298" s="294"/>
      <c r="S298" s="294"/>
      <c r="T298" s="294"/>
      <c r="U298" s="294"/>
      <c r="V298" s="294"/>
      <c r="W298" s="294"/>
      <c r="X298" s="294"/>
      <c r="Y298" s="410">
        <f>Y297</f>
        <v>1</v>
      </c>
      <c r="Z298" s="410">
        <f t="shared" ref="Z298:AC298" si="620">Z297</f>
        <v>0</v>
      </c>
      <c r="AA298" s="410">
        <f t="shared" si="620"/>
        <v>0</v>
      </c>
      <c r="AB298" s="410">
        <f t="shared" si="620"/>
        <v>0</v>
      </c>
      <c r="AC298" s="410">
        <f t="shared" si="620"/>
        <v>0</v>
      </c>
      <c r="AD298" s="410">
        <f t="shared" ref="AD298" si="621">AD297</f>
        <v>0</v>
      </c>
      <c r="AE298" s="410">
        <f t="shared" ref="AE298" si="622">AE297</f>
        <v>0</v>
      </c>
      <c r="AF298" s="410">
        <f t="shared" ref="AF298" si="623">AF297</f>
        <v>0</v>
      </c>
      <c r="AG298" s="410">
        <f t="shared" ref="AG298" si="624">AG297</f>
        <v>0</v>
      </c>
      <c r="AH298" s="410">
        <f t="shared" ref="AH298" si="625">AH297</f>
        <v>0</v>
      </c>
      <c r="AI298" s="410">
        <f t="shared" ref="AI298" si="626">AI297</f>
        <v>0</v>
      </c>
      <c r="AJ298" s="410">
        <f t="shared" ref="AJ298" si="627">AJ297</f>
        <v>0</v>
      </c>
      <c r="AK298" s="410">
        <f t="shared" ref="AK298" si="628">AK297</f>
        <v>0</v>
      </c>
      <c r="AL298" s="410">
        <f t="shared" ref="AL298" si="629">AL297</f>
        <v>0</v>
      </c>
      <c r="AM298" s="305"/>
    </row>
    <row r="299" spans="1:39" ht="15" outlineLevel="1">
      <c r="B299" s="293"/>
      <c r="C299" s="290"/>
      <c r="D299" s="290"/>
      <c r="E299" s="290"/>
      <c r="F299" s="290"/>
      <c r="G299" s="290"/>
      <c r="H299" s="290"/>
      <c r="I299" s="290"/>
      <c r="J299" s="290"/>
      <c r="K299" s="290"/>
      <c r="L299" s="290"/>
      <c r="M299" s="290"/>
      <c r="N299" s="290"/>
      <c r="O299" s="290"/>
      <c r="P299" s="290"/>
      <c r="Q299" s="290"/>
      <c r="R299" s="290"/>
      <c r="S299" s="290"/>
      <c r="T299" s="290"/>
      <c r="U299" s="290"/>
      <c r="V299" s="290"/>
      <c r="W299" s="290"/>
      <c r="X299" s="290"/>
      <c r="Y299" s="411"/>
      <c r="Z299" s="424"/>
      <c r="AA299" s="424"/>
      <c r="AB299" s="424"/>
      <c r="AC299" s="424"/>
      <c r="AD299" s="424"/>
      <c r="AE299" s="424"/>
      <c r="AF299" s="424"/>
      <c r="AG299" s="424"/>
      <c r="AH299" s="424"/>
      <c r="AI299" s="424"/>
      <c r="AJ299" s="424"/>
      <c r="AK299" s="424"/>
      <c r="AL299" s="424"/>
      <c r="AM299" s="305"/>
    </row>
    <row r="300" spans="1:39" ht="15.6" outlineLevel="1">
      <c r="B300" s="287" t="s">
        <v>499</v>
      </c>
      <c r="C300" s="290"/>
      <c r="D300" s="290"/>
      <c r="E300" s="290"/>
      <c r="F300" s="290"/>
      <c r="G300" s="290"/>
      <c r="H300" s="290"/>
      <c r="I300" s="290"/>
      <c r="J300" s="290"/>
      <c r="K300" s="290"/>
      <c r="L300" s="290"/>
      <c r="M300" s="290"/>
      <c r="N300" s="290"/>
      <c r="O300" s="290"/>
      <c r="P300" s="290"/>
      <c r="Q300" s="290"/>
      <c r="R300" s="290"/>
      <c r="S300" s="290"/>
      <c r="T300" s="290"/>
      <c r="U300" s="290"/>
      <c r="V300" s="290"/>
      <c r="W300" s="290"/>
      <c r="X300" s="290"/>
      <c r="Y300" s="411"/>
      <c r="Z300" s="424"/>
      <c r="AA300" s="424"/>
      <c r="AB300" s="424"/>
      <c r="AC300" s="424"/>
      <c r="AD300" s="424"/>
      <c r="AE300" s="424"/>
      <c r="AF300" s="424"/>
      <c r="AG300" s="424"/>
      <c r="AH300" s="424"/>
      <c r="AI300" s="424"/>
      <c r="AJ300" s="424"/>
      <c r="AK300" s="424"/>
      <c r="AL300" s="424"/>
      <c r="AM300" s="305"/>
    </row>
    <row r="301" spans="1:39" ht="15" outlineLevel="1">
      <c r="A301" s="521">
        <v>25</v>
      </c>
      <c r="B301" s="519" t="s">
        <v>117</v>
      </c>
      <c r="C301" s="290" t="s">
        <v>25</v>
      </c>
      <c r="D301" s="294">
        <f>+'7.  Persistence Report'!AV218</f>
        <v>13143</v>
      </c>
      <c r="E301" s="294">
        <f>+'7.  Persistence Report'!AW218</f>
        <v>13143</v>
      </c>
      <c r="F301" s="294">
        <f>+'7.  Persistence Report'!AX218</f>
        <v>13143</v>
      </c>
      <c r="G301" s="294">
        <f>+'7.  Persistence Report'!AY218</f>
        <v>13143</v>
      </c>
      <c r="H301" s="294">
        <f>+'7.  Persistence Report'!AZ218</f>
        <v>13143</v>
      </c>
      <c r="I301" s="294">
        <f>+'7.  Persistence Report'!BA218</f>
        <v>13143</v>
      </c>
      <c r="J301" s="294">
        <f>+'7.  Persistence Report'!BB218</f>
        <v>13143</v>
      </c>
      <c r="K301" s="294">
        <f>+'7.  Persistence Report'!BC218</f>
        <v>13143</v>
      </c>
      <c r="L301" s="294">
        <f>+'7.  Persistence Report'!BD218</f>
        <v>13143</v>
      </c>
      <c r="M301" s="294">
        <f>+'7.  Persistence Report'!BE218</f>
        <v>13143</v>
      </c>
      <c r="N301" s="294">
        <v>12</v>
      </c>
      <c r="O301" s="294">
        <f>+'7.  Persistence Report'!Q218</f>
        <v>2</v>
      </c>
      <c r="P301" s="294">
        <f>+'7.  Persistence Report'!R218</f>
        <v>2</v>
      </c>
      <c r="Q301" s="294">
        <f>+'7.  Persistence Report'!S218</f>
        <v>2</v>
      </c>
      <c r="R301" s="294">
        <f>+'7.  Persistence Report'!T218</f>
        <v>2</v>
      </c>
      <c r="S301" s="294">
        <f>+'7.  Persistence Report'!U218</f>
        <v>2</v>
      </c>
      <c r="T301" s="294">
        <f>+'7.  Persistence Report'!V218</f>
        <v>2</v>
      </c>
      <c r="U301" s="294">
        <f>+'7.  Persistence Report'!W218</f>
        <v>2</v>
      </c>
      <c r="V301" s="294">
        <f>+'7.  Persistence Report'!X218</f>
        <v>2</v>
      </c>
      <c r="W301" s="294">
        <f>+'7.  Persistence Report'!Y218</f>
        <v>2</v>
      </c>
      <c r="X301" s="294">
        <f>+'7.  Persistence Report'!Z218</f>
        <v>2</v>
      </c>
      <c r="Y301" s="425"/>
      <c r="Z301" s="409">
        <v>1</v>
      </c>
      <c r="AA301" s="409"/>
      <c r="AB301" s="409"/>
      <c r="AC301" s="409"/>
      <c r="AD301" s="409"/>
      <c r="AE301" s="409"/>
      <c r="AF301" s="409"/>
      <c r="AG301" s="414"/>
      <c r="AH301" s="414"/>
      <c r="AI301" s="414"/>
      <c r="AJ301" s="414"/>
      <c r="AK301" s="414"/>
      <c r="AL301" s="414"/>
      <c r="AM301" s="295">
        <f>SUM(Y301:AL301)</f>
        <v>1</v>
      </c>
    </row>
    <row r="302" spans="1:39" ht="15" outlineLevel="1">
      <c r="B302" s="293" t="s">
        <v>289</v>
      </c>
      <c r="C302" s="290" t="s">
        <v>163</v>
      </c>
      <c r="D302" s="294">
        <f>+'7.  Persistence Report'!AV236</f>
        <v>13143</v>
      </c>
      <c r="E302" s="294">
        <f>+'7.  Persistence Report'!AW236</f>
        <v>13143</v>
      </c>
      <c r="F302" s="294">
        <f>+'7.  Persistence Report'!AX236</f>
        <v>13143</v>
      </c>
      <c r="G302" s="294">
        <f>+'7.  Persistence Report'!AY236</f>
        <v>13143</v>
      </c>
      <c r="H302" s="294">
        <f>+'7.  Persistence Report'!AZ236</f>
        <v>13143</v>
      </c>
      <c r="I302" s="294">
        <f>+'7.  Persistence Report'!BA236</f>
        <v>13143</v>
      </c>
      <c r="J302" s="294">
        <f>+'7.  Persistence Report'!BB236</f>
        <v>13143</v>
      </c>
      <c r="K302" s="294">
        <f>+'7.  Persistence Report'!BC236</f>
        <v>13143</v>
      </c>
      <c r="L302" s="294">
        <f>+'7.  Persistence Report'!BD236</f>
        <v>13143</v>
      </c>
      <c r="M302" s="294">
        <f>+'7.  Persistence Report'!BE236</f>
        <v>13143</v>
      </c>
      <c r="N302" s="294">
        <f>N301</f>
        <v>12</v>
      </c>
      <c r="O302" s="294">
        <f>+'7.  Persistence Report'!Q236</f>
        <v>2</v>
      </c>
      <c r="P302" s="294">
        <f>+'7.  Persistence Report'!R236</f>
        <v>2</v>
      </c>
      <c r="Q302" s="294">
        <f>+'7.  Persistence Report'!S236</f>
        <v>2</v>
      </c>
      <c r="R302" s="294">
        <f>+'7.  Persistence Report'!T236</f>
        <v>2</v>
      </c>
      <c r="S302" s="294">
        <f>+'7.  Persistence Report'!U236</f>
        <v>2</v>
      </c>
      <c r="T302" s="294">
        <f>+'7.  Persistence Report'!V236</f>
        <v>2</v>
      </c>
      <c r="U302" s="294">
        <f>+'7.  Persistence Report'!W236</f>
        <v>2</v>
      </c>
      <c r="V302" s="294">
        <f>+'7.  Persistence Report'!X236</f>
        <v>2</v>
      </c>
      <c r="W302" s="294">
        <f>+'7.  Persistence Report'!Y236</f>
        <v>2</v>
      </c>
      <c r="X302" s="294">
        <f>+'7.  Persistence Report'!Z236</f>
        <v>2</v>
      </c>
      <c r="Y302" s="410">
        <f>Y301</f>
        <v>0</v>
      </c>
      <c r="Z302" s="410">
        <f t="shared" ref="Z302:AC302" si="630">Z301</f>
        <v>1</v>
      </c>
      <c r="AA302" s="410">
        <f t="shared" si="630"/>
        <v>0</v>
      </c>
      <c r="AB302" s="410">
        <f t="shared" si="630"/>
        <v>0</v>
      </c>
      <c r="AC302" s="410">
        <f t="shared" si="630"/>
        <v>0</v>
      </c>
      <c r="AD302" s="410">
        <f t="shared" ref="AD302" si="631">AD301</f>
        <v>0</v>
      </c>
      <c r="AE302" s="410">
        <f t="shared" ref="AE302" si="632">AE301</f>
        <v>0</v>
      </c>
      <c r="AF302" s="410">
        <f t="shared" ref="AF302" si="633">AF301</f>
        <v>0</v>
      </c>
      <c r="AG302" s="410">
        <f t="shared" ref="AG302" si="634">AG301</f>
        <v>0</v>
      </c>
      <c r="AH302" s="410">
        <f t="shared" ref="AH302" si="635">AH301</f>
        <v>0</v>
      </c>
      <c r="AI302" s="410">
        <f t="shared" ref="AI302" si="636">AI301</f>
        <v>0</v>
      </c>
      <c r="AJ302" s="410">
        <f t="shared" ref="AJ302" si="637">AJ301</f>
        <v>0</v>
      </c>
      <c r="AK302" s="410">
        <f t="shared" ref="AK302" si="638">AK301</f>
        <v>0</v>
      </c>
      <c r="AL302" s="410">
        <f t="shared" ref="AL302" si="639">AL301</f>
        <v>0</v>
      </c>
      <c r="AM302" s="305"/>
    </row>
    <row r="303" spans="1:39" ht="15" outlineLevel="1">
      <c r="B303" s="293"/>
      <c r="C303" s="290"/>
      <c r="D303" s="290"/>
      <c r="E303" s="290"/>
      <c r="F303" s="290"/>
      <c r="G303" s="290"/>
      <c r="H303" s="290"/>
      <c r="I303" s="290"/>
      <c r="J303" s="290"/>
      <c r="K303" s="290"/>
      <c r="L303" s="290"/>
      <c r="M303" s="290"/>
      <c r="N303" s="290"/>
      <c r="O303" s="290"/>
      <c r="P303" s="290"/>
      <c r="Q303" s="290"/>
      <c r="R303" s="290"/>
      <c r="S303" s="290"/>
      <c r="T303" s="290"/>
      <c r="U303" s="290"/>
      <c r="V303" s="290"/>
      <c r="W303" s="290"/>
      <c r="X303" s="290"/>
      <c r="Y303" s="411"/>
      <c r="Z303" s="424"/>
      <c r="AA303" s="424"/>
      <c r="AB303" s="424"/>
      <c r="AC303" s="424"/>
      <c r="AD303" s="424"/>
      <c r="AE303" s="424"/>
      <c r="AF303" s="424"/>
      <c r="AG303" s="424"/>
      <c r="AH303" s="424"/>
      <c r="AI303" s="424"/>
      <c r="AJ303" s="424"/>
      <c r="AK303" s="424"/>
      <c r="AL303" s="424"/>
      <c r="AM303" s="305"/>
    </row>
    <row r="304" spans="1:39" ht="15" outlineLevel="1">
      <c r="A304" s="521">
        <v>26</v>
      </c>
      <c r="B304" s="519" t="s">
        <v>118</v>
      </c>
      <c r="C304" s="290" t="s">
        <v>25</v>
      </c>
      <c r="D304" s="294">
        <f>+'7.  Persistence Report'!AV219</f>
        <v>5917870</v>
      </c>
      <c r="E304" s="294">
        <f>+'7.  Persistence Report'!AW219</f>
        <v>5738809</v>
      </c>
      <c r="F304" s="294">
        <f>+'7.  Persistence Report'!AX219</f>
        <v>5738809</v>
      </c>
      <c r="G304" s="294">
        <f>+'7.  Persistence Report'!AY219</f>
        <v>5738809</v>
      </c>
      <c r="H304" s="294">
        <f>+'7.  Persistence Report'!AZ219</f>
        <v>5738809</v>
      </c>
      <c r="I304" s="294">
        <f>+'7.  Persistence Report'!BA219</f>
        <v>5696902</v>
      </c>
      <c r="J304" s="294">
        <f>+'7.  Persistence Report'!BB219</f>
        <v>5696902</v>
      </c>
      <c r="K304" s="294">
        <f>+'7.  Persistence Report'!BC219</f>
        <v>5696902</v>
      </c>
      <c r="L304" s="294">
        <f>+'7.  Persistence Report'!BD219</f>
        <v>5675349</v>
      </c>
      <c r="M304" s="294">
        <f>+'7.  Persistence Report'!BE219</f>
        <v>5675349</v>
      </c>
      <c r="N304" s="294">
        <v>12</v>
      </c>
      <c r="O304" s="294">
        <f>+'7.  Persistence Report'!Q219</f>
        <v>822</v>
      </c>
      <c r="P304" s="294">
        <f>+'7.  Persistence Report'!R219</f>
        <v>792</v>
      </c>
      <c r="Q304" s="294">
        <f>+'7.  Persistence Report'!S219</f>
        <v>792</v>
      </c>
      <c r="R304" s="294">
        <f>+'7.  Persistence Report'!T219</f>
        <v>792</v>
      </c>
      <c r="S304" s="294">
        <f>+'7.  Persistence Report'!U219</f>
        <v>792</v>
      </c>
      <c r="T304" s="294">
        <f>+'7.  Persistence Report'!V219</f>
        <v>785</v>
      </c>
      <c r="U304" s="294">
        <f>+'7.  Persistence Report'!W219</f>
        <v>785</v>
      </c>
      <c r="V304" s="294">
        <f>+'7.  Persistence Report'!X219</f>
        <v>785</v>
      </c>
      <c r="W304" s="294">
        <f>+'7.  Persistence Report'!Y219</f>
        <v>783</v>
      </c>
      <c r="X304" s="294">
        <f>+'7.  Persistence Report'!Z219</f>
        <v>783</v>
      </c>
      <c r="Y304" s="409"/>
      <c r="Z304" s="409">
        <v>0.17988808149905774</v>
      </c>
      <c r="AA304" s="409">
        <v>0.56887169684112515</v>
      </c>
      <c r="AB304" s="409">
        <v>0.25124022165981702</v>
      </c>
      <c r="AC304" s="409"/>
      <c r="AD304" s="409"/>
      <c r="AE304" s="409"/>
      <c r="AF304" s="409"/>
      <c r="AG304" s="414"/>
      <c r="AH304" s="414"/>
      <c r="AI304" s="414"/>
      <c r="AJ304" s="414"/>
      <c r="AK304" s="414"/>
      <c r="AL304" s="414"/>
      <c r="AM304" s="295">
        <f>SUM(Y304:AL304)</f>
        <v>1</v>
      </c>
    </row>
    <row r="305" spans="1:39" ht="15" outlineLevel="1">
      <c r="B305" s="293" t="s">
        <v>289</v>
      </c>
      <c r="C305" s="290" t="s">
        <v>163</v>
      </c>
      <c r="D305" s="294">
        <f>+'7.  Persistence Report'!AV237</f>
        <v>2540719</v>
      </c>
      <c r="E305" s="294">
        <f>+'7.  Persistence Report'!AW237</f>
        <v>2719780</v>
      </c>
      <c r="F305" s="294">
        <f>+'7.  Persistence Report'!AX237</f>
        <v>2720273</v>
      </c>
      <c r="G305" s="294">
        <f>+'7.  Persistence Report'!AY237</f>
        <v>2720273</v>
      </c>
      <c r="H305" s="294">
        <f>+'7.  Persistence Report'!AZ237</f>
        <v>2720273</v>
      </c>
      <c r="I305" s="294">
        <f>+'7.  Persistence Report'!BA237</f>
        <v>2720273</v>
      </c>
      <c r="J305" s="294">
        <f>+'7.  Persistence Report'!BB237</f>
        <v>2720273</v>
      </c>
      <c r="K305" s="294">
        <f>+'7.  Persistence Report'!BC237</f>
        <v>2720273</v>
      </c>
      <c r="L305" s="294">
        <f>+'7.  Persistence Report'!BD237</f>
        <v>2720273</v>
      </c>
      <c r="M305" s="294">
        <f>+'7.  Persistence Report'!BE237</f>
        <v>2720273</v>
      </c>
      <c r="N305" s="294">
        <f>N304</f>
        <v>12</v>
      </c>
      <c r="O305" s="294">
        <f>+'7.  Persistence Report'!Q237</f>
        <v>374</v>
      </c>
      <c r="P305" s="294">
        <f>+'7.  Persistence Report'!R237</f>
        <v>404</v>
      </c>
      <c r="Q305" s="294">
        <f>+'7.  Persistence Report'!S237</f>
        <v>404</v>
      </c>
      <c r="R305" s="294">
        <f>+'7.  Persistence Report'!T237</f>
        <v>404</v>
      </c>
      <c r="S305" s="294">
        <f>+'7.  Persistence Report'!U237</f>
        <v>404</v>
      </c>
      <c r="T305" s="294">
        <f>+'7.  Persistence Report'!V237</f>
        <v>404</v>
      </c>
      <c r="U305" s="294">
        <f>+'7.  Persistence Report'!W237</f>
        <v>404</v>
      </c>
      <c r="V305" s="294">
        <f>+'7.  Persistence Report'!X237</f>
        <v>404</v>
      </c>
      <c r="W305" s="294">
        <f>+'7.  Persistence Report'!Y237</f>
        <v>404</v>
      </c>
      <c r="X305" s="294">
        <f>+'7.  Persistence Report'!Z237</f>
        <v>404</v>
      </c>
      <c r="Y305" s="410">
        <f>Y304</f>
        <v>0</v>
      </c>
      <c r="Z305" s="410">
        <f t="shared" ref="Z305:AC305" si="640">Z304</f>
        <v>0.17988808149905774</v>
      </c>
      <c r="AA305" s="410">
        <f t="shared" si="640"/>
        <v>0.56887169684112515</v>
      </c>
      <c r="AB305" s="410">
        <f t="shared" si="640"/>
        <v>0.25124022165981702</v>
      </c>
      <c r="AC305" s="410">
        <f t="shared" si="640"/>
        <v>0</v>
      </c>
      <c r="AD305" s="410">
        <f t="shared" ref="AD305" si="641">AD304</f>
        <v>0</v>
      </c>
      <c r="AE305" s="410">
        <f t="shared" ref="AE305" si="642">AE304</f>
        <v>0</v>
      </c>
      <c r="AF305" s="410">
        <f t="shared" ref="AF305" si="643">AF304</f>
        <v>0</v>
      </c>
      <c r="AG305" s="410">
        <f t="shared" ref="AG305" si="644">AG304</f>
        <v>0</v>
      </c>
      <c r="AH305" s="410">
        <f t="shared" ref="AH305" si="645">AH304</f>
        <v>0</v>
      </c>
      <c r="AI305" s="410">
        <f t="shared" ref="AI305" si="646">AI304</f>
        <v>0</v>
      </c>
      <c r="AJ305" s="410">
        <f t="shared" ref="AJ305" si="647">AJ304</f>
        <v>0</v>
      </c>
      <c r="AK305" s="410">
        <f t="shared" ref="AK305" si="648">AK304</f>
        <v>0</v>
      </c>
      <c r="AL305" s="410">
        <f t="shared" ref="AL305" si="649">AL304</f>
        <v>0</v>
      </c>
      <c r="AM305" s="305"/>
    </row>
    <row r="306" spans="1:39" ht="15" outlineLevel="1">
      <c r="B306" s="293"/>
      <c r="C306" s="290"/>
      <c r="D306" s="290"/>
      <c r="E306" s="290"/>
      <c r="F306" s="290"/>
      <c r="G306" s="290"/>
      <c r="H306" s="290"/>
      <c r="I306" s="290"/>
      <c r="J306" s="290"/>
      <c r="K306" s="290"/>
      <c r="L306" s="290"/>
      <c r="M306" s="290"/>
      <c r="N306" s="290"/>
      <c r="O306" s="290"/>
      <c r="P306" s="290"/>
      <c r="Q306" s="290"/>
      <c r="R306" s="290"/>
      <c r="S306" s="290"/>
      <c r="T306" s="290"/>
      <c r="U306" s="290"/>
      <c r="V306" s="290"/>
      <c r="W306" s="290"/>
      <c r="X306" s="290"/>
      <c r="Y306" s="411"/>
      <c r="Z306" s="424"/>
      <c r="AA306" s="424"/>
      <c r="AB306" s="424"/>
      <c r="AC306" s="424"/>
      <c r="AD306" s="424"/>
      <c r="AE306" s="424"/>
      <c r="AF306" s="424"/>
      <c r="AG306" s="424"/>
      <c r="AH306" s="424"/>
      <c r="AI306" s="424"/>
      <c r="AJ306" s="424"/>
      <c r="AK306" s="424"/>
      <c r="AL306" s="424"/>
      <c r="AM306" s="305"/>
    </row>
    <row r="307" spans="1:39" ht="30" outlineLevel="1">
      <c r="A307" s="521">
        <v>27</v>
      </c>
      <c r="B307" s="519" t="s">
        <v>119</v>
      </c>
      <c r="C307" s="290" t="s">
        <v>25</v>
      </c>
      <c r="D307" s="294"/>
      <c r="E307" s="294"/>
      <c r="F307" s="294"/>
      <c r="G307" s="294"/>
      <c r="H307" s="294"/>
      <c r="I307" s="294"/>
      <c r="J307" s="294"/>
      <c r="K307" s="294"/>
      <c r="L307" s="294"/>
      <c r="M307" s="294"/>
      <c r="N307" s="294">
        <v>12</v>
      </c>
      <c r="O307" s="294"/>
      <c r="P307" s="294"/>
      <c r="Q307" s="294"/>
      <c r="R307" s="294"/>
      <c r="S307" s="294"/>
      <c r="T307" s="294"/>
      <c r="U307" s="294"/>
      <c r="V307" s="294"/>
      <c r="W307" s="294"/>
      <c r="X307" s="294"/>
      <c r="Y307" s="425"/>
      <c r="Z307" s="409"/>
      <c r="AA307" s="409"/>
      <c r="AB307" s="409"/>
      <c r="AC307" s="409"/>
      <c r="AD307" s="409"/>
      <c r="AE307" s="409"/>
      <c r="AF307" s="409"/>
      <c r="AG307" s="414"/>
      <c r="AH307" s="414"/>
      <c r="AI307" s="414"/>
      <c r="AJ307" s="414"/>
      <c r="AK307" s="414"/>
      <c r="AL307" s="414"/>
      <c r="AM307" s="295">
        <f>SUM(Y307:AL307)</f>
        <v>0</v>
      </c>
    </row>
    <row r="308" spans="1:39" ht="15" outlineLevel="1">
      <c r="B308" s="293" t="s">
        <v>289</v>
      </c>
      <c r="C308" s="290" t="s">
        <v>163</v>
      </c>
      <c r="D308" s="294"/>
      <c r="E308" s="294"/>
      <c r="F308" s="294"/>
      <c r="G308" s="294"/>
      <c r="H308" s="294"/>
      <c r="I308" s="294"/>
      <c r="J308" s="294"/>
      <c r="K308" s="294"/>
      <c r="L308" s="294"/>
      <c r="M308" s="294"/>
      <c r="N308" s="294">
        <f>N307</f>
        <v>12</v>
      </c>
      <c r="O308" s="294"/>
      <c r="P308" s="294"/>
      <c r="Q308" s="294"/>
      <c r="R308" s="294"/>
      <c r="S308" s="294"/>
      <c r="T308" s="294"/>
      <c r="U308" s="294"/>
      <c r="V308" s="294"/>
      <c r="W308" s="294"/>
      <c r="X308" s="294"/>
      <c r="Y308" s="410">
        <f>Y307</f>
        <v>0</v>
      </c>
      <c r="Z308" s="410">
        <f t="shared" ref="Z308:AC308" si="650">Z307</f>
        <v>0</v>
      </c>
      <c r="AA308" s="410">
        <f t="shared" si="650"/>
        <v>0</v>
      </c>
      <c r="AB308" s="410">
        <f t="shared" si="650"/>
        <v>0</v>
      </c>
      <c r="AC308" s="410">
        <f t="shared" si="650"/>
        <v>0</v>
      </c>
      <c r="AD308" s="410">
        <f t="shared" ref="AD308" si="651">AD307</f>
        <v>0</v>
      </c>
      <c r="AE308" s="410">
        <f t="shared" ref="AE308" si="652">AE307</f>
        <v>0</v>
      </c>
      <c r="AF308" s="410">
        <f t="shared" ref="AF308" si="653">AF307</f>
        <v>0</v>
      </c>
      <c r="AG308" s="410">
        <f t="shared" ref="AG308" si="654">AG307</f>
        <v>0</v>
      </c>
      <c r="AH308" s="410">
        <f t="shared" ref="AH308" si="655">AH307</f>
        <v>0</v>
      </c>
      <c r="AI308" s="410">
        <f t="shared" ref="AI308" si="656">AI307</f>
        <v>0</v>
      </c>
      <c r="AJ308" s="410">
        <f t="shared" ref="AJ308" si="657">AJ307</f>
        <v>0</v>
      </c>
      <c r="AK308" s="410">
        <f t="shared" ref="AK308" si="658">AK307</f>
        <v>0</v>
      </c>
      <c r="AL308" s="410">
        <f t="shared" ref="AL308" si="659">AL307</f>
        <v>0</v>
      </c>
      <c r="AM308" s="305"/>
    </row>
    <row r="309" spans="1:39" ht="15" outlineLevel="1">
      <c r="B309" s="293"/>
      <c r="C309" s="290"/>
      <c r="D309" s="290"/>
      <c r="E309" s="290"/>
      <c r="F309" s="290"/>
      <c r="G309" s="290"/>
      <c r="H309" s="290"/>
      <c r="I309" s="290"/>
      <c r="J309" s="290"/>
      <c r="K309" s="290"/>
      <c r="L309" s="290"/>
      <c r="M309" s="290"/>
      <c r="N309" s="290"/>
      <c r="O309" s="290"/>
      <c r="P309" s="290"/>
      <c r="Q309" s="290"/>
      <c r="R309" s="290"/>
      <c r="S309" s="290"/>
      <c r="T309" s="290"/>
      <c r="U309" s="290"/>
      <c r="V309" s="290"/>
      <c r="W309" s="290"/>
      <c r="X309" s="290"/>
      <c r="Y309" s="411"/>
      <c r="Z309" s="424"/>
      <c r="AA309" s="424"/>
      <c r="AB309" s="424"/>
      <c r="AC309" s="424"/>
      <c r="AD309" s="424"/>
      <c r="AE309" s="424"/>
      <c r="AF309" s="424"/>
      <c r="AG309" s="424"/>
      <c r="AH309" s="424"/>
      <c r="AI309" s="424"/>
      <c r="AJ309" s="424"/>
      <c r="AK309" s="424"/>
      <c r="AL309" s="424"/>
      <c r="AM309" s="305"/>
    </row>
    <row r="310" spans="1:39" ht="30" outlineLevel="1">
      <c r="A310" s="521">
        <v>28</v>
      </c>
      <c r="B310" s="519" t="s">
        <v>120</v>
      </c>
      <c r="C310" s="290" t="s">
        <v>25</v>
      </c>
      <c r="D310" s="294"/>
      <c r="E310" s="294"/>
      <c r="F310" s="294"/>
      <c r="G310" s="294"/>
      <c r="H310" s="294"/>
      <c r="I310" s="294"/>
      <c r="J310" s="294"/>
      <c r="K310" s="294"/>
      <c r="L310" s="294"/>
      <c r="M310" s="294"/>
      <c r="N310" s="294">
        <v>12</v>
      </c>
      <c r="O310" s="294"/>
      <c r="P310" s="294"/>
      <c r="Q310" s="294"/>
      <c r="R310" s="294"/>
      <c r="S310" s="294"/>
      <c r="T310" s="294"/>
      <c r="U310" s="294"/>
      <c r="V310" s="294"/>
      <c r="W310" s="294"/>
      <c r="X310" s="294"/>
      <c r="Y310" s="425"/>
      <c r="Z310" s="409"/>
      <c r="AA310" s="409"/>
      <c r="AB310" s="409"/>
      <c r="AC310" s="409"/>
      <c r="AD310" s="409"/>
      <c r="AE310" s="409"/>
      <c r="AF310" s="409"/>
      <c r="AG310" s="414"/>
      <c r="AH310" s="414"/>
      <c r="AI310" s="414"/>
      <c r="AJ310" s="414"/>
      <c r="AK310" s="414"/>
      <c r="AL310" s="414"/>
      <c r="AM310" s="295">
        <f>SUM(Y310:AL310)</f>
        <v>0</v>
      </c>
    </row>
    <row r="311" spans="1:39" ht="15" outlineLevel="1">
      <c r="B311" s="293" t="s">
        <v>289</v>
      </c>
      <c r="C311" s="290" t="s">
        <v>163</v>
      </c>
      <c r="D311" s="294"/>
      <c r="E311" s="294"/>
      <c r="F311" s="294"/>
      <c r="G311" s="294"/>
      <c r="H311" s="294"/>
      <c r="I311" s="294"/>
      <c r="J311" s="294"/>
      <c r="K311" s="294"/>
      <c r="L311" s="294"/>
      <c r="M311" s="294"/>
      <c r="N311" s="294">
        <f>N310</f>
        <v>12</v>
      </c>
      <c r="O311" s="294"/>
      <c r="P311" s="294"/>
      <c r="Q311" s="294"/>
      <c r="R311" s="294"/>
      <c r="S311" s="294"/>
      <c r="T311" s="294"/>
      <c r="U311" s="294"/>
      <c r="V311" s="294"/>
      <c r="W311" s="294"/>
      <c r="X311" s="294"/>
      <c r="Y311" s="410">
        <f>Y310</f>
        <v>0</v>
      </c>
      <c r="Z311" s="410">
        <f t="shared" ref="Z311:AC311" si="660">Z310</f>
        <v>0</v>
      </c>
      <c r="AA311" s="410">
        <f t="shared" si="660"/>
        <v>0</v>
      </c>
      <c r="AB311" s="410">
        <f t="shared" si="660"/>
        <v>0</v>
      </c>
      <c r="AC311" s="410">
        <f t="shared" si="660"/>
        <v>0</v>
      </c>
      <c r="AD311" s="410">
        <f t="shared" ref="AD311" si="661">AD310</f>
        <v>0</v>
      </c>
      <c r="AE311" s="410">
        <f t="shared" ref="AE311" si="662">AE310</f>
        <v>0</v>
      </c>
      <c r="AF311" s="410">
        <f t="shared" ref="AF311" si="663">AF310</f>
        <v>0</v>
      </c>
      <c r="AG311" s="410">
        <f t="shared" ref="AG311" si="664">AG310</f>
        <v>0</v>
      </c>
      <c r="AH311" s="410">
        <f t="shared" ref="AH311" si="665">AH310</f>
        <v>0</v>
      </c>
      <c r="AI311" s="410">
        <f t="shared" ref="AI311" si="666">AI310</f>
        <v>0</v>
      </c>
      <c r="AJ311" s="410">
        <f t="shared" ref="AJ311" si="667">AJ310</f>
        <v>0</v>
      </c>
      <c r="AK311" s="410">
        <f t="shared" ref="AK311" si="668">AK310</f>
        <v>0</v>
      </c>
      <c r="AL311" s="410">
        <f t="shared" ref="AL311" si="669">AL310</f>
        <v>0</v>
      </c>
      <c r="AM311" s="305"/>
    </row>
    <row r="312" spans="1:39" ht="15" outlineLevel="1">
      <c r="B312" s="293"/>
      <c r="C312" s="290"/>
      <c r="D312" s="290"/>
      <c r="E312" s="290"/>
      <c r="F312" s="290"/>
      <c r="G312" s="290"/>
      <c r="H312" s="290"/>
      <c r="I312" s="290"/>
      <c r="J312" s="290"/>
      <c r="K312" s="290"/>
      <c r="L312" s="290"/>
      <c r="M312" s="290"/>
      <c r="N312" s="290"/>
      <c r="O312" s="290"/>
      <c r="P312" s="290"/>
      <c r="Q312" s="290"/>
      <c r="R312" s="290"/>
      <c r="S312" s="290"/>
      <c r="T312" s="290"/>
      <c r="U312" s="290"/>
      <c r="V312" s="290"/>
      <c r="W312" s="290"/>
      <c r="X312" s="290"/>
      <c r="Y312" s="411"/>
      <c r="Z312" s="424"/>
      <c r="AA312" s="424"/>
      <c r="AB312" s="424"/>
      <c r="AC312" s="424"/>
      <c r="AD312" s="424"/>
      <c r="AE312" s="424"/>
      <c r="AF312" s="424"/>
      <c r="AG312" s="424"/>
      <c r="AH312" s="424"/>
      <c r="AI312" s="424"/>
      <c r="AJ312" s="424"/>
      <c r="AK312" s="424"/>
      <c r="AL312" s="424"/>
      <c r="AM312" s="305"/>
    </row>
    <row r="313" spans="1:39" ht="30" outlineLevel="1">
      <c r="A313" s="521">
        <v>29</v>
      </c>
      <c r="B313" s="519" t="s">
        <v>121</v>
      </c>
      <c r="C313" s="290" t="s">
        <v>25</v>
      </c>
      <c r="D313" s="294"/>
      <c r="E313" s="294"/>
      <c r="F313" s="294"/>
      <c r="G313" s="294"/>
      <c r="H313" s="294"/>
      <c r="I313" s="294"/>
      <c r="J313" s="294"/>
      <c r="K313" s="294"/>
      <c r="L313" s="294"/>
      <c r="M313" s="294"/>
      <c r="N313" s="294">
        <v>3</v>
      </c>
      <c r="O313" s="294"/>
      <c r="P313" s="294"/>
      <c r="Q313" s="294"/>
      <c r="R313" s="294"/>
      <c r="S313" s="294"/>
      <c r="T313" s="294"/>
      <c r="U313" s="294"/>
      <c r="V313" s="294"/>
      <c r="W313" s="294"/>
      <c r="X313" s="294"/>
      <c r="Y313" s="425"/>
      <c r="Z313" s="409"/>
      <c r="AA313" s="409"/>
      <c r="AB313" s="409"/>
      <c r="AC313" s="409"/>
      <c r="AD313" s="409"/>
      <c r="AE313" s="409"/>
      <c r="AF313" s="409"/>
      <c r="AG313" s="414"/>
      <c r="AH313" s="414"/>
      <c r="AI313" s="414"/>
      <c r="AJ313" s="414"/>
      <c r="AK313" s="414"/>
      <c r="AL313" s="414"/>
      <c r="AM313" s="295">
        <f>SUM(Y313:AL313)</f>
        <v>0</v>
      </c>
    </row>
    <row r="314" spans="1:39" ht="15" outlineLevel="1">
      <c r="B314" s="293" t="s">
        <v>289</v>
      </c>
      <c r="C314" s="290" t="s">
        <v>163</v>
      </c>
      <c r="D314" s="294"/>
      <c r="E314" s="294"/>
      <c r="F314" s="294"/>
      <c r="G314" s="294"/>
      <c r="H314" s="294"/>
      <c r="I314" s="294"/>
      <c r="J314" s="294"/>
      <c r="K314" s="294"/>
      <c r="L314" s="294"/>
      <c r="M314" s="294"/>
      <c r="N314" s="294">
        <f>N313</f>
        <v>3</v>
      </c>
      <c r="O314" s="294"/>
      <c r="P314" s="294"/>
      <c r="Q314" s="294"/>
      <c r="R314" s="294"/>
      <c r="S314" s="294"/>
      <c r="T314" s="294"/>
      <c r="U314" s="294"/>
      <c r="V314" s="294"/>
      <c r="W314" s="294"/>
      <c r="X314" s="294"/>
      <c r="Y314" s="410">
        <f>Y313</f>
        <v>0</v>
      </c>
      <c r="Z314" s="410">
        <f t="shared" ref="Z314:AC314" si="670">Z313</f>
        <v>0</v>
      </c>
      <c r="AA314" s="410">
        <f t="shared" si="670"/>
        <v>0</v>
      </c>
      <c r="AB314" s="410">
        <f t="shared" si="670"/>
        <v>0</v>
      </c>
      <c r="AC314" s="410">
        <f t="shared" si="670"/>
        <v>0</v>
      </c>
      <c r="AD314" s="410">
        <f t="shared" ref="AD314" si="671">AD313</f>
        <v>0</v>
      </c>
      <c r="AE314" s="410">
        <f t="shared" ref="AE314" si="672">AE313</f>
        <v>0</v>
      </c>
      <c r="AF314" s="410">
        <f t="shared" ref="AF314" si="673">AF313</f>
        <v>0</v>
      </c>
      <c r="AG314" s="410">
        <f t="shared" ref="AG314" si="674">AG313</f>
        <v>0</v>
      </c>
      <c r="AH314" s="410">
        <f t="shared" ref="AH314" si="675">AH313</f>
        <v>0</v>
      </c>
      <c r="AI314" s="410">
        <f t="shared" ref="AI314" si="676">AI313</f>
        <v>0</v>
      </c>
      <c r="AJ314" s="410">
        <f t="shared" ref="AJ314" si="677">AJ313</f>
        <v>0</v>
      </c>
      <c r="AK314" s="410">
        <f t="shared" ref="AK314" si="678">AK313</f>
        <v>0</v>
      </c>
      <c r="AL314" s="410">
        <f t="shared" ref="AL314" si="679">AL313</f>
        <v>0</v>
      </c>
      <c r="AM314" s="305"/>
    </row>
    <row r="315" spans="1:39" ht="15" outlineLevel="1">
      <c r="B315" s="293"/>
      <c r="C315" s="290"/>
      <c r="D315" s="290"/>
      <c r="E315" s="290"/>
      <c r="F315" s="290"/>
      <c r="G315" s="290"/>
      <c r="H315" s="290"/>
      <c r="I315" s="290"/>
      <c r="J315" s="290"/>
      <c r="K315" s="290"/>
      <c r="L315" s="290"/>
      <c r="M315" s="290"/>
      <c r="N315" s="290"/>
      <c r="O315" s="290"/>
      <c r="P315" s="290"/>
      <c r="Q315" s="290"/>
      <c r="R315" s="290"/>
      <c r="S315" s="290"/>
      <c r="T315" s="290"/>
      <c r="U315" s="290"/>
      <c r="V315" s="290"/>
      <c r="W315" s="290"/>
      <c r="X315" s="290"/>
      <c r="Y315" s="411"/>
      <c r="Z315" s="424"/>
      <c r="AA315" s="424"/>
      <c r="AB315" s="424"/>
      <c r="AC315" s="424"/>
      <c r="AD315" s="424"/>
      <c r="AE315" s="424"/>
      <c r="AF315" s="424"/>
      <c r="AG315" s="424"/>
      <c r="AH315" s="424"/>
      <c r="AI315" s="424"/>
      <c r="AJ315" s="424"/>
      <c r="AK315" s="424"/>
      <c r="AL315" s="424"/>
      <c r="AM315" s="305"/>
    </row>
    <row r="316" spans="1:39" ht="30" outlineLevel="1">
      <c r="A316" s="521">
        <v>30</v>
      </c>
      <c r="B316" s="519" t="s">
        <v>122</v>
      </c>
      <c r="C316" s="290" t="s">
        <v>25</v>
      </c>
      <c r="D316" s="294"/>
      <c r="E316" s="294"/>
      <c r="F316" s="294"/>
      <c r="G316" s="294"/>
      <c r="H316" s="294"/>
      <c r="I316" s="294"/>
      <c r="J316" s="294"/>
      <c r="K316" s="294"/>
      <c r="L316" s="294"/>
      <c r="M316" s="294"/>
      <c r="N316" s="294">
        <v>12</v>
      </c>
      <c r="O316" s="294"/>
      <c r="P316" s="294"/>
      <c r="Q316" s="294"/>
      <c r="R316" s="294"/>
      <c r="S316" s="294"/>
      <c r="T316" s="294"/>
      <c r="U316" s="294"/>
      <c r="V316" s="294"/>
      <c r="W316" s="294"/>
      <c r="X316" s="294"/>
      <c r="Y316" s="425"/>
      <c r="Z316" s="409"/>
      <c r="AA316" s="409"/>
      <c r="AB316" s="409"/>
      <c r="AC316" s="409"/>
      <c r="AD316" s="409"/>
      <c r="AE316" s="409"/>
      <c r="AF316" s="409"/>
      <c r="AG316" s="414"/>
      <c r="AH316" s="414"/>
      <c r="AI316" s="414"/>
      <c r="AJ316" s="414"/>
      <c r="AK316" s="414"/>
      <c r="AL316" s="414"/>
      <c r="AM316" s="295">
        <f>SUM(Y316:AL316)</f>
        <v>0</v>
      </c>
    </row>
    <row r="317" spans="1:39" ht="15" outlineLevel="1">
      <c r="B317" s="293" t="s">
        <v>289</v>
      </c>
      <c r="C317" s="290" t="s">
        <v>163</v>
      </c>
      <c r="D317" s="294"/>
      <c r="E317" s="294"/>
      <c r="F317" s="294"/>
      <c r="G317" s="294"/>
      <c r="H317" s="294"/>
      <c r="I317" s="294"/>
      <c r="J317" s="294"/>
      <c r="K317" s="294"/>
      <c r="L317" s="294"/>
      <c r="M317" s="294"/>
      <c r="N317" s="294">
        <f>N316</f>
        <v>12</v>
      </c>
      <c r="O317" s="294"/>
      <c r="P317" s="294"/>
      <c r="Q317" s="294"/>
      <c r="R317" s="294"/>
      <c r="S317" s="294"/>
      <c r="T317" s="294"/>
      <c r="U317" s="294"/>
      <c r="V317" s="294"/>
      <c r="W317" s="294"/>
      <c r="X317" s="294"/>
      <c r="Y317" s="410">
        <f>Y316</f>
        <v>0</v>
      </c>
      <c r="Z317" s="410">
        <f t="shared" ref="Z317:AC317" si="680">Z316</f>
        <v>0</v>
      </c>
      <c r="AA317" s="410">
        <f t="shared" si="680"/>
        <v>0</v>
      </c>
      <c r="AB317" s="410">
        <f t="shared" si="680"/>
        <v>0</v>
      </c>
      <c r="AC317" s="410">
        <f t="shared" si="680"/>
        <v>0</v>
      </c>
      <c r="AD317" s="410">
        <f t="shared" ref="AD317" si="681">AD316</f>
        <v>0</v>
      </c>
      <c r="AE317" s="410">
        <f t="shared" ref="AE317" si="682">AE316</f>
        <v>0</v>
      </c>
      <c r="AF317" s="410">
        <f t="shared" ref="AF317" si="683">AF316</f>
        <v>0</v>
      </c>
      <c r="AG317" s="410">
        <f t="shared" ref="AG317" si="684">AG316</f>
        <v>0</v>
      </c>
      <c r="AH317" s="410">
        <f t="shared" ref="AH317" si="685">AH316</f>
        <v>0</v>
      </c>
      <c r="AI317" s="410">
        <f t="shared" ref="AI317" si="686">AI316</f>
        <v>0</v>
      </c>
      <c r="AJ317" s="410">
        <f t="shared" ref="AJ317" si="687">AJ316</f>
        <v>0</v>
      </c>
      <c r="AK317" s="410">
        <f t="shared" ref="AK317" si="688">AK316</f>
        <v>0</v>
      </c>
      <c r="AL317" s="410">
        <f t="shared" ref="AL317" si="689">AL316</f>
        <v>0</v>
      </c>
      <c r="AM317" s="305"/>
    </row>
    <row r="318" spans="1:39" ht="15" outlineLevel="1">
      <c r="B318" s="293"/>
      <c r="C318" s="290"/>
      <c r="D318" s="290"/>
      <c r="E318" s="290"/>
      <c r="F318" s="290"/>
      <c r="G318" s="290"/>
      <c r="H318" s="290"/>
      <c r="I318" s="290"/>
      <c r="J318" s="290"/>
      <c r="K318" s="290"/>
      <c r="L318" s="290"/>
      <c r="M318" s="290"/>
      <c r="N318" s="290"/>
      <c r="O318" s="290"/>
      <c r="P318" s="290"/>
      <c r="Q318" s="290"/>
      <c r="R318" s="290"/>
      <c r="S318" s="290"/>
      <c r="T318" s="290"/>
      <c r="U318" s="290"/>
      <c r="V318" s="290"/>
      <c r="W318" s="290"/>
      <c r="X318" s="290"/>
      <c r="Y318" s="411"/>
      <c r="Z318" s="424"/>
      <c r="AA318" s="424"/>
      <c r="AB318" s="424"/>
      <c r="AC318" s="424"/>
      <c r="AD318" s="424"/>
      <c r="AE318" s="424"/>
      <c r="AF318" s="424"/>
      <c r="AG318" s="424"/>
      <c r="AH318" s="424"/>
      <c r="AI318" s="424"/>
      <c r="AJ318" s="424"/>
      <c r="AK318" s="424"/>
      <c r="AL318" s="424"/>
      <c r="AM318" s="305"/>
    </row>
    <row r="319" spans="1:39" ht="15" outlineLevel="1">
      <c r="A319" s="521">
        <v>31</v>
      </c>
      <c r="B319" s="519" t="s">
        <v>123</v>
      </c>
      <c r="C319" s="290" t="s">
        <v>25</v>
      </c>
      <c r="D319" s="294"/>
      <c r="E319" s="294"/>
      <c r="F319" s="294"/>
      <c r="G319" s="294"/>
      <c r="H319" s="294"/>
      <c r="I319" s="294"/>
      <c r="J319" s="294"/>
      <c r="K319" s="294"/>
      <c r="L319" s="294"/>
      <c r="M319" s="294"/>
      <c r="N319" s="294">
        <v>12</v>
      </c>
      <c r="O319" s="294"/>
      <c r="P319" s="294"/>
      <c r="Q319" s="294"/>
      <c r="R319" s="294"/>
      <c r="S319" s="294"/>
      <c r="T319" s="294"/>
      <c r="U319" s="294"/>
      <c r="V319" s="294"/>
      <c r="W319" s="294"/>
      <c r="X319" s="294"/>
      <c r="Y319" s="425"/>
      <c r="Z319" s="409"/>
      <c r="AA319" s="409"/>
      <c r="AB319" s="409"/>
      <c r="AC319" s="409"/>
      <c r="AD319" s="409"/>
      <c r="AE319" s="409"/>
      <c r="AF319" s="409"/>
      <c r="AG319" s="414"/>
      <c r="AH319" s="414"/>
      <c r="AI319" s="414"/>
      <c r="AJ319" s="414"/>
      <c r="AK319" s="414"/>
      <c r="AL319" s="414"/>
      <c r="AM319" s="295">
        <f>SUM(Y319:AL319)</f>
        <v>0</v>
      </c>
    </row>
    <row r="320" spans="1:39" ht="15" outlineLevel="1">
      <c r="B320" s="293" t="s">
        <v>289</v>
      </c>
      <c r="C320" s="290" t="s">
        <v>163</v>
      </c>
      <c r="D320" s="294"/>
      <c r="E320" s="294"/>
      <c r="F320" s="294"/>
      <c r="G320" s="294"/>
      <c r="H320" s="294"/>
      <c r="I320" s="294"/>
      <c r="J320" s="294"/>
      <c r="K320" s="294"/>
      <c r="L320" s="294"/>
      <c r="M320" s="294"/>
      <c r="N320" s="294">
        <f>N319</f>
        <v>12</v>
      </c>
      <c r="O320" s="294"/>
      <c r="P320" s="294"/>
      <c r="Q320" s="294"/>
      <c r="R320" s="294"/>
      <c r="S320" s="294"/>
      <c r="T320" s="294"/>
      <c r="U320" s="294"/>
      <c r="V320" s="294"/>
      <c r="W320" s="294"/>
      <c r="X320" s="294"/>
      <c r="Y320" s="410">
        <f>Y319</f>
        <v>0</v>
      </c>
      <c r="Z320" s="410">
        <f t="shared" ref="Z320:AC320" si="690">Z319</f>
        <v>0</v>
      </c>
      <c r="AA320" s="410">
        <f t="shared" si="690"/>
        <v>0</v>
      </c>
      <c r="AB320" s="410">
        <f t="shared" si="690"/>
        <v>0</v>
      </c>
      <c r="AC320" s="410">
        <f t="shared" si="690"/>
        <v>0</v>
      </c>
      <c r="AD320" s="410">
        <f t="shared" ref="AD320" si="691">AD319</f>
        <v>0</v>
      </c>
      <c r="AE320" s="410">
        <f t="shared" ref="AE320" si="692">AE319</f>
        <v>0</v>
      </c>
      <c r="AF320" s="410">
        <f t="shared" ref="AF320" si="693">AF319</f>
        <v>0</v>
      </c>
      <c r="AG320" s="410">
        <f t="shared" ref="AG320" si="694">AG319</f>
        <v>0</v>
      </c>
      <c r="AH320" s="410">
        <f t="shared" ref="AH320" si="695">AH319</f>
        <v>0</v>
      </c>
      <c r="AI320" s="410">
        <f t="shared" ref="AI320" si="696">AI319</f>
        <v>0</v>
      </c>
      <c r="AJ320" s="410">
        <f t="shared" ref="AJ320" si="697">AJ319</f>
        <v>0</v>
      </c>
      <c r="AK320" s="410">
        <f t="shared" ref="AK320" si="698">AK319</f>
        <v>0</v>
      </c>
      <c r="AL320" s="410">
        <f t="shared" ref="AL320" si="699">AL319</f>
        <v>0</v>
      </c>
      <c r="AM320" s="305"/>
    </row>
    <row r="321" spans="1:39" ht="15" outlineLevel="1">
      <c r="B321" s="519"/>
      <c r="C321" s="290"/>
      <c r="D321" s="290"/>
      <c r="E321" s="290"/>
      <c r="F321" s="290"/>
      <c r="G321" s="290"/>
      <c r="H321" s="290"/>
      <c r="I321" s="290"/>
      <c r="J321" s="290"/>
      <c r="K321" s="290"/>
      <c r="L321" s="290"/>
      <c r="M321" s="290"/>
      <c r="N321" s="290"/>
      <c r="O321" s="290"/>
      <c r="P321" s="290"/>
      <c r="Q321" s="290"/>
      <c r="R321" s="290"/>
      <c r="S321" s="290"/>
      <c r="T321" s="290"/>
      <c r="U321" s="290"/>
      <c r="V321" s="290"/>
      <c r="W321" s="290"/>
      <c r="X321" s="290"/>
      <c r="Y321" s="411"/>
      <c r="Z321" s="424"/>
      <c r="AA321" s="424"/>
      <c r="AB321" s="424"/>
      <c r="AC321" s="424"/>
      <c r="AD321" s="424"/>
      <c r="AE321" s="424"/>
      <c r="AF321" s="424"/>
      <c r="AG321" s="424"/>
      <c r="AH321" s="424"/>
      <c r="AI321" s="424"/>
      <c r="AJ321" s="424"/>
      <c r="AK321" s="424"/>
      <c r="AL321" s="424"/>
      <c r="AM321" s="305"/>
    </row>
    <row r="322" spans="1:39" ht="15" outlineLevel="1">
      <c r="A322" s="521">
        <v>32</v>
      </c>
      <c r="B322" s="519" t="s">
        <v>124</v>
      </c>
      <c r="C322" s="290" t="s">
        <v>25</v>
      </c>
      <c r="D322" s="294"/>
      <c r="E322" s="294"/>
      <c r="F322" s="294"/>
      <c r="G322" s="294"/>
      <c r="H322" s="294"/>
      <c r="I322" s="294"/>
      <c r="J322" s="294"/>
      <c r="K322" s="294"/>
      <c r="L322" s="294"/>
      <c r="M322" s="294"/>
      <c r="N322" s="294">
        <v>12</v>
      </c>
      <c r="O322" s="294"/>
      <c r="P322" s="294"/>
      <c r="Q322" s="294"/>
      <c r="R322" s="294"/>
      <c r="S322" s="294"/>
      <c r="T322" s="294"/>
      <c r="U322" s="294"/>
      <c r="V322" s="294"/>
      <c r="W322" s="294"/>
      <c r="X322" s="294"/>
      <c r="Y322" s="425"/>
      <c r="Z322" s="409">
        <v>1</v>
      </c>
      <c r="AA322" s="409"/>
      <c r="AB322" s="409"/>
      <c r="AC322" s="409"/>
      <c r="AD322" s="409"/>
      <c r="AE322" s="409"/>
      <c r="AF322" s="409"/>
      <c r="AG322" s="414"/>
      <c r="AH322" s="414"/>
      <c r="AI322" s="414"/>
      <c r="AJ322" s="414"/>
      <c r="AK322" s="414"/>
      <c r="AL322" s="414"/>
      <c r="AM322" s="295">
        <f>SUM(Y322:AL322)</f>
        <v>1</v>
      </c>
    </row>
    <row r="323" spans="1:39" ht="15" outlineLevel="1">
      <c r="B323" s="293" t="s">
        <v>289</v>
      </c>
      <c r="C323" s="290" t="s">
        <v>163</v>
      </c>
      <c r="D323" s="294">
        <f>+'7.  Persistence Report'!AV238</f>
        <v>1671</v>
      </c>
      <c r="E323" s="294">
        <f>+'7.  Persistence Report'!AW238</f>
        <v>1671</v>
      </c>
      <c r="F323" s="294">
        <f>+'7.  Persistence Report'!AX238</f>
        <v>1671</v>
      </c>
      <c r="G323" s="294">
        <f>+'7.  Persistence Report'!AY238</f>
        <v>835</v>
      </c>
      <c r="H323" s="294">
        <f>+'7.  Persistence Report'!AZ238</f>
        <v>835</v>
      </c>
      <c r="I323" s="294">
        <f>+'7.  Persistence Report'!BA238</f>
        <v>0</v>
      </c>
      <c r="J323" s="294">
        <f>+'7.  Persistence Report'!BB238</f>
        <v>0</v>
      </c>
      <c r="K323" s="294">
        <f>+'7.  Persistence Report'!BC238</f>
        <v>0</v>
      </c>
      <c r="L323" s="294">
        <f>+'7.  Persistence Report'!BD238</f>
        <v>0</v>
      </c>
      <c r="M323" s="294">
        <f>+'7.  Persistence Report'!BE238</f>
        <v>0</v>
      </c>
      <c r="N323" s="294">
        <f>N322</f>
        <v>12</v>
      </c>
      <c r="O323" s="294">
        <f>+'7.  Persistence Report'!Q238</f>
        <v>0</v>
      </c>
      <c r="P323" s="294">
        <f>+'7.  Persistence Report'!R238</f>
        <v>0</v>
      </c>
      <c r="Q323" s="294">
        <f>+'7.  Persistence Report'!S238</f>
        <v>0</v>
      </c>
      <c r="R323" s="294">
        <f>+'7.  Persistence Report'!T238</f>
        <v>0</v>
      </c>
      <c r="S323" s="294">
        <f>+'7.  Persistence Report'!U238</f>
        <v>0</v>
      </c>
      <c r="T323" s="294">
        <f>+'7.  Persistence Report'!V238</f>
        <v>0</v>
      </c>
      <c r="U323" s="294">
        <f>+'7.  Persistence Report'!W238</f>
        <v>0</v>
      </c>
      <c r="V323" s="294">
        <f>+'7.  Persistence Report'!X238</f>
        <v>0</v>
      </c>
      <c r="W323" s="294">
        <f>+'7.  Persistence Report'!Y238</f>
        <v>0</v>
      </c>
      <c r="X323" s="294">
        <f>+'7.  Persistence Report'!Z238</f>
        <v>0</v>
      </c>
      <c r="Y323" s="410">
        <f>Y322</f>
        <v>0</v>
      </c>
      <c r="Z323" s="410">
        <f t="shared" ref="Z323:AC323" si="700">Z322</f>
        <v>1</v>
      </c>
      <c r="AA323" s="410">
        <f t="shared" si="700"/>
        <v>0</v>
      </c>
      <c r="AB323" s="410">
        <f t="shared" si="700"/>
        <v>0</v>
      </c>
      <c r="AC323" s="410">
        <f t="shared" si="700"/>
        <v>0</v>
      </c>
      <c r="AD323" s="410">
        <f t="shared" ref="AD323" si="701">AD322</f>
        <v>0</v>
      </c>
      <c r="AE323" s="410">
        <f t="shared" ref="AE323" si="702">AE322</f>
        <v>0</v>
      </c>
      <c r="AF323" s="410">
        <f t="shared" ref="AF323" si="703">AF322</f>
        <v>0</v>
      </c>
      <c r="AG323" s="410">
        <f t="shared" ref="AG323" si="704">AG322</f>
        <v>0</v>
      </c>
      <c r="AH323" s="410">
        <f t="shared" ref="AH323" si="705">AH322</f>
        <v>0</v>
      </c>
      <c r="AI323" s="410">
        <f t="shared" ref="AI323" si="706">AI322</f>
        <v>0</v>
      </c>
      <c r="AJ323" s="410">
        <f t="shared" ref="AJ323" si="707">AJ322</f>
        <v>0</v>
      </c>
      <c r="AK323" s="410">
        <f t="shared" ref="AK323" si="708">AK322</f>
        <v>0</v>
      </c>
      <c r="AL323" s="410">
        <f t="shared" ref="AL323" si="709">AL322</f>
        <v>0</v>
      </c>
      <c r="AM323" s="305"/>
    </row>
    <row r="324" spans="1:39" ht="15" outlineLevel="1">
      <c r="B324" s="519"/>
      <c r="C324" s="290"/>
      <c r="D324" s="290"/>
      <c r="E324" s="290"/>
      <c r="F324" s="290"/>
      <c r="G324" s="290"/>
      <c r="H324" s="290"/>
      <c r="I324" s="290"/>
      <c r="J324" s="290"/>
      <c r="K324" s="290"/>
      <c r="L324" s="290"/>
      <c r="M324" s="290"/>
      <c r="N324" s="290"/>
      <c r="O324" s="290"/>
      <c r="P324" s="290"/>
      <c r="Q324" s="290"/>
      <c r="R324" s="290"/>
      <c r="S324" s="290"/>
      <c r="T324" s="290"/>
      <c r="U324" s="290"/>
      <c r="V324" s="290"/>
      <c r="W324" s="290"/>
      <c r="X324" s="290"/>
      <c r="Y324" s="411"/>
      <c r="Z324" s="424"/>
      <c r="AA324" s="424"/>
      <c r="AB324" s="424"/>
      <c r="AC324" s="424"/>
      <c r="AD324" s="424"/>
      <c r="AE324" s="424"/>
      <c r="AF324" s="424"/>
      <c r="AG324" s="424"/>
      <c r="AH324" s="424"/>
      <c r="AI324" s="424"/>
      <c r="AJ324" s="424"/>
      <c r="AK324" s="424"/>
      <c r="AL324" s="424"/>
      <c r="AM324" s="305"/>
    </row>
    <row r="325" spans="1:39" ht="15.6" outlineLevel="1">
      <c r="B325" s="287" t="s">
        <v>500</v>
      </c>
      <c r="C325" s="290"/>
      <c r="D325" s="290"/>
      <c r="E325" s="290"/>
      <c r="F325" s="290"/>
      <c r="G325" s="290"/>
      <c r="H325" s="290"/>
      <c r="I325" s="290"/>
      <c r="J325" s="290"/>
      <c r="K325" s="290"/>
      <c r="L325" s="290"/>
      <c r="M325" s="290"/>
      <c r="N325" s="290"/>
      <c r="O325" s="290"/>
      <c r="P325" s="290"/>
      <c r="Q325" s="290"/>
      <c r="R325" s="290"/>
      <c r="S325" s="290"/>
      <c r="T325" s="290"/>
      <c r="U325" s="290"/>
      <c r="V325" s="290"/>
      <c r="W325" s="290"/>
      <c r="X325" s="290"/>
      <c r="Y325" s="411"/>
      <c r="Z325" s="424"/>
      <c r="AA325" s="424"/>
      <c r="AB325" s="424"/>
      <c r="AC325" s="424"/>
      <c r="AD325" s="424"/>
      <c r="AE325" s="424"/>
      <c r="AF325" s="424"/>
      <c r="AG325" s="424"/>
      <c r="AH325" s="424"/>
      <c r="AI325" s="424"/>
      <c r="AJ325" s="424"/>
      <c r="AK325" s="424"/>
      <c r="AL325" s="424"/>
      <c r="AM325" s="305"/>
    </row>
    <row r="326" spans="1:39" ht="15" outlineLevel="1">
      <c r="A326" s="521">
        <v>33</v>
      </c>
      <c r="B326" s="763" t="s">
        <v>858</v>
      </c>
      <c r="C326" s="290" t="s">
        <v>25</v>
      </c>
      <c r="D326" s="294"/>
      <c r="E326" s="294"/>
      <c r="F326" s="294"/>
      <c r="G326" s="294"/>
      <c r="H326" s="294"/>
      <c r="I326" s="294"/>
      <c r="J326" s="294"/>
      <c r="K326" s="294"/>
      <c r="L326" s="294"/>
      <c r="M326" s="294"/>
      <c r="N326" s="294">
        <v>1</v>
      </c>
      <c r="O326" s="294">
        <f>-'8.  Streetlighting'!F36</f>
        <v>804.94679999999983</v>
      </c>
      <c r="P326" s="294">
        <f>-'8.  Streetlighting'!F37</f>
        <v>804.94679999999983</v>
      </c>
      <c r="Q326" s="294">
        <f>-'8.  Streetlighting'!F38</f>
        <v>800.92206599999986</v>
      </c>
      <c r="R326" s="294">
        <f>+Q326</f>
        <v>800.92206599999986</v>
      </c>
      <c r="S326" s="294">
        <f t="shared" ref="S326:X326" si="710">+R326</f>
        <v>800.92206599999986</v>
      </c>
      <c r="T326" s="294">
        <f t="shared" si="710"/>
        <v>800.92206599999986</v>
      </c>
      <c r="U326" s="294">
        <f t="shared" si="710"/>
        <v>800.92206599999986</v>
      </c>
      <c r="V326" s="294">
        <f t="shared" si="710"/>
        <v>800.92206599999986</v>
      </c>
      <c r="W326" s="294">
        <f t="shared" si="710"/>
        <v>800.92206599999986</v>
      </c>
      <c r="X326" s="294">
        <f t="shared" si="710"/>
        <v>800.92206599999986</v>
      </c>
      <c r="Y326" s="425"/>
      <c r="Z326" s="409"/>
      <c r="AA326" s="409"/>
      <c r="AB326" s="409"/>
      <c r="AC326" s="409">
        <v>1</v>
      </c>
      <c r="AD326" s="409"/>
      <c r="AE326" s="409"/>
      <c r="AF326" s="409"/>
      <c r="AG326" s="414"/>
      <c r="AH326" s="414"/>
      <c r="AI326" s="414"/>
      <c r="AJ326" s="414"/>
      <c r="AK326" s="414"/>
      <c r="AL326" s="414"/>
      <c r="AM326" s="295">
        <f>SUM(Y326:AL326)</f>
        <v>1</v>
      </c>
    </row>
    <row r="327" spans="1:39" ht="15" outlineLevel="1">
      <c r="B327" s="293" t="s">
        <v>289</v>
      </c>
      <c r="C327" s="290" t="s">
        <v>163</v>
      </c>
      <c r="D327" s="294"/>
      <c r="E327" s="294"/>
      <c r="F327" s="294"/>
      <c r="G327" s="294"/>
      <c r="H327" s="294"/>
      <c r="I327" s="294"/>
      <c r="J327" s="294"/>
      <c r="K327" s="294"/>
      <c r="L327" s="294"/>
      <c r="M327" s="294"/>
      <c r="N327" s="294">
        <f>N326</f>
        <v>1</v>
      </c>
      <c r="O327" s="294"/>
      <c r="P327" s="294"/>
      <c r="Q327" s="294"/>
      <c r="R327" s="294"/>
      <c r="S327" s="294"/>
      <c r="T327" s="294"/>
      <c r="U327" s="294"/>
      <c r="V327" s="294"/>
      <c r="W327" s="294"/>
      <c r="X327" s="294"/>
      <c r="Y327" s="410">
        <f>Y326</f>
        <v>0</v>
      </c>
      <c r="Z327" s="410">
        <f t="shared" ref="Z327:AC327" si="711">Z326</f>
        <v>0</v>
      </c>
      <c r="AA327" s="410">
        <f t="shared" si="711"/>
        <v>0</v>
      </c>
      <c r="AB327" s="410">
        <f t="shared" si="711"/>
        <v>0</v>
      </c>
      <c r="AC327" s="410">
        <f t="shared" si="711"/>
        <v>1</v>
      </c>
      <c r="AD327" s="410">
        <f t="shared" ref="AD327" si="712">AD326</f>
        <v>0</v>
      </c>
      <c r="AE327" s="410">
        <f t="shared" ref="AE327" si="713">AE326</f>
        <v>0</v>
      </c>
      <c r="AF327" s="410">
        <f t="shared" ref="AF327" si="714">AF326</f>
        <v>0</v>
      </c>
      <c r="AG327" s="410">
        <f t="shared" ref="AG327" si="715">AG326</f>
        <v>0</v>
      </c>
      <c r="AH327" s="410">
        <f t="shared" ref="AH327" si="716">AH326</f>
        <v>0</v>
      </c>
      <c r="AI327" s="410">
        <f t="shared" ref="AI327" si="717">AI326</f>
        <v>0</v>
      </c>
      <c r="AJ327" s="410">
        <f t="shared" ref="AJ327" si="718">AJ326</f>
        <v>0</v>
      </c>
      <c r="AK327" s="410">
        <f t="shared" ref="AK327" si="719">AK326</f>
        <v>0</v>
      </c>
      <c r="AL327" s="410">
        <f t="shared" ref="AL327" si="720">AL326</f>
        <v>0</v>
      </c>
      <c r="AM327" s="305"/>
    </row>
    <row r="328" spans="1:39" ht="15" outlineLevel="1">
      <c r="B328" s="519"/>
      <c r="C328" s="290"/>
      <c r="D328" s="290"/>
      <c r="E328" s="290"/>
      <c r="F328" s="290"/>
      <c r="G328" s="290"/>
      <c r="H328" s="290"/>
      <c r="I328" s="290"/>
      <c r="J328" s="290"/>
      <c r="K328" s="290"/>
      <c r="L328" s="290"/>
      <c r="M328" s="290"/>
      <c r="N328" s="290"/>
      <c r="O328" s="290"/>
      <c r="P328" s="290"/>
      <c r="Q328" s="290"/>
      <c r="R328" s="290"/>
      <c r="S328" s="290"/>
      <c r="T328" s="290"/>
      <c r="U328" s="290"/>
      <c r="V328" s="290"/>
      <c r="W328" s="290"/>
      <c r="X328" s="290"/>
      <c r="Y328" s="411"/>
      <c r="Z328" s="424"/>
      <c r="AA328" s="424"/>
      <c r="AB328" s="424"/>
      <c r="AC328" s="424"/>
      <c r="AD328" s="424"/>
      <c r="AE328" s="424"/>
      <c r="AF328" s="424"/>
      <c r="AG328" s="424"/>
      <c r="AH328" s="424"/>
      <c r="AI328" s="424"/>
      <c r="AJ328" s="424"/>
      <c r="AK328" s="424"/>
      <c r="AL328" s="424"/>
      <c r="AM328" s="305"/>
    </row>
    <row r="329" spans="1:39" ht="15" outlineLevel="1">
      <c r="A329" s="521">
        <v>34</v>
      </c>
      <c r="B329" s="519" t="s">
        <v>126</v>
      </c>
      <c r="C329" s="290" t="s">
        <v>25</v>
      </c>
      <c r="D329" s="294"/>
      <c r="E329" s="294"/>
      <c r="F329" s="294"/>
      <c r="G329" s="294"/>
      <c r="H329" s="294"/>
      <c r="I329" s="294"/>
      <c r="J329" s="294"/>
      <c r="K329" s="294"/>
      <c r="L329" s="294"/>
      <c r="M329" s="294"/>
      <c r="N329" s="294">
        <v>0</v>
      </c>
      <c r="O329" s="294"/>
      <c r="P329" s="294"/>
      <c r="Q329" s="294"/>
      <c r="R329" s="294"/>
      <c r="S329" s="294"/>
      <c r="T329" s="294"/>
      <c r="U329" s="294"/>
      <c r="V329" s="294"/>
      <c r="W329" s="294"/>
      <c r="X329" s="294"/>
      <c r="Y329" s="425"/>
      <c r="Z329" s="409"/>
      <c r="AA329" s="409"/>
      <c r="AB329" s="409"/>
      <c r="AC329" s="409"/>
      <c r="AD329" s="409"/>
      <c r="AE329" s="409"/>
      <c r="AF329" s="409"/>
      <c r="AG329" s="414"/>
      <c r="AH329" s="414"/>
      <c r="AI329" s="414"/>
      <c r="AJ329" s="414"/>
      <c r="AK329" s="414"/>
      <c r="AL329" s="414"/>
      <c r="AM329" s="295">
        <f>SUM(Y329:AL329)</f>
        <v>0</v>
      </c>
    </row>
    <row r="330" spans="1:39" ht="15" outlineLevel="1">
      <c r="B330" s="293" t="s">
        <v>289</v>
      </c>
      <c r="C330" s="290" t="s">
        <v>163</v>
      </c>
      <c r="D330" s="294"/>
      <c r="E330" s="294"/>
      <c r="F330" s="294"/>
      <c r="G330" s="294"/>
      <c r="H330" s="294"/>
      <c r="I330" s="294"/>
      <c r="J330" s="294"/>
      <c r="K330" s="294"/>
      <c r="L330" s="294"/>
      <c r="M330" s="294"/>
      <c r="N330" s="294">
        <f>N329</f>
        <v>0</v>
      </c>
      <c r="O330" s="294"/>
      <c r="P330" s="294"/>
      <c r="Q330" s="294"/>
      <c r="R330" s="294"/>
      <c r="S330" s="294"/>
      <c r="T330" s="294"/>
      <c r="U330" s="294"/>
      <c r="V330" s="294"/>
      <c r="W330" s="294"/>
      <c r="X330" s="294"/>
      <c r="Y330" s="410">
        <f>Y329</f>
        <v>0</v>
      </c>
      <c r="Z330" s="410">
        <f t="shared" ref="Z330:AC330" si="721">Z329</f>
        <v>0</v>
      </c>
      <c r="AA330" s="410">
        <f t="shared" si="721"/>
        <v>0</v>
      </c>
      <c r="AB330" s="410">
        <f t="shared" si="721"/>
        <v>0</v>
      </c>
      <c r="AC330" s="410">
        <f t="shared" si="721"/>
        <v>0</v>
      </c>
      <c r="AD330" s="410">
        <f t="shared" ref="AD330" si="722">AD329</f>
        <v>0</v>
      </c>
      <c r="AE330" s="410">
        <f t="shared" ref="AE330" si="723">AE329</f>
        <v>0</v>
      </c>
      <c r="AF330" s="410">
        <f t="shared" ref="AF330" si="724">AF329</f>
        <v>0</v>
      </c>
      <c r="AG330" s="410">
        <f t="shared" ref="AG330" si="725">AG329</f>
        <v>0</v>
      </c>
      <c r="AH330" s="410">
        <f t="shared" ref="AH330" si="726">AH329</f>
        <v>0</v>
      </c>
      <c r="AI330" s="410">
        <f t="shared" ref="AI330" si="727">AI329</f>
        <v>0</v>
      </c>
      <c r="AJ330" s="410">
        <f t="shared" ref="AJ330" si="728">AJ329</f>
        <v>0</v>
      </c>
      <c r="AK330" s="410">
        <f t="shared" ref="AK330" si="729">AK329</f>
        <v>0</v>
      </c>
      <c r="AL330" s="410">
        <f t="shared" ref="AL330" si="730">AL329</f>
        <v>0</v>
      </c>
      <c r="AM330" s="305"/>
    </row>
    <row r="331" spans="1:39" ht="15" outlineLevel="1">
      <c r="B331" s="519"/>
      <c r="C331" s="290"/>
      <c r="D331" s="290"/>
      <c r="E331" s="290"/>
      <c r="F331" s="290"/>
      <c r="G331" s="290"/>
      <c r="H331" s="290"/>
      <c r="I331" s="290"/>
      <c r="J331" s="290"/>
      <c r="K331" s="290"/>
      <c r="L331" s="290"/>
      <c r="M331" s="290"/>
      <c r="N331" s="290"/>
      <c r="O331" s="290"/>
      <c r="P331" s="290"/>
      <c r="Q331" s="290"/>
      <c r="R331" s="290"/>
      <c r="S331" s="290"/>
      <c r="T331" s="290"/>
      <c r="U331" s="290"/>
      <c r="V331" s="290"/>
      <c r="W331" s="290"/>
      <c r="X331" s="290"/>
      <c r="Y331" s="411"/>
      <c r="Z331" s="424"/>
      <c r="AA331" s="424"/>
      <c r="AB331" s="424"/>
      <c r="AC331" s="424"/>
      <c r="AD331" s="424"/>
      <c r="AE331" s="424"/>
      <c r="AF331" s="424"/>
      <c r="AG331" s="424"/>
      <c r="AH331" s="424"/>
      <c r="AI331" s="424"/>
      <c r="AJ331" s="424"/>
      <c r="AK331" s="424"/>
      <c r="AL331" s="424"/>
      <c r="AM331" s="305"/>
    </row>
    <row r="332" spans="1:39" ht="15" outlineLevel="1">
      <c r="A332" s="521">
        <v>35</v>
      </c>
      <c r="B332" s="519" t="s">
        <v>127</v>
      </c>
      <c r="C332" s="290" t="s">
        <v>25</v>
      </c>
      <c r="D332" s="294"/>
      <c r="E332" s="294"/>
      <c r="F332" s="294"/>
      <c r="G332" s="294"/>
      <c r="H332" s="294"/>
      <c r="I332" s="294"/>
      <c r="J332" s="294"/>
      <c r="K332" s="294"/>
      <c r="L332" s="294"/>
      <c r="M332" s="294"/>
      <c r="N332" s="294">
        <v>0</v>
      </c>
      <c r="O332" s="294"/>
      <c r="P332" s="294"/>
      <c r="Q332" s="294"/>
      <c r="R332" s="294"/>
      <c r="S332" s="294"/>
      <c r="T332" s="294"/>
      <c r="U332" s="294"/>
      <c r="V332" s="294"/>
      <c r="W332" s="294"/>
      <c r="X332" s="294"/>
      <c r="Y332" s="425"/>
      <c r="Z332" s="409"/>
      <c r="AA332" s="409"/>
      <c r="AB332" s="409"/>
      <c r="AC332" s="409"/>
      <c r="AD332" s="409"/>
      <c r="AE332" s="409"/>
      <c r="AF332" s="409"/>
      <c r="AG332" s="414"/>
      <c r="AH332" s="414"/>
      <c r="AI332" s="414"/>
      <c r="AJ332" s="414"/>
      <c r="AK332" s="414"/>
      <c r="AL332" s="414"/>
      <c r="AM332" s="295">
        <f>SUM(Y332:AL332)</f>
        <v>0</v>
      </c>
    </row>
    <row r="333" spans="1:39" ht="15" outlineLevel="1">
      <c r="B333" s="293" t="s">
        <v>289</v>
      </c>
      <c r="C333" s="290" t="s">
        <v>163</v>
      </c>
      <c r="D333" s="294"/>
      <c r="E333" s="294"/>
      <c r="F333" s="294"/>
      <c r="G333" s="294"/>
      <c r="H333" s="294"/>
      <c r="I333" s="294"/>
      <c r="J333" s="294"/>
      <c r="K333" s="294"/>
      <c r="L333" s="294"/>
      <c r="M333" s="294"/>
      <c r="N333" s="294">
        <f>N332</f>
        <v>0</v>
      </c>
      <c r="O333" s="294"/>
      <c r="P333" s="294"/>
      <c r="Q333" s="294"/>
      <c r="R333" s="294"/>
      <c r="S333" s="294"/>
      <c r="T333" s="294"/>
      <c r="U333" s="294"/>
      <c r="V333" s="294"/>
      <c r="W333" s="294"/>
      <c r="X333" s="294"/>
      <c r="Y333" s="410">
        <f>Y332</f>
        <v>0</v>
      </c>
      <c r="Z333" s="410">
        <f t="shared" ref="Z333:AC333" si="731">Z332</f>
        <v>0</v>
      </c>
      <c r="AA333" s="410">
        <f t="shared" si="731"/>
        <v>0</v>
      </c>
      <c r="AB333" s="410">
        <f t="shared" si="731"/>
        <v>0</v>
      </c>
      <c r="AC333" s="410">
        <f t="shared" si="731"/>
        <v>0</v>
      </c>
      <c r="AD333" s="410">
        <f t="shared" ref="AD333" si="732">AD332</f>
        <v>0</v>
      </c>
      <c r="AE333" s="410">
        <f t="shared" ref="AE333" si="733">AE332</f>
        <v>0</v>
      </c>
      <c r="AF333" s="410">
        <f t="shared" ref="AF333" si="734">AF332</f>
        <v>0</v>
      </c>
      <c r="AG333" s="410">
        <f t="shared" ref="AG333" si="735">AG332</f>
        <v>0</v>
      </c>
      <c r="AH333" s="410">
        <f t="shared" ref="AH333" si="736">AH332</f>
        <v>0</v>
      </c>
      <c r="AI333" s="410">
        <f t="shared" ref="AI333" si="737">AI332</f>
        <v>0</v>
      </c>
      <c r="AJ333" s="410">
        <f t="shared" ref="AJ333" si="738">AJ332</f>
        <v>0</v>
      </c>
      <c r="AK333" s="410">
        <f t="shared" ref="AK333" si="739">AK332</f>
        <v>0</v>
      </c>
      <c r="AL333" s="410">
        <f t="shared" ref="AL333" si="740">AL332</f>
        <v>0</v>
      </c>
      <c r="AM333" s="305"/>
    </row>
    <row r="334" spans="1:39" ht="15" outlineLevel="1">
      <c r="B334" s="293"/>
      <c r="C334" s="290"/>
      <c r="D334" s="290"/>
      <c r="E334" s="290"/>
      <c r="F334" s="290"/>
      <c r="G334" s="290"/>
      <c r="H334" s="290"/>
      <c r="I334" s="290"/>
      <c r="J334" s="290"/>
      <c r="K334" s="290"/>
      <c r="L334" s="290"/>
      <c r="M334" s="290"/>
      <c r="N334" s="290"/>
      <c r="O334" s="290"/>
      <c r="P334" s="290"/>
      <c r="Q334" s="290"/>
      <c r="R334" s="290"/>
      <c r="S334" s="290"/>
      <c r="T334" s="290"/>
      <c r="U334" s="290"/>
      <c r="V334" s="290"/>
      <c r="W334" s="290"/>
      <c r="X334" s="290"/>
      <c r="Y334" s="411"/>
      <c r="Z334" s="424"/>
      <c r="AA334" s="424"/>
      <c r="AB334" s="424"/>
      <c r="AC334" s="424"/>
      <c r="AD334" s="424"/>
      <c r="AE334" s="424"/>
      <c r="AF334" s="424"/>
      <c r="AG334" s="424"/>
      <c r="AH334" s="424"/>
      <c r="AI334" s="424"/>
      <c r="AJ334" s="424"/>
      <c r="AK334" s="424"/>
      <c r="AL334" s="424"/>
      <c r="AM334" s="305"/>
    </row>
    <row r="335" spans="1:39" ht="15.6" outlineLevel="1">
      <c r="B335" s="287" t="s">
        <v>501</v>
      </c>
      <c r="C335" s="290"/>
      <c r="D335" s="290"/>
      <c r="E335" s="290"/>
      <c r="F335" s="290"/>
      <c r="G335" s="290"/>
      <c r="H335" s="290"/>
      <c r="I335" s="290"/>
      <c r="J335" s="290"/>
      <c r="K335" s="290"/>
      <c r="L335" s="290"/>
      <c r="M335" s="290"/>
      <c r="N335" s="290"/>
      <c r="O335" s="290"/>
      <c r="P335" s="290"/>
      <c r="Q335" s="290"/>
      <c r="R335" s="290"/>
      <c r="S335" s="290"/>
      <c r="T335" s="290"/>
      <c r="U335" s="290"/>
      <c r="V335" s="290"/>
      <c r="W335" s="290"/>
      <c r="X335" s="290"/>
      <c r="Y335" s="411"/>
      <c r="Z335" s="424"/>
      <c r="AA335" s="424"/>
      <c r="AB335" s="424"/>
      <c r="AC335" s="424"/>
      <c r="AD335" s="424"/>
      <c r="AE335" s="424"/>
      <c r="AF335" s="424"/>
      <c r="AG335" s="424"/>
      <c r="AH335" s="424"/>
      <c r="AI335" s="424"/>
      <c r="AJ335" s="424"/>
      <c r="AK335" s="424"/>
      <c r="AL335" s="424"/>
      <c r="AM335" s="305"/>
    </row>
    <row r="336" spans="1:39" ht="45" outlineLevel="1">
      <c r="A336" s="521">
        <v>36</v>
      </c>
      <c r="B336" s="519" t="s">
        <v>128</v>
      </c>
      <c r="C336" s="290" t="s">
        <v>25</v>
      </c>
      <c r="D336" s="294"/>
      <c r="E336" s="294"/>
      <c r="F336" s="294"/>
      <c r="G336" s="294"/>
      <c r="H336" s="294"/>
      <c r="I336" s="294"/>
      <c r="J336" s="294"/>
      <c r="K336" s="294"/>
      <c r="L336" s="294"/>
      <c r="M336" s="294"/>
      <c r="N336" s="294">
        <v>12</v>
      </c>
      <c r="O336" s="294"/>
      <c r="P336" s="294"/>
      <c r="Q336" s="294"/>
      <c r="R336" s="294"/>
      <c r="S336" s="294"/>
      <c r="T336" s="294"/>
      <c r="U336" s="294"/>
      <c r="V336" s="294"/>
      <c r="W336" s="294"/>
      <c r="X336" s="294"/>
      <c r="Y336" s="425"/>
      <c r="Z336" s="409"/>
      <c r="AA336" s="409"/>
      <c r="AB336" s="409"/>
      <c r="AC336" s="409"/>
      <c r="AD336" s="409"/>
      <c r="AE336" s="409"/>
      <c r="AF336" s="409"/>
      <c r="AG336" s="414"/>
      <c r="AH336" s="414"/>
      <c r="AI336" s="414"/>
      <c r="AJ336" s="414"/>
      <c r="AK336" s="414"/>
      <c r="AL336" s="414"/>
      <c r="AM336" s="295">
        <f>SUM(Y336:AL336)</f>
        <v>0</v>
      </c>
    </row>
    <row r="337" spans="1:39" ht="15" outlineLevel="1">
      <c r="B337" s="293" t="s">
        <v>289</v>
      </c>
      <c r="C337" s="290" t="s">
        <v>163</v>
      </c>
      <c r="D337" s="294"/>
      <c r="E337" s="294"/>
      <c r="F337" s="294"/>
      <c r="G337" s="294"/>
      <c r="H337" s="294"/>
      <c r="I337" s="294"/>
      <c r="J337" s="294"/>
      <c r="K337" s="294"/>
      <c r="L337" s="294"/>
      <c r="M337" s="294"/>
      <c r="N337" s="294">
        <f>N336</f>
        <v>12</v>
      </c>
      <c r="O337" s="294"/>
      <c r="P337" s="294"/>
      <c r="Q337" s="294"/>
      <c r="R337" s="294"/>
      <c r="S337" s="294"/>
      <c r="T337" s="294"/>
      <c r="U337" s="294"/>
      <c r="V337" s="294"/>
      <c r="W337" s="294"/>
      <c r="X337" s="294"/>
      <c r="Y337" s="410">
        <f>Y336</f>
        <v>0</v>
      </c>
      <c r="Z337" s="410">
        <f t="shared" ref="Z337:AC337" si="741">Z336</f>
        <v>0</v>
      </c>
      <c r="AA337" s="410">
        <f t="shared" si="741"/>
        <v>0</v>
      </c>
      <c r="AB337" s="410">
        <f t="shared" si="741"/>
        <v>0</v>
      </c>
      <c r="AC337" s="410">
        <f t="shared" si="741"/>
        <v>0</v>
      </c>
      <c r="AD337" s="410">
        <f t="shared" ref="AD337" si="742">AD336</f>
        <v>0</v>
      </c>
      <c r="AE337" s="410">
        <f t="shared" ref="AE337" si="743">AE336</f>
        <v>0</v>
      </c>
      <c r="AF337" s="410">
        <f t="shared" ref="AF337" si="744">AF336</f>
        <v>0</v>
      </c>
      <c r="AG337" s="410">
        <f t="shared" ref="AG337" si="745">AG336</f>
        <v>0</v>
      </c>
      <c r="AH337" s="410">
        <f t="shared" ref="AH337" si="746">AH336</f>
        <v>0</v>
      </c>
      <c r="AI337" s="410">
        <f t="shared" ref="AI337" si="747">AI336</f>
        <v>0</v>
      </c>
      <c r="AJ337" s="410">
        <f t="shared" ref="AJ337" si="748">AJ336</f>
        <v>0</v>
      </c>
      <c r="AK337" s="410">
        <f t="shared" ref="AK337" si="749">AK336</f>
        <v>0</v>
      </c>
      <c r="AL337" s="410">
        <f t="shared" ref="AL337" si="750">AL336</f>
        <v>0</v>
      </c>
      <c r="AM337" s="305"/>
    </row>
    <row r="338" spans="1:39" ht="15" outlineLevel="1">
      <c r="B338" s="519"/>
      <c r="C338" s="290"/>
      <c r="D338" s="290"/>
      <c r="E338" s="290"/>
      <c r="F338" s="290"/>
      <c r="G338" s="290"/>
      <c r="H338" s="290"/>
      <c r="I338" s="290"/>
      <c r="J338" s="290"/>
      <c r="K338" s="290"/>
      <c r="L338" s="290"/>
      <c r="M338" s="290"/>
      <c r="N338" s="290"/>
      <c r="O338" s="290"/>
      <c r="P338" s="290"/>
      <c r="Q338" s="290"/>
      <c r="R338" s="290"/>
      <c r="S338" s="290"/>
      <c r="T338" s="290"/>
      <c r="U338" s="290"/>
      <c r="V338" s="290"/>
      <c r="W338" s="290"/>
      <c r="X338" s="290"/>
      <c r="Y338" s="411"/>
      <c r="Z338" s="424"/>
      <c r="AA338" s="424"/>
      <c r="AB338" s="424"/>
      <c r="AC338" s="424"/>
      <c r="AD338" s="424"/>
      <c r="AE338" s="424"/>
      <c r="AF338" s="424"/>
      <c r="AG338" s="424"/>
      <c r="AH338" s="424"/>
      <c r="AI338" s="424"/>
      <c r="AJ338" s="424"/>
      <c r="AK338" s="424"/>
      <c r="AL338" s="424"/>
      <c r="AM338" s="305"/>
    </row>
    <row r="339" spans="1:39" ht="15" outlineLevel="1">
      <c r="A339" s="521">
        <v>37</v>
      </c>
      <c r="B339" s="519" t="s">
        <v>129</v>
      </c>
      <c r="C339" s="290" t="s">
        <v>25</v>
      </c>
      <c r="D339" s="294"/>
      <c r="E339" s="294"/>
      <c r="F339" s="294"/>
      <c r="G339" s="294"/>
      <c r="H339" s="294"/>
      <c r="I339" s="294"/>
      <c r="J339" s="294"/>
      <c r="K339" s="294"/>
      <c r="L339" s="294"/>
      <c r="M339" s="294"/>
      <c r="N339" s="294">
        <v>12</v>
      </c>
      <c r="O339" s="294"/>
      <c r="P339" s="294"/>
      <c r="Q339" s="294"/>
      <c r="R339" s="294"/>
      <c r="S339" s="294"/>
      <c r="T339" s="294"/>
      <c r="U339" s="294"/>
      <c r="V339" s="294"/>
      <c r="W339" s="294"/>
      <c r="X339" s="294"/>
      <c r="Y339" s="425"/>
      <c r="Z339" s="409"/>
      <c r="AA339" s="409"/>
      <c r="AB339" s="409"/>
      <c r="AC339" s="409"/>
      <c r="AD339" s="409"/>
      <c r="AE339" s="409"/>
      <c r="AF339" s="409"/>
      <c r="AG339" s="414"/>
      <c r="AH339" s="414"/>
      <c r="AI339" s="414"/>
      <c r="AJ339" s="414"/>
      <c r="AK339" s="414"/>
      <c r="AL339" s="414"/>
      <c r="AM339" s="295">
        <f>SUM(Y339:AL339)</f>
        <v>0</v>
      </c>
    </row>
    <row r="340" spans="1:39" ht="15" outlineLevel="1">
      <c r="B340" s="293" t="s">
        <v>289</v>
      </c>
      <c r="C340" s="290" t="s">
        <v>163</v>
      </c>
      <c r="D340" s="294"/>
      <c r="E340" s="294"/>
      <c r="F340" s="294"/>
      <c r="G340" s="294"/>
      <c r="H340" s="294"/>
      <c r="I340" s="294"/>
      <c r="J340" s="294"/>
      <c r="K340" s="294"/>
      <c r="L340" s="294"/>
      <c r="M340" s="294"/>
      <c r="N340" s="294">
        <f>N339</f>
        <v>12</v>
      </c>
      <c r="O340" s="294"/>
      <c r="P340" s="294"/>
      <c r="Q340" s="294"/>
      <c r="R340" s="294"/>
      <c r="S340" s="294"/>
      <c r="T340" s="294"/>
      <c r="U340" s="294"/>
      <c r="V340" s="294"/>
      <c r="W340" s="294"/>
      <c r="X340" s="294"/>
      <c r="Y340" s="410">
        <f>Y339</f>
        <v>0</v>
      </c>
      <c r="Z340" s="410">
        <f t="shared" ref="Z340:AC340" si="751">Z339</f>
        <v>0</v>
      </c>
      <c r="AA340" s="410">
        <f t="shared" si="751"/>
        <v>0</v>
      </c>
      <c r="AB340" s="410">
        <f t="shared" si="751"/>
        <v>0</v>
      </c>
      <c r="AC340" s="410">
        <f t="shared" si="751"/>
        <v>0</v>
      </c>
      <c r="AD340" s="410">
        <f t="shared" ref="AD340" si="752">AD339</f>
        <v>0</v>
      </c>
      <c r="AE340" s="410">
        <f t="shared" ref="AE340" si="753">AE339</f>
        <v>0</v>
      </c>
      <c r="AF340" s="410">
        <f t="shared" ref="AF340" si="754">AF339</f>
        <v>0</v>
      </c>
      <c r="AG340" s="410">
        <f t="shared" ref="AG340" si="755">AG339</f>
        <v>0</v>
      </c>
      <c r="AH340" s="410">
        <f t="shared" ref="AH340" si="756">AH339</f>
        <v>0</v>
      </c>
      <c r="AI340" s="410">
        <f t="shared" ref="AI340" si="757">AI339</f>
        <v>0</v>
      </c>
      <c r="AJ340" s="410">
        <f t="shared" ref="AJ340" si="758">AJ339</f>
        <v>0</v>
      </c>
      <c r="AK340" s="410">
        <f t="shared" ref="AK340" si="759">AK339</f>
        <v>0</v>
      </c>
      <c r="AL340" s="410">
        <f t="shared" ref="AL340" si="760">AL339</f>
        <v>0</v>
      </c>
      <c r="AM340" s="305"/>
    </row>
    <row r="341" spans="1:39" ht="15" outlineLevel="1">
      <c r="B341" s="519"/>
      <c r="C341" s="290"/>
      <c r="D341" s="290"/>
      <c r="E341" s="290"/>
      <c r="F341" s="290"/>
      <c r="G341" s="290"/>
      <c r="H341" s="290"/>
      <c r="I341" s="290"/>
      <c r="J341" s="290"/>
      <c r="K341" s="290"/>
      <c r="L341" s="290"/>
      <c r="M341" s="290"/>
      <c r="N341" s="290"/>
      <c r="O341" s="290"/>
      <c r="P341" s="290"/>
      <c r="Q341" s="290"/>
      <c r="R341" s="290"/>
      <c r="S341" s="290"/>
      <c r="T341" s="290"/>
      <c r="U341" s="290"/>
      <c r="V341" s="290"/>
      <c r="W341" s="290"/>
      <c r="X341" s="290"/>
      <c r="Y341" s="411"/>
      <c r="Z341" s="424"/>
      <c r="AA341" s="424"/>
      <c r="AB341" s="424"/>
      <c r="AC341" s="424"/>
      <c r="AD341" s="424"/>
      <c r="AE341" s="424"/>
      <c r="AF341" s="424"/>
      <c r="AG341" s="424"/>
      <c r="AH341" s="424"/>
      <c r="AI341" s="424"/>
      <c r="AJ341" s="424"/>
      <c r="AK341" s="424"/>
      <c r="AL341" s="424"/>
      <c r="AM341" s="305"/>
    </row>
    <row r="342" spans="1:39" ht="15" outlineLevel="1">
      <c r="A342" s="521">
        <v>38</v>
      </c>
      <c r="B342" s="519" t="s">
        <v>130</v>
      </c>
      <c r="C342" s="290" t="s">
        <v>25</v>
      </c>
      <c r="D342" s="294"/>
      <c r="E342" s="294"/>
      <c r="F342" s="294"/>
      <c r="G342" s="294"/>
      <c r="H342" s="294"/>
      <c r="I342" s="294"/>
      <c r="J342" s="294"/>
      <c r="K342" s="294"/>
      <c r="L342" s="294"/>
      <c r="M342" s="294"/>
      <c r="N342" s="294">
        <v>12</v>
      </c>
      <c r="O342" s="294"/>
      <c r="P342" s="294"/>
      <c r="Q342" s="294"/>
      <c r="R342" s="294"/>
      <c r="S342" s="294"/>
      <c r="T342" s="294"/>
      <c r="U342" s="294"/>
      <c r="V342" s="294"/>
      <c r="W342" s="294"/>
      <c r="X342" s="294"/>
      <c r="Y342" s="425"/>
      <c r="Z342" s="409"/>
      <c r="AA342" s="409"/>
      <c r="AB342" s="409"/>
      <c r="AC342" s="409"/>
      <c r="AD342" s="409"/>
      <c r="AE342" s="409"/>
      <c r="AF342" s="409"/>
      <c r="AG342" s="414"/>
      <c r="AH342" s="414"/>
      <c r="AI342" s="414"/>
      <c r="AJ342" s="414"/>
      <c r="AK342" s="414"/>
      <c r="AL342" s="414"/>
      <c r="AM342" s="295">
        <f>SUM(Y342:AL342)</f>
        <v>0</v>
      </c>
    </row>
    <row r="343" spans="1:39" ht="15" outlineLevel="1">
      <c r="B343" s="293" t="s">
        <v>289</v>
      </c>
      <c r="C343" s="290" t="s">
        <v>163</v>
      </c>
      <c r="D343" s="294"/>
      <c r="E343" s="294"/>
      <c r="F343" s="294"/>
      <c r="G343" s="294"/>
      <c r="H343" s="294"/>
      <c r="I343" s="294"/>
      <c r="J343" s="294"/>
      <c r="K343" s="294"/>
      <c r="L343" s="294"/>
      <c r="M343" s="294"/>
      <c r="N343" s="294">
        <f>N342</f>
        <v>12</v>
      </c>
      <c r="O343" s="294"/>
      <c r="P343" s="294"/>
      <c r="Q343" s="294"/>
      <c r="R343" s="294"/>
      <c r="S343" s="294"/>
      <c r="T343" s="294"/>
      <c r="U343" s="294"/>
      <c r="V343" s="294"/>
      <c r="W343" s="294"/>
      <c r="X343" s="294"/>
      <c r="Y343" s="410">
        <f>Y342</f>
        <v>0</v>
      </c>
      <c r="Z343" s="410">
        <f t="shared" ref="Z343:AC343" si="761">Z342</f>
        <v>0</v>
      </c>
      <c r="AA343" s="410">
        <f t="shared" si="761"/>
        <v>0</v>
      </c>
      <c r="AB343" s="410">
        <f t="shared" si="761"/>
        <v>0</v>
      </c>
      <c r="AC343" s="410">
        <f t="shared" si="761"/>
        <v>0</v>
      </c>
      <c r="AD343" s="410">
        <f t="shared" ref="AD343" si="762">AD342</f>
        <v>0</v>
      </c>
      <c r="AE343" s="410">
        <f t="shared" ref="AE343" si="763">AE342</f>
        <v>0</v>
      </c>
      <c r="AF343" s="410">
        <f t="shared" ref="AF343" si="764">AF342</f>
        <v>0</v>
      </c>
      <c r="AG343" s="410">
        <f t="shared" ref="AG343" si="765">AG342</f>
        <v>0</v>
      </c>
      <c r="AH343" s="410">
        <f t="shared" ref="AH343" si="766">AH342</f>
        <v>0</v>
      </c>
      <c r="AI343" s="410">
        <f t="shared" ref="AI343" si="767">AI342</f>
        <v>0</v>
      </c>
      <c r="AJ343" s="410">
        <f t="shared" ref="AJ343" si="768">AJ342</f>
        <v>0</v>
      </c>
      <c r="AK343" s="410">
        <f t="shared" ref="AK343" si="769">AK342</f>
        <v>0</v>
      </c>
      <c r="AL343" s="410">
        <f t="shared" ref="AL343" si="770">AL342</f>
        <v>0</v>
      </c>
      <c r="AM343" s="305"/>
    </row>
    <row r="344" spans="1:39" ht="15" outlineLevel="1">
      <c r="B344" s="519"/>
      <c r="C344" s="290"/>
      <c r="D344" s="290"/>
      <c r="E344" s="290"/>
      <c r="F344" s="290"/>
      <c r="G344" s="290"/>
      <c r="H344" s="290"/>
      <c r="I344" s="290"/>
      <c r="J344" s="290"/>
      <c r="K344" s="290"/>
      <c r="L344" s="290"/>
      <c r="M344" s="290"/>
      <c r="N344" s="290"/>
      <c r="O344" s="290"/>
      <c r="P344" s="290"/>
      <c r="Q344" s="290"/>
      <c r="R344" s="290"/>
      <c r="S344" s="290"/>
      <c r="T344" s="290"/>
      <c r="U344" s="290"/>
      <c r="V344" s="290"/>
      <c r="W344" s="290"/>
      <c r="X344" s="290"/>
      <c r="Y344" s="411"/>
      <c r="Z344" s="424"/>
      <c r="AA344" s="424"/>
      <c r="AB344" s="424"/>
      <c r="AC344" s="424"/>
      <c r="AD344" s="424"/>
      <c r="AE344" s="424"/>
      <c r="AF344" s="424"/>
      <c r="AG344" s="424"/>
      <c r="AH344" s="424"/>
      <c r="AI344" s="424"/>
      <c r="AJ344" s="424"/>
      <c r="AK344" s="424"/>
      <c r="AL344" s="424"/>
      <c r="AM344" s="305"/>
    </row>
    <row r="345" spans="1:39" ht="30" outlineLevel="1">
      <c r="A345" s="521">
        <v>39</v>
      </c>
      <c r="B345" s="519" t="s">
        <v>131</v>
      </c>
      <c r="C345" s="290" t="s">
        <v>25</v>
      </c>
      <c r="D345" s="294"/>
      <c r="E345" s="294"/>
      <c r="F345" s="294"/>
      <c r="G345" s="294"/>
      <c r="H345" s="294"/>
      <c r="I345" s="294"/>
      <c r="J345" s="294"/>
      <c r="K345" s="294"/>
      <c r="L345" s="294"/>
      <c r="M345" s="294"/>
      <c r="N345" s="294">
        <v>12</v>
      </c>
      <c r="O345" s="294"/>
      <c r="P345" s="294"/>
      <c r="Q345" s="294"/>
      <c r="R345" s="294"/>
      <c r="S345" s="294"/>
      <c r="T345" s="294"/>
      <c r="U345" s="294"/>
      <c r="V345" s="294"/>
      <c r="W345" s="294"/>
      <c r="X345" s="294"/>
      <c r="Y345" s="425"/>
      <c r="Z345" s="409"/>
      <c r="AA345" s="409"/>
      <c r="AB345" s="409"/>
      <c r="AC345" s="409"/>
      <c r="AD345" s="409"/>
      <c r="AE345" s="409"/>
      <c r="AF345" s="409"/>
      <c r="AG345" s="414"/>
      <c r="AH345" s="414"/>
      <c r="AI345" s="414"/>
      <c r="AJ345" s="414"/>
      <c r="AK345" s="414"/>
      <c r="AL345" s="414"/>
      <c r="AM345" s="295">
        <f>SUM(Y345:AL345)</f>
        <v>0</v>
      </c>
    </row>
    <row r="346" spans="1:39" ht="15" outlineLevel="1">
      <c r="B346" s="293" t="s">
        <v>289</v>
      </c>
      <c r="C346" s="290" t="s">
        <v>163</v>
      </c>
      <c r="D346" s="294"/>
      <c r="E346" s="294"/>
      <c r="F346" s="294"/>
      <c r="G346" s="294"/>
      <c r="H346" s="294"/>
      <c r="I346" s="294"/>
      <c r="J346" s="294"/>
      <c r="K346" s="294"/>
      <c r="L346" s="294"/>
      <c r="M346" s="294"/>
      <c r="N346" s="294">
        <f>N345</f>
        <v>12</v>
      </c>
      <c r="O346" s="294"/>
      <c r="P346" s="294"/>
      <c r="Q346" s="294"/>
      <c r="R346" s="294"/>
      <c r="S346" s="294"/>
      <c r="T346" s="294"/>
      <c r="U346" s="294"/>
      <c r="V346" s="294"/>
      <c r="W346" s="294"/>
      <c r="X346" s="294"/>
      <c r="Y346" s="410">
        <f>Y345</f>
        <v>0</v>
      </c>
      <c r="Z346" s="410">
        <f t="shared" ref="Z346:AC346" si="771">Z345</f>
        <v>0</v>
      </c>
      <c r="AA346" s="410">
        <f t="shared" si="771"/>
        <v>0</v>
      </c>
      <c r="AB346" s="410">
        <f t="shared" si="771"/>
        <v>0</v>
      </c>
      <c r="AC346" s="410">
        <f t="shared" si="771"/>
        <v>0</v>
      </c>
      <c r="AD346" s="410">
        <f t="shared" ref="AD346" si="772">AD345</f>
        <v>0</v>
      </c>
      <c r="AE346" s="410">
        <f t="shared" ref="AE346" si="773">AE345</f>
        <v>0</v>
      </c>
      <c r="AF346" s="410">
        <f t="shared" ref="AF346" si="774">AF345</f>
        <v>0</v>
      </c>
      <c r="AG346" s="410">
        <f t="shared" ref="AG346" si="775">AG345</f>
        <v>0</v>
      </c>
      <c r="AH346" s="410">
        <f t="shared" ref="AH346" si="776">AH345</f>
        <v>0</v>
      </c>
      <c r="AI346" s="410">
        <f t="shared" ref="AI346" si="777">AI345</f>
        <v>0</v>
      </c>
      <c r="AJ346" s="410">
        <f t="shared" ref="AJ346" si="778">AJ345</f>
        <v>0</v>
      </c>
      <c r="AK346" s="410">
        <f t="shared" ref="AK346" si="779">AK345</f>
        <v>0</v>
      </c>
      <c r="AL346" s="410">
        <f t="shared" ref="AL346" si="780">AL345</f>
        <v>0</v>
      </c>
      <c r="AM346" s="305"/>
    </row>
    <row r="347" spans="1:39" ht="15" outlineLevel="1">
      <c r="B347" s="519"/>
      <c r="C347" s="290"/>
      <c r="D347" s="290"/>
      <c r="E347" s="290"/>
      <c r="F347" s="290"/>
      <c r="G347" s="290"/>
      <c r="H347" s="290"/>
      <c r="I347" s="290"/>
      <c r="J347" s="290"/>
      <c r="K347" s="290"/>
      <c r="L347" s="290"/>
      <c r="M347" s="290"/>
      <c r="N347" s="290"/>
      <c r="O347" s="290"/>
      <c r="P347" s="290"/>
      <c r="Q347" s="290"/>
      <c r="R347" s="290"/>
      <c r="S347" s="290"/>
      <c r="T347" s="290"/>
      <c r="U347" s="290"/>
      <c r="V347" s="290"/>
      <c r="W347" s="290"/>
      <c r="X347" s="290"/>
      <c r="Y347" s="411"/>
      <c r="Z347" s="424"/>
      <c r="AA347" s="424"/>
      <c r="AB347" s="424"/>
      <c r="AC347" s="424"/>
      <c r="AD347" s="424"/>
      <c r="AE347" s="424"/>
      <c r="AF347" s="424"/>
      <c r="AG347" s="424"/>
      <c r="AH347" s="424"/>
      <c r="AI347" s="424"/>
      <c r="AJ347" s="424"/>
      <c r="AK347" s="424"/>
      <c r="AL347" s="424"/>
      <c r="AM347" s="305"/>
    </row>
    <row r="348" spans="1:39" ht="30" outlineLevel="1">
      <c r="A348" s="521">
        <v>40</v>
      </c>
      <c r="B348" s="519" t="s">
        <v>132</v>
      </c>
      <c r="C348" s="290" t="s">
        <v>25</v>
      </c>
      <c r="D348" s="294"/>
      <c r="E348" s="294"/>
      <c r="F348" s="294"/>
      <c r="G348" s="294"/>
      <c r="H348" s="294"/>
      <c r="I348" s="294"/>
      <c r="J348" s="294"/>
      <c r="K348" s="294"/>
      <c r="L348" s="294"/>
      <c r="M348" s="294"/>
      <c r="N348" s="294">
        <v>12</v>
      </c>
      <c r="O348" s="294"/>
      <c r="P348" s="294"/>
      <c r="Q348" s="294"/>
      <c r="R348" s="294"/>
      <c r="S348" s="294"/>
      <c r="T348" s="294"/>
      <c r="U348" s="294"/>
      <c r="V348" s="294"/>
      <c r="W348" s="294"/>
      <c r="X348" s="294"/>
      <c r="Y348" s="425"/>
      <c r="Z348" s="409"/>
      <c r="AA348" s="409"/>
      <c r="AB348" s="409"/>
      <c r="AC348" s="409"/>
      <c r="AD348" s="409"/>
      <c r="AE348" s="409"/>
      <c r="AF348" s="409"/>
      <c r="AG348" s="414"/>
      <c r="AH348" s="414"/>
      <c r="AI348" s="414"/>
      <c r="AJ348" s="414"/>
      <c r="AK348" s="414"/>
      <c r="AL348" s="414"/>
      <c r="AM348" s="295">
        <f>SUM(Y348:AL348)</f>
        <v>0</v>
      </c>
    </row>
    <row r="349" spans="1:39" ht="15" outlineLevel="1">
      <c r="B349" s="293" t="s">
        <v>289</v>
      </c>
      <c r="C349" s="290" t="s">
        <v>163</v>
      </c>
      <c r="D349" s="294"/>
      <c r="E349" s="294"/>
      <c r="F349" s="294"/>
      <c r="G349" s="294"/>
      <c r="H349" s="294"/>
      <c r="I349" s="294"/>
      <c r="J349" s="294"/>
      <c r="K349" s="294"/>
      <c r="L349" s="294"/>
      <c r="M349" s="294"/>
      <c r="N349" s="294">
        <f>N348</f>
        <v>12</v>
      </c>
      <c r="O349" s="294"/>
      <c r="P349" s="294"/>
      <c r="Q349" s="294"/>
      <c r="R349" s="294"/>
      <c r="S349" s="294"/>
      <c r="T349" s="294"/>
      <c r="U349" s="294"/>
      <c r="V349" s="294"/>
      <c r="W349" s="294"/>
      <c r="X349" s="294"/>
      <c r="Y349" s="410">
        <f>Y348</f>
        <v>0</v>
      </c>
      <c r="Z349" s="410">
        <f t="shared" ref="Z349:AC349" si="781">Z348</f>
        <v>0</v>
      </c>
      <c r="AA349" s="410">
        <f t="shared" si="781"/>
        <v>0</v>
      </c>
      <c r="AB349" s="410">
        <f t="shared" si="781"/>
        <v>0</v>
      </c>
      <c r="AC349" s="410">
        <f t="shared" si="781"/>
        <v>0</v>
      </c>
      <c r="AD349" s="410">
        <f t="shared" ref="AD349" si="782">AD348</f>
        <v>0</v>
      </c>
      <c r="AE349" s="410">
        <f t="shared" ref="AE349" si="783">AE348</f>
        <v>0</v>
      </c>
      <c r="AF349" s="410">
        <f t="shared" ref="AF349" si="784">AF348</f>
        <v>0</v>
      </c>
      <c r="AG349" s="410">
        <f t="shared" ref="AG349" si="785">AG348</f>
        <v>0</v>
      </c>
      <c r="AH349" s="410">
        <f t="shared" ref="AH349" si="786">AH348</f>
        <v>0</v>
      </c>
      <c r="AI349" s="410">
        <f t="shared" ref="AI349" si="787">AI348</f>
        <v>0</v>
      </c>
      <c r="AJ349" s="410">
        <f t="shared" ref="AJ349" si="788">AJ348</f>
        <v>0</v>
      </c>
      <c r="AK349" s="410">
        <f t="shared" ref="AK349" si="789">AK348</f>
        <v>0</v>
      </c>
      <c r="AL349" s="410">
        <f t="shared" ref="AL349" si="790">AL348</f>
        <v>0</v>
      </c>
      <c r="AM349" s="305"/>
    </row>
    <row r="350" spans="1:39" ht="15" outlineLevel="1">
      <c r="B350" s="519"/>
      <c r="C350" s="290"/>
      <c r="D350" s="290"/>
      <c r="E350" s="290"/>
      <c r="F350" s="290"/>
      <c r="G350" s="290"/>
      <c r="H350" s="290"/>
      <c r="I350" s="290"/>
      <c r="J350" s="290"/>
      <c r="K350" s="290"/>
      <c r="L350" s="290"/>
      <c r="M350" s="290"/>
      <c r="N350" s="290"/>
      <c r="O350" s="290"/>
      <c r="P350" s="290"/>
      <c r="Q350" s="290"/>
      <c r="R350" s="290"/>
      <c r="S350" s="290"/>
      <c r="T350" s="290"/>
      <c r="U350" s="290"/>
      <c r="V350" s="290"/>
      <c r="W350" s="290"/>
      <c r="X350" s="290"/>
      <c r="Y350" s="411"/>
      <c r="Z350" s="424"/>
      <c r="AA350" s="424"/>
      <c r="AB350" s="424"/>
      <c r="AC350" s="424"/>
      <c r="AD350" s="424"/>
      <c r="AE350" s="424"/>
      <c r="AF350" s="424"/>
      <c r="AG350" s="424"/>
      <c r="AH350" s="424"/>
      <c r="AI350" s="424"/>
      <c r="AJ350" s="424"/>
      <c r="AK350" s="424"/>
      <c r="AL350" s="424"/>
      <c r="AM350" s="305"/>
    </row>
    <row r="351" spans="1:39" ht="30" outlineLevel="1">
      <c r="A351" s="521">
        <v>41</v>
      </c>
      <c r="B351" s="519" t="s">
        <v>133</v>
      </c>
      <c r="C351" s="290" t="s">
        <v>25</v>
      </c>
      <c r="D351" s="294"/>
      <c r="E351" s="294"/>
      <c r="F351" s="294"/>
      <c r="G351" s="294"/>
      <c r="H351" s="294"/>
      <c r="I351" s="294"/>
      <c r="J351" s="294"/>
      <c r="K351" s="294"/>
      <c r="L351" s="294"/>
      <c r="M351" s="294"/>
      <c r="N351" s="294">
        <v>12</v>
      </c>
      <c r="O351" s="294"/>
      <c r="P351" s="294"/>
      <c r="Q351" s="294"/>
      <c r="R351" s="294"/>
      <c r="S351" s="294"/>
      <c r="T351" s="294"/>
      <c r="U351" s="294"/>
      <c r="V351" s="294"/>
      <c r="W351" s="294"/>
      <c r="X351" s="294"/>
      <c r="Y351" s="425"/>
      <c r="Z351" s="409"/>
      <c r="AA351" s="409"/>
      <c r="AB351" s="409"/>
      <c r="AC351" s="409"/>
      <c r="AD351" s="409"/>
      <c r="AE351" s="409"/>
      <c r="AF351" s="409"/>
      <c r="AG351" s="414"/>
      <c r="AH351" s="414"/>
      <c r="AI351" s="414"/>
      <c r="AJ351" s="414"/>
      <c r="AK351" s="414"/>
      <c r="AL351" s="414"/>
      <c r="AM351" s="295">
        <f>SUM(Y351:AL351)</f>
        <v>0</v>
      </c>
    </row>
    <row r="352" spans="1:39" ht="15" outlineLevel="1">
      <c r="B352" s="293" t="s">
        <v>289</v>
      </c>
      <c r="C352" s="290" t="s">
        <v>163</v>
      </c>
      <c r="D352" s="294"/>
      <c r="E352" s="294"/>
      <c r="F352" s="294"/>
      <c r="G352" s="294"/>
      <c r="H352" s="294"/>
      <c r="I352" s="294"/>
      <c r="J352" s="294"/>
      <c r="K352" s="294"/>
      <c r="L352" s="294"/>
      <c r="M352" s="294"/>
      <c r="N352" s="294">
        <f>N351</f>
        <v>12</v>
      </c>
      <c r="O352" s="294"/>
      <c r="P352" s="294"/>
      <c r="Q352" s="294"/>
      <c r="R352" s="294"/>
      <c r="S352" s="294"/>
      <c r="T352" s="294"/>
      <c r="U352" s="294"/>
      <c r="V352" s="294"/>
      <c r="W352" s="294"/>
      <c r="X352" s="294"/>
      <c r="Y352" s="410">
        <f>Y351</f>
        <v>0</v>
      </c>
      <c r="Z352" s="410">
        <f t="shared" ref="Z352:AC352" si="791">Z351</f>
        <v>0</v>
      </c>
      <c r="AA352" s="410">
        <f t="shared" si="791"/>
        <v>0</v>
      </c>
      <c r="AB352" s="410">
        <f t="shared" si="791"/>
        <v>0</v>
      </c>
      <c r="AC352" s="410">
        <f t="shared" si="791"/>
        <v>0</v>
      </c>
      <c r="AD352" s="410">
        <f t="shared" ref="AD352" si="792">AD351</f>
        <v>0</v>
      </c>
      <c r="AE352" s="410">
        <f t="shared" ref="AE352" si="793">AE351</f>
        <v>0</v>
      </c>
      <c r="AF352" s="410">
        <f t="shared" ref="AF352" si="794">AF351</f>
        <v>0</v>
      </c>
      <c r="AG352" s="410">
        <f t="shared" ref="AG352" si="795">AG351</f>
        <v>0</v>
      </c>
      <c r="AH352" s="410">
        <f t="shared" ref="AH352" si="796">AH351</f>
        <v>0</v>
      </c>
      <c r="AI352" s="410">
        <f t="shared" ref="AI352" si="797">AI351</f>
        <v>0</v>
      </c>
      <c r="AJ352" s="410">
        <f t="shared" ref="AJ352" si="798">AJ351</f>
        <v>0</v>
      </c>
      <c r="AK352" s="410">
        <f t="shared" ref="AK352" si="799">AK351</f>
        <v>0</v>
      </c>
      <c r="AL352" s="410">
        <f t="shared" ref="AL352" si="800">AL351</f>
        <v>0</v>
      </c>
      <c r="AM352" s="305"/>
    </row>
    <row r="353" spans="1:39" ht="15" outlineLevel="1">
      <c r="B353" s="519"/>
      <c r="C353" s="290"/>
      <c r="D353" s="290"/>
      <c r="E353" s="290"/>
      <c r="F353" s="290"/>
      <c r="G353" s="290"/>
      <c r="H353" s="290"/>
      <c r="I353" s="290"/>
      <c r="J353" s="290"/>
      <c r="K353" s="290"/>
      <c r="L353" s="290"/>
      <c r="M353" s="290"/>
      <c r="N353" s="290"/>
      <c r="O353" s="290"/>
      <c r="P353" s="290"/>
      <c r="Q353" s="290"/>
      <c r="R353" s="290"/>
      <c r="S353" s="290"/>
      <c r="T353" s="290"/>
      <c r="U353" s="290"/>
      <c r="V353" s="290"/>
      <c r="W353" s="290"/>
      <c r="X353" s="290"/>
      <c r="Y353" s="411"/>
      <c r="Z353" s="424"/>
      <c r="AA353" s="424"/>
      <c r="AB353" s="424"/>
      <c r="AC353" s="424"/>
      <c r="AD353" s="424"/>
      <c r="AE353" s="424"/>
      <c r="AF353" s="424"/>
      <c r="AG353" s="424"/>
      <c r="AH353" s="424"/>
      <c r="AI353" s="424"/>
      <c r="AJ353" s="424"/>
      <c r="AK353" s="424"/>
      <c r="AL353" s="424"/>
      <c r="AM353" s="305"/>
    </row>
    <row r="354" spans="1:39" ht="30" outlineLevel="1">
      <c r="A354" s="521">
        <v>42</v>
      </c>
      <c r="B354" s="519" t="s">
        <v>134</v>
      </c>
      <c r="C354" s="290" t="s">
        <v>25</v>
      </c>
      <c r="D354" s="294"/>
      <c r="E354" s="294"/>
      <c r="F354" s="294"/>
      <c r="G354" s="294"/>
      <c r="H354" s="294"/>
      <c r="I354" s="294"/>
      <c r="J354" s="294"/>
      <c r="K354" s="294"/>
      <c r="L354" s="294"/>
      <c r="M354" s="294"/>
      <c r="N354" s="290"/>
      <c r="O354" s="294"/>
      <c r="P354" s="294"/>
      <c r="Q354" s="294"/>
      <c r="R354" s="294"/>
      <c r="S354" s="294"/>
      <c r="T354" s="294"/>
      <c r="U354" s="294"/>
      <c r="V354" s="294"/>
      <c r="W354" s="294"/>
      <c r="X354" s="294"/>
      <c r="Y354" s="425"/>
      <c r="Z354" s="409"/>
      <c r="AA354" s="409"/>
      <c r="AB354" s="409"/>
      <c r="AC354" s="409"/>
      <c r="AD354" s="409"/>
      <c r="AE354" s="409"/>
      <c r="AF354" s="409"/>
      <c r="AG354" s="414"/>
      <c r="AH354" s="414"/>
      <c r="AI354" s="414"/>
      <c r="AJ354" s="414"/>
      <c r="AK354" s="414"/>
      <c r="AL354" s="414"/>
      <c r="AM354" s="295">
        <f>SUM(Y354:AL354)</f>
        <v>0</v>
      </c>
    </row>
    <row r="355" spans="1:39" ht="15" outlineLevel="1">
      <c r="B355" s="293" t="s">
        <v>289</v>
      </c>
      <c r="C355" s="290" t="s">
        <v>163</v>
      </c>
      <c r="D355" s="294"/>
      <c r="E355" s="294"/>
      <c r="F355" s="294"/>
      <c r="G355" s="294"/>
      <c r="H355" s="294"/>
      <c r="I355" s="294"/>
      <c r="J355" s="294"/>
      <c r="K355" s="294"/>
      <c r="L355" s="294"/>
      <c r="M355" s="294"/>
      <c r="N355" s="467"/>
      <c r="O355" s="294"/>
      <c r="P355" s="294"/>
      <c r="Q355" s="294"/>
      <c r="R355" s="294"/>
      <c r="S355" s="294"/>
      <c r="T355" s="294"/>
      <c r="U355" s="294"/>
      <c r="V355" s="294"/>
      <c r="W355" s="294"/>
      <c r="X355" s="294"/>
      <c r="Y355" s="410">
        <f>Y354</f>
        <v>0</v>
      </c>
      <c r="Z355" s="410">
        <f t="shared" ref="Z355:AC355" si="801">Z354</f>
        <v>0</v>
      </c>
      <c r="AA355" s="410">
        <f t="shared" si="801"/>
        <v>0</v>
      </c>
      <c r="AB355" s="410">
        <f t="shared" si="801"/>
        <v>0</v>
      </c>
      <c r="AC355" s="410">
        <f t="shared" si="801"/>
        <v>0</v>
      </c>
      <c r="AD355" s="410">
        <f t="shared" ref="AD355" si="802">AD354</f>
        <v>0</v>
      </c>
      <c r="AE355" s="410">
        <f t="shared" ref="AE355" si="803">AE354</f>
        <v>0</v>
      </c>
      <c r="AF355" s="410">
        <f t="shared" ref="AF355" si="804">AF354</f>
        <v>0</v>
      </c>
      <c r="AG355" s="410">
        <f t="shared" ref="AG355" si="805">AG354</f>
        <v>0</v>
      </c>
      <c r="AH355" s="410">
        <f t="shared" ref="AH355" si="806">AH354</f>
        <v>0</v>
      </c>
      <c r="AI355" s="410">
        <f t="shared" ref="AI355" si="807">AI354</f>
        <v>0</v>
      </c>
      <c r="AJ355" s="410">
        <f t="shared" ref="AJ355" si="808">AJ354</f>
        <v>0</v>
      </c>
      <c r="AK355" s="410">
        <f t="shared" ref="AK355" si="809">AK354</f>
        <v>0</v>
      </c>
      <c r="AL355" s="410">
        <f t="shared" ref="AL355" si="810">AL354</f>
        <v>0</v>
      </c>
      <c r="AM355" s="305"/>
    </row>
    <row r="356" spans="1:39" ht="15" outlineLevel="1">
      <c r="B356" s="519"/>
      <c r="C356" s="290"/>
      <c r="D356" s="290"/>
      <c r="E356" s="290"/>
      <c r="F356" s="290"/>
      <c r="G356" s="290"/>
      <c r="H356" s="290"/>
      <c r="I356" s="290"/>
      <c r="J356" s="290"/>
      <c r="K356" s="290"/>
      <c r="L356" s="290"/>
      <c r="M356" s="290"/>
      <c r="N356" s="290"/>
      <c r="O356" s="290"/>
      <c r="P356" s="290"/>
      <c r="Q356" s="290"/>
      <c r="R356" s="290"/>
      <c r="S356" s="290"/>
      <c r="T356" s="290"/>
      <c r="U356" s="290"/>
      <c r="V356" s="290"/>
      <c r="W356" s="290"/>
      <c r="X356" s="290"/>
      <c r="Y356" s="411"/>
      <c r="Z356" s="424"/>
      <c r="AA356" s="424"/>
      <c r="AB356" s="424"/>
      <c r="AC356" s="424"/>
      <c r="AD356" s="424"/>
      <c r="AE356" s="424"/>
      <c r="AF356" s="424"/>
      <c r="AG356" s="424"/>
      <c r="AH356" s="424"/>
      <c r="AI356" s="424"/>
      <c r="AJ356" s="424"/>
      <c r="AK356" s="424"/>
      <c r="AL356" s="424"/>
      <c r="AM356" s="305"/>
    </row>
    <row r="357" spans="1:39" ht="15" outlineLevel="1">
      <c r="A357" s="521">
        <v>43</v>
      </c>
      <c r="B357" s="519" t="s">
        <v>135</v>
      </c>
      <c r="C357" s="290" t="s">
        <v>25</v>
      </c>
      <c r="D357" s="294"/>
      <c r="E357" s="294"/>
      <c r="F357" s="294"/>
      <c r="G357" s="294"/>
      <c r="H357" s="294"/>
      <c r="I357" s="294"/>
      <c r="J357" s="294"/>
      <c r="K357" s="294"/>
      <c r="L357" s="294"/>
      <c r="M357" s="294"/>
      <c r="N357" s="294">
        <v>12</v>
      </c>
      <c r="O357" s="294"/>
      <c r="P357" s="294"/>
      <c r="Q357" s="294"/>
      <c r="R357" s="294"/>
      <c r="S357" s="294"/>
      <c r="T357" s="294"/>
      <c r="U357" s="294"/>
      <c r="V357" s="294"/>
      <c r="W357" s="294"/>
      <c r="X357" s="294"/>
      <c r="Y357" s="425"/>
      <c r="Z357" s="409"/>
      <c r="AA357" s="409"/>
      <c r="AB357" s="409"/>
      <c r="AC357" s="409"/>
      <c r="AD357" s="409"/>
      <c r="AE357" s="409"/>
      <c r="AF357" s="409"/>
      <c r="AG357" s="414"/>
      <c r="AH357" s="414"/>
      <c r="AI357" s="414"/>
      <c r="AJ357" s="414"/>
      <c r="AK357" s="414"/>
      <c r="AL357" s="414"/>
      <c r="AM357" s="295">
        <f>SUM(Y357:AL357)</f>
        <v>0</v>
      </c>
    </row>
    <row r="358" spans="1:39" ht="15" outlineLevel="1">
      <c r="B358" s="293" t="s">
        <v>289</v>
      </c>
      <c r="C358" s="290" t="s">
        <v>163</v>
      </c>
      <c r="D358" s="294"/>
      <c r="E358" s="294"/>
      <c r="F358" s="294"/>
      <c r="G358" s="294"/>
      <c r="H358" s="294"/>
      <c r="I358" s="294"/>
      <c r="J358" s="294"/>
      <c r="K358" s="294"/>
      <c r="L358" s="294"/>
      <c r="M358" s="294"/>
      <c r="N358" s="294">
        <f>N357</f>
        <v>12</v>
      </c>
      <c r="O358" s="294"/>
      <c r="P358" s="294"/>
      <c r="Q358" s="294"/>
      <c r="R358" s="294"/>
      <c r="S358" s="294"/>
      <c r="T358" s="294"/>
      <c r="U358" s="294"/>
      <c r="V358" s="294"/>
      <c r="W358" s="294"/>
      <c r="X358" s="294"/>
      <c r="Y358" s="410">
        <f>Y357</f>
        <v>0</v>
      </c>
      <c r="Z358" s="410">
        <f t="shared" ref="Z358:AC358" si="811">Z357</f>
        <v>0</v>
      </c>
      <c r="AA358" s="410">
        <f t="shared" si="811"/>
        <v>0</v>
      </c>
      <c r="AB358" s="410">
        <f t="shared" si="811"/>
        <v>0</v>
      </c>
      <c r="AC358" s="410">
        <f t="shared" si="811"/>
        <v>0</v>
      </c>
      <c r="AD358" s="410">
        <f t="shared" ref="AD358" si="812">AD357</f>
        <v>0</v>
      </c>
      <c r="AE358" s="410">
        <f t="shared" ref="AE358" si="813">AE357</f>
        <v>0</v>
      </c>
      <c r="AF358" s="410">
        <f t="shared" ref="AF358" si="814">AF357</f>
        <v>0</v>
      </c>
      <c r="AG358" s="410">
        <f t="shared" ref="AG358" si="815">AG357</f>
        <v>0</v>
      </c>
      <c r="AH358" s="410">
        <f t="shared" ref="AH358" si="816">AH357</f>
        <v>0</v>
      </c>
      <c r="AI358" s="410">
        <f t="shared" ref="AI358" si="817">AI357</f>
        <v>0</v>
      </c>
      <c r="AJ358" s="410">
        <f t="shared" ref="AJ358" si="818">AJ357</f>
        <v>0</v>
      </c>
      <c r="AK358" s="410">
        <f t="shared" ref="AK358" si="819">AK357</f>
        <v>0</v>
      </c>
      <c r="AL358" s="410">
        <f t="shared" ref="AL358" si="820">AL357</f>
        <v>0</v>
      </c>
      <c r="AM358" s="305"/>
    </row>
    <row r="359" spans="1:39" ht="15" outlineLevel="1">
      <c r="B359" s="519"/>
      <c r="C359" s="290"/>
      <c r="D359" s="290"/>
      <c r="E359" s="290"/>
      <c r="F359" s="290"/>
      <c r="G359" s="290"/>
      <c r="H359" s="290"/>
      <c r="I359" s="290"/>
      <c r="J359" s="290"/>
      <c r="K359" s="290"/>
      <c r="L359" s="290"/>
      <c r="M359" s="290"/>
      <c r="N359" s="290"/>
      <c r="O359" s="290"/>
      <c r="P359" s="290"/>
      <c r="Q359" s="290"/>
      <c r="R359" s="290"/>
      <c r="S359" s="290"/>
      <c r="T359" s="290"/>
      <c r="U359" s="290"/>
      <c r="V359" s="290"/>
      <c r="W359" s="290"/>
      <c r="X359" s="290"/>
      <c r="Y359" s="411"/>
      <c r="Z359" s="424"/>
      <c r="AA359" s="424"/>
      <c r="AB359" s="424"/>
      <c r="AC359" s="424"/>
      <c r="AD359" s="424"/>
      <c r="AE359" s="424"/>
      <c r="AF359" s="424"/>
      <c r="AG359" s="424"/>
      <c r="AH359" s="424"/>
      <c r="AI359" s="424"/>
      <c r="AJ359" s="424"/>
      <c r="AK359" s="424"/>
      <c r="AL359" s="424"/>
      <c r="AM359" s="305"/>
    </row>
    <row r="360" spans="1:39" ht="45" outlineLevel="1">
      <c r="A360" s="521">
        <v>44</v>
      </c>
      <c r="B360" s="519" t="s">
        <v>136</v>
      </c>
      <c r="C360" s="290" t="s">
        <v>25</v>
      </c>
      <c r="D360" s="294"/>
      <c r="E360" s="294"/>
      <c r="F360" s="294"/>
      <c r="G360" s="294"/>
      <c r="H360" s="294"/>
      <c r="I360" s="294"/>
      <c r="J360" s="294"/>
      <c r="K360" s="294"/>
      <c r="L360" s="294"/>
      <c r="M360" s="294"/>
      <c r="N360" s="294">
        <v>12</v>
      </c>
      <c r="O360" s="294"/>
      <c r="P360" s="294"/>
      <c r="Q360" s="294"/>
      <c r="R360" s="294"/>
      <c r="S360" s="294"/>
      <c r="T360" s="294"/>
      <c r="U360" s="294"/>
      <c r="V360" s="294"/>
      <c r="W360" s="294"/>
      <c r="X360" s="294"/>
      <c r="Y360" s="425"/>
      <c r="Z360" s="409"/>
      <c r="AA360" s="409"/>
      <c r="AB360" s="409"/>
      <c r="AC360" s="409"/>
      <c r="AD360" s="409"/>
      <c r="AE360" s="409"/>
      <c r="AF360" s="409"/>
      <c r="AG360" s="414"/>
      <c r="AH360" s="414"/>
      <c r="AI360" s="414"/>
      <c r="AJ360" s="414"/>
      <c r="AK360" s="414"/>
      <c r="AL360" s="414"/>
      <c r="AM360" s="295">
        <f>SUM(Y360:AL360)</f>
        <v>0</v>
      </c>
    </row>
    <row r="361" spans="1:39" ht="15" outlineLevel="1">
      <c r="B361" s="293" t="s">
        <v>289</v>
      </c>
      <c r="C361" s="290" t="s">
        <v>163</v>
      </c>
      <c r="D361" s="294"/>
      <c r="E361" s="294"/>
      <c r="F361" s="294"/>
      <c r="G361" s="294"/>
      <c r="H361" s="294"/>
      <c r="I361" s="294"/>
      <c r="J361" s="294"/>
      <c r="K361" s="294"/>
      <c r="L361" s="294"/>
      <c r="M361" s="294"/>
      <c r="N361" s="294">
        <f>N360</f>
        <v>12</v>
      </c>
      <c r="O361" s="294"/>
      <c r="P361" s="294"/>
      <c r="Q361" s="294"/>
      <c r="R361" s="294"/>
      <c r="S361" s="294"/>
      <c r="T361" s="294"/>
      <c r="U361" s="294"/>
      <c r="V361" s="294"/>
      <c r="W361" s="294"/>
      <c r="X361" s="294"/>
      <c r="Y361" s="410">
        <f>Y360</f>
        <v>0</v>
      </c>
      <c r="Z361" s="410">
        <f t="shared" ref="Z361:AC361" si="821">Z360</f>
        <v>0</v>
      </c>
      <c r="AA361" s="410">
        <f t="shared" si="821"/>
        <v>0</v>
      </c>
      <c r="AB361" s="410">
        <f t="shared" si="821"/>
        <v>0</v>
      </c>
      <c r="AC361" s="410">
        <f t="shared" si="821"/>
        <v>0</v>
      </c>
      <c r="AD361" s="410">
        <f t="shared" ref="AD361" si="822">AD360</f>
        <v>0</v>
      </c>
      <c r="AE361" s="410">
        <f t="shared" ref="AE361" si="823">AE360</f>
        <v>0</v>
      </c>
      <c r="AF361" s="410">
        <f t="shared" ref="AF361" si="824">AF360</f>
        <v>0</v>
      </c>
      <c r="AG361" s="410">
        <f t="shared" ref="AG361" si="825">AG360</f>
        <v>0</v>
      </c>
      <c r="AH361" s="410">
        <f t="shared" ref="AH361" si="826">AH360</f>
        <v>0</v>
      </c>
      <c r="AI361" s="410">
        <f t="shared" ref="AI361" si="827">AI360</f>
        <v>0</v>
      </c>
      <c r="AJ361" s="410">
        <f t="shared" ref="AJ361" si="828">AJ360</f>
        <v>0</v>
      </c>
      <c r="AK361" s="410">
        <f t="shared" ref="AK361" si="829">AK360</f>
        <v>0</v>
      </c>
      <c r="AL361" s="410">
        <f t="shared" ref="AL361" si="830">AL360</f>
        <v>0</v>
      </c>
      <c r="AM361" s="305"/>
    </row>
    <row r="362" spans="1:39" ht="15" outlineLevel="1">
      <c r="B362" s="519"/>
      <c r="C362" s="290"/>
      <c r="D362" s="290"/>
      <c r="E362" s="290"/>
      <c r="F362" s="290"/>
      <c r="G362" s="290"/>
      <c r="H362" s="290"/>
      <c r="I362" s="290"/>
      <c r="J362" s="290"/>
      <c r="K362" s="290"/>
      <c r="L362" s="290"/>
      <c r="M362" s="290"/>
      <c r="N362" s="290"/>
      <c r="O362" s="290"/>
      <c r="P362" s="290"/>
      <c r="Q362" s="290"/>
      <c r="R362" s="290"/>
      <c r="S362" s="290"/>
      <c r="T362" s="290"/>
      <c r="U362" s="290"/>
      <c r="V362" s="290"/>
      <c r="W362" s="290"/>
      <c r="X362" s="290"/>
      <c r="Y362" s="411"/>
      <c r="Z362" s="424"/>
      <c r="AA362" s="424"/>
      <c r="AB362" s="424"/>
      <c r="AC362" s="424"/>
      <c r="AD362" s="424"/>
      <c r="AE362" s="424"/>
      <c r="AF362" s="424"/>
      <c r="AG362" s="424"/>
      <c r="AH362" s="424"/>
      <c r="AI362" s="424"/>
      <c r="AJ362" s="424"/>
      <c r="AK362" s="424"/>
      <c r="AL362" s="424"/>
      <c r="AM362" s="305"/>
    </row>
    <row r="363" spans="1:39" ht="30" outlineLevel="1">
      <c r="A363" s="521">
        <v>45</v>
      </c>
      <c r="B363" s="519" t="s">
        <v>137</v>
      </c>
      <c r="C363" s="290" t="s">
        <v>25</v>
      </c>
      <c r="D363" s="294">
        <f>+'7.  Persistence Report'!AV228</f>
        <v>2457</v>
      </c>
      <c r="E363" s="294">
        <f>+'7.  Persistence Report'!AW228</f>
        <v>2457</v>
      </c>
      <c r="F363" s="294">
        <f>+'7.  Persistence Report'!AX228</f>
        <v>2457</v>
      </c>
      <c r="G363" s="294">
        <f>+'7.  Persistence Report'!AY228</f>
        <v>2457</v>
      </c>
      <c r="H363" s="294">
        <f>+'7.  Persistence Report'!AZ228</f>
        <v>2457</v>
      </c>
      <c r="I363" s="294">
        <f>+'7.  Persistence Report'!BA228</f>
        <v>2457</v>
      </c>
      <c r="J363" s="294">
        <f>+'7.  Persistence Report'!BB228</f>
        <v>2457</v>
      </c>
      <c r="K363" s="294">
        <f>+'7.  Persistence Report'!BC228</f>
        <v>2457</v>
      </c>
      <c r="L363" s="294">
        <f>+'7.  Persistence Report'!BD228</f>
        <v>2457</v>
      </c>
      <c r="M363" s="294">
        <f>+'7.  Persistence Report'!BE228</f>
        <v>2457</v>
      </c>
      <c r="N363" s="294">
        <v>12</v>
      </c>
      <c r="O363" s="294">
        <f>+'7.  Persistence Report'!Q228</f>
        <v>0</v>
      </c>
      <c r="P363" s="294">
        <f>+'7.  Persistence Report'!R228</f>
        <v>0</v>
      </c>
      <c r="Q363" s="294">
        <f>+'7.  Persistence Report'!S228</f>
        <v>0</v>
      </c>
      <c r="R363" s="294">
        <f>+'7.  Persistence Report'!T228</f>
        <v>0</v>
      </c>
      <c r="S363" s="294">
        <f>+'7.  Persistence Report'!U228</f>
        <v>0</v>
      </c>
      <c r="T363" s="294">
        <f>+'7.  Persistence Report'!V228</f>
        <v>0</v>
      </c>
      <c r="U363" s="294">
        <f>+'7.  Persistence Report'!W228</f>
        <v>0</v>
      </c>
      <c r="V363" s="294">
        <f>+'7.  Persistence Report'!X228</f>
        <v>0</v>
      </c>
      <c r="W363" s="294">
        <f>+'7.  Persistence Report'!Y228</f>
        <v>0</v>
      </c>
      <c r="X363" s="294">
        <f>+'7.  Persistence Report'!Z228</f>
        <v>0</v>
      </c>
      <c r="Y363" s="409">
        <v>1</v>
      </c>
      <c r="Z363" s="409"/>
      <c r="AA363" s="409"/>
      <c r="AB363" s="409"/>
      <c r="AC363" s="409"/>
      <c r="AD363" s="409"/>
      <c r="AE363" s="409"/>
      <c r="AF363" s="409"/>
      <c r="AG363" s="414"/>
      <c r="AH363" s="414"/>
      <c r="AI363" s="414"/>
      <c r="AJ363" s="414"/>
      <c r="AK363" s="414"/>
      <c r="AL363" s="414"/>
      <c r="AM363" s="295">
        <f>SUM(Y363:AL363)</f>
        <v>1</v>
      </c>
    </row>
    <row r="364" spans="1:39" ht="15" outlineLevel="1">
      <c r="B364" s="293" t="s">
        <v>289</v>
      </c>
      <c r="C364" s="290" t="s">
        <v>163</v>
      </c>
      <c r="D364" s="294"/>
      <c r="E364" s="294"/>
      <c r="F364" s="294"/>
      <c r="G364" s="294"/>
      <c r="H364" s="294"/>
      <c r="I364" s="294"/>
      <c r="J364" s="294"/>
      <c r="K364" s="294"/>
      <c r="L364" s="294"/>
      <c r="M364" s="294"/>
      <c r="N364" s="294">
        <f>N363</f>
        <v>12</v>
      </c>
      <c r="O364" s="294"/>
      <c r="P364" s="294"/>
      <c r="Q364" s="294"/>
      <c r="R364" s="294"/>
      <c r="S364" s="294"/>
      <c r="T364" s="294"/>
      <c r="U364" s="294"/>
      <c r="V364" s="294"/>
      <c r="W364" s="294"/>
      <c r="X364" s="294"/>
      <c r="Y364" s="410">
        <f>Y363</f>
        <v>1</v>
      </c>
      <c r="Z364" s="410">
        <f t="shared" ref="Z364:AC364" si="831">Z363</f>
        <v>0</v>
      </c>
      <c r="AA364" s="410">
        <f t="shared" si="831"/>
        <v>0</v>
      </c>
      <c r="AB364" s="410">
        <f t="shared" si="831"/>
        <v>0</v>
      </c>
      <c r="AC364" s="410">
        <f t="shared" si="831"/>
        <v>0</v>
      </c>
      <c r="AD364" s="410">
        <f t="shared" ref="AD364" si="832">AD363</f>
        <v>0</v>
      </c>
      <c r="AE364" s="410">
        <f t="shared" ref="AE364" si="833">AE363</f>
        <v>0</v>
      </c>
      <c r="AF364" s="410">
        <f t="shared" ref="AF364" si="834">AF363</f>
        <v>0</v>
      </c>
      <c r="AG364" s="410">
        <f t="shared" ref="AG364" si="835">AG363</f>
        <v>0</v>
      </c>
      <c r="AH364" s="410">
        <f t="shared" ref="AH364" si="836">AH363</f>
        <v>0</v>
      </c>
      <c r="AI364" s="410">
        <f t="shared" ref="AI364" si="837">AI363</f>
        <v>0</v>
      </c>
      <c r="AJ364" s="410">
        <f t="shared" ref="AJ364" si="838">AJ363</f>
        <v>0</v>
      </c>
      <c r="AK364" s="410">
        <f t="shared" ref="AK364" si="839">AK363</f>
        <v>0</v>
      </c>
      <c r="AL364" s="410">
        <f t="shared" ref="AL364" si="840">AL363</f>
        <v>0</v>
      </c>
      <c r="AM364" s="305"/>
    </row>
    <row r="365" spans="1:39" ht="15" outlineLevel="1">
      <c r="B365" s="519"/>
      <c r="C365" s="290"/>
      <c r="D365" s="290"/>
      <c r="E365" s="290"/>
      <c r="F365" s="290"/>
      <c r="G365" s="290"/>
      <c r="H365" s="290"/>
      <c r="I365" s="290"/>
      <c r="J365" s="290"/>
      <c r="K365" s="290"/>
      <c r="L365" s="290"/>
      <c r="M365" s="290"/>
      <c r="N365" s="290"/>
      <c r="O365" s="290"/>
      <c r="P365" s="290"/>
      <c r="Q365" s="290"/>
      <c r="R365" s="290"/>
      <c r="S365" s="290"/>
      <c r="T365" s="290"/>
      <c r="U365" s="290"/>
      <c r="V365" s="290"/>
      <c r="W365" s="290"/>
      <c r="X365" s="290"/>
      <c r="Y365" s="411"/>
      <c r="Z365" s="424"/>
      <c r="AA365" s="424"/>
      <c r="AB365" s="424"/>
      <c r="AC365" s="424"/>
      <c r="AD365" s="424"/>
      <c r="AE365" s="424"/>
      <c r="AF365" s="424"/>
      <c r="AG365" s="424"/>
      <c r="AH365" s="424"/>
      <c r="AI365" s="424"/>
      <c r="AJ365" s="424"/>
      <c r="AK365" s="424"/>
      <c r="AL365" s="424"/>
      <c r="AM365" s="305"/>
    </row>
    <row r="366" spans="1:39" ht="30" outlineLevel="1">
      <c r="A366" s="521">
        <v>46</v>
      </c>
      <c r="B366" s="519" t="s">
        <v>138</v>
      </c>
      <c r="C366" s="290" t="s">
        <v>25</v>
      </c>
      <c r="D366" s="294">
        <f>+'7.  Persistence Report'!AV221</f>
        <v>1026115</v>
      </c>
      <c r="E366" s="294">
        <f>+'7.  Persistence Report'!AW221</f>
        <v>1026115</v>
      </c>
      <c r="F366" s="294">
        <f>+'7.  Persistence Report'!AX221</f>
        <v>1026115</v>
      </c>
      <c r="G366" s="294">
        <f>+'7.  Persistence Report'!AY221</f>
        <v>1026115</v>
      </c>
      <c r="H366" s="294">
        <f>+'7.  Persistence Report'!AZ221</f>
        <v>1026115</v>
      </c>
      <c r="I366" s="294">
        <f>+'7.  Persistence Report'!BA221</f>
        <v>1026115</v>
      </c>
      <c r="J366" s="294">
        <f>+'7.  Persistence Report'!BB221</f>
        <v>1026115</v>
      </c>
      <c r="K366" s="294">
        <f>+'7.  Persistence Report'!BC221</f>
        <v>1026115</v>
      </c>
      <c r="L366" s="294">
        <f>+'7.  Persistence Report'!BD221</f>
        <v>1026115</v>
      </c>
      <c r="M366" s="294">
        <f>+'7.  Persistence Report'!BE221</f>
        <v>1026115</v>
      </c>
      <c r="N366" s="294">
        <v>12</v>
      </c>
      <c r="O366" s="294">
        <f>+'7.  Persistence Report'!Q221</f>
        <v>64</v>
      </c>
      <c r="P366" s="294">
        <f>+'7.  Persistence Report'!R221</f>
        <v>64</v>
      </c>
      <c r="Q366" s="294">
        <f>+'7.  Persistence Report'!S221</f>
        <v>64</v>
      </c>
      <c r="R366" s="294">
        <f>+'7.  Persistence Report'!T221</f>
        <v>64</v>
      </c>
      <c r="S366" s="294">
        <f>+'7.  Persistence Report'!U221</f>
        <v>64</v>
      </c>
      <c r="T366" s="294">
        <f>+'7.  Persistence Report'!V221</f>
        <v>64</v>
      </c>
      <c r="U366" s="294">
        <f>+'7.  Persistence Report'!W221</f>
        <v>64</v>
      </c>
      <c r="V366" s="294">
        <f>+'7.  Persistence Report'!X221</f>
        <v>64</v>
      </c>
      <c r="W366" s="294">
        <f>+'7.  Persistence Report'!Y221</f>
        <v>64</v>
      </c>
      <c r="X366" s="294">
        <f>+'7.  Persistence Report'!Z221</f>
        <v>64</v>
      </c>
      <c r="Y366" s="409">
        <v>1</v>
      </c>
      <c r="Z366" s="409"/>
      <c r="AA366" s="409"/>
      <c r="AB366" s="409"/>
      <c r="AC366" s="409"/>
      <c r="AD366" s="409"/>
      <c r="AE366" s="409"/>
      <c r="AF366" s="409"/>
      <c r="AG366" s="414"/>
      <c r="AH366" s="414"/>
      <c r="AI366" s="414"/>
      <c r="AJ366" s="414"/>
      <c r="AK366" s="414"/>
      <c r="AL366" s="414"/>
      <c r="AM366" s="295">
        <f>SUM(Y366:AL366)</f>
        <v>1</v>
      </c>
    </row>
    <row r="367" spans="1:39" ht="15" outlineLevel="1">
      <c r="B367" s="293" t="s">
        <v>289</v>
      </c>
      <c r="C367" s="290" t="s">
        <v>163</v>
      </c>
      <c r="D367" s="294"/>
      <c r="E367" s="294"/>
      <c r="F367" s="294"/>
      <c r="G367" s="294"/>
      <c r="H367" s="294"/>
      <c r="I367" s="294"/>
      <c r="J367" s="294"/>
      <c r="K367" s="294"/>
      <c r="L367" s="294"/>
      <c r="M367" s="294"/>
      <c r="N367" s="294">
        <f>N366</f>
        <v>12</v>
      </c>
      <c r="O367" s="294"/>
      <c r="P367" s="294"/>
      <c r="Q367" s="294"/>
      <c r="R367" s="294"/>
      <c r="S367" s="294"/>
      <c r="T367" s="294"/>
      <c r="U367" s="294"/>
      <c r="V367" s="294"/>
      <c r="W367" s="294"/>
      <c r="X367" s="294"/>
      <c r="Y367" s="410">
        <f>Y366</f>
        <v>1</v>
      </c>
      <c r="Z367" s="410">
        <f t="shared" ref="Z367:AC367" si="841">Z366</f>
        <v>0</v>
      </c>
      <c r="AA367" s="410">
        <f t="shared" si="841"/>
        <v>0</v>
      </c>
      <c r="AB367" s="410">
        <f t="shared" si="841"/>
        <v>0</v>
      </c>
      <c r="AC367" s="410">
        <f t="shared" si="841"/>
        <v>0</v>
      </c>
      <c r="AD367" s="410">
        <f t="shared" ref="AD367" si="842">AD366</f>
        <v>0</v>
      </c>
      <c r="AE367" s="410">
        <f t="shared" ref="AE367" si="843">AE366</f>
        <v>0</v>
      </c>
      <c r="AF367" s="410">
        <f t="shared" ref="AF367" si="844">AF366</f>
        <v>0</v>
      </c>
      <c r="AG367" s="410">
        <f t="shared" ref="AG367" si="845">AG366</f>
        <v>0</v>
      </c>
      <c r="AH367" s="410">
        <f t="shared" ref="AH367" si="846">AH366</f>
        <v>0</v>
      </c>
      <c r="AI367" s="410">
        <f t="shared" ref="AI367" si="847">AI366</f>
        <v>0</v>
      </c>
      <c r="AJ367" s="410">
        <f t="shared" ref="AJ367" si="848">AJ366</f>
        <v>0</v>
      </c>
      <c r="AK367" s="410">
        <f t="shared" ref="AK367" si="849">AK366</f>
        <v>0</v>
      </c>
      <c r="AL367" s="410">
        <f t="shared" ref="AL367" si="850">AL366</f>
        <v>0</v>
      </c>
      <c r="AM367" s="305"/>
    </row>
    <row r="368" spans="1:39" ht="15" outlineLevel="1">
      <c r="B368" s="519"/>
      <c r="C368" s="290"/>
      <c r="D368" s="290"/>
      <c r="E368" s="290"/>
      <c r="F368" s="290"/>
      <c r="G368" s="290"/>
      <c r="H368" s="290"/>
      <c r="I368" s="290"/>
      <c r="J368" s="290"/>
      <c r="K368" s="290"/>
      <c r="L368" s="290"/>
      <c r="M368" s="290"/>
      <c r="N368" s="290"/>
      <c r="O368" s="290"/>
      <c r="P368" s="290"/>
      <c r="Q368" s="290"/>
      <c r="R368" s="290"/>
      <c r="S368" s="290"/>
      <c r="T368" s="290"/>
      <c r="U368" s="290"/>
      <c r="V368" s="290"/>
      <c r="W368" s="290"/>
      <c r="X368" s="290"/>
      <c r="Y368" s="411"/>
      <c r="Z368" s="424"/>
      <c r="AA368" s="424"/>
      <c r="AB368" s="424"/>
      <c r="AC368" s="424"/>
      <c r="AD368" s="424"/>
      <c r="AE368" s="424"/>
      <c r="AF368" s="424"/>
      <c r="AG368" s="424"/>
      <c r="AH368" s="424"/>
      <c r="AI368" s="424"/>
      <c r="AJ368" s="424"/>
      <c r="AK368" s="424"/>
      <c r="AL368" s="424"/>
      <c r="AM368" s="305"/>
    </row>
    <row r="369" spans="1:42" ht="30" outlineLevel="1">
      <c r="A369" s="521">
        <v>47</v>
      </c>
      <c r="B369" s="519" t="s">
        <v>139</v>
      </c>
      <c r="C369" s="290" t="s">
        <v>25</v>
      </c>
      <c r="D369" s="294"/>
      <c r="E369" s="294"/>
      <c r="F369" s="294"/>
      <c r="G369" s="294"/>
      <c r="H369" s="294"/>
      <c r="I369" s="294"/>
      <c r="J369" s="294"/>
      <c r="K369" s="294"/>
      <c r="L369" s="294"/>
      <c r="M369" s="294"/>
      <c r="N369" s="294">
        <v>12</v>
      </c>
      <c r="O369" s="294"/>
      <c r="P369" s="294"/>
      <c r="Q369" s="294"/>
      <c r="R369" s="294"/>
      <c r="S369" s="294"/>
      <c r="T369" s="294"/>
      <c r="U369" s="294"/>
      <c r="V369" s="294"/>
      <c r="W369" s="294"/>
      <c r="X369" s="294"/>
      <c r="Y369" s="425"/>
      <c r="Z369" s="409"/>
      <c r="AA369" s="409"/>
      <c r="AB369" s="409"/>
      <c r="AC369" s="409"/>
      <c r="AD369" s="409"/>
      <c r="AE369" s="409"/>
      <c r="AF369" s="409"/>
      <c r="AG369" s="414"/>
      <c r="AH369" s="414"/>
      <c r="AI369" s="414"/>
      <c r="AJ369" s="414"/>
      <c r="AK369" s="414"/>
      <c r="AL369" s="414"/>
      <c r="AM369" s="295">
        <f>SUM(Y369:AL369)</f>
        <v>0</v>
      </c>
    </row>
    <row r="370" spans="1:42" ht="15" outlineLevel="1">
      <c r="B370" s="293" t="s">
        <v>289</v>
      </c>
      <c r="C370" s="290" t="s">
        <v>163</v>
      </c>
      <c r="D370" s="294"/>
      <c r="E370" s="294"/>
      <c r="F370" s="294"/>
      <c r="G370" s="294"/>
      <c r="H370" s="294"/>
      <c r="I370" s="294"/>
      <c r="J370" s="294"/>
      <c r="K370" s="294"/>
      <c r="L370" s="294"/>
      <c r="M370" s="294"/>
      <c r="N370" s="294">
        <f>N369</f>
        <v>12</v>
      </c>
      <c r="O370" s="294"/>
      <c r="P370" s="294"/>
      <c r="Q370" s="294"/>
      <c r="R370" s="294"/>
      <c r="S370" s="294"/>
      <c r="T370" s="294"/>
      <c r="U370" s="294"/>
      <c r="V370" s="294"/>
      <c r="W370" s="294"/>
      <c r="X370" s="294"/>
      <c r="Y370" s="410">
        <f>Y369</f>
        <v>0</v>
      </c>
      <c r="Z370" s="410">
        <f t="shared" ref="Z370:AC370" si="851">Z369</f>
        <v>0</v>
      </c>
      <c r="AA370" s="410">
        <f t="shared" si="851"/>
        <v>0</v>
      </c>
      <c r="AB370" s="410">
        <f t="shared" si="851"/>
        <v>0</v>
      </c>
      <c r="AC370" s="410">
        <f t="shared" si="851"/>
        <v>0</v>
      </c>
      <c r="AD370" s="410">
        <f t="shared" ref="AD370" si="852">AD369</f>
        <v>0</v>
      </c>
      <c r="AE370" s="410">
        <f t="shared" ref="AE370" si="853">AE369</f>
        <v>0</v>
      </c>
      <c r="AF370" s="410">
        <f t="shared" ref="AF370" si="854">AF369</f>
        <v>0</v>
      </c>
      <c r="AG370" s="410">
        <f t="shared" ref="AG370" si="855">AG369</f>
        <v>0</v>
      </c>
      <c r="AH370" s="410">
        <f t="shared" ref="AH370" si="856">AH369</f>
        <v>0</v>
      </c>
      <c r="AI370" s="410">
        <f t="shared" ref="AI370" si="857">AI369</f>
        <v>0</v>
      </c>
      <c r="AJ370" s="410">
        <f t="shared" ref="AJ370" si="858">AJ369</f>
        <v>0</v>
      </c>
      <c r="AK370" s="410">
        <f t="shared" ref="AK370" si="859">AK369</f>
        <v>0</v>
      </c>
      <c r="AL370" s="410">
        <f t="shared" ref="AL370" si="860">AL369</f>
        <v>0</v>
      </c>
      <c r="AM370" s="305"/>
    </row>
    <row r="371" spans="1:42" ht="15" outlineLevel="1">
      <c r="B371" s="519"/>
      <c r="C371" s="290"/>
      <c r="D371" s="290"/>
      <c r="E371" s="290"/>
      <c r="F371" s="290"/>
      <c r="G371" s="290"/>
      <c r="H371" s="290"/>
      <c r="I371" s="290"/>
      <c r="J371" s="290"/>
      <c r="K371" s="290"/>
      <c r="L371" s="290"/>
      <c r="M371" s="290"/>
      <c r="N371" s="290"/>
      <c r="O371" s="290"/>
      <c r="P371" s="290"/>
      <c r="Q371" s="290"/>
      <c r="R371" s="290"/>
      <c r="S371" s="290"/>
      <c r="T371" s="290"/>
      <c r="U371" s="290"/>
      <c r="V371" s="290"/>
      <c r="W371" s="290"/>
      <c r="X371" s="290"/>
      <c r="Y371" s="411"/>
      <c r="Z371" s="424"/>
      <c r="AA371" s="424"/>
      <c r="AB371" s="424"/>
      <c r="AC371" s="424"/>
      <c r="AD371" s="424"/>
      <c r="AE371" s="424"/>
      <c r="AF371" s="424"/>
      <c r="AG371" s="424"/>
      <c r="AH371" s="424"/>
      <c r="AI371" s="424"/>
      <c r="AJ371" s="424"/>
      <c r="AK371" s="424"/>
      <c r="AL371" s="424"/>
      <c r="AM371" s="305"/>
    </row>
    <row r="372" spans="1:42" ht="30" outlineLevel="1">
      <c r="A372" s="521">
        <v>48</v>
      </c>
      <c r="B372" s="519" t="s">
        <v>140</v>
      </c>
      <c r="C372" s="290" t="s">
        <v>25</v>
      </c>
      <c r="D372" s="294"/>
      <c r="E372" s="294"/>
      <c r="F372" s="294"/>
      <c r="G372" s="294"/>
      <c r="H372" s="294"/>
      <c r="I372" s="294"/>
      <c r="J372" s="294"/>
      <c r="K372" s="294"/>
      <c r="L372" s="294"/>
      <c r="M372" s="294"/>
      <c r="N372" s="294">
        <v>12</v>
      </c>
      <c r="O372" s="294"/>
      <c r="P372" s="294"/>
      <c r="Q372" s="294"/>
      <c r="R372" s="294"/>
      <c r="S372" s="294"/>
      <c r="T372" s="294"/>
      <c r="U372" s="294"/>
      <c r="V372" s="294"/>
      <c r="W372" s="294"/>
      <c r="X372" s="294"/>
      <c r="Y372" s="425"/>
      <c r="Z372" s="409"/>
      <c r="AA372" s="409"/>
      <c r="AB372" s="409"/>
      <c r="AC372" s="409"/>
      <c r="AD372" s="409"/>
      <c r="AE372" s="409"/>
      <c r="AF372" s="409"/>
      <c r="AG372" s="414"/>
      <c r="AH372" s="414"/>
      <c r="AI372" s="414"/>
      <c r="AJ372" s="414"/>
      <c r="AK372" s="414"/>
      <c r="AL372" s="414"/>
      <c r="AM372" s="295">
        <f>SUM(Y372:AL372)</f>
        <v>0</v>
      </c>
    </row>
    <row r="373" spans="1:42" ht="15" outlineLevel="1">
      <c r="B373" s="293" t="s">
        <v>289</v>
      </c>
      <c r="C373" s="290" t="s">
        <v>163</v>
      </c>
      <c r="D373" s="294"/>
      <c r="E373" s="294"/>
      <c r="F373" s="294"/>
      <c r="G373" s="294"/>
      <c r="H373" s="294"/>
      <c r="I373" s="294"/>
      <c r="J373" s="294"/>
      <c r="K373" s="294"/>
      <c r="L373" s="294"/>
      <c r="M373" s="294"/>
      <c r="N373" s="294">
        <f>N372</f>
        <v>12</v>
      </c>
      <c r="O373" s="294"/>
      <c r="P373" s="294"/>
      <c r="Q373" s="294"/>
      <c r="R373" s="294"/>
      <c r="S373" s="294"/>
      <c r="T373" s="294"/>
      <c r="U373" s="294"/>
      <c r="V373" s="294"/>
      <c r="W373" s="294"/>
      <c r="X373" s="294"/>
      <c r="Y373" s="410">
        <f>Y372</f>
        <v>0</v>
      </c>
      <c r="Z373" s="410">
        <f t="shared" ref="Z373:AC373" si="861">Z372</f>
        <v>0</v>
      </c>
      <c r="AA373" s="410">
        <f t="shared" si="861"/>
        <v>0</v>
      </c>
      <c r="AB373" s="410">
        <f t="shared" si="861"/>
        <v>0</v>
      </c>
      <c r="AC373" s="410">
        <f t="shared" si="861"/>
        <v>0</v>
      </c>
      <c r="AD373" s="410">
        <f t="shared" ref="AD373" si="862">AD372</f>
        <v>0</v>
      </c>
      <c r="AE373" s="410">
        <f t="shared" ref="AE373" si="863">AE372</f>
        <v>0</v>
      </c>
      <c r="AF373" s="410">
        <f t="shared" ref="AF373" si="864">AF372</f>
        <v>0</v>
      </c>
      <c r="AG373" s="410">
        <f t="shared" ref="AG373" si="865">AG372</f>
        <v>0</v>
      </c>
      <c r="AH373" s="410">
        <f t="shared" ref="AH373" si="866">AH372</f>
        <v>0</v>
      </c>
      <c r="AI373" s="410">
        <f t="shared" ref="AI373" si="867">AI372</f>
        <v>0</v>
      </c>
      <c r="AJ373" s="410">
        <f t="shared" ref="AJ373" si="868">AJ372</f>
        <v>0</v>
      </c>
      <c r="AK373" s="410">
        <f t="shared" ref="AK373" si="869">AK372</f>
        <v>0</v>
      </c>
      <c r="AL373" s="410">
        <f t="shared" ref="AL373" si="870">AL372</f>
        <v>0</v>
      </c>
      <c r="AM373" s="305"/>
    </row>
    <row r="374" spans="1:42" ht="15" outlineLevel="1">
      <c r="B374" s="519"/>
      <c r="C374" s="290"/>
      <c r="D374" s="290"/>
      <c r="E374" s="290"/>
      <c r="F374" s="290"/>
      <c r="G374" s="290"/>
      <c r="H374" s="290"/>
      <c r="I374" s="290"/>
      <c r="J374" s="290"/>
      <c r="K374" s="290"/>
      <c r="L374" s="290"/>
      <c r="M374" s="290"/>
      <c r="N374" s="290"/>
      <c r="O374" s="290"/>
      <c r="P374" s="290"/>
      <c r="Q374" s="290"/>
      <c r="R374" s="290"/>
      <c r="S374" s="290"/>
      <c r="T374" s="290"/>
      <c r="U374" s="290"/>
      <c r="V374" s="290"/>
      <c r="W374" s="290"/>
      <c r="X374" s="290"/>
      <c r="Y374" s="411"/>
      <c r="Z374" s="424"/>
      <c r="AA374" s="424"/>
      <c r="AB374" s="424"/>
      <c r="AC374" s="424"/>
      <c r="AD374" s="424"/>
      <c r="AE374" s="424"/>
      <c r="AF374" s="424"/>
      <c r="AG374" s="424"/>
      <c r="AH374" s="424"/>
      <c r="AI374" s="424"/>
      <c r="AJ374" s="424"/>
      <c r="AK374" s="424"/>
      <c r="AL374" s="424"/>
      <c r="AM374" s="305"/>
    </row>
    <row r="375" spans="1:42" ht="30" outlineLevel="1">
      <c r="A375" s="521">
        <v>49</v>
      </c>
      <c r="B375" s="519" t="s">
        <v>141</v>
      </c>
      <c r="C375" s="290" t="s">
        <v>25</v>
      </c>
      <c r="D375" s="294"/>
      <c r="E375" s="294"/>
      <c r="F375" s="294"/>
      <c r="G375" s="294"/>
      <c r="H375" s="294"/>
      <c r="I375" s="294"/>
      <c r="J375" s="294"/>
      <c r="K375" s="294"/>
      <c r="L375" s="294"/>
      <c r="M375" s="294"/>
      <c r="N375" s="294">
        <v>12</v>
      </c>
      <c r="O375" s="294"/>
      <c r="P375" s="294"/>
      <c r="Q375" s="294"/>
      <c r="R375" s="294"/>
      <c r="S375" s="294"/>
      <c r="T375" s="294"/>
      <c r="U375" s="294"/>
      <c r="V375" s="294"/>
      <c r="W375" s="294"/>
      <c r="X375" s="294"/>
      <c r="Y375" s="425"/>
      <c r="Z375" s="409"/>
      <c r="AA375" s="409"/>
      <c r="AB375" s="409"/>
      <c r="AC375" s="409"/>
      <c r="AD375" s="409"/>
      <c r="AE375" s="409"/>
      <c r="AF375" s="409"/>
      <c r="AG375" s="414"/>
      <c r="AH375" s="414"/>
      <c r="AI375" s="414"/>
      <c r="AJ375" s="414"/>
      <c r="AK375" s="414"/>
      <c r="AL375" s="414"/>
      <c r="AM375" s="295">
        <f>SUM(Y375:AL375)</f>
        <v>0</v>
      </c>
    </row>
    <row r="376" spans="1:42" ht="15" outlineLevel="1">
      <c r="B376" s="293" t="s">
        <v>289</v>
      </c>
      <c r="C376" s="290" t="s">
        <v>163</v>
      </c>
      <c r="D376" s="294"/>
      <c r="E376" s="294"/>
      <c r="F376" s="294"/>
      <c r="G376" s="294"/>
      <c r="H376" s="294"/>
      <c r="I376" s="294"/>
      <c r="J376" s="294"/>
      <c r="K376" s="294"/>
      <c r="L376" s="294"/>
      <c r="M376" s="294"/>
      <c r="N376" s="294">
        <f>N375</f>
        <v>12</v>
      </c>
      <c r="O376" s="294"/>
      <c r="P376" s="294"/>
      <c r="Q376" s="294"/>
      <c r="R376" s="294"/>
      <c r="S376" s="294"/>
      <c r="T376" s="294"/>
      <c r="U376" s="294"/>
      <c r="V376" s="294"/>
      <c r="W376" s="294"/>
      <c r="X376" s="294"/>
      <c r="Y376" s="410">
        <f>Y375</f>
        <v>0</v>
      </c>
      <c r="Z376" s="410">
        <f t="shared" ref="Z376:AC376" si="871">Z375</f>
        <v>0</v>
      </c>
      <c r="AA376" s="410">
        <f t="shared" si="871"/>
        <v>0</v>
      </c>
      <c r="AB376" s="410">
        <f t="shared" si="871"/>
        <v>0</v>
      </c>
      <c r="AC376" s="410">
        <f t="shared" si="871"/>
        <v>0</v>
      </c>
      <c r="AD376" s="410">
        <f t="shared" ref="AD376" si="872">AD375</f>
        <v>0</v>
      </c>
      <c r="AE376" s="410">
        <f t="shared" ref="AE376" si="873">AE375</f>
        <v>0</v>
      </c>
      <c r="AF376" s="410">
        <f t="shared" ref="AF376" si="874">AF375</f>
        <v>0</v>
      </c>
      <c r="AG376" s="410">
        <f t="shared" ref="AG376" si="875">AG375</f>
        <v>0</v>
      </c>
      <c r="AH376" s="410">
        <f t="shared" ref="AH376" si="876">AH375</f>
        <v>0</v>
      </c>
      <c r="AI376" s="410">
        <f t="shared" ref="AI376" si="877">AI375</f>
        <v>0</v>
      </c>
      <c r="AJ376" s="410">
        <f t="shared" ref="AJ376" si="878">AJ375</f>
        <v>0</v>
      </c>
      <c r="AK376" s="410">
        <f t="shared" ref="AK376" si="879">AK375</f>
        <v>0</v>
      </c>
      <c r="AL376" s="410">
        <f t="shared" ref="AL376" si="880">AL375</f>
        <v>0</v>
      </c>
      <c r="AM376" s="305"/>
    </row>
    <row r="377" spans="1:42" ht="15" outlineLevel="1">
      <c r="B377" s="436"/>
      <c r="C377" s="304"/>
      <c r="D377" s="290"/>
      <c r="E377" s="290"/>
      <c r="F377" s="290"/>
      <c r="G377" s="290"/>
      <c r="H377" s="290"/>
      <c r="I377" s="290"/>
      <c r="J377" s="290"/>
      <c r="K377" s="290"/>
      <c r="L377" s="290"/>
      <c r="M377" s="290"/>
      <c r="N377" s="290"/>
      <c r="O377" s="290"/>
      <c r="P377" s="290"/>
      <c r="Q377" s="290"/>
      <c r="R377" s="290"/>
      <c r="S377" s="290"/>
      <c r="T377" s="290"/>
      <c r="U377" s="290"/>
      <c r="V377" s="290"/>
      <c r="W377" s="290"/>
      <c r="X377" s="290"/>
      <c r="Y377" s="300"/>
      <c r="Z377" s="300"/>
      <c r="AA377" s="300"/>
      <c r="AB377" s="300"/>
      <c r="AC377" s="300"/>
      <c r="AD377" s="300"/>
      <c r="AE377" s="300"/>
      <c r="AF377" s="300"/>
      <c r="AG377" s="300"/>
      <c r="AH377" s="300"/>
      <c r="AI377" s="300"/>
      <c r="AJ377" s="300"/>
      <c r="AK377" s="300"/>
      <c r="AL377" s="300"/>
      <c r="AM377" s="305"/>
    </row>
    <row r="378" spans="1:42" ht="15.6">
      <c r="B378" s="326" t="s">
        <v>274</v>
      </c>
      <c r="C378" s="328"/>
      <c r="D378" s="328">
        <f>SUM(D221:D376)</f>
        <v>18762050</v>
      </c>
      <c r="E378" s="328">
        <f t="shared" ref="E378:X378" si="881">SUM(E221:E376)</f>
        <v>18762050</v>
      </c>
      <c r="F378" s="328">
        <f t="shared" si="881"/>
        <v>18762543</v>
      </c>
      <c r="G378" s="328">
        <f t="shared" si="881"/>
        <v>18761707</v>
      </c>
      <c r="H378" s="328">
        <f t="shared" si="881"/>
        <v>18761707</v>
      </c>
      <c r="I378" s="328">
        <f t="shared" si="881"/>
        <v>18718965</v>
      </c>
      <c r="J378" s="328">
        <f t="shared" si="881"/>
        <v>18718965</v>
      </c>
      <c r="K378" s="328">
        <f t="shared" si="881"/>
        <v>18718161</v>
      </c>
      <c r="L378" s="328">
        <f t="shared" si="881"/>
        <v>18696608</v>
      </c>
      <c r="M378" s="328">
        <f t="shared" si="881"/>
        <v>18660607</v>
      </c>
      <c r="N378" s="328">
        <f t="shared" si="881"/>
        <v>782</v>
      </c>
      <c r="O378" s="328">
        <f t="shared" si="881"/>
        <v>3078.9467999999997</v>
      </c>
      <c r="P378" s="328">
        <f t="shared" si="881"/>
        <v>3078.9467999999997</v>
      </c>
      <c r="Q378" s="328">
        <f t="shared" si="881"/>
        <v>3074.9220660000001</v>
      </c>
      <c r="R378" s="328">
        <f t="shared" si="881"/>
        <v>3074.9220660000001</v>
      </c>
      <c r="S378" s="328">
        <f t="shared" si="881"/>
        <v>3074.9220660000001</v>
      </c>
      <c r="T378" s="328">
        <f t="shared" si="881"/>
        <v>3067.9220660000001</v>
      </c>
      <c r="U378" s="328">
        <f t="shared" si="881"/>
        <v>3067.9220660000001</v>
      </c>
      <c r="V378" s="328">
        <f t="shared" si="881"/>
        <v>3067.9220660000001</v>
      </c>
      <c r="W378" s="328">
        <f t="shared" si="881"/>
        <v>3065.9220660000001</v>
      </c>
      <c r="X378" s="328">
        <f t="shared" si="881"/>
        <v>3062.9220660000001</v>
      </c>
      <c r="Y378" s="328">
        <f>IF(Y219="kWh",SUMPRODUCT(D221:D376,Y221:Y376))</f>
        <v>10275504</v>
      </c>
      <c r="Z378" s="328">
        <f>IF(Z219="kWh",SUMPRODUCT(D221:D376,Z221:Z376))</f>
        <v>1549556.3473990334</v>
      </c>
      <c r="AA378" s="328">
        <f>IF(AA219="kw",SUMPRODUCT(N221:N376,O221:O376,AA221:AA376),SUMPRODUCT(D221:D376,AA221:AA376))</f>
        <v>8164.4465930638289</v>
      </c>
      <c r="AB378" s="328">
        <f>IF(AB219="kw",SUMPRODUCT(N221:N376,O221:O376,AB221:AB376),SUMPRODUCT(D221:D376,AB221:AB376))</f>
        <v>3605.7996612616935</v>
      </c>
      <c r="AC378" s="328">
        <f>IF(AC219="kw",SUMPRODUCT(N221:N376,O221:O376,AC221:AC376),SUMPRODUCT(D221:D376,AC221:AC376))</f>
        <v>804.94679999999983</v>
      </c>
      <c r="AD378" s="328">
        <f>IF(AD219="kw",SUMPRODUCT(N221:N376,O221:O376,AD221:AD376),SUMPRODUCT(D221:D376,AD221:AD376))</f>
        <v>0</v>
      </c>
      <c r="AE378" s="328">
        <f>IF(AE219="kw",SUMPRODUCT(N221:N376,O221:O376,AE221:AE376),SUMPRODUCT(D221:D376,AE221:AE376))</f>
        <v>0</v>
      </c>
      <c r="AF378" s="328">
        <f>IF(AF219="kw",SUMPRODUCT(N221:N376,O221:O376,AF221:AF376),SUMPRODUCT(D221:D376,AF221:AF376))</f>
        <v>0</v>
      </c>
      <c r="AG378" s="328">
        <f>IF(AG219="kw",SUMPRODUCT(N221:N376,O221:O376,AG221:AG376),SUMPRODUCT(D221:D376,AG221:AG376))</f>
        <v>0</v>
      </c>
      <c r="AH378" s="328">
        <f>IF(AH219="kw",SUMPRODUCT(N221:N376,O221:O376,AH221:AH376),SUMPRODUCT(D221:D376,AH221:AH376))</f>
        <v>0</v>
      </c>
      <c r="AI378" s="328">
        <f>IF(AI219="kw",SUMPRODUCT(N221:N376,O221:O376,AI221:AI376),SUMPRODUCT(D221:D376,AI221:AI376))</f>
        <v>0</v>
      </c>
      <c r="AJ378" s="328">
        <f>IF(AJ219="kw",SUMPRODUCT(N221:N376,O221:O376,AJ221:AJ376),SUMPRODUCT(D221:D376,AJ221:AJ376))</f>
        <v>0</v>
      </c>
      <c r="AK378" s="328">
        <f>IF(AK219="kw",SUMPRODUCT(N221:N376,O221:O376,AK221:AK376),SUMPRODUCT(D221:D376,AK221:AK376))</f>
        <v>0</v>
      </c>
      <c r="AL378" s="328">
        <f>IF(AL219="kw",SUMPRODUCT(N221:N376,O221:O376,AL221:AL376),SUMPRODUCT(D221:D376,AL221:AL376))</f>
        <v>0</v>
      </c>
      <c r="AM378" s="329"/>
    </row>
    <row r="379" spans="1:42" ht="15.6">
      <c r="B379" s="390" t="s">
        <v>275</v>
      </c>
      <c r="C379" s="391"/>
      <c r="D379" s="391"/>
      <c r="E379" s="391"/>
      <c r="F379" s="391"/>
      <c r="G379" s="391"/>
      <c r="H379" s="391"/>
      <c r="I379" s="391"/>
      <c r="J379" s="391"/>
      <c r="K379" s="391"/>
      <c r="L379" s="391"/>
      <c r="M379" s="391"/>
      <c r="N379" s="391"/>
      <c r="O379" s="391"/>
      <c r="P379" s="391"/>
      <c r="Q379" s="391"/>
      <c r="R379" s="391"/>
      <c r="S379" s="391"/>
      <c r="T379" s="391"/>
      <c r="U379" s="391"/>
      <c r="V379" s="391"/>
      <c r="W379" s="391"/>
      <c r="X379" s="391"/>
      <c r="Y379" s="391">
        <f>HLOOKUP(Y218,'2. LRAMVA Threshold'!$B$42:$Q$53,8,FALSE)</f>
        <v>9138000</v>
      </c>
      <c r="Z379" s="391">
        <f>HLOOKUP(Z218,'2. LRAMVA Threshold'!$B$42:$Q$53,8,FALSE)</f>
        <v>918000</v>
      </c>
      <c r="AA379" s="391">
        <f>HLOOKUP(AA218,'2. LRAMVA Threshold'!$B$42:$Q$53,8,FALSE)</f>
        <v>56525.715164811285</v>
      </c>
      <c r="AB379" s="391">
        <f>HLOOKUP(AB218,'2. LRAMVA Threshold'!$B$42:$Q$53,8,FALSE)</f>
        <v>1203.4557846211967</v>
      </c>
      <c r="AC379" s="391">
        <f>HLOOKUP(AC218,'2. LRAMVA Threshold'!$B$42:$Q$53,8,FALSE)</f>
        <v>15.731448164982963</v>
      </c>
      <c r="AD379" s="391">
        <f>HLOOKUP(AD218,'2. LRAMVA Threshold'!$B$42:$Q$53,8,FALSE)</f>
        <v>0</v>
      </c>
      <c r="AE379" s="391">
        <f>HLOOKUP(AE218,'2. LRAMVA Threshold'!$B$42:$Q$53,8,FALSE)</f>
        <v>0</v>
      </c>
      <c r="AF379" s="391">
        <f>HLOOKUP(AF218,'2. LRAMVA Threshold'!$B$42:$Q$53,8,FALSE)</f>
        <v>0</v>
      </c>
      <c r="AG379" s="391">
        <f>HLOOKUP(AG218,'2. LRAMVA Threshold'!$B$42:$Q$53,8,FALSE)</f>
        <v>0</v>
      </c>
      <c r="AH379" s="391">
        <f>HLOOKUP(AH218,'2. LRAMVA Threshold'!$B$42:$Q$53,8,FALSE)</f>
        <v>0</v>
      </c>
      <c r="AI379" s="391">
        <f>HLOOKUP(AI218,'2. LRAMVA Threshold'!$B$42:$Q$53,8,FALSE)</f>
        <v>0</v>
      </c>
      <c r="AJ379" s="391">
        <f>HLOOKUP(AJ218,'2. LRAMVA Threshold'!$B$42:$Q$53,8,FALSE)</f>
        <v>0</v>
      </c>
      <c r="AK379" s="391">
        <f>HLOOKUP(AK218,'2. LRAMVA Threshold'!$B$42:$Q$53,8,FALSE)</f>
        <v>0</v>
      </c>
      <c r="AL379" s="391">
        <f>HLOOKUP(AL218,'2. LRAMVA Threshold'!$B$42:$Q$53,8,FALSE)</f>
        <v>0</v>
      </c>
      <c r="AM379" s="392"/>
    </row>
    <row r="380" spans="1:42" ht="15">
      <c r="B380" s="393"/>
      <c r="C380" s="431"/>
      <c r="D380" s="432"/>
      <c r="E380" s="432"/>
      <c r="F380" s="432"/>
      <c r="G380" s="432"/>
      <c r="H380" s="432"/>
      <c r="I380" s="432"/>
      <c r="J380" s="432"/>
      <c r="K380" s="432"/>
      <c r="L380" s="432"/>
      <c r="M380" s="432"/>
      <c r="N380" s="432"/>
      <c r="O380" s="433"/>
      <c r="P380" s="432"/>
      <c r="Q380" s="432"/>
      <c r="R380" s="432"/>
      <c r="S380" s="434"/>
      <c r="T380" s="434"/>
      <c r="U380" s="434"/>
      <c r="V380" s="434"/>
      <c r="W380" s="432"/>
      <c r="X380" s="432"/>
      <c r="Y380" s="435"/>
      <c r="Z380" s="435"/>
      <c r="AA380" s="435"/>
      <c r="AB380" s="435"/>
      <c r="AC380" s="435"/>
      <c r="AD380" s="435"/>
      <c r="AE380" s="435"/>
      <c r="AF380" s="398"/>
      <c r="AG380" s="398"/>
      <c r="AH380" s="398"/>
      <c r="AI380" s="398"/>
      <c r="AJ380" s="398"/>
      <c r="AK380" s="398"/>
      <c r="AL380" s="398"/>
      <c r="AM380" s="399"/>
    </row>
    <row r="381" spans="1:42" ht="15">
      <c r="B381" s="323" t="s">
        <v>276</v>
      </c>
      <c r="C381" s="337"/>
      <c r="D381" s="337"/>
      <c r="E381" s="375"/>
      <c r="F381" s="375"/>
      <c r="G381" s="375"/>
      <c r="H381" s="375"/>
      <c r="I381" s="375"/>
      <c r="J381" s="375"/>
      <c r="K381" s="375"/>
      <c r="L381" s="375"/>
      <c r="M381" s="375"/>
      <c r="N381" s="375"/>
      <c r="O381" s="290"/>
      <c r="P381" s="339"/>
      <c r="Q381" s="339"/>
      <c r="R381" s="339"/>
      <c r="S381" s="338"/>
      <c r="T381" s="338"/>
      <c r="U381" s="338"/>
      <c r="V381" s="338"/>
      <c r="W381" s="339"/>
      <c r="X381" s="339"/>
      <c r="Y381" s="340">
        <f>HLOOKUP(Y$35,'3.  Distribution Rates'!$C$122:$P$133,8,FALSE)</f>
        <v>1.21E-2</v>
      </c>
      <c r="Z381" s="340">
        <f>HLOOKUP(Z$35,'3.  Distribution Rates'!$C$122:$P$133,8,FALSE)</f>
        <v>1.5800000000000002E-2</v>
      </c>
      <c r="AA381" s="340">
        <f>HLOOKUP(AA$35,'3.  Distribution Rates'!$C$122:$P$133,8,FALSE)</f>
        <v>4.7625999999999999</v>
      </c>
      <c r="AB381" s="340">
        <f>HLOOKUP(AB$35,'3.  Distribution Rates'!$C$122:$P$133,8,FALSE)</f>
        <v>2.7642000000000002</v>
      </c>
      <c r="AC381" s="340">
        <f>HLOOKUP(AC$35,'3.  Distribution Rates'!$C$122:$P$133,8,FALSE)</f>
        <v>23.2774</v>
      </c>
      <c r="AD381" s="340">
        <f>HLOOKUP(AD$35,'3.  Distribution Rates'!$C$122:$P$133,8,FALSE)</f>
        <v>0</v>
      </c>
      <c r="AE381" s="340">
        <f>HLOOKUP(AE$35,'3.  Distribution Rates'!$C$122:$P$133,8,FALSE)</f>
        <v>0</v>
      </c>
      <c r="AF381" s="340">
        <f>HLOOKUP(AF$35,'3.  Distribution Rates'!$C$122:$P$133,8,FALSE)</f>
        <v>0</v>
      </c>
      <c r="AG381" s="340">
        <f>HLOOKUP(AG$35,'3.  Distribution Rates'!$C$122:$P$133,8,FALSE)</f>
        <v>0</v>
      </c>
      <c r="AH381" s="340">
        <f>HLOOKUP(AH$35,'3.  Distribution Rates'!$C$122:$P$133,8,FALSE)</f>
        <v>0</v>
      </c>
      <c r="AI381" s="340">
        <f>HLOOKUP(AI$35,'3.  Distribution Rates'!$C$122:$P$133,8,FALSE)</f>
        <v>0</v>
      </c>
      <c r="AJ381" s="340">
        <f>HLOOKUP(AJ$35,'3.  Distribution Rates'!$C$122:$P$133,8,FALSE)</f>
        <v>0</v>
      </c>
      <c r="AK381" s="340">
        <f>HLOOKUP(AK$35,'3.  Distribution Rates'!$C$122:$P$133,8,FALSE)</f>
        <v>0</v>
      </c>
      <c r="AL381" s="340">
        <f>HLOOKUP(AL$35,'3.  Distribution Rates'!$C$122:$P$133,8,FALSE)</f>
        <v>0</v>
      </c>
      <c r="AM381" s="376"/>
      <c r="AN381" s="340"/>
      <c r="AO381" s="340"/>
      <c r="AP381" s="340"/>
    </row>
    <row r="382" spans="1:42" ht="15">
      <c r="B382" s="323" t="s">
        <v>277</v>
      </c>
      <c r="C382" s="344"/>
      <c r="D382" s="308"/>
      <c r="E382" s="278"/>
      <c r="F382" s="278"/>
      <c r="G382" s="278"/>
      <c r="H382" s="278"/>
      <c r="I382" s="278"/>
      <c r="J382" s="278"/>
      <c r="K382" s="278"/>
      <c r="L382" s="278"/>
      <c r="M382" s="278"/>
      <c r="N382" s="278"/>
      <c r="O382" s="290"/>
      <c r="P382" s="278"/>
      <c r="Q382" s="278"/>
      <c r="R382" s="278"/>
      <c r="S382" s="308"/>
      <c r="T382" s="308"/>
      <c r="U382" s="308"/>
      <c r="V382" s="308"/>
      <c r="W382" s="278"/>
      <c r="X382" s="278"/>
      <c r="Y382" s="377">
        <f>'4.  2011-2014 LRAM'!Y139*Y381</f>
        <v>20005.910293768909</v>
      </c>
      <c r="Z382" s="377">
        <f>'4.  2011-2014 LRAM'!Z139*Z381</f>
        <v>70060.585322651852</v>
      </c>
      <c r="AA382" s="377">
        <f>'4.  2011-2014 LRAM'!AA139*AA381</f>
        <v>4393.8576034659063</v>
      </c>
      <c r="AB382" s="377">
        <f>'4.  2011-2014 LRAM'!AB139*AB381</f>
        <v>0</v>
      </c>
      <c r="AC382" s="377">
        <f>'4.  2011-2014 LRAM'!AC139*AC381</f>
        <v>0</v>
      </c>
      <c r="AD382" s="377">
        <f>'4.  2011-2014 LRAM'!AD139*AD381</f>
        <v>0</v>
      </c>
      <c r="AE382" s="377">
        <f>'4.  2011-2014 LRAM'!AE139*AE381</f>
        <v>0</v>
      </c>
      <c r="AF382" s="377">
        <f>'4.  2011-2014 LRAM'!AF139*AF381</f>
        <v>0</v>
      </c>
      <c r="AG382" s="377">
        <f>'4.  2011-2014 LRAM'!AG139*AG381</f>
        <v>0</v>
      </c>
      <c r="AH382" s="377">
        <f>'4.  2011-2014 LRAM'!AH139*AH381</f>
        <v>0</v>
      </c>
      <c r="AI382" s="377">
        <f>'4.  2011-2014 LRAM'!AI139*AI381</f>
        <v>0</v>
      </c>
      <c r="AJ382" s="377">
        <f>'4.  2011-2014 LRAM'!AJ139*AJ381</f>
        <v>0</v>
      </c>
      <c r="AK382" s="377">
        <f>'4.  2011-2014 LRAM'!AK139*AK381</f>
        <v>0</v>
      </c>
      <c r="AL382" s="377">
        <f>'4.  2011-2014 LRAM'!AL139*AL381</f>
        <v>0</v>
      </c>
      <c r="AM382" s="628">
        <f>SUM(Y382:AL382)</f>
        <v>94460.35321988666</v>
      </c>
    </row>
    <row r="383" spans="1:42" ht="15">
      <c r="B383" s="323" t="s">
        <v>278</v>
      </c>
      <c r="C383" s="344"/>
      <c r="D383" s="308"/>
      <c r="E383" s="278"/>
      <c r="F383" s="278"/>
      <c r="G383" s="278"/>
      <c r="H383" s="278"/>
      <c r="I383" s="278"/>
      <c r="J383" s="278"/>
      <c r="K383" s="278"/>
      <c r="L383" s="278"/>
      <c r="M383" s="278"/>
      <c r="N383" s="278"/>
      <c r="O383" s="290"/>
      <c r="P383" s="278"/>
      <c r="Q383" s="278"/>
      <c r="R383" s="278"/>
      <c r="S383" s="308"/>
      <c r="T383" s="308"/>
      <c r="U383" s="308"/>
      <c r="V383" s="308"/>
      <c r="W383" s="278"/>
      <c r="X383" s="278"/>
      <c r="Y383" s="377">
        <f>'4.  2011-2014 LRAM'!Y268*Y381</f>
        <v>13208.600193307755</v>
      </c>
      <c r="Z383" s="377">
        <f>'4.  2011-2014 LRAM'!Z268*Z381</f>
        <v>62608.559426701373</v>
      </c>
      <c r="AA383" s="377">
        <f>'4.  2011-2014 LRAM'!AA268*AA381</f>
        <v>301.5262166151731</v>
      </c>
      <c r="AB383" s="377">
        <f>'4.  2011-2014 LRAM'!AB268*AB381</f>
        <v>0</v>
      </c>
      <c r="AC383" s="377">
        <f>'4.  2011-2014 LRAM'!AC268*AC381</f>
        <v>0</v>
      </c>
      <c r="AD383" s="377">
        <f>'4.  2011-2014 LRAM'!AD268*AD381</f>
        <v>0</v>
      </c>
      <c r="AE383" s="377">
        <f>'4.  2011-2014 LRAM'!AE268*AE381</f>
        <v>0</v>
      </c>
      <c r="AF383" s="377">
        <f>'4.  2011-2014 LRAM'!AF268*AF381</f>
        <v>0</v>
      </c>
      <c r="AG383" s="377">
        <f>'4.  2011-2014 LRAM'!AG268*AG381</f>
        <v>0</v>
      </c>
      <c r="AH383" s="377">
        <f>'4.  2011-2014 LRAM'!AH268*AH381</f>
        <v>0</v>
      </c>
      <c r="AI383" s="377">
        <f>'4.  2011-2014 LRAM'!AI268*AI381</f>
        <v>0</v>
      </c>
      <c r="AJ383" s="377">
        <f>'4.  2011-2014 LRAM'!AJ268*AJ381</f>
        <v>0</v>
      </c>
      <c r="AK383" s="377">
        <f>'4.  2011-2014 LRAM'!AK268*AK381</f>
        <v>0</v>
      </c>
      <c r="AL383" s="377">
        <f>'4.  2011-2014 LRAM'!AL268*AL381</f>
        <v>0</v>
      </c>
      <c r="AM383" s="628">
        <f>SUM(Y383:AL383)</f>
        <v>76118.685836624296</v>
      </c>
    </row>
    <row r="384" spans="1:42" ht="15">
      <c r="B384" s="323" t="s">
        <v>279</v>
      </c>
      <c r="C384" s="344"/>
      <c r="D384" s="308"/>
      <c r="E384" s="278"/>
      <c r="F384" s="278"/>
      <c r="G384" s="278"/>
      <c r="H384" s="278"/>
      <c r="I384" s="278"/>
      <c r="J384" s="278"/>
      <c r="K384" s="278"/>
      <c r="L384" s="278"/>
      <c r="M384" s="278"/>
      <c r="N384" s="278"/>
      <c r="O384" s="290"/>
      <c r="P384" s="278"/>
      <c r="Q384" s="278"/>
      <c r="R384" s="278"/>
      <c r="S384" s="308"/>
      <c r="T384" s="308"/>
      <c r="U384" s="308"/>
      <c r="V384" s="308"/>
      <c r="W384" s="278"/>
      <c r="X384" s="278"/>
      <c r="Y384" s="377">
        <f>'4.  2011-2014 LRAM'!Y397*Y381</f>
        <v>2711.4664067477593</v>
      </c>
      <c r="Z384" s="377">
        <f>'4.  2011-2014 LRAM'!Z397*Z381</f>
        <v>705.17756007614446</v>
      </c>
      <c r="AA384" s="377">
        <f>'4.  2011-2014 LRAM'!AA397*AA381</f>
        <v>47736.712216772088</v>
      </c>
      <c r="AB384" s="377">
        <f>'4.  2011-2014 LRAM'!AB397*AB381</f>
        <v>546.91978738274724</v>
      </c>
      <c r="AC384" s="377">
        <f>'4.  2011-2014 LRAM'!AC397*AC381</f>
        <v>0</v>
      </c>
      <c r="AD384" s="377">
        <f>'4.  2011-2014 LRAM'!AD397*AD381</f>
        <v>0</v>
      </c>
      <c r="AE384" s="377">
        <f>'4.  2011-2014 LRAM'!AE397*AE381</f>
        <v>0</v>
      </c>
      <c r="AF384" s="377">
        <f>'4.  2011-2014 LRAM'!AF397*AF381</f>
        <v>0</v>
      </c>
      <c r="AG384" s="377">
        <f>'4.  2011-2014 LRAM'!AG397*AG381</f>
        <v>0</v>
      </c>
      <c r="AH384" s="377">
        <f>'4.  2011-2014 LRAM'!AH397*AH381</f>
        <v>0</v>
      </c>
      <c r="AI384" s="377">
        <f>'4.  2011-2014 LRAM'!AI397*AI381</f>
        <v>0</v>
      </c>
      <c r="AJ384" s="377">
        <f>'4.  2011-2014 LRAM'!AJ397*AJ381</f>
        <v>0</v>
      </c>
      <c r="AK384" s="377">
        <f>'4.  2011-2014 LRAM'!AK397*AK381</f>
        <v>0</v>
      </c>
      <c r="AL384" s="377">
        <f>'4.  2011-2014 LRAM'!AL397*AL381</f>
        <v>0</v>
      </c>
      <c r="AM384" s="628">
        <f>SUM(Y384:AL384)</f>
        <v>51700.275970978742</v>
      </c>
    </row>
    <row r="385" spans="2:39" ht="15">
      <c r="B385" s="323" t="s">
        <v>280</v>
      </c>
      <c r="C385" s="344"/>
      <c r="D385" s="308"/>
      <c r="E385" s="278"/>
      <c r="F385" s="278"/>
      <c r="G385" s="278"/>
      <c r="H385" s="278"/>
      <c r="I385" s="278"/>
      <c r="J385" s="278"/>
      <c r="K385" s="278"/>
      <c r="L385" s="278"/>
      <c r="M385" s="278"/>
      <c r="N385" s="278"/>
      <c r="O385" s="290"/>
      <c r="P385" s="278"/>
      <c r="Q385" s="278"/>
      <c r="R385" s="278"/>
      <c r="S385" s="308"/>
      <c r="T385" s="308"/>
      <c r="U385" s="308"/>
      <c r="V385" s="308"/>
      <c r="W385" s="278"/>
      <c r="X385" s="278"/>
      <c r="Y385" s="377">
        <f>'4.  2011-2014 LRAM'!Y527*Y381</f>
        <v>36465.502745008795</v>
      </c>
      <c r="Z385" s="377">
        <f>'4.  2011-2014 LRAM'!Z527*Z381</f>
        <v>5475.0231295451513</v>
      </c>
      <c r="AA385" s="377">
        <f>'4.  2011-2014 LRAM'!AA527*AA381</f>
        <v>59817.850149186321</v>
      </c>
      <c r="AB385" s="377">
        <f>'4.  2011-2014 LRAM'!AB527*AB381</f>
        <v>740.96815178646091</v>
      </c>
      <c r="AC385" s="377">
        <f>'4.  2011-2014 LRAM'!AC527*AC381</f>
        <v>0</v>
      </c>
      <c r="AD385" s="377">
        <f>'4.  2011-2014 LRAM'!AD527*AD381</f>
        <v>0</v>
      </c>
      <c r="AE385" s="377">
        <f>'4.  2011-2014 LRAM'!AE527*AE381</f>
        <v>0</v>
      </c>
      <c r="AF385" s="377">
        <f>'4.  2011-2014 LRAM'!AF527*AF381</f>
        <v>0</v>
      </c>
      <c r="AG385" s="377">
        <f>'4.  2011-2014 LRAM'!AG527*AG381</f>
        <v>0</v>
      </c>
      <c r="AH385" s="377">
        <f>'4.  2011-2014 LRAM'!AH527*AH381</f>
        <v>0</v>
      </c>
      <c r="AI385" s="377">
        <f>'4.  2011-2014 LRAM'!AI527*AI381</f>
        <v>0</v>
      </c>
      <c r="AJ385" s="377">
        <f>'4.  2011-2014 LRAM'!AJ527*AJ381</f>
        <v>0</v>
      </c>
      <c r="AK385" s="377">
        <f>'4.  2011-2014 LRAM'!AK527*AK381</f>
        <v>0</v>
      </c>
      <c r="AL385" s="377">
        <f>'4.  2011-2014 LRAM'!AL527*AL381</f>
        <v>0</v>
      </c>
      <c r="AM385" s="628">
        <f t="shared" ref="AM385:AM387" si="882">SUM(Y385:AL385)</f>
        <v>102499.34417552674</v>
      </c>
    </row>
    <row r="386" spans="2:39" ht="15">
      <c r="B386" s="323" t="s">
        <v>281</v>
      </c>
      <c r="C386" s="344"/>
      <c r="D386" s="308"/>
      <c r="E386" s="278"/>
      <c r="F386" s="278"/>
      <c r="G386" s="278"/>
      <c r="H386" s="278"/>
      <c r="I386" s="278"/>
      <c r="J386" s="278"/>
      <c r="K386" s="278"/>
      <c r="L386" s="278"/>
      <c r="M386" s="278"/>
      <c r="N386" s="278"/>
      <c r="O386" s="290"/>
      <c r="P386" s="278"/>
      <c r="Q386" s="278"/>
      <c r="R386" s="278"/>
      <c r="S386" s="308"/>
      <c r="T386" s="308"/>
      <c r="U386" s="308"/>
      <c r="V386" s="308"/>
      <c r="W386" s="278"/>
      <c r="X386" s="278"/>
      <c r="Y386" s="377">
        <f t="shared" ref="Y386:AL386" si="883">Y208*Y381</f>
        <v>73434.766900000002</v>
      </c>
      <c r="Z386" s="377">
        <f t="shared" si="883"/>
        <v>16113.084497580543</v>
      </c>
      <c r="AA386" s="377">
        <f>AA208*AA381</f>
        <v>178978.26011990057</v>
      </c>
      <c r="AB386" s="377">
        <f t="shared" si="883"/>
        <v>0</v>
      </c>
      <c r="AC386" s="377">
        <f t="shared" si="883"/>
        <v>0</v>
      </c>
      <c r="AD386" s="377">
        <f t="shared" si="883"/>
        <v>0</v>
      </c>
      <c r="AE386" s="377">
        <f t="shared" si="883"/>
        <v>0</v>
      </c>
      <c r="AF386" s="377">
        <f t="shared" si="883"/>
        <v>0</v>
      </c>
      <c r="AG386" s="377">
        <f t="shared" si="883"/>
        <v>0</v>
      </c>
      <c r="AH386" s="377">
        <f t="shared" si="883"/>
        <v>0</v>
      </c>
      <c r="AI386" s="377">
        <f t="shared" si="883"/>
        <v>0</v>
      </c>
      <c r="AJ386" s="377">
        <f t="shared" si="883"/>
        <v>0</v>
      </c>
      <c r="AK386" s="377">
        <f t="shared" si="883"/>
        <v>0</v>
      </c>
      <c r="AL386" s="377">
        <f t="shared" si="883"/>
        <v>0</v>
      </c>
      <c r="AM386" s="628">
        <f t="shared" si="882"/>
        <v>268526.1115174811</v>
      </c>
    </row>
    <row r="387" spans="2:39" ht="15">
      <c r="B387" s="323" t="s">
        <v>290</v>
      </c>
      <c r="C387" s="344"/>
      <c r="D387" s="308"/>
      <c r="E387" s="278"/>
      <c r="F387" s="278"/>
      <c r="G387" s="278"/>
      <c r="H387" s="278"/>
      <c r="I387" s="278"/>
      <c r="J387" s="278"/>
      <c r="K387" s="278"/>
      <c r="L387" s="278"/>
      <c r="M387" s="278"/>
      <c r="N387" s="278"/>
      <c r="O387" s="290"/>
      <c r="P387" s="278"/>
      <c r="Q387" s="278"/>
      <c r="R387" s="278"/>
      <c r="S387" s="308"/>
      <c r="T387" s="308"/>
      <c r="U387" s="308"/>
      <c r="V387" s="308"/>
      <c r="W387" s="278"/>
      <c r="X387" s="278"/>
      <c r="Y387" s="377">
        <f>Y378*Y381</f>
        <v>124333.5984</v>
      </c>
      <c r="Z387" s="377">
        <f t="shared" ref="Z387:AL387" si="884">Z378*Z381</f>
        <v>24482.99028890473</v>
      </c>
      <c r="AA387" s="377">
        <f t="shared" si="884"/>
        <v>38883.993344125789</v>
      </c>
      <c r="AB387" s="377">
        <f t="shared" si="884"/>
        <v>9967.151423659574</v>
      </c>
      <c r="AC387" s="377">
        <f t="shared" si="884"/>
        <v>18737.068642319995</v>
      </c>
      <c r="AD387" s="377">
        <f t="shared" si="884"/>
        <v>0</v>
      </c>
      <c r="AE387" s="377">
        <f t="shared" si="884"/>
        <v>0</v>
      </c>
      <c r="AF387" s="377">
        <f t="shared" si="884"/>
        <v>0</v>
      </c>
      <c r="AG387" s="377">
        <f t="shared" si="884"/>
        <v>0</v>
      </c>
      <c r="AH387" s="377">
        <f t="shared" si="884"/>
        <v>0</v>
      </c>
      <c r="AI387" s="377">
        <f t="shared" si="884"/>
        <v>0</v>
      </c>
      <c r="AJ387" s="377">
        <f t="shared" si="884"/>
        <v>0</v>
      </c>
      <c r="AK387" s="377">
        <f t="shared" si="884"/>
        <v>0</v>
      </c>
      <c r="AL387" s="377">
        <f t="shared" si="884"/>
        <v>0</v>
      </c>
      <c r="AM387" s="628">
        <f t="shared" si="882"/>
        <v>216404.80209901009</v>
      </c>
    </row>
    <row r="388" spans="2:39" ht="15.6">
      <c r="B388" s="348" t="s">
        <v>282</v>
      </c>
      <c r="C388" s="344"/>
      <c r="D388" s="335"/>
      <c r="E388" s="333"/>
      <c r="F388" s="333"/>
      <c r="G388" s="333"/>
      <c r="H388" s="333"/>
      <c r="I388" s="333"/>
      <c r="J388" s="333"/>
      <c r="K388" s="333"/>
      <c r="L388" s="333"/>
      <c r="M388" s="333"/>
      <c r="N388" s="333"/>
      <c r="O388" s="299"/>
      <c r="P388" s="333"/>
      <c r="Q388" s="333"/>
      <c r="R388" s="333"/>
      <c r="S388" s="335"/>
      <c r="T388" s="335"/>
      <c r="U388" s="335"/>
      <c r="V388" s="335"/>
      <c r="W388" s="333"/>
      <c r="X388" s="333"/>
      <c r="Y388" s="345">
        <f>SUM(Y382:Y387)</f>
        <v>270159.84493883321</v>
      </c>
      <c r="Z388" s="345">
        <f t="shared" ref="Z388:AE388" si="885">SUM(Z382:Z387)</f>
        <v>179445.42022545979</v>
      </c>
      <c r="AA388" s="345">
        <f t="shared" si="885"/>
        <v>330112.19965006586</v>
      </c>
      <c r="AB388" s="345">
        <f t="shared" si="885"/>
        <v>11255.039362828782</v>
      </c>
      <c r="AC388" s="345">
        <f t="shared" si="885"/>
        <v>18737.068642319995</v>
      </c>
      <c r="AD388" s="345">
        <f t="shared" si="885"/>
        <v>0</v>
      </c>
      <c r="AE388" s="345">
        <f t="shared" si="885"/>
        <v>0</v>
      </c>
      <c r="AF388" s="345">
        <f>SUM(AF382:AF387)</f>
        <v>0</v>
      </c>
      <c r="AG388" s="345">
        <f t="shared" ref="AG388:AL388" si="886">SUM(AG382:AG387)</f>
        <v>0</v>
      </c>
      <c r="AH388" s="345">
        <f t="shared" si="886"/>
        <v>0</v>
      </c>
      <c r="AI388" s="345">
        <f t="shared" si="886"/>
        <v>0</v>
      </c>
      <c r="AJ388" s="345">
        <f t="shared" si="886"/>
        <v>0</v>
      </c>
      <c r="AK388" s="345">
        <f t="shared" si="886"/>
        <v>0</v>
      </c>
      <c r="AL388" s="345">
        <f t="shared" si="886"/>
        <v>0</v>
      </c>
      <c r="AM388" s="406">
        <f>SUM(AM382:AM387)</f>
        <v>809709.57281950756</v>
      </c>
    </row>
    <row r="389" spans="2:39" ht="15.6">
      <c r="B389" s="348" t="s">
        <v>283</v>
      </c>
      <c r="C389" s="344"/>
      <c r="D389" s="349"/>
      <c r="E389" s="333"/>
      <c r="F389" s="333"/>
      <c r="G389" s="333"/>
      <c r="H389" s="333"/>
      <c r="I389" s="333"/>
      <c r="J389" s="333"/>
      <c r="K389" s="333"/>
      <c r="L389" s="333"/>
      <c r="M389" s="333"/>
      <c r="N389" s="333"/>
      <c r="O389" s="299"/>
      <c r="P389" s="333"/>
      <c r="Q389" s="333"/>
      <c r="R389" s="333"/>
      <c r="S389" s="335"/>
      <c r="T389" s="335"/>
      <c r="U389" s="335"/>
      <c r="V389" s="335"/>
      <c r="W389" s="333"/>
      <c r="X389" s="333"/>
      <c r="Y389" s="346">
        <f>Y379*Y381</f>
        <v>110569.8</v>
      </c>
      <c r="Z389" s="346">
        <f t="shared" ref="Z389:AE389" si="887">Z379*Z381</f>
        <v>14504.400000000001</v>
      </c>
      <c r="AA389" s="346">
        <f t="shared" si="887"/>
        <v>269209.37104393024</v>
      </c>
      <c r="AB389" s="346">
        <f t="shared" si="887"/>
        <v>3326.5924798499123</v>
      </c>
      <c r="AC389" s="346">
        <f t="shared" si="887"/>
        <v>366.1872115155744</v>
      </c>
      <c r="AD389" s="346">
        <f t="shared" si="887"/>
        <v>0</v>
      </c>
      <c r="AE389" s="346">
        <f t="shared" si="887"/>
        <v>0</v>
      </c>
      <c r="AF389" s="346">
        <f>AF379*AF381</f>
        <v>0</v>
      </c>
      <c r="AG389" s="346">
        <f t="shared" ref="AG389:AL389" si="888">AG379*AG381</f>
        <v>0</v>
      </c>
      <c r="AH389" s="346">
        <f t="shared" si="888"/>
        <v>0</v>
      </c>
      <c r="AI389" s="346">
        <f t="shared" si="888"/>
        <v>0</v>
      </c>
      <c r="AJ389" s="346">
        <f t="shared" si="888"/>
        <v>0</v>
      </c>
      <c r="AK389" s="346">
        <f t="shared" si="888"/>
        <v>0</v>
      </c>
      <c r="AL389" s="346">
        <f t="shared" si="888"/>
        <v>0</v>
      </c>
      <c r="AM389" s="406">
        <f>SUM(Y389:AL389)</f>
        <v>397976.35073529574</v>
      </c>
    </row>
    <row r="390" spans="2:39" ht="15.6">
      <c r="B390" s="348" t="s">
        <v>284</v>
      </c>
      <c r="C390" s="344"/>
      <c r="D390" s="349"/>
      <c r="E390" s="333"/>
      <c r="F390" s="333"/>
      <c r="G390" s="333"/>
      <c r="H390" s="333"/>
      <c r="I390" s="333"/>
      <c r="J390" s="333"/>
      <c r="K390" s="333"/>
      <c r="L390" s="333"/>
      <c r="M390" s="333"/>
      <c r="N390" s="333"/>
      <c r="O390" s="299"/>
      <c r="P390" s="333"/>
      <c r="Q390" s="333"/>
      <c r="R390" s="333"/>
      <c r="S390" s="349"/>
      <c r="T390" s="349"/>
      <c r="U390" s="349"/>
      <c r="V390" s="349"/>
      <c r="W390" s="333"/>
      <c r="X390" s="333"/>
      <c r="Y390" s="350"/>
      <c r="Z390" s="350"/>
      <c r="AA390" s="350"/>
      <c r="AB390" s="350"/>
      <c r="AC390" s="350"/>
      <c r="AD390" s="350"/>
      <c r="AE390" s="350"/>
      <c r="AF390" s="350"/>
      <c r="AG390" s="350"/>
      <c r="AH390" s="350"/>
      <c r="AI390" s="350"/>
      <c r="AJ390" s="350"/>
      <c r="AK390" s="350"/>
      <c r="AL390" s="350"/>
      <c r="AM390" s="406">
        <f>AM388-AM389</f>
        <v>411733.22208421183</v>
      </c>
    </row>
    <row r="391" spans="2:39" ht="15">
      <c r="B391" s="323"/>
      <c r="C391" s="349"/>
      <c r="D391" s="349"/>
      <c r="E391" s="333"/>
      <c r="F391" s="333"/>
      <c r="G391" s="333"/>
      <c r="H391" s="333"/>
      <c r="I391" s="333"/>
      <c r="J391" s="333"/>
      <c r="K391" s="333"/>
      <c r="L391" s="333"/>
      <c r="M391" s="333"/>
      <c r="N391" s="333"/>
      <c r="O391" s="299"/>
      <c r="P391" s="333"/>
      <c r="Q391" s="333"/>
      <c r="R391" s="333"/>
      <c r="S391" s="349"/>
      <c r="T391" s="344"/>
      <c r="U391" s="349"/>
      <c r="V391" s="349"/>
      <c r="W391" s="333"/>
      <c r="X391" s="333"/>
      <c r="Y391" s="351"/>
      <c r="Z391" s="351"/>
      <c r="AA391" s="351"/>
      <c r="AB391" s="351"/>
      <c r="AC391" s="351"/>
      <c r="AD391" s="351"/>
      <c r="AE391" s="351"/>
      <c r="AF391" s="351"/>
      <c r="AG391" s="351"/>
      <c r="AH391" s="351"/>
      <c r="AI391" s="351"/>
      <c r="AJ391" s="351"/>
      <c r="AK391" s="351"/>
      <c r="AL391" s="351"/>
      <c r="AM391" s="347"/>
    </row>
    <row r="392" spans="2:39" ht="15">
      <c r="B392" s="438" t="s">
        <v>285</v>
      </c>
      <c r="C392" s="303"/>
      <c r="D392" s="278"/>
      <c r="E392" s="278"/>
      <c r="F392" s="278"/>
      <c r="G392" s="278"/>
      <c r="H392" s="278"/>
      <c r="I392" s="278"/>
      <c r="J392" s="278"/>
      <c r="K392" s="278"/>
      <c r="L392" s="278"/>
      <c r="M392" s="278"/>
      <c r="N392" s="278"/>
      <c r="O392" s="356"/>
      <c r="P392" s="278"/>
      <c r="Q392" s="278"/>
      <c r="R392" s="278"/>
      <c r="S392" s="303"/>
      <c r="T392" s="308"/>
      <c r="U392" s="308"/>
      <c r="V392" s="278"/>
      <c r="W392" s="278"/>
      <c r="X392" s="308"/>
      <c r="Y392" s="290">
        <f>SUMPRODUCT(E221:E376,Y221:Y376)</f>
        <v>10275504</v>
      </c>
      <c r="Z392" s="290">
        <f>SUMPRODUCT(E221:E376,Z221:Z376)</f>
        <v>1549556.3473990334</v>
      </c>
      <c r="AA392" s="290">
        <f t="shared" ref="AA392:AL392" si="889">IF(AA219="kw",SUMPRODUCT($N$221:$N$376,$P$221:$P$376,AA221:AA376),SUMPRODUCT($E$221:$E$376,AA221:AA376))</f>
        <v>8164.4465930638289</v>
      </c>
      <c r="AB392" s="290">
        <f t="shared" si="889"/>
        <v>3605.7996612616939</v>
      </c>
      <c r="AC392" s="290">
        <f t="shared" si="889"/>
        <v>804.94679999999983</v>
      </c>
      <c r="AD392" s="290">
        <f t="shared" si="889"/>
        <v>0</v>
      </c>
      <c r="AE392" s="290">
        <f t="shared" si="889"/>
        <v>0</v>
      </c>
      <c r="AF392" s="290">
        <f t="shared" si="889"/>
        <v>0</v>
      </c>
      <c r="AG392" s="290">
        <f t="shared" si="889"/>
        <v>0</v>
      </c>
      <c r="AH392" s="290">
        <f t="shared" si="889"/>
        <v>0</v>
      </c>
      <c r="AI392" s="290">
        <f t="shared" si="889"/>
        <v>0</v>
      </c>
      <c r="AJ392" s="290">
        <f t="shared" si="889"/>
        <v>0</v>
      </c>
      <c r="AK392" s="290">
        <f t="shared" si="889"/>
        <v>0</v>
      </c>
      <c r="AL392" s="290">
        <f t="shared" si="889"/>
        <v>0</v>
      </c>
      <c r="AM392" s="347"/>
    </row>
    <row r="393" spans="2:39" ht="15">
      <c r="B393" s="438" t="s">
        <v>286</v>
      </c>
      <c r="C393" s="303"/>
      <c r="D393" s="278"/>
      <c r="E393" s="278"/>
      <c r="F393" s="278"/>
      <c r="G393" s="278"/>
      <c r="H393" s="278"/>
      <c r="I393" s="278"/>
      <c r="J393" s="278"/>
      <c r="K393" s="278"/>
      <c r="L393" s="278"/>
      <c r="M393" s="278"/>
      <c r="N393" s="278"/>
      <c r="O393" s="356"/>
      <c r="P393" s="278"/>
      <c r="Q393" s="278"/>
      <c r="R393" s="278"/>
      <c r="S393" s="303"/>
      <c r="T393" s="308"/>
      <c r="U393" s="308"/>
      <c r="V393" s="278"/>
      <c r="W393" s="278"/>
      <c r="X393" s="308"/>
      <c r="Y393" s="290">
        <f>SUMPRODUCT(F221:F376,Y221:Y376)</f>
        <v>10275504</v>
      </c>
      <c r="Z393" s="290">
        <f>SUMPRODUCT(F221:F376,Z221:Z376)</f>
        <v>1549645.0322232123</v>
      </c>
      <c r="AA393" s="290">
        <f t="shared" ref="AA393:AL393" si="890">IF(AA219="kw",SUMPRODUCT($N$221:$N$376,$Q$221:$Q$376,AA221:AA376),SUMPRODUCT($F$221:$F$376,AA221:AA376))</f>
        <v>8164.4465930638289</v>
      </c>
      <c r="AB393" s="290">
        <f t="shared" si="890"/>
        <v>3605.7996612616939</v>
      </c>
      <c r="AC393" s="290">
        <f t="shared" si="890"/>
        <v>800.92206599999986</v>
      </c>
      <c r="AD393" s="290">
        <f t="shared" si="890"/>
        <v>0</v>
      </c>
      <c r="AE393" s="290">
        <f t="shared" si="890"/>
        <v>0</v>
      </c>
      <c r="AF393" s="290">
        <f t="shared" si="890"/>
        <v>0</v>
      </c>
      <c r="AG393" s="290">
        <f t="shared" si="890"/>
        <v>0</v>
      </c>
      <c r="AH393" s="290">
        <f t="shared" si="890"/>
        <v>0</v>
      </c>
      <c r="AI393" s="290">
        <f t="shared" si="890"/>
        <v>0</v>
      </c>
      <c r="AJ393" s="290">
        <f t="shared" si="890"/>
        <v>0</v>
      </c>
      <c r="AK393" s="290">
        <f t="shared" si="890"/>
        <v>0</v>
      </c>
      <c r="AL393" s="290">
        <f t="shared" si="890"/>
        <v>0</v>
      </c>
      <c r="AM393" s="336"/>
    </row>
    <row r="394" spans="2:39" ht="15">
      <c r="B394" s="438" t="s">
        <v>287</v>
      </c>
      <c r="C394" s="303"/>
      <c r="D394" s="278"/>
      <c r="E394" s="278"/>
      <c r="F394" s="278"/>
      <c r="G394" s="278"/>
      <c r="H394" s="278"/>
      <c r="I394" s="278"/>
      <c r="J394" s="278"/>
      <c r="K394" s="278"/>
      <c r="L394" s="278"/>
      <c r="M394" s="278"/>
      <c r="N394" s="278"/>
      <c r="O394" s="356"/>
      <c r="P394" s="278"/>
      <c r="Q394" s="278"/>
      <c r="R394" s="278"/>
      <c r="S394" s="303"/>
      <c r="T394" s="308"/>
      <c r="U394" s="308"/>
      <c r="V394" s="278"/>
      <c r="W394" s="278"/>
      <c r="X394" s="308"/>
      <c r="Y394" s="290">
        <f>SUMPRODUCT(G221:G376,Y221:Y376)</f>
        <v>10275504</v>
      </c>
      <c r="Z394" s="290">
        <f>SUMPRODUCT(G221:G376,Z221:Z376)</f>
        <v>1548809.0322232123</v>
      </c>
      <c r="AA394" s="290">
        <f t="shared" ref="AA394:AL394" si="891">IF(AA219="kw",SUMPRODUCT($N$221:$N$376,$R$221:$R$376,AA221:AA376),SUMPRODUCT($G$221:$G$376,AA221:AA376))</f>
        <v>8164.4465930638289</v>
      </c>
      <c r="AB394" s="290">
        <f t="shared" si="891"/>
        <v>3605.7996612616939</v>
      </c>
      <c r="AC394" s="290">
        <f t="shared" si="891"/>
        <v>800.92206599999986</v>
      </c>
      <c r="AD394" s="290">
        <f t="shared" si="891"/>
        <v>0</v>
      </c>
      <c r="AE394" s="290">
        <f t="shared" si="891"/>
        <v>0</v>
      </c>
      <c r="AF394" s="290">
        <f t="shared" si="891"/>
        <v>0</v>
      </c>
      <c r="AG394" s="290">
        <f t="shared" si="891"/>
        <v>0</v>
      </c>
      <c r="AH394" s="290">
        <f t="shared" si="891"/>
        <v>0</v>
      </c>
      <c r="AI394" s="290">
        <f t="shared" si="891"/>
        <v>0</v>
      </c>
      <c r="AJ394" s="290">
        <f t="shared" si="891"/>
        <v>0</v>
      </c>
      <c r="AK394" s="290">
        <f t="shared" si="891"/>
        <v>0</v>
      </c>
      <c r="AL394" s="290">
        <f t="shared" si="891"/>
        <v>0</v>
      </c>
      <c r="AM394" s="336"/>
    </row>
    <row r="395" spans="2:39" ht="15">
      <c r="B395" s="439" t="s">
        <v>288</v>
      </c>
      <c r="C395" s="363"/>
      <c r="D395" s="383"/>
      <c r="E395" s="383"/>
      <c r="F395" s="383"/>
      <c r="G395" s="383"/>
      <c r="H395" s="383"/>
      <c r="I395" s="383"/>
      <c r="J395" s="383"/>
      <c r="K395" s="383"/>
      <c r="L395" s="383"/>
      <c r="M395" s="383"/>
      <c r="N395" s="383"/>
      <c r="O395" s="382"/>
      <c r="P395" s="383"/>
      <c r="Q395" s="383"/>
      <c r="R395" s="383"/>
      <c r="S395" s="363"/>
      <c r="T395" s="384"/>
      <c r="U395" s="384"/>
      <c r="V395" s="383"/>
      <c r="W395" s="383"/>
      <c r="X395" s="384"/>
      <c r="Y395" s="325">
        <f>SUMPRODUCT(H221:H376,Y221:Y376)</f>
        <v>10275504</v>
      </c>
      <c r="Z395" s="325">
        <f>SUMPRODUCT(H221:H376,Z221:Z376)</f>
        <v>1548809.0322232123</v>
      </c>
      <c r="AA395" s="325">
        <f t="shared" ref="AA395:AL395" si="892">IF(AA219="kw",SUMPRODUCT($N$221:$N$376,$S$221:$S$376,AA221:AA376),SUMPRODUCT($H$221:$H$376,AA221:AA376))</f>
        <v>8164.4465930638289</v>
      </c>
      <c r="AB395" s="325">
        <f t="shared" si="892"/>
        <v>3605.7996612616939</v>
      </c>
      <c r="AC395" s="325">
        <f t="shared" si="892"/>
        <v>800.92206599999986</v>
      </c>
      <c r="AD395" s="325">
        <f t="shared" si="892"/>
        <v>0</v>
      </c>
      <c r="AE395" s="325">
        <f t="shared" si="892"/>
        <v>0</v>
      </c>
      <c r="AF395" s="325">
        <f t="shared" si="892"/>
        <v>0</v>
      </c>
      <c r="AG395" s="325">
        <f t="shared" si="892"/>
        <v>0</v>
      </c>
      <c r="AH395" s="325">
        <f t="shared" si="892"/>
        <v>0</v>
      </c>
      <c r="AI395" s="325">
        <f t="shared" si="892"/>
        <v>0</v>
      </c>
      <c r="AJ395" s="325">
        <f t="shared" si="892"/>
        <v>0</v>
      </c>
      <c r="AK395" s="325">
        <f t="shared" si="892"/>
        <v>0</v>
      </c>
      <c r="AL395" s="325">
        <f t="shared" si="892"/>
        <v>0</v>
      </c>
      <c r="AM395" s="385"/>
    </row>
    <row r="396" spans="2:39" ht="21" customHeight="1">
      <c r="B396" s="367" t="s">
        <v>585</v>
      </c>
      <c r="C396" s="386"/>
      <c r="D396" s="387"/>
      <c r="E396" s="387"/>
      <c r="F396" s="387"/>
      <c r="G396" s="387"/>
      <c r="H396" s="387"/>
      <c r="I396" s="387"/>
      <c r="J396" s="387"/>
      <c r="K396" s="387"/>
      <c r="L396" s="387"/>
      <c r="M396" s="387"/>
      <c r="N396" s="387"/>
      <c r="O396" s="387"/>
      <c r="P396" s="387"/>
      <c r="Q396" s="387"/>
      <c r="R396" s="387"/>
      <c r="S396" s="370"/>
      <c r="T396" s="371"/>
      <c r="U396" s="387"/>
      <c r="V396" s="387"/>
      <c r="W396" s="387"/>
      <c r="X396" s="387"/>
      <c r="Y396" s="408"/>
      <c r="Z396" s="408"/>
      <c r="AA396" s="408"/>
      <c r="AB396" s="408"/>
      <c r="AC396" s="408"/>
      <c r="AD396" s="408"/>
      <c r="AE396" s="408"/>
      <c r="AF396" s="408"/>
      <c r="AG396" s="408"/>
      <c r="AH396" s="408"/>
      <c r="AI396" s="408"/>
      <c r="AJ396" s="408"/>
      <c r="AK396" s="408"/>
      <c r="AL396" s="408"/>
      <c r="AM396" s="388"/>
    </row>
    <row r="399" spans="2:39" ht="15.6">
      <c r="B399" s="279" t="s">
        <v>291</v>
      </c>
      <c r="C399" s="280"/>
      <c r="D399" s="589" t="s">
        <v>525</v>
      </c>
      <c r="E399" s="252"/>
      <c r="F399" s="591"/>
      <c r="G399" s="252"/>
      <c r="H399" s="252"/>
      <c r="I399" s="252"/>
      <c r="J399" s="252"/>
      <c r="K399" s="252"/>
      <c r="L399" s="252"/>
      <c r="M399" s="252"/>
      <c r="N399" s="252"/>
      <c r="O399" s="280"/>
      <c r="P399" s="252"/>
      <c r="Q399" s="252"/>
      <c r="R399" s="252"/>
      <c r="S399" s="252"/>
      <c r="T399" s="252"/>
      <c r="U399" s="252"/>
      <c r="V399" s="252"/>
      <c r="W399" s="252"/>
      <c r="X399" s="252"/>
      <c r="Y399" s="269"/>
      <c r="Z399" s="266"/>
      <c r="AA399" s="266"/>
      <c r="AB399" s="266"/>
      <c r="AC399" s="266"/>
      <c r="AD399" s="266"/>
      <c r="AE399" s="266"/>
      <c r="AF399" s="266"/>
      <c r="AG399" s="266"/>
      <c r="AH399" s="266"/>
      <c r="AI399" s="266"/>
      <c r="AJ399" s="266"/>
      <c r="AK399" s="266"/>
      <c r="AL399" s="266"/>
      <c r="AM399" s="281"/>
    </row>
    <row r="400" spans="2:39" ht="33.75" customHeight="1">
      <c r="B400" s="861" t="s">
        <v>211</v>
      </c>
      <c r="C400" s="863" t="s">
        <v>33</v>
      </c>
      <c r="D400" s="283" t="s">
        <v>421</v>
      </c>
      <c r="E400" s="865" t="s">
        <v>209</v>
      </c>
      <c r="F400" s="866"/>
      <c r="G400" s="866"/>
      <c r="H400" s="866"/>
      <c r="I400" s="866"/>
      <c r="J400" s="866"/>
      <c r="K400" s="866"/>
      <c r="L400" s="866"/>
      <c r="M400" s="867"/>
      <c r="N400" s="868" t="s">
        <v>213</v>
      </c>
      <c r="O400" s="283" t="s">
        <v>422</v>
      </c>
      <c r="P400" s="865" t="s">
        <v>212</v>
      </c>
      <c r="Q400" s="866"/>
      <c r="R400" s="866"/>
      <c r="S400" s="866"/>
      <c r="T400" s="866"/>
      <c r="U400" s="866"/>
      <c r="V400" s="866"/>
      <c r="W400" s="866"/>
      <c r="X400" s="867"/>
      <c r="Y400" s="858" t="s">
        <v>243</v>
      </c>
      <c r="Z400" s="859"/>
      <c r="AA400" s="859"/>
      <c r="AB400" s="859"/>
      <c r="AC400" s="859"/>
      <c r="AD400" s="859"/>
      <c r="AE400" s="859"/>
      <c r="AF400" s="859"/>
      <c r="AG400" s="859"/>
      <c r="AH400" s="859"/>
      <c r="AI400" s="859"/>
      <c r="AJ400" s="859"/>
      <c r="AK400" s="859"/>
      <c r="AL400" s="859"/>
      <c r="AM400" s="860"/>
    </row>
    <row r="401" spans="1:39" ht="61.5" customHeight="1">
      <c r="B401" s="862"/>
      <c r="C401" s="864"/>
      <c r="D401" s="284">
        <v>2017</v>
      </c>
      <c r="E401" s="284">
        <v>2018</v>
      </c>
      <c r="F401" s="284">
        <v>2019</v>
      </c>
      <c r="G401" s="284">
        <v>2020</v>
      </c>
      <c r="H401" s="284">
        <v>2021</v>
      </c>
      <c r="I401" s="284">
        <v>2022</v>
      </c>
      <c r="J401" s="284">
        <v>2023</v>
      </c>
      <c r="K401" s="284">
        <v>2024</v>
      </c>
      <c r="L401" s="284">
        <v>2025</v>
      </c>
      <c r="M401" s="284">
        <v>2026</v>
      </c>
      <c r="N401" s="869"/>
      <c r="O401" s="284">
        <v>2017</v>
      </c>
      <c r="P401" s="284">
        <v>2018</v>
      </c>
      <c r="Q401" s="284">
        <v>2019</v>
      </c>
      <c r="R401" s="284">
        <v>2020</v>
      </c>
      <c r="S401" s="284">
        <v>2021</v>
      </c>
      <c r="T401" s="284">
        <v>2022</v>
      </c>
      <c r="U401" s="284">
        <v>2023</v>
      </c>
      <c r="V401" s="284">
        <v>2024</v>
      </c>
      <c r="W401" s="284">
        <v>2025</v>
      </c>
      <c r="X401" s="284">
        <v>2026</v>
      </c>
      <c r="Y401" s="284" t="str">
        <f>'1.  LRAMVA Summary'!D52</f>
        <v>Residential</v>
      </c>
      <c r="Z401" s="284" t="str">
        <f>'1.  LRAMVA Summary'!E52</f>
        <v>GS&lt;50 kW</v>
      </c>
      <c r="AA401" s="284" t="str">
        <f>'1.  LRAMVA Summary'!F52</f>
        <v>GS&gt;50 kW</v>
      </c>
      <c r="AB401" s="284" t="str">
        <f>'1.  LRAMVA Summary'!G52</f>
        <v>GS&gt;1000 kW</v>
      </c>
      <c r="AC401" s="284" t="str">
        <f>'1.  LRAMVA Summary'!H52</f>
        <v>Street Lighting</v>
      </c>
      <c r="AD401" s="284" t="str">
        <f>'1.  LRAMVA Summary'!I52</f>
        <v/>
      </c>
      <c r="AE401" s="284" t="str">
        <f>'1.  LRAMVA Summary'!J52</f>
        <v/>
      </c>
      <c r="AF401" s="284" t="str">
        <f>'1.  LRAMVA Summary'!K52</f>
        <v/>
      </c>
      <c r="AG401" s="284" t="str">
        <f>'1.  LRAMVA Summary'!L52</f>
        <v/>
      </c>
      <c r="AH401" s="284" t="str">
        <f>'1.  LRAMVA Summary'!M52</f>
        <v/>
      </c>
      <c r="AI401" s="284" t="str">
        <f>'1.  LRAMVA Summary'!N52</f>
        <v/>
      </c>
      <c r="AJ401" s="284" t="str">
        <f>'1.  LRAMVA Summary'!O52</f>
        <v/>
      </c>
      <c r="AK401" s="284" t="str">
        <f>'1.  LRAMVA Summary'!P52</f>
        <v/>
      </c>
      <c r="AL401" s="284" t="str">
        <f>'1.  LRAMVA Summary'!Q52</f>
        <v/>
      </c>
      <c r="AM401" s="286" t="str">
        <f>'1.  LRAMVA Summary'!R52</f>
        <v>Total</v>
      </c>
    </row>
    <row r="402" spans="1:39" ht="15.75" customHeight="1">
      <c r="A402" s="531"/>
      <c r="B402" s="523" t="s">
        <v>503</v>
      </c>
      <c r="C402" s="288"/>
      <c r="D402" s="288"/>
      <c r="E402" s="288"/>
      <c r="F402" s="288"/>
      <c r="G402" s="288"/>
      <c r="H402" s="288"/>
      <c r="I402" s="288"/>
      <c r="J402" s="288"/>
      <c r="K402" s="288"/>
      <c r="L402" s="288"/>
      <c r="M402" s="288"/>
      <c r="N402" s="289"/>
      <c r="O402" s="288"/>
      <c r="P402" s="288"/>
      <c r="Q402" s="288"/>
      <c r="R402" s="288"/>
      <c r="S402" s="288"/>
      <c r="T402" s="288"/>
      <c r="U402" s="288"/>
      <c r="V402" s="288"/>
      <c r="W402" s="288"/>
      <c r="X402" s="288"/>
      <c r="Y402" s="290" t="str">
        <f>'1.  LRAMVA Summary'!D53</f>
        <v>kWh</v>
      </c>
      <c r="Z402" s="290" t="str">
        <f>'1.  LRAMVA Summary'!E53</f>
        <v>kWh</v>
      </c>
      <c r="AA402" s="290" t="str">
        <f>'1.  LRAMVA Summary'!F53</f>
        <v>KW</v>
      </c>
      <c r="AB402" s="290" t="str">
        <f>'1.  LRAMVA Summary'!G53</f>
        <v>KW</v>
      </c>
      <c r="AC402" s="290" t="str">
        <f>'1.  LRAMVA Summary'!H53</f>
        <v>KW</v>
      </c>
      <c r="AD402" s="290">
        <f>'1.  LRAMVA Summary'!I53</f>
        <v>0</v>
      </c>
      <c r="AE402" s="290">
        <f>'1.  LRAMVA Summary'!J53</f>
        <v>0</v>
      </c>
      <c r="AF402" s="290">
        <f>'1.  LRAMVA Summary'!K53</f>
        <v>0</v>
      </c>
      <c r="AG402" s="290">
        <f>'1.  LRAMVA Summary'!L53</f>
        <v>0</v>
      </c>
      <c r="AH402" s="290">
        <f>'1.  LRAMVA Summary'!M53</f>
        <v>0</v>
      </c>
      <c r="AI402" s="290">
        <f>'1.  LRAMVA Summary'!N53</f>
        <v>0</v>
      </c>
      <c r="AJ402" s="290">
        <f>'1.  LRAMVA Summary'!O53</f>
        <v>0</v>
      </c>
      <c r="AK402" s="290">
        <f>'1.  LRAMVA Summary'!P53</f>
        <v>0</v>
      </c>
      <c r="AL402" s="290">
        <f>'1.  LRAMVA Summary'!Q53</f>
        <v>0</v>
      </c>
      <c r="AM402" s="291"/>
    </row>
    <row r="403" spans="1:39" ht="15.6" outlineLevel="1">
      <c r="A403" s="531"/>
      <c r="B403" s="503" t="s">
        <v>496</v>
      </c>
      <c r="C403" s="288"/>
      <c r="D403" s="288"/>
      <c r="E403" s="288"/>
      <c r="F403" s="288"/>
      <c r="G403" s="288"/>
      <c r="H403" s="288"/>
      <c r="I403" s="288"/>
      <c r="J403" s="288"/>
      <c r="K403" s="288"/>
      <c r="L403" s="288"/>
      <c r="M403" s="288"/>
      <c r="N403" s="289"/>
      <c r="O403" s="288"/>
      <c r="P403" s="288"/>
      <c r="Q403" s="288"/>
      <c r="R403" s="288"/>
      <c r="S403" s="288"/>
      <c r="T403" s="288"/>
      <c r="U403" s="288"/>
      <c r="V403" s="288"/>
      <c r="W403" s="288"/>
      <c r="X403" s="288"/>
      <c r="Y403" s="290"/>
      <c r="Z403" s="290"/>
      <c r="AA403" s="290"/>
      <c r="AB403" s="290"/>
      <c r="AC403" s="290"/>
      <c r="AD403" s="290"/>
      <c r="AE403" s="290"/>
      <c r="AF403" s="290"/>
      <c r="AG403" s="290"/>
      <c r="AH403" s="290"/>
      <c r="AI403" s="290"/>
      <c r="AJ403" s="290"/>
      <c r="AK403" s="290"/>
      <c r="AL403" s="290"/>
      <c r="AM403" s="291"/>
    </row>
    <row r="404" spans="1:39" ht="15" outlineLevel="1">
      <c r="A404" s="531">
        <v>1</v>
      </c>
      <c r="B404" s="427" t="s">
        <v>95</v>
      </c>
      <c r="C404" s="290" t="s">
        <v>25</v>
      </c>
      <c r="D404" s="294"/>
      <c r="E404" s="294"/>
      <c r="F404" s="294"/>
      <c r="G404" s="294"/>
      <c r="H404" s="294"/>
      <c r="I404" s="294"/>
      <c r="J404" s="294"/>
      <c r="K404" s="294"/>
      <c r="L404" s="294"/>
      <c r="M404" s="294"/>
      <c r="N404" s="290"/>
      <c r="O404" s="294"/>
      <c r="P404" s="294"/>
      <c r="Q404" s="294"/>
      <c r="R404" s="294"/>
      <c r="S404" s="294"/>
      <c r="T404" s="294"/>
      <c r="U404" s="294"/>
      <c r="V404" s="294"/>
      <c r="W404" s="294"/>
      <c r="X404" s="294"/>
      <c r="Y404" s="409"/>
      <c r="Z404" s="409"/>
      <c r="AA404" s="409"/>
      <c r="AB404" s="409"/>
      <c r="AC404" s="409"/>
      <c r="AD404" s="409"/>
      <c r="AE404" s="409"/>
      <c r="AF404" s="409"/>
      <c r="AG404" s="409"/>
      <c r="AH404" s="409"/>
      <c r="AI404" s="409"/>
      <c r="AJ404" s="409"/>
      <c r="AK404" s="409"/>
      <c r="AL404" s="409"/>
      <c r="AM404" s="295">
        <f>SUM(Y404:AL404)</f>
        <v>0</v>
      </c>
    </row>
    <row r="405" spans="1:39" ht="15" outlineLevel="1">
      <c r="A405" s="531"/>
      <c r="B405" s="430" t="s">
        <v>308</v>
      </c>
      <c r="C405" s="290" t="s">
        <v>163</v>
      </c>
      <c r="D405" s="294"/>
      <c r="E405" s="294"/>
      <c r="F405" s="294"/>
      <c r="G405" s="294"/>
      <c r="H405" s="294"/>
      <c r="I405" s="294"/>
      <c r="J405" s="294"/>
      <c r="K405" s="294"/>
      <c r="L405" s="294"/>
      <c r="M405" s="294"/>
      <c r="N405" s="467"/>
      <c r="O405" s="294"/>
      <c r="P405" s="294"/>
      <c r="Q405" s="294"/>
      <c r="R405" s="294"/>
      <c r="S405" s="294"/>
      <c r="T405" s="294"/>
      <c r="U405" s="294"/>
      <c r="V405" s="294"/>
      <c r="W405" s="294"/>
      <c r="X405" s="294"/>
      <c r="Y405" s="410">
        <f>Y404</f>
        <v>0</v>
      </c>
      <c r="Z405" s="410">
        <f t="shared" ref="Z405" si="893">Z404</f>
        <v>0</v>
      </c>
      <c r="AA405" s="410">
        <f t="shared" ref="AA405" si="894">AA404</f>
        <v>0</v>
      </c>
      <c r="AB405" s="410">
        <f t="shared" ref="AB405" si="895">AB404</f>
        <v>0</v>
      </c>
      <c r="AC405" s="410">
        <f t="shared" ref="AC405" si="896">AC404</f>
        <v>0</v>
      </c>
      <c r="AD405" s="410">
        <f t="shared" ref="AD405" si="897">AD404</f>
        <v>0</v>
      </c>
      <c r="AE405" s="410">
        <f t="shared" ref="AE405" si="898">AE404</f>
        <v>0</v>
      </c>
      <c r="AF405" s="410">
        <f t="shared" ref="AF405" si="899">AF404</f>
        <v>0</v>
      </c>
      <c r="AG405" s="410">
        <f t="shared" ref="AG405" si="900">AG404</f>
        <v>0</v>
      </c>
      <c r="AH405" s="410">
        <f t="shared" ref="AH405" si="901">AH404</f>
        <v>0</v>
      </c>
      <c r="AI405" s="410">
        <f t="shared" ref="AI405" si="902">AI404</f>
        <v>0</v>
      </c>
      <c r="AJ405" s="410">
        <f t="shared" ref="AJ405" si="903">AJ404</f>
        <v>0</v>
      </c>
      <c r="AK405" s="410">
        <f t="shared" ref="AK405" si="904">AK404</f>
        <v>0</v>
      </c>
      <c r="AL405" s="410">
        <f t="shared" ref="AL405" si="905">AL404</f>
        <v>0</v>
      </c>
      <c r="AM405" s="296"/>
    </row>
    <row r="406" spans="1:39" ht="15.6" outlineLevel="1">
      <c r="A406" s="531"/>
      <c r="B406" s="524"/>
      <c r="C406" s="298"/>
      <c r="D406" s="298"/>
      <c r="E406" s="298"/>
      <c r="F406" s="298"/>
      <c r="G406" s="298"/>
      <c r="H406" s="298"/>
      <c r="I406" s="298"/>
      <c r="J406" s="298"/>
      <c r="K406" s="298"/>
      <c r="L406" s="298"/>
      <c r="M406" s="298"/>
      <c r="N406" s="299"/>
      <c r="O406" s="298"/>
      <c r="P406" s="298"/>
      <c r="Q406" s="298"/>
      <c r="R406" s="298"/>
      <c r="S406" s="298"/>
      <c r="T406" s="298"/>
      <c r="U406" s="298"/>
      <c r="V406" s="298"/>
      <c r="W406" s="298"/>
      <c r="X406" s="298"/>
      <c r="Y406" s="411"/>
      <c r="Z406" s="412"/>
      <c r="AA406" s="412"/>
      <c r="AB406" s="412"/>
      <c r="AC406" s="412"/>
      <c r="AD406" s="412"/>
      <c r="AE406" s="412"/>
      <c r="AF406" s="412"/>
      <c r="AG406" s="412"/>
      <c r="AH406" s="412"/>
      <c r="AI406" s="412"/>
      <c r="AJ406" s="412"/>
      <c r="AK406" s="412"/>
      <c r="AL406" s="412"/>
      <c r="AM406" s="301"/>
    </row>
    <row r="407" spans="1:39" ht="15" outlineLevel="1">
      <c r="A407" s="531">
        <v>2</v>
      </c>
      <c r="B407" s="427" t="s">
        <v>96</v>
      </c>
      <c r="C407" s="290" t="s">
        <v>25</v>
      </c>
      <c r="D407" s="294"/>
      <c r="E407" s="294"/>
      <c r="F407" s="294"/>
      <c r="G407" s="294"/>
      <c r="H407" s="294"/>
      <c r="I407" s="294"/>
      <c r="J407" s="294"/>
      <c r="K407" s="294"/>
      <c r="L407" s="294"/>
      <c r="M407" s="294"/>
      <c r="N407" s="290"/>
      <c r="O407" s="294"/>
      <c r="P407" s="294"/>
      <c r="Q407" s="294"/>
      <c r="R407" s="294"/>
      <c r="S407" s="294"/>
      <c r="T407" s="294"/>
      <c r="U407" s="294"/>
      <c r="V407" s="294"/>
      <c r="W407" s="294"/>
      <c r="X407" s="294"/>
      <c r="Y407" s="409"/>
      <c r="Z407" s="409"/>
      <c r="AA407" s="409"/>
      <c r="AB407" s="409"/>
      <c r="AC407" s="409"/>
      <c r="AD407" s="409"/>
      <c r="AE407" s="409"/>
      <c r="AF407" s="409"/>
      <c r="AG407" s="409"/>
      <c r="AH407" s="409"/>
      <c r="AI407" s="409"/>
      <c r="AJ407" s="409"/>
      <c r="AK407" s="409"/>
      <c r="AL407" s="409"/>
      <c r="AM407" s="295">
        <f>SUM(Y407:AL407)</f>
        <v>0</v>
      </c>
    </row>
    <row r="408" spans="1:39" ht="15" outlineLevel="1">
      <c r="A408" s="531"/>
      <c r="B408" s="430" t="s">
        <v>308</v>
      </c>
      <c r="C408" s="290" t="s">
        <v>163</v>
      </c>
      <c r="D408" s="294"/>
      <c r="E408" s="294"/>
      <c r="F408" s="294"/>
      <c r="G408" s="294"/>
      <c r="H408" s="294"/>
      <c r="I408" s="294"/>
      <c r="J408" s="294"/>
      <c r="K408" s="294"/>
      <c r="L408" s="294"/>
      <c r="M408" s="294"/>
      <c r="N408" s="467"/>
      <c r="O408" s="294"/>
      <c r="P408" s="294"/>
      <c r="Q408" s="294"/>
      <c r="R408" s="294"/>
      <c r="S408" s="294"/>
      <c r="T408" s="294"/>
      <c r="U408" s="294"/>
      <c r="V408" s="294"/>
      <c r="W408" s="294"/>
      <c r="X408" s="294"/>
      <c r="Y408" s="410">
        <f>Y407</f>
        <v>0</v>
      </c>
      <c r="Z408" s="410">
        <f t="shared" ref="Z408" si="906">Z407</f>
        <v>0</v>
      </c>
      <c r="AA408" s="410">
        <f t="shared" ref="AA408" si="907">AA407</f>
        <v>0</v>
      </c>
      <c r="AB408" s="410">
        <f t="shared" ref="AB408" si="908">AB407</f>
        <v>0</v>
      </c>
      <c r="AC408" s="410">
        <f t="shared" ref="AC408" si="909">AC407</f>
        <v>0</v>
      </c>
      <c r="AD408" s="410">
        <f t="shared" ref="AD408" si="910">AD407</f>
        <v>0</v>
      </c>
      <c r="AE408" s="410">
        <f t="shared" ref="AE408" si="911">AE407</f>
        <v>0</v>
      </c>
      <c r="AF408" s="410">
        <f t="shared" ref="AF408" si="912">AF407</f>
        <v>0</v>
      </c>
      <c r="AG408" s="410">
        <f t="shared" ref="AG408" si="913">AG407</f>
        <v>0</v>
      </c>
      <c r="AH408" s="410">
        <f t="shared" ref="AH408" si="914">AH407</f>
        <v>0</v>
      </c>
      <c r="AI408" s="410">
        <f t="shared" ref="AI408" si="915">AI407</f>
        <v>0</v>
      </c>
      <c r="AJ408" s="410">
        <f t="shared" ref="AJ408" si="916">AJ407</f>
        <v>0</v>
      </c>
      <c r="AK408" s="410">
        <f t="shared" ref="AK408" si="917">AK407</f>
        <v>0</v>
      </c>
      <c r="AL408" s="410">
        <f t="shared" ref="AL408" si="918">AL407</f>
        <v>0</v>
      </c>
      <c r="AM408" s="296"/>
    </row>
    <row r="409" spans="1:39" ht="15.6" outlineLevel="1">
      <c r="A409" s="531"/>
      <c r="B409" s="524"/>
      <c r="C409" s="298"/>
      <c r="D409" s="303"/>
      <c r="E409" s="303"/>
      <c r="F409" s="303"/>
      <c r="G409" s="303"/>
      <c r="H409" s="303"/>
      <c r="I409" s="303"/>
      <c r="J409" s="303"/>
      <c r="K409" s="303"/>
      <c r="L409" s="303"/>
      <c r="M409" s="303"/>
      <c r="N409" s="299"/>
      <c r="O409" s="303"/>
      <c r="P409" s="303"/>
      <c r="Q409" s="303"/>
      <c r="R409" s="303"/>
      <c r="S409" s="303"/>
      <c r="T409" s="303"/>
      <c r="U409" s="303"/>
      <c r="V409" s="303"/>
      <c r="W409" s="303"/>
      <c r="X409" s="303"/>
      <c r="Y409" s="411"/>
      <c r="Z409" s="412"/>
      <c r="AA409" s="412"/>
      <c r="AB409" s="412"/>
      <c r="AC409" s="412"/>
      <c r="AD409" s="412"/>
      <c r="AE409" s="412"/>
      <c r="AF409" s="412"/>
      <c r="AG409" s="412"/>
      <c r="AH409" s="412"/>
      <c r="AI409" s="412"/>
      <c r="AJ409" s="412"/>
      <c r="AK409" s="412"/>
      <c r="AL409" s="412"/>
      <c r="AM409" s="301"/>
    </row>
    <row r="410" spans="1:39" ht="15" outlineLevel="1">
      <c r="A410" s="531">
        <v>3</v>
      </c>
      <c r="B410" s="427" t="s">
        <v>97</v>
      </c>
      <c r="C410" s="290" t="s">
        <v>25</v>
      </c>
      <c r="D410" s="294"/>
      <c r="E410" s="294"/>
      <c r="F410" s="294"/>
      <c r="G410" s="294"/>
      <c r="H410" s="294"/>
      <c r="I410" s="294"/>
      <c r="J410" s="294"/>
      <c r="K410" s="294"/>
      <c r="L410" s="294"/>
      <c r="M410" s="294"/>
      <c r="N410" s="290"/>
      <c r="O410" s="294"/>
      <c r="P410" s="294"/>
      <c r="Q410" s="294"/>
      <c r="R410" s="294"/>
      <c r="S410" s="294"/>
      <c r="T410" s="294"/>
      <c r="U410" s="294"/>
      <c r="V410" s="294"/>
      <c r="W410" s="294"/>
      <c r="X410" s="294"/>
      <c r="Y410" s="409"/>
      <c r="Z410" s="409"/>
      <c r="AA410" s="409"/>
      <c r="AB410" s="409"/>
      <c r="AC410" s="409"/>
      <c r="AD410" s="409"/>
      <c r="AE410" s="409"/>
      <c r="AF410" s="409"/>
      <c r="AG410" s="409"/>
      <c r="AH410" s="409"/>
      <c r="AI410" s="409"/>
      <c r="AJ410" s="409"/>
      <c r="AK410" s="409"/>
      <c r="AL410" s="409"/>
      <c r="AM410" s="295">
        <f>SUM(Y410:AL410)</f>
        <v>0</v>
      </c>
    </row>
    <row r="411" spans="1:39" ht="15" outlineLevel="1">
      <c r="A411" s="531"/>
      <c r="B411" s="430" t="s">
        <v>308</v>
      </c>
      <c r="C411" s="290" t="s">
        <v>163</v>
      </c>
      <c r="D411" s="294"/>
      <c r="E411" s="294"/>
      <c r="F411" s="294"/>
      <c r="G411" s="294"/>
      <c r="H411" s="294"/>
      <c r="I411" s="294"/>
      <c r="J411" s="294"/>
      <c r="K411" s="294"/>
      <c r="L411" s="294"/>
      <c r="M411" s="294"/>
      <c r="N411" s="467"/>
      <c r="O411" s="294"/>
      <c r="P411" s="294"/>
      <c r="Q411" s="294"/>
      <c r="R411" s="294"/>
      <c r="S411" s="294"/>
      <c r="T411" s="294"/>
      <c r="U411" s="294"/>
      <c r="V411" s="294"/>
      <c r="W411" s="294"/>
      <c r="X411" s="294"/>
      <c r="Y411" s="410">
        <f>Y410</f>
        <v>0</v>
      </c>
      <c r="Z411" s="410">
        <f t="shared" ref="Z411" si="919">Z410</f>
        <v>0</v>
      </c>
      <c r="AA411" s="410">
        <f t="shared" ref="AA411" si="920">AA410</f>
        <v>0</v>
      </c>
      <c r="AB411" s="410">
        <f t="shared" ref="AB411" si="921">AB410</f>
        <v>0</v>
      </c>
      <c r="AC411" s="410">
        <f t="shared" ref="AC411" si="922">AC410</f>
        <v>0</v>
      </c>
      <c r="AD411" s="410">
        <f t="shared" ref="AD411" si="923">AD410</f>
        <v>0</v>
      </c>
      <c r="AE411" s="410">
        <f t="shared" ref="AE411" si="924">AE410</f>
        <v>0</v>
      </c>
      <c r="AF411" s="410">
        <f t="shared" ref="AF411" si="925">AF410</f>
        <v>0</v>
      </c>
      <c r="AG411" s="410">
        <f t="shared" ref="AG411" si="926">AG410</f>
        <v>0</v>
      </c>
      <c r="AH411" s="410">
        <f t="shared" ref="AH411" si="927">AH410</f>
        <v>0</v>
      </c>
      <c r="AI411" s="410">
        <f t="shared" ref="AI411" si="928">AI410</f>
        <v>0</v>
      </c>
      <c r="AJ411" s="410">
        <f t="shared" ref="AJ411" si="929">AJ410</f>
        <v>0</v>
      </c>
      <c r="AK411" s="410">
        <f t="shared" ref="AK411" si="930">AK410</f>
        <v>0</v>
      </c>
      <c r="AL411" s="410">
        <f t="shared" ref="AL411" si="931">AL410</f>
        <v>0</v>
      </c>
      <c r="AM411" s="296"/>
    </row>
    <row r="412" spans="1:39" ht="15" outlineLevel="1">
      <c r="A412" s="531"/>
      <c r="B412" s="430"/>
      <c r="C412" s="304"/>
      <c r="D412" s="290"/>
      <c r="E412" s="290"/>
      <c r="F412" s="290"/>
      <c r="G412" s="290"/>
      <c r="H412" s="290"/>
      <c r="I412" s="290"/>
      <c r="J412" s="290"/>
      <c r="K412" s="290"/>
      <c r="L412" s="290"/>
      <c r="M412" s="290"/>
      <c r="N412" s="290"/>
      <c r="O412" s="290"/>
      <c r="P412" s="290"/>
      <c r="Q412" s="290"/>
      <c r="R412" s="290"/>
      <c r="S412" s="290"/>
      <c r="T412" s="290"/>
      <c r="U412" s="290"/>
      <c r="V412" s="290"/>
      <c r="W412" s="290"/>
      <c r="X412" s="290"/>
      <c r="Y412" s="411"/>
      <c r="Z412" s="411"/>
      <c r="AA412" s="411"/>
      <c r="AB412" s="411"/>
      <c r="AC412" s="411"/>
      <c r="AD412" s="411"/>
      <c r="AE412" s="411"/>
      <c r="AF412" s="411"/>
      <c r="AG412" s="411"/>
      <c r="AH412" s="411"/>
      <c r="AI412" s="411"/>
      <c r="AJ412" s="411"/>
      <c r="AK412" s="411"/>
      <c r="AL412" s="411"/>
      <c r="AM412" s="305"/>
    </row>
    <row r="413" spans="1:39" ht="15" outlineLevel="1">
      <c r="A413" s="531">
        <v>4</v>
      </c>
      <c r="B413" s="519" t="s">
        <v>675</v>
      </c>
      <c r="C413" s="290" t="s">
        <v>25</v>
      </c>
      <c r="D413" s="294"/>
      <c r="E413" s="294"/>
      <c r="F413" s="294"/>
      <c r="G413" s="294"/>
      <c r="H413" s="294"/>
      <c r="I413" s="294"/>
      <c r="J413" s="294"/>
      <c r="K413" s="294"/>
      <c r="L413" s="294"/>
      <c r="M413" s="294"/>
      <c r="N413" s="290"/>
      <c r="O413" s="294"/>
      <c r="P413" s="294"/>
      <c r="Q413" s="294"/>
      <c r="R413" s="294"/>
      <c r="S413" s="294"/>
      <c r="T413" s="294"/>
      <c r="U413" s="294"/>
      <c r="V413" s="294"/>
      <c r="W413" s="294"/>
      <c r="X413" s="294"/>
      <c r="Y413" s="409"/>
      <c r="Z413" s="409"/>
      <c r="AA413" s="409"/>
      <c r="AB413" s="409"/>
      <c r="AC413" s="409"/>
      <c r="AD413" s="409"/>
      <c r="AE413" s="409"/>
      <c r="AF413" s="409"/>
      <c r="AG413" s="409"/>
      <c r="AH413" s="409"/>
      <c r="AI413" s="409"/>
      <c r="AJ413" s="409"/>
      <c r="AK413" s="409"/>
      <c r="AL413" s="409"/>
      <c r="AM413" s="295">
        <f>SUM(Y413:AL413)</f>
        <v>0</v>
      </c>
    </row>
    <row r="414" spans="1:39" ht="15" outlineLevel="1">
      <c r="A414" s="531"/>
      <c r="B414" s="430" t="s">
        <v>308</v>
      </c>
      <c r="C414" s="290" t="s">
        <v>163</v>
      </c>
      <c r="D414" s="294"/>
      <c r="E414" s="294"/>
      <c r="F414" s="294"/>
      <c r="G414" s="294"/>
      <c r="H414" s="294"/>
      <c r="I414" s="294"/>
      <c r="J414" s="294"/>
      <c r="K414" s="294"/>
      <c r="L414" s="294"/>
      <c r="M414" s="294"/>
      <c r="N414" s="467"/>
      <c r="O414" s="294"/>
      <c r="P414" s="294"/>
      <c r="Q414" s="294"/>
      <c r="R414" s="294"/>
      <c r="S414" s="294"/>
      <c r="T414" s="294"/>
      <c r="U414" s="294"/>
      <c r="V414" s="294"/>
      <c r="W414" s="294"/>
      <c r="X414" s="294"/>
      <c r="Y414" s="410">
        <f>Y413</f>
        <v>0</v>
      </c>
      <c r="Z414" s="410">
        <f t="shared" ref="Z414" si="932">Z413</f>
        <v>0</v>
      </c>
      <c r="AA414" s="410">
        <f t="shared" ref="AA414" si="933">AA413</f>
        <v>0</v>
      </c>
      <c r="AB414" s="410">
        <f t="shared" ref="AB414" si="934">AB413</f>
        <v>0</v>
      </c>
      <c r="AC414" s="410">
        <f t="shared" ref="AC414" si="935">AC413</f>
        <v>0</v>
      </c>
      <c r="AD414" s="410">
        <f t="shared" ref="AD414" si="936">AD413</f>
        <v>0</v>
      </c>
      <c r="AE414" s="410">
        <f t="shared" ref="AE414" si="937">AE413</f>
        <v>0</v>
      </c>
      <c r="AF414" s="410">
        <f t="shared" ref="AF414" si="938">AF413</f>
        <v>0</v>
      </c>
      <c r="AG414" s="410">
        <f t="shared" ref="AG414" si="939">AG413</f>
        <v>0</v>
      </c>
      <c r="AH414" s="410">
        <f t="shared" ref="AH414" si="940">AH413</f>
        <v>0</v>
      </c>
      <c r="AI414" s="410">
        <f t="shared" ref="AI414" si="941">AI413</f>
        <v>0</v>
      </c>
      <c r="AJ414" s="410">
        <f t="shared" ref="AJ414" si="942">AJ413</f>
        <v>0</v>
      </c>
      <c r="AK414" s="410">
        <f t="shared" ref="AK414" si="943">AK413</f>
        <v>0</v>
      </c>
      <c r="AL414" s="410">
        <f t="shared" ref="AL414" si="944">AL413</f>
        <v>0</v>
      </c>
      <c r="AM414" s="296"/>
    </row>
    <row r="415" spans="1:39" ht="15" outlineLevel="1">
      <c r="A415" s="531"/>
      <c r="B415" s="430"/>
      <c r="C415" s="304"/>
      <c r="D415" s="303"/>
      <c r="E415" s="303"/>
      <c r="F415" s="303"/>
      <c r="G415" s="303"/>
      <c r="H415" s="303"/>
      <c r="I415" s="303"/>
      <c r="J415" s="303"/>
      <c r="K415" s="303"/>
      <c r="L415" s="303"/>
      <c r="M415" s="303"/>
      <c r="N415" s="290"/>
      <c r="O415" s="303"/>
      <c r="P415" s="303"/>
      <c r="Q415" s="303"/>
      <c r="R415" s="303"/>
      <c r="S415" s="303"/>
      <c r="T415" s="303"/>
      <c r="U415" s="303"/>
      <c r="V415" s="303"/>
      <c r="W415" s="303"/>
      <c r="X415" s="303"/>
      <c r="Y415" s="411"/>
      <c r="Z415" s="411"/>
      <c r="AA415" s="411"/>
      <c r="AB415" s="411"/>
      <c r="AC415" s="411"/>
      <c r="AD415" s="411"/>
      <c r="AE415" s="411"/>
      <c r="AF415" s="411"/>
      <c r="AG415" s="411"/>
      <c r="AH415" s="411"/>
      <c r="AI415" s="411"/>
      <c r="AJ415" s="411"/>
      <c r="AK415" s="411"/>
      <c r="AL415" s="411"/>
      <c r="AM415" s="305"/>
    </row>
    <row r="416" spans="1:39" ht="30" outlineLevel="1">
      <c r="A416" s="531">
        <v>5</v>
      </c>
      <c r="B416" s="427" t="s">
        <v>98</v>
      </c>
      <c r="C416" s="290" t="s">
        <v>25</v>
      </c>
      <c r="D416" s="294"/>
      <c r="E416" s="294"/>
      <c r="F416" s="294"/>
      <c r="G416" s="294"/>
      <c r="H416" s="294"/>
      <c r="I416" s="294"/>
      <c r="J416" s="294"/>
      <c r="K416" s="294"/>
      <c r="L416" s="294"/>
      <c r="M416" s="294"/>
      <c r="N416" s="290"/>
      <c r="O416" s="294"/>
      <c r="P416" s="294"/>
      <c r="Q416" s="294"/>
      <c r="R416" s="294"/>
      <c r="S416" s="294"/>
      <c r="T416" s="294"/>
      <c r="U416" s="294"/>
      <c r="V416" s="294"/>
      <c r="W416" s="294"/>
      <c r="X416" s="294"/>
      <c r="Y416" s="409"/>
      <c r="Z416" s="409"/>
      <c r="AA416" s="409"/>
      <c r="AB416" s="409"/>
      <c r="AC416" s="409"/>
      <c r="AD416" s="409"/>
      <c r="AE416" s="409"/>
      <c r="AF416" s="409"/>
      <c r="AG416" s="409"/>
      <c r="AH416" s="409"/>
      <c r="AI416" s="409"/>
      <c r="AJ416" s="409"/>
      <c r="AK416" s="409"/>
      <c r="AL416" s="409"/>
      <c r="AM416" s="295">
        <f>SUM(Y416:AL416)</f>
        <v>0</v>
      </c>
    </row>
    <row r="417" spans="1:39" ht="15" outlineLevel="1">
      <c r="A417" s="531"/>
      <c r="B417" s="430" t="s">
        <v>308</v>
      </c>
      <c r="C417" s="290" t="s">
        <v>163</v>
      </c>
      <c r="D417" s="294"/>
      <c r="E417" s="294"/>
      <c r="F417" s="294"/>
      <c r="G417" s="294"/>
      <c r="H417" s="294"/>
      <c r="I417" s="294"/>
      <c r="J417" s="294"/>
      <c r="K417" s="294"/>
      <c r="L417" s="294"/>
      <c r="M417" s="294"/>
      <c r="N417" s="467"/>
      <c r="O417" s="294"/>
      <c r="P417" s="294"/>
      <c r="Q417" s="294"/>
      <c r="R417" s="294"/>
      <c r="S417" s="294"/>
      <c r="T417" s="294"/>
      <c r="U417" s="294"/>
      <c r="V417" s="294"/>
      <c r="W417" s="294"/>
      <c r="X417" s="294"/>
      <c r="Y417" s="410">
        <f>Y416</f>
        <v>0</v>
      </c>
      <c r="Z417" s="410">
        <f t="shared" ref="Z417" si="945">Z416</f>
        <v>0</v>
      </c>
      <c r="AA417" s="410">
        <f t="shared" ref="AA417" si="946">AA416</f>
        <v>0</v>
      </c>
      <c r="AB417" s="410">
        <f t="shared" ref="AB417" si="947">AB416</f>
        <v>0</v>
      </c>
      <c r="AC417" s="410">
        <f t="shared" ref="AC417" si="948">AC416</f>
        <v>0</v>
      </c>
      <c r="AD417" s="410">
        <f t="shared" ref="AD417" si="949">AD416</f>
        <v>0</v>
      </c>
      <c r="AE417" s="410">
        <f t="shared" ref="AE417" si="950">AE416</f>
        <v>0</v>
      </c>
      <c r="AF417" s="410">
        <f t="shared" ref="AF417" si="951">AF416</f>
        <v>0</v>
      </c>
      <c r="AG417" s="410">
        <f t="shared" ref="AG417" si="952">AG416</f>
        <v>0</v>
      </c>
      <c r="AH417" s="410">
        <f t="shared" ref="AH417" si="953">AH416</f>
        <v>0</v>
      </c>
      <c r="AI417" s="410">
        <f t="shared" ref="AI417" si="954">AI416</f>
        <v>0</v>
      </c>
      <c r="AJ417" s="410">
        <f t="shared" ref="AJ417" si="955">AJ416</f>
        <v>0</v>
      </c>
      <c r="AK417" s="410">
        <f t="shared" ref="AK417" si="956">AK416</f>
        <v>0</v>
      </c>
      <c r="AL417" s="410">
        <f t="shared" ref="AL417" si="957">AL416</f>
        <v>0</v>
      </c>
      <c r="AM417" s="296"/>
    </row>
    <row r="418" spans="1:39" ht="15" outlineLevel="1">
      <c r="A418" s="531"/>
      <c r="B418" s="430"/>
      <c r="C418" s="290"/>
      <c r="D418" s="290"/>
      <c r="E418" s="290"/>
      <c r="F418" s="290"/>
      <c r="G418" s="290"/>
      <c r="H418" s="290"/>
      <c r="I418" s="290"/>
      <c r="J418" s="290"/>
      <c r="K418" s="290"/>
      <c r="L418" s="290"/>
      <c r="M418" s="290"/>
      <c r="N418" s="290"/>
      <c r="O418" s="290"/>
      <c r="P418" s="290"/>
      <c r="Q418" s="290"/>
      <c r="R418" s="290"/>
      <c r="S418" s="290"/>
      <c r="T418" s="290"/>
      <c r="U418" s="290"/>
      <c r="V418" s="290"/>
      <c r="W418" s="290"/>
      <c r="X418" s="290"/>
      <c r="Y418" s="421"/>
      <c r="Z418" s="422"/>
      <c r="AA418" s="422"/>
      <c r="AB418" s="422"/>
      <c r="AC418" s="422"/>
      <c r="AD418" s="422"/>
      <c r="AE418" s="422"/>
      <c r="AF418" s="422"/>
      <c r="AG418" s="422"/>
      <c r="AH418" s="422"/>
      <c r="AI418" s="422"/>
      <c r="AJ418" s="422"/>
      <c r="AK418" s="422"/>
      <c r="AL418" s="422"/>
      <c r="AM418" s="296"/>
    </row>
    <row r="419" spans="1:39" ht="15.6" outlineLevel="1">
      <c r="A419" s="531"/>
      <c r="B419" s="513" t="s">
        <v>497</v>
      </c>
      <c r="C419" s="288"/>
      <c r="D419" s="288"/>
      <c r="E419" s="288"/>
      <c r="F419" s="288"/>
      <c r="G419" s="288"/>
      <c r="H419" s="288"/>
      <c r="I419" s="288"/>
      <c r="J419" s="288"/>
      <c r="K419" s="288"/>
      <c r="L419" s="288"/>
      <c r="M419" s="288"/>
      <c r="N419" s="289"/>
      <c r="O419" s="288"/>
      <c r="P419" s="288"/>
      <c r="Q419" s="288"/>
      <c r="R419" s="288"/>
      <c r="S419" s="288"/>
      <c r="T419" s="288"/>
      <c r="U419" s="288"/>
      <c r="V419" s="288"/>
      <c r="W419" s="288"/>
      <c r="X419" s="288"/>
      <c r="Y419" s="413"/>
      <c r="Z419" s="413"/>
      <c r="AA419" s="413"/>
      <c r="AB419" s="413"/>
      <c r="AC419" s="413"/>
      <c r="AD419" s="413"/>
      <c r="AE419" s="413"/>
      <c r="AF419" s="413"/>
      <c r="AG419" s="413"/>
      <c r="AH419" s="413"/>
      <c r="AI419" s="413"/>
      <c r="AJ419" s="413"/>
      <c r="AK419" s="413"/>
      <c r="AL419" s="413"/>
      <c r="AM419" s="291"/>
    </row>
    <row r="420" spans="1:39" ht="15" outlineLevel="1">
      <c r="A420" s="531">
        <v>6</v>
      </c>
      <c r="B420" s="427" t="s">
        <v>99</v>
      </c>
      <c r="C420" s="290" t="s">
        <v>25</v>
      </c>
      <c r="D420" s="294"/>
      <c r="E420" s="294"/>
      <c r="F420" s="294"/>
      <c r="G420" s="294"/>
      <c r="H420" s="294"/>
      <c r="I420" s="294"/>
      <c r="J420" s="294"/>
      <c r="K420" s="294"/>
      <c r="L420" s="294"/>
      <c r="M420" s="294"/>
      <c r="N420" s="294">
        <v>12</v>
      </c>
      <c r="O420" s="294"/>
      <c r="P420" s="294"/>
      <c r="Q420" s="294"/>
      <c r="R420" s="294"/>
      <c r="S420" s="294"/>
      <c r="T420" s="294"/>
      <c r="U420" s="294"/>
      <c r="V420" s="294"/>
      <c r="W420" s="294"/>
      <c r="X420" s="294"/>
      <c r="Y420" s="414"/>
      <c r="Z420" s="409"/>
      <c r="AA420" s="409"/>
      <c r="AB420" s="409"/>
      <c r="AC420" s="409"/>
      <c r="AD420" s="409"/>
      <c r="AE420" s="409"/>
      <c r="AF420" s="414"/>
      <c r="AG420" s="414"/>
      <c r="AH420" s="414"/>
      <c r="AI420" s="414"/>
      <c r="AJ420" s="414"/>
      <c r="AK420" s="414"/>
      <c r="AL420" s="414"/>
      <c r="AM420" s="295">
        <f>SUM(Y420:AL420)</f>
        <v>0</v>
      </c>
    </row>
    <row r="421" spans="1:39" ht="15" outlineLevel="1">
      <c r="A421" s="531"/>
      <c r="B421" s="430" t="s">
        <v>308</v>
      </c>
      <c r="C421" s="290" t="s">
        <v>163</v>
      </c>
      <c r="D421" s="294"/>
      <c r="E421" s="294"/>
      <c r="F421" s="294"/>
      <c r="G421" s="294"/>
      <c r="H421" s="294"/>
      <c r="I421" s="294"/>
      <c r="J421" s="294"/>
      <c r="K421" s="294"/>
      <c r="L421" s="294"/>
      <c r="M421" s="294"/>
      <c r="N421" s="294">
        <f>N420</f>
        <v>12</v>
      </c>
      <c r="O421" s="294"/>
      <c r="P421" s="294"/>
      <c r="Q421" s="294"/>
      <c r="R421" s="294"/>
      <c r="S421" s="294"/>
      <c r="T421" s="294"/>
      <c r="U421" s="294"/>
      <c r="V421" s="294"/>
      <c r="W421" s="294"/>
      <c r="X421" s="294"/>
      <c r="Y421" s="410">
        <f>Y420</f>
        <v>0</v>
      </c>
      <c r="Z421" s="410">
        <f t="shared" ref="Z421" si="958">Z420</f>
        <v>0</v>
      </c>
      <c r="AA421" s="410">
        <f t="shared" ref="AA421" si="959">AA420</f>
        <v>0</v>
      </c>
      <c r="AB421" s="410">
        <f t="shared" ref="AB421" si="960">AB420</f>
        <v>0</v>
      </c>
      <c r="AC421" s="410">
        <f t="shared" ref="AC421" si="961">AC420</f>
        <v>0</v>
      </c>
      <c r="AD421" s="410">
        <f t="shared" ref="AD421" si="962">AD420</f>
        <v>0</v>
      </c>
      <c r="AE421" s="410">
        <f t="shared" ref="AE421" si="963">AE420</f>
        <v>0</v>
      </c>
      <c r="AF421" s="410">
        <f t="shared" ref="AF421" si="964">AF420</f>
        <v>0</v>
      </c>
      <c r="AG421" s="410">
        <f t="shared" ref="AG421" si="965">AG420</f>
        <v>0</v>
      </c>
      <c r="AH421" s="410">
        <f t="shared" ref="AH421" si="966">AH420</f>
        <v>0</v>
      </c>
      <c r="AI421" s="410">
        <f t="shared" ref="AI421" si="967">AI420</f>
        <v>0</v>
      </c>
      <c r="AJ421" s="410">
        <f t="shared" ref="AJ421" si="968">AJ420</f>
        <v>0</v>
      </c>
      <c r="AK421" s="410">
        <f t="shared" ref="AK421" si="969">AK420</f>
        <v>0</v>
      </c>
      <c r="AL421" s="410">
        <f t="shared" ref="AL421" si="970">AL420</f>
        <v>0</v>
      </c>
      <c r="AM421" s="310"/>
    </row>
    <row r="422" spans="1:39" ht="15" outlineLevel="1">
      <c r="A422" s="531"/>
      <c r="B422" s="525"/>
      <c r="C422" s="311"/>
      <c r="D422" s="290"/>
      <c r="E422" s="290"/>
      <c r="F422" s="290"/>
      <c r="G422" s="290"/>
      <c r="H422" s="290"/>
      <c r="I422" s="290"/>
      <c r="J422" s="290"/>
      <c r="K422" s="290"/>
      <c r="L422" s="290"/>
      <c r="M422" s="290"/>
      <c r="N422" s="290"/>
      <c r="O422" s="290"/>
      <c r="P422" s="290"/>
      <c r="Q422" s="290"/>
      <c r="R422" s="290"/>
      <c r="S422" s="290"/>
      <c r="T422" s="290"/>
      <c r="U422" s="290"/>
      <c r="V422" s="290"/>
      <c r="W422" s="290"/>
      <c r="X422" s="290"/>
      <c r="Y422" s="415"/>
      <c r="Z422" s="415"/>
      <c r="AA422" s="415"/>
      <c r="AB422" s="415"/>
      <c r="AC422" s="415"/>
      <c r="AD422" s="415"/>
      <c r="AE422" s="415"/>
      <c r="AF422" s="415"/>
      <c r="AG422" s="415"/>
      <c r="AH422" s="415"/>
      <c r="AI422" s="415"/>
      <c r="AJ422" s="415"/>
      <c r="AK422" s="415"/>
      <c r="AL422" s="415"/>
      <c r="AM422" s="312"/>
    </row>
    <row r="423" spans="1:39" ht="30" outlineLevel="1">
      <c r="A423" s="531">
        <v>7</v>
      </c>
      <c r="B423" s="427" t="s">
        <v>100</v>
      </c>
      <c r="C423" s="290" t="s">
        <v>25</v>
      </c>
      <c r="D423" s="294"/>
      <c r="E423" s="294"/>
      <c r="F423" s="294"/>
      <c r="G423" s="294"/>
      <c r="H423" s="294"/>
      <c r="I423" s="294"/>
      <c r="J423" s="294"/>
      <c r="K423" s="294"/>
      <c r="L423" s="294"/>
      <c r="M423" s="294"/>
      <c r="N423" s="294">
        <v>12</v>
      </c>
      <c r="O423" s="294"/>
      <c r="P423" s="294"/>
      <c r="Q423" s="294"/>
      <c r="R423" s="294"/>
      <c r="S423" s="294"/>
      <c r="T423" s="294"/>
      <c r="U423" s="294"/>
      <c r="V423" s="294"/>
      <c r="W423" s="294"/>
      <c r="X423" s="294"/>
      <c r="Y423" s="414"/>
      <c r="Z423" s="409"/>
      <c r="AA423" s="409"/>
      <c r="AB423" s="409"/>
      <c r="AC423" s="409"/>
      <c r="AD423" s="409"/>
      <c r="AE423" s="409"/>
      <c r="AF423" s="414"/>
      <c r="AG423" s="414"/>
      <c r="AH423" s="414"/>
      <c r="AI423" s="414"/>
      <c r="AJ423" s="414"/>
      <c r="AK423" s="414"/>
      <c r="AL423" s="414"/>
      <c r="AM423" s="295">
        <f>SUM(Y423:AL423)</f>
        <v>0</v>
      </c>
    </row>
    <row r="424" spans="1:39" ht="15" outlineLevel="1">
      <c r="A424" s="531"/>
      <c r="B424" s="430" t="s">
        <v>308</v>
      </c>
      <c r="C424" s="290" t="s">
        <v>163</v>
      </c>
      <c r="D424" s="294"/>
      <c r="E424" s="294"/>
      <c r="F424" s="294"/>
      <c r="G424" s="294"/>
      <c r="H424" s="294"/>
      <c r="I424" s="294"/>
      <c r="J424" s="294"/>
      <c r="K424" s="294"/>
      <c r="L424" s="294"/>
      <c r="M424" s="294"/>
      <c r="N424" s="294">
        <f>N423</f>
        <v>12</v>
      </c>
      <c r="O424" s="294"/>
      <c r="P424" s="294"/>
      <c r="Q424" s="294"/>
      <c r="R424" s="294"/>
      <c r="S424" s="294"/>
      <c r="T424" s="294"/>
      <c r="U424" s="294"/>
      <c r="V424" s="294"/>
      <c r="W424" s="294"/>
      <c r="X424" s="294"/>
      <c r="Y424" s="410">
        <f>Y423</f>
        <v>0</v>
      </c>
      <c r="Z424" s="410">
        <f t="shared" ref="Z424" si="971">Z423</f>
        <v>0</v>
      </c>
      <c r="AA424" s="410">
        <f t="shared" ref="AA424" si="972">AA423</f>
        <v>0</v>
      </c>
      <c r="AB424" s="410">
        <f t="shared" ref="AB424" si="973">AB423</f>
        <v>0</v>
      </c>
      <c r="AC424" s="410">
        <f t="shared" ref="AC424" si="974">AC423</f>
        <v>0</v>
      </c>
      <c r="AD424" s="410">
        <f t="shared" ref="AD424" si="975">AD423</f>
        <v>0</v>
      </c>
      <c r="AE424" s="410">
        <f t="shared" ref="AE424" si="976">AE423</f>
        <v>0</v>
      </c>
      <c r="AF424" s="410">
        <f t="shared" ref="AF424" si="977">AF423</f>
        <v>0</v>
      </c>
      <c r="AG424" s="410">
        <f t="shared" ref="AG424" si="978">AG423</f>
        <v>0</v>
      </c>
      <c r="AH424" s="410">
        <f t="shared" ref="AH424" si="979">AH423</f>
        <v>0</v>
      </c>
      <c r="AI424" s="410">
        <f t="shared" ref="AI424" si="980">AI423</f>
        <v>0</v>
      </c>
      <c r="AJ424" s="410">
        <f t="shared" ref="AJ424" si="981">AJ423</f>
        <v>0</v>
      </c>
      <c r="AK424" s="410">
        <f t="shared" ref="AK424" si="982">AK423</f>
        <v>0</v>
      </c>
      <c r="AL424" s="410">
        <f t="shared" ref="AL424" si="983">AL423</f>
        <v>0</v>
      </c>
      <c r="AM424" s="310"/>
    </row>
    <row r="425" spans="1:39" ht="15" outlineLevel="1">
      <c r="A425" s="531"/>
      <c r="B425" s="526"/>
      <c r="C425" s="311"/>
      <c r="D425" s="290"/>
      <c r="E425" s="290"/>
      <c r="F425" s="290"/>
      <c r="G425" s="290"/>
      <c r="H425" s="290"/>
      <c r="I425" s="290"/>
      <c r="J425" s="290"/>
      <c r="K425" s="290"/>
      <c r="L425" s="290"/>
      <c r="M425" s="290"/>
      <c r="N425" s="290"/>
      <c r="O425" s="290"/>
      <c r="P425" s="290"/>
      <c r="Q425" s="290"/>
      <c r="R425" s="290"/>
      <c r="S425" s="290"/>
      <c r="T425" s="290"/>
      <c r="U425" s="290"/>
      <c r="V425" s="290"/>
      <c r="W425" s="290"/>
      <c r="X425" s="290"/>
      <c r="Y425" s="415"/>
      <c r="Z425" s="416"/>
      <c r="AA425" s="415"/>
      <c r="AB425" s="415"/>
      <c r="AC425" s="415"/>
      <c r="AD425" s="415"/>
      <c r="AE425" s="415"/>
      <c r="AF425" s="415"/>
      <c r="AG425" s="415"/>
      <c r="AH425" s="415"/>
      <c r="AI425" s="415"/>
      <c r="AJ425" s="415"/>
      <c r="AK425" s="415"/>
      <c r="AL425" s="415"/>
      <c r="AM425" s="312"/>
    </row>
    <row r="426" spans="1:39" ht="30" outlineLevel="1">
      <c r="A426" s="531">
        <v>8</v>
      </c>
      <c r="B426" s="427" t="s">
        <v>101</v>
      </c>
      <c r="C426" s="290" t="s">
        <v>25</v>
      </c>
      <c r="D426" s="294"/>
      <c r="E426" s="294"/>
      <c r="F426" s="294"/>
      <c r="G426" s="294"/>
      <c r="H426" s="294"/>
      <c r="I426" s="294"/>
      <c r="J426" s="294"/>
      <c r="K426" s="294"/>
      <c r="L426" s="294"/>
      <c r="M426" s="294"/>
      <c r="N426" s="294">
        <v>12</v>
      </c>
      <c r="O426" s="294"/>
      <c r="P426" s="294"/>
      <c r="Q426" s="294"/>
      <c r="R426" s="294"/>
      <c r="S426" s="294"/>
      <c r="T426" s="294"/>
      <c r="U426" s="294"/>
      <c r="V426" s="294"/>
      <c r="W426" s="294"/>
      <c r="X426" s="294"/>
      <c r="Y426" s="414"/>
      <c r="Z426" s="409"/>
      <c r="AA426" s="409"/>
      <c r="AB426" s="409"/>
      <c r="AC426" s="409"/>
      <c r="AD426" s="409"/>
      <c r="AE426" s="409"/>
      <c r="AF426" s="414"/>
      <c r="AG426" s="414"/>
      <c r="AH426" s="414"/>
      <c r="AI426" s="414"/>
      <c r="AJ426" s="414"/>
      <c r="AK426" s="414"/>
      <c r="AL426" s="414"/>
      <c r="AM426" s="295">
        <f>SUM(Y426:AL426)</f>
        <v>0</v>
      </c>
    </row>
    <row r="427" spans="1:39" ht="15" outlineLevel="1">
      <c r="A427" s="531"/>
      <c r="B427" s="430" t="s">
        <v>308</v>
      </c>
      <c r="C427" s="290" t="s">
        <v>163</v>
      </c>
      <c r="D427" s="294"/>
      <c r="E427" s="294"/>
      <c r="F427" s="294"/>
      <c r="G427" s="294"/>
      <c r="H427" s="294"/>
      <c r="I427" s="294"/>
      <c r="J427" s="294"/>
      <c r="K427" s="294"/>
      <c r="L427" s="294"/>
      <c r="M427" s="294"/>
      <c r="N427" s="294">
        <f>N426</f>
        <v>12</v>
      </c>
      <c r="O427" s="294"/>
      <c r="P427" s="294"/>
      <c r="Q427" s="294"/>
      <c r="R427" s="294"/>
      <c r="S427" s="294"/>
      <c r="T427" s="294"/>
      <c r="U427" s="294"/>
      <c r="V427" s="294"/>
      <c r="W427" s="294"/>
      <c r="X427" s="294"/>
      <c r="Y427" s="410">
        <f>Y426</f>
        <v>0</v>
      </c>
      <c r="Z427" s="410">
        <f t="shared" ref="Z427" si="984">Z426</f>
        <v>0</v>
      </c>
      <c r="AA427" s="410">
        <f t="shared" ref="AA427" si="985">AA426</f>
        <v>0</v>
      </c>
      <c r="AB427" s="410">
        <f t="shared" ref="AB427" si="986">AB426</f>
        <v>0</v>
      </c>
      <c r="AC427" s="410">
        <f t="shared" ref="AC427" si="987">AC426</f>
        <v>0</v>
      </c>
      <c r="AD427" s="410">
        <f t="shared" ref="AD427" si="988">AD426</f>
        <v>0</v>
      </c>
      <c r="AE427" s="410">
        <f t="shared" ref="AE427" si="989">AE426</f>
        <v>0</v>
      </c>
      <c r="AF427" s="410">
        <f t="shared" ref="AF427" si="990">AF426</f>
        <v>0</v>
      </c>
      <c r="AG427" s="410">
        <f t="shared" ref="AG427" si="991">AG426</f>
        <v>0</v>
      </c>
      <c r="AH427" s="410">
        <f t="shared" ref="AH427" si="992">AH426</f>
        <v>0</v>
      </c>
      <c r="AI427" s="410">
        <f t="shared" ref="AI427" si="993">AI426</f>
        <v>0</v>
      </c>
      <c r="AJ427" s="410">
        <f t="shared" ref="AJ427" si="994">AJ426</f>
        <v>0</v>
      </c>
      <c r="AK427" s="410">
        <f t="shared" ref="AK427" si="995">AK426</f>
        <v>0</v>
      </c>
      <c r="AL427" s="410">
        <f t="shared" ref="AL427" si="996">AL426</f>
        <v>0</v>
      </c>
      <c r="AM427" s="310"/>
    </row>
    <row r="428" spans="1:39" ht="15" outlineLevel="1">
      <c r="A428" s="531"/>
      <c r="B428" s="526"/>
      <c r="C428" s="311"/>
      <c r="D428" s="315"/>
      <c r="E428" s="315"/>
      <c r="F428" s="315"/>
      <c r="G428" s="315"/>
      <c r="H428" s="315"/>
      <c r="I428" s="315"/>
      <c r="J428" s="315"/>
      <c r="K428" s="315"/>
      <c r="L428" s="315"/>
      <c r="M428" s="315"/>
      <c r="N428" s="290"/>
      <c r="O428" s="315"/>
      <c r="P428" s="315"/>
      <c r="Q428" s="315"/>
      <c r="R428" s="315"/>
      <c r="S428" s="315"/>
      <c r="T428" s="315"/>
      <c r="U428" s="315"/>
      <c r="V428" s="315"/>
      <c r="W428" s="315"/>
      <c r="X428" s="315"/>
      <c r="Y428" s="415"/>
      <c r="Z428" s="416"/>
      <c r="AA428" s="415"/>
      <c r="AB428" s="415"/>
      <c r="AC428" s="415"/>
      <c r="AD428" s="415"/>
      <c r="AE428" s="415"/>
      <c r="AF428" s="415"/>
      <c r="AG428" s="415"/>
      <c r="AH428" s="415"/>
      <c r="AI428" s="415"/>
      <c r="AJ428" s="415"/>
      <c r="AK428" s="415"/>
      <c r="AL428" s="415"/>
      <c r="AM428" s="312"/>
    </row>
    <row r="429" spans="1:39" ht="30" outlineLevel="1">
      <c r="A429" s="531">
        <v>9</v>
      </c>
      <c r="B429" s="427" t="s">
        <v>102</v>
      </c>
      <c r="C429" s="290" t="s">
        <v>25</v>
      </c>
      <c r="D429" s="294"/>
      <c r="E429" s="294"/>
      <c r="F429" s="294"/>
      <c r="G429" s="294"/>
      <c r="H429" s="294"/>
      <c r="I429" s="294"/>
      <c r="J429" s="294"/>
      <c r="K429" s="294"/>
      <c r="L429" s="294"/>
      <c r="M429" s="294"/>
      <c r="N429" s="294">
        <v>12</v>
      </c>
      <c r="O429" s="294"/>
      <c r="P429" s="294"/>
      <c r="Q429" s="294"/>
      <c r="R429" s="294"/>
      <c r="S429" s="294"/>
      <c r="T429" s="294"/>
      <c r="U429" s="294"/>
      <c r="V429" s="294"/>
      <c r="W429" s="294"/>
      <c r="X429" s="294"/>
      <c r="Y429" s="414"/>
      <c r="Z429" s="409"/>
      <c r="AA429" s="409"/>
      <c r="AB429" s="409"/>
      <c r="AC429" s="409"/>
      <c r="AD429" s="409"/>
      <c r="AE429" s="409"/>
      <c r="AF429" s="414"/>
      <c r="AG429" s="414"/>
      <c r="AH429" s="414"/>
      <c r="AI429" s="414"/>
      <c r="AJ429" s="414"/>
      <c r="AK429" s="414"/>
      <c r="AL429" s="414"/>
      <c r="AM429" s="295">
        <f>SUM(Y429:AL429)</f>
        <v>0</v>
      </c>
    </row>
    <row r="430" spans="1:39" ht="15" outlineLevel="1">
      <c r="A430" s="531"/>
      <c r="B430" s="430" t="s">
        <v>308</v>
      </c>
      <c r="C430" s="290" t="s">
        <v>163</v>
      </c>
      <c r="D430" s="294"/>
      <c r="E430" s="294"/>
      <c r="F430" s="294"/>
      <c r="G430" s="294"/>
      <c r="H430" s="294"/>
      <c r="I430" s="294"/>
      <c r="J430" s="294"/>
      <c r="K430" s="294"/>
      <c r="L430" s="294"/>
      <c r="M430" s="294"/>
      <c r="N430" s="294">
        <f>N429</f>
        <v>12</v>
      </c>
      <c r="O430" s="294"/>
      <c r="P430" s="294"/>
      <c r="Q430" s="294"/>
      <c r="R430" s="294"/>
      <c r="S430" s="294"/>
      <c r="T430" s="294"/>
      <c r="U430" s="294"/>
      <c r="V430" s="294"/>
      <c r="W430" s="294"/>
      <c r="X430" s="294"/>
      <c r="Y430" s="410">
        <f>Y429</f>
        <v>0</v>
      </c>
      <c r="Z430" s="410">
        <f t="shared" ref="Z430" si="997">Z429</f>
        <v>0</v>
      </c>
      <c r="AA430" s="410">
        <f t="shared" ref="AA430" si="998">AA429</f>
        <v>0</v>
      </c>
      <c r="AB430" s="410">
        <f t="shared" ref="AB430" si="999">AB429</f>
        <v>0</v>
      </c>
      <c r="AC430" s="410">
        <f t="shared" ref="AC430" si="1000">AC429</f>
        <v>0</v>
      </c>
      <c r="AD430" s="410">
        <f t="shared" ref="AD430" si="1001">AD429</f>
        <v>0</v>
      </c>
      <c r="AE430" s="410">
        <f t="shared" ref="AE430" si="1002">AE429</f>
        <v>0</v>
      </c>
      <c r="AF430" s="410">
        <f t="shared" ref="AF430" si="1003">AF429</f>
        <v>0</v>
      </c>
      <c r="AG430" s="410">
        <f t="shared" ref="AG430" si="1004">AG429</f>
        <v>0</v>
      </c>
      <c r="AH430" s="410">
        <f t="shared" ref="AH430" si="1005">AH429</f>
        <v>0</v>
      </c>
      <c r="AI430" s="410">
        <f t="shared" ref="AI430" si="1006">AI429</f>
        <v>0</v>
      </c>
      <c r="AJ430" s="410">
        <f t="shared" ref="AJ430" si="1007">AJ429</f>
        <v>0</v>
      </c>
      <c r="AK430" s="410">
        <f t="shared" ref="AK430" si="1008">AK429</f>
        <v>0</v>
      </c>
      <c r="AL430" s="410">
        <f t="shared" ref="AL430" si="1009">AL429</f>
        <v>0</v>
      </c>
      <c r="AM430" s="310"/>
    </row>
    <row r="431" spans="1:39" ht="15" outlineLevel="1">
      <c r="A431" s="531"/>
      <c r="B431" s="526"/>
      <c r="C431" s="311"/>
      <c r="D431" s="315"/>
      <c r="E431" s="315"/>
      <c r="F431" s="315"/>
      <c r="G431" s="315"/>
      <c r="H431" s="315"/>
      <c r="I431" s="315"/>
      <c r="J431" s="315"/>
      <c r="K431" s="315"/>
      <c r="L431" s="315"/>
      <c r="M431" s="315"/>
      <c r="N431" s="290"/>
      <c r="O431" s="315"/>
      <c r="P431" s="315"/>
      <c r="Q431" s="315"/>
      <c r="R431" s="315"/>
      <c r="S431" s="315"/>
      <c r="T431" s="315"/>
      <c r="U431" s="315"/>
      <c r="V431" s="315"/>
      <c r="W431" s="315"/>
      <c r="X431" s="315"/>
      <c r="Y431" s="415"/>
      <c r="Z431" s="415"/>
      <c r="AA431" s="415"/>
      <c r="AB431" s="415"/>
      <c r="AC431" s="415"/>
      <c r="AD431" s="415"/>
      <c r="AE431" s="415"/>
      <c r="AF431" s="415"/>
      <c r="AG431" s="415"/>
      <c r="AH431" s="415"/>
      <c r="AI431" s="415"/>
      <c r="AJ431" s="415"/>
      <c r="AK431" s="415"/>
      <c r="AL431" s="415"/>
      <c r="AM431" s="312"/>
    </row>
    <row r="432" spans="1:39" ht="30" outlineLevel="1">
      <c r="A432" s="531">
        <v>10</v>
      </c>
      <c r="B432" s="427" t="s">
        <v>103</v>
      </c>
      <c r="C432" s="290" t="s">
        <v>25</v>
      </c>
      <c r="D432" s="294"/>
      <c r="E432" s="294"/>
      <c r="F432" s="294"/>
      <c r="G432" s="294"/>
      <c r="H432" s="294"/>
      <c r="I432" s="294"/>
      <c r="J432" s="294"/>
      <c r="K432" s="294"/>
      <c r="L432" s="294"/>
      <c r="M432" s="294"/>
      <c r="N432" s="294">
        <v>3</v>
      </c>
      <c r="O432" s="294"/>
      <c r="P432" s="294"/>
      <c r="Q432" s="294"/>
      <c r="R432" s="294"/>
      <c r="S432" s="294"/>
      <c r="T432" s="294"/>
      <c r="U432" s="294"/>
      <c r="V432" s="294"/>
      <c r="W432" s="294"/>
      <c r="X432" s="294"/>
      <c r="Y432" s="414"/>
      <c r="Z432" s="409"/>
      <c r="AA432" s="409"/>
      <c r="AB432" s="409"/>
      <c r="AC432" s="409"/>
      <c r="AD432" s="409"/>
      <c r="AE432" s="409"/>
      <c r="AF432" s="414"/>
      <c r="AG432" s="414"/>
      <c r="AH432" s="414"/>
      <c r="AI432" s="414"/>
      <c r="AJ432" s="414"/>
      <c r="AK432" s="414"/>
      <c r="AL432" s="414"/>
      <c r="AM432" s="295">
        <f>SUM(Y432:AL432)</f>
        <v>0</v>
      </c>
    </row>
    <row r="433" spans="1:40" ht="15" outlineLevel="1">
      <c r="A433" s="531"/>
      <c r="B433" s="430" t="s">
        <v>308</v>
      </c>
      <c r="C433" s="290" t="s">
        <v>163</v>
      </c>
      <c r="D433" s="294"/>
      <c r="E433" s="294"/>
      <c r="F433" s="294"/>
      <c r="G433" s="294"/>
      <c r="H433" s="294"/>
      <c r="I433" s="294"/>
      <c r="J433" s="294"/>
      <c r="K433" s="294"/>
      <c r="L433" s="294"/>
      <c r="M433" s="294"/>
      <c r="N433" s="294">
        <f>N432</f>
        <v>3</v>
      </c>
      <c r="O433" s="294"/>
      <c r="P433" s="294"/>
      <c r="Q433" s="294"/>
      <c r="R433" s="294"/>
      <c r="S433" s="294"/>
      <c r="T433" s="294"/>
      <c r="U433" s="294"/>
      <c r="V433" s="294"/>
      <c r="W433" s="294"/>
      <c r="X433" s="294"/>
      <c r="Y433" s="410">
        <f>Y432</f>
        <v>0</v>
      </c>
      <c r="Z433" s="410">
        <f t="shared" ref="Z433" si="1010">Z432</f>
        <v>0</v>
      </c>
      <c r="AA433" s="410">
        <f t="shared" ref="AA433" si="1011">AA432</f>
        <v>0</v>
      </c>
      <c r="AB433" s="410">
        <f t="shared" ref="AB433" si="1012">AB432</f>
        <v>0</v>
      </c>
      <c r="AC433" s="410">
        <f t="shared" ref="AC433" si="1013">AC432</f>
        <v>0</v>
      </c>
      <c r="AD433" s="410">
        <f t="shared" ref="AD433" si="1014">AD432</f>
        <v>0</v>
      </c>
      <c r="AE433" s="410">
        <f t="shared" ref="AE433" si="1015">AE432</f>
        <v>0</v>
      </c>
      <c r="AF433" s="410">
        <f t="shared" ref="AF433" si="1016">AF432</f>
        <v>0</v>
      </c>
      <c r="AG433" s="410">
        <f t="shared" ref="AG433" si="1017">AG432</f>
        <v>0</v>
      </c>
      <c r="AH433" s="410">
        <f t="shared" ref="AH433" si="1018">AH432</f>
        <v>0</v>
      </c>
      <c r="AI433" s="410">
        <f t="shared" ref="AI433" si="1019">AI432</f>
        <v>0</v>
      </c>
      <c r="AJ433" s="410">
        <f t="shared" ref="AJ433" si="1020">AJ432</f>
        <v>0</v>
      </c>
      <c r="AK433" s="410">
        <f t="shared" ref="AK433" si="1021">AK432</f>
        <v>0</v>
      </c>
      <c r="AL433" s="410">
        <f t="shared" ref="AL433" si="1022">AL432</f>
        <v>0</v>
      </c>
      <c r="AM433" s="310"/>
    </row>
    <row r="434" spans="1:40" ht="15" outlineLevel="1">
      <c r="A434" s="531"/>
      <c r="B434" s="526"/>
      <c r="C434" s="311"/>
      <c r="D434" s="315"/>
      <c r="E434" s="315"/>
      <c r="F434" s="315"/>
      <c r="G434" s="315"/>
      <c r="H434" s="315"/>
      <c r="I434" s="315"/>
      <c r="J434" s="315"/>
      <c r="K434" s="315"/>
      <c r="L434" s="315"/>
      <c r="M434" s="315"/>
      <c r="N434" s="290"/>
      <c r="O434" s="315"/>
      <c r="P434" s="315"/>
      <c r="Q434" s="315"/>
      <c r="R434" s="315"/>
      <c r="S434" s="315"/>
      <c r="T434" s="315"/>
      <c r="U434" s="315"/>
      <c r="V434" s="315"/>
      <c r="W434" s="315"/>
      <c r="X434" s="315"/>
      <c r="Y434" s="415"/>
      <c r="Z434" s="416"/>
      <c r="AA434" s="415"/>
      <c r="AB434" s="415"/>
      <c r="AC434" s="415"/>
      <c r="AD434" s="415"/>
      <c r="AE434" s="415"/>
      <c r="AF434" s="415"/>
      <c r="AG434" s="415"/>
      <c r="AH434" s="415"/>
      <c r="AI434" s="415"/>
      <c r="AJ434" s="415"/>
      <c r="AK434" s="415"/>
      <c r="AL434" s="415"/>
      <c r="AM434" s="312"/>
    </row>
    <row r="435" spans="1:40" ht="15.6" outlineLevel="1">
      <c r="A435" s="531"/>
      <c r="B435" s="503" t="s">
        <v>10</v>
      </c>
      <c r="C435" s="288"/>
      <c r="D435" s="288"/>
      <c r="E435" s="288"/>
      <c r="F435" s="288"/>
      <c r="G435" s="288"/>
      <c r="H435" s="288"/>
      <c r="I435" s="288"/>
      <c r="J435" s="288"/>
      <c r="K435" s="288"/>
      <c r="L435" s="288"/>
      <c r="M435" s="288"/>
      <c r="N435" s="289"/>
      <c r="O435" s="288"/>
      <c r="P435" s="288"/>
      <c r="Q435" s="288"/>
      <c r="R435" s="288"/>
      <c r="S435" s="288"/>
      <c r="T435" s="288"/>
      <c r="U435" s="288"/>
      <c r="V435" s="288"/>
      <c r="W435" s="288"/>
      <c r="X435" s="288"/>
      <c r="Y435" s="413"/>
      <c r="Z435" s="413"/>
      <c r="AA435" s="413"/>
      <c r="AB435" s="413"/>
      <c r="AC435" s="413"/>
      <c r="AD435" s="413"/>
      <c r="AE435" s="413"/>
      <c r="AF435" s="413"/>
      <c r="AG435" s="413"/>
      <c r="AH435" s="413"/>
      <c r="AI435" s="413"/>
      <c r="AJ435" s="413"/>
      <c r="AK435" s="413"/>
      <c r="AL435" s="413"/>
      <c r="AM435" s="291"/>
    </row>
    <row r="436" spans="1:40" ht="30" outlineLevel="1">
      <c r="A436" s="531">
        <v>11</v>
      </c>
      <c r="B436" s="427" t="s">
        <v>104</v>
      </c>
      <c r="C436" s="290" t="s">
        <v>25</v>
      </c>
      <c r="D436" s="294"/>
      <c r="E436" s="294"/>
      <c r="F436" s="294"/>
      <c r="G436" s="294"/>
      <c r="H436" s="294"/>
      <c r="I436" s="294"/>
      <c r="J436" s="294"/>
      <c r="K436" s="294"/>
      <c r="L436" s="294"/>
      <c r="M436" s="294"/>
      <c r="N436" s="294">
        <v>12</v>
      </c>
      <c r="O436" s="294"/>
      <c r="P436" s="294"/>
      <c r="Q436" s="294"/>
      <c r="R436" s="294"/>
      <c r="S436" s="294"/>
      <c r="T436" s="294"/>
      <c r="U436" s="294"/>
      <c r="V436" s="294"/>
      <c r="W436" s="294"/>
      <c r="X436" s="294"/>
      <c r="Y436" s="425"/>
      <c r="Z436" s="409"/>
      <c r="AA436" s="409"/>
      <c r="AB436" s="409"/>
      <c r="AC436" s="409"/>
      <c r="AD436" s="409"/>
      <c r="AE436" s="409"/>
      <c r="AF436" s="414"/>
      <c r="AG436" s="414"/>
      <c r="AH436" s="414"/>
      <c r="AI436" s="414"/>
      <c r="AJ436" s="414"/>
      <c r="AK436" s="414"/>
      <c r="AL436" s="414"/>
      <c r="AM436" s="295">
        <f>SUM(Y436:AL436)</f>
        <v>0</v>
      </c>
    </row>
    <row r="437" spans="1:40" ht="15" outlineLevel="1">
      <c r="A437" s="531"/>
      <c r="B437" s="430" t="s">
        <v>308</v>
      </c>
      <c r="C437" s="290" t="s">
        <v>163</v>
      </c>
      <c r="D437" s="294"/>
      <c r="E437" s="294"/>
      <c r="F437" s="294"/>
      <c r="G437" s="294"/>
      <c r="H437" s="294"/>
      <c r="I437" s="294"/>
      <c r="J437" s="294"/>
      <c r="K437" s="294"/>
      <c r="L437" s="294"/>
      <c r="M437" s="294"/>
      <c r="N437" s="294">
        <f>N436</f>
        <v>12</v>
      </c>
      <c r="O437" s="294"/>
      <c r="P437" s="294"/>
      <c r="Q437" s="294"/>
      <c r="R437" s="294"/>
      <c r="S437" s="294"/>
      <c r="T437" s="294"/>
      <c r="U437" s="294"/>
      <c r="V437" s="294"/>
      <c r="W437" s="294"/>
      <c r="X437" s="294"/>
      <c r="Y437" s="410">
        <f>Y436</f>
        <v>0</v>
      </c>
      <c r="Z437" s="410">
        <f t="shared" ref="Z437" si="1023">Z436</f>
        <v>0</v>
      </c>
      <c r="AA437" s="410">
        <f t="shared" ref="AA437" si="1024">AA436</f>
        <v>0</v>
      </c>
      <c r="AB437" s="410">
        <f t="shared" ref="AB437" si="1025">AB436</f>
        <v>0</v>
      </c>
      <c r="AC437" s="410">
        <f t="shared" ref="AC437" si="1026">AC436</f>
        <v>0</v>
      </c>
      <c r="AD437" s="410">
        <f t="shared" ref="AD437" si="1027">AD436</f>
        <v>0</v>
      </c>
      <c r="AE437" s="410">
        <f t="shared" ref="AE437" si="1028">AE436</f>
        <v>0</v>
      </c>
      <c r="AF437" s="410">
        <f t="shared" ref="AF437" si="1029">AF436</f>
        <v>0</v>
      </c>
      <c r="AG437" s="410">
        <f t="shared" ref="AG437" si="1030">AG436</f>
        <v>0</v>
      </c>
      <c r="AH437" s="410">
        <f t="shared" ref="AH437" si="1031">AH436</f>
        <v>0</v>
      </c>
      <c r="AI437" s="410">
        <f t="shared" ref="AI437" si="1032">AI436</f>
        <v>0</v>
      </c>
      <c r="AJ437" s="410">
        <f t="shared" ref="AJ437" si="1033">AJ436</f>
        <v>0</v>
      </c>
      <c r="AK437" s="410">
        <f t="shared" ref="AK437" si="1034">AK436</f>
        <v>0</v>
      </c>
      <c r="AL437" s="410">
        <f t="shared" ref="AL437" si="1035">AL436</f>
        <v>0</v>
      </c>
      <c r="AM437" s="296"/>
    </row>
    <row r="438" spans="1:40" ht="15" outlineLevel="1">
      <c r="A438" s="531"/>
      <c r="B438" s="527"/>
      <c r="C438" s="304"/>
      <c r="D438" s="290"/>
      <c r="E438" s="290"/>
      <c r="F438" s="290"/>
      <c r="G438" s="290"/>
      <c r="H438" s="290"/>
      <c r="I438" s="290"/>
      <c r="J438" s="290"/>
      <c r="K438" s="290"/>
      <c r="L438" s="290"/>
      <c r="M438" s="290"/>
      <c r="N438" s="290"/>
      <c r="O438" s="290"/>
      <c r="P438" s="290"/>
      <c r="Q438" s="290"/>
      <c r="R438" s="290"/>
      <c r="S438" s="290"/>
      <c r="T438" s="290"/>
      <c r="U438" s="290"/>
      <c r="V438" s="290"/>
      <c r="W438" s="290"/>
      <c r="X438" s="290"/>
      <c r="Y438" s="411"/>
      <c r="Z438" s="420"/>
      <c r="AA438" s="420"/>
      <c r="AB438" s="420"/>
      <c r="AC438" s="420"/>
      <c r="AD438" s="420"/>
      <c r="AE438" s="420"/>
      <c r="AF438" s="420"/>
      <c r="AG438" s="420"/>
      <c r="AH438" s="420"/>
      <c r="AI438" s="420"/>
      <c r="AJ438" s="420"/>
      <c r="AK438" s="420"/>
      <c r="AL438" s="420"/>
      <c r="AM438" s="305"/>
    </row>
    <row r="439" spans="1:40" ht="30" outlineLevel="1">
      <c r="A439" s="531">
        <v>12</v>
      </c>
      <c r="B439" s="427" t="s">
        <v>105</v>
      </c>
      <c r="C439" s="290" t="s">
        <v>25</v>
      </c>
      <c r="D439" s="294"/>
      <c r="E439" s="294"/>
      <c r="F439" s="294"/>
      <c r="G439" s="294"/>
      <c r="H439" s="294"/>
      <c r="I439" s="294"/>
      <c r="J439" s="294"/>
      <c r="K439" s="294"/>
      <c r="L439" s="294"/>
      <c r="M439" s="294"/>
      <c r="N439" s="294">
        <v>12</v>
      </c>
      <c r="O439" s="294"/>
      <c r="P439" s="294"/>
      <c r="Q439" s="294"/>
      <c r="R439" s="294"/>
      <c r="S439" s="294"/>
      <c r="T439" s="294"/>
      <c r="U439" s="294"/>
      <c r="V439" s="294"/>
      <c r="W439" s="294"/>
      <c r="X439" s="294"/>
      <c r="Y439" s="409"/>
      <c r="Z439" s="409"/>
      <c r="AA439" s="409"/>
      <c r="AB439" s="409"/>
      <c r="AC439" s="409"/>
      <c r="AD439" s="409"/>
      <c r="AE439" s="409"/>
      <c r="AF439" s="414"/>
      <c r="AG439" s="414"/>
      <c r="AH439" s="414"/>
      <c r="AI439" s="414"/>
      <c r="AJ439" s="414"/>
      <c r="AK439" s="414"/>
      <c r="AL439" s="414"/>
      <c r="AM439" s="295">
        <f>SUM(Y439:AL439)</f>
        <v>0</v>
      </c>
    </row>
    <row r="440" spans="1:40" ht="15" outlineLevel="1">
      <c r="A440" s="531"/>
      <c r="B440" s="430" t="s">
        <v>308</v>
      </c>
      <c r="C440" s="290" t="s">
        <v>163</v>
      </c>
      <c r="D440" s="294"/>
      <c r="E440" s="294"/>
      <c r="F440" s="294"/>
      <c r="G440" s="294"/>
      <c r="H440" s="294"/>
      <c r="I440" s="294"/>
      <c r="J440" s="294"/>
      <c r="K440" s="294"/>
      <c r="L440" s="294"/>
      <c r="M440" s="294"/>
      <c r="N440" s="294">
        <f>N439</f>
        <v>12</v>
      </c>
      <c r="O440" s="294"/>
      <c r="P440" s="294"/>
      <c r="Q440" s="294"/>
      <c r="R440" s="294"/>
      <c r="S440" s="294"/>
      <c r="T440" s="294"/>
      <c r="U440" s="294"/>
      <c r="V440" s="294"/>
      <c r="W440" s="294"/>
      <c r="X440" s="294"/>
      <c r="Y440" s="410">
        <f>Y439</f>
        <v>0</v>
      </c>
      <c r="Z440" s="410">
        <f t="shared" ref="Z440" si="1036">Z439</f>
        <v>0</v>
      </c>
      <c r="AA440" s="410">
        <f t="shared" ref="AA440" si="1037">AA439</f>
        <v>0</v>
      </c>
      <c r="AB440" s="410">
        <f t="shared" ref="AB440" si="1038">AB439</f>
        <v>0</v>
      </c>
      <c r="AC440" s="410">
        <f t="shared" ref="AC440" si="1039">AC439</f>
        <v>0</v>
      </c>
      <c r="AD440" s="410">
        <f t="shared" ref="AD440" si="1040">AD439</f>
        <v>0</v>
      </c>
      <c r="AE440" s="410">
        <f t="shared" ref="AE440" si="1041">AE439</f>
        <v>0</v>
      </c>
      <c r="AF440" s="410">
        <f t="shared" ref="AF440" si="1042">AF439</f>
        <v>0</v>
      </c>
      <c r="AG440" s="410">
        <f t="shared" ref="AG440" si="1043">AG439</f>
        <v>0</v>
      </c>
      <c r="AH440" s="410">
        <f t="shared" ref="AH440" si="1044">AH439</f>
        <v>0</v>
      </c>
      <c r="AI440" s="410">
        <f t="shared" ref="AI440" si="1045">AI439</f>
        <v>0</v>
      </c>
      <c r="AJ440" s="410">
        <f t="shared" ref="AJ440" si="1046">AJ439</f>
        <v>0</v>
      </c>
      <c r="AK440" s="410">
        <f t="shared" ref="AK440" si="1047">AK439</f>
        <v>0</v>
      </c>
      <c r="AL440" s="410">
        <f t="shared" ref="AL440" si="1048">AL439</f>
        <v>0</v>
      </c>
      <c r="AM440" s="296"/>
    </row>
    <row r="441" spans="1:40" ht="15" outlineLevel="1">
      <c r="A441" s="531"/>
      <c r="B441" s="527"/>
      <c r="C441" s="304"/>
      <c r="D441" s="290"/>
      <c r="E441" s="290"/>
      <c r="F441" s="290"/>
      <c r="G441" s="290"/>
      <c r="H441" s="290"/>
      <c r="I441" s="290"/>
      <c r="J441" s="290"/>
      <c r="K441" s="290"/>
      <c r="L441" s="290"/>
      <c r="M441" s="290"/>
      <c r="N441" s="290"/>
      <c r="O441" s="290"/>
      <c r="P441" s="290"/>
      <c r="Q441" s="290"/>
      <c r="R441" s="290"/>
      <c r="S441" s="290"/>
      <c r="T441" s="290"/>
      <c r="U441" s="290"/>
      <c r="V441" s="290"/>
      <c r="W441" s="290"/>
      <c r="X441" s="290"/>
      <c r="Y441" s="421"/>
      <c r="Z441" s="421"/>
      <c r="AA441" s="411"/>
      <c r="AB441" s="411"/>
      <c r="AC441" s="411"/>
      <c r="AD441" s="411"/>
      <c r="AE441" s="411"/>
      <c r="AF441" s="411"/>
      <c r="AG441" s="411"/>
      <c r="AH441" s="411"/>
      <c r="AI441" s="411"/>
      <c r="AJ441" s="411"/>
      <c r="AK441" s="411"/>
      <c r="AL441" s="411"/>
      <c r="AM441" s="305"/>
    </row>
    <row r="442" spans="1:40" ht="30" outlineLevel="1">
      <c r="A442" s="531">
        <v>13</v>
      </c>
      <c r="B442" s="427" t="s">
        <v>106</v>
      </c>
      <c r="C442" s="290" t="s">
        <v>25</v>
      </c>
      <c r="D442" s="294"/>
      <c r="E442" s="294"/>
      <c r="F442" s="294"/>
      <c r="G442" s="294"/>
      <c r="H442" s="294"/>
      <c r="I442" s="294"/>
      <c r="J442" s="294"/>
      <c r="K442" s="294"/>
      <c r="L442" s="294"/>
      <c r="M442" s="294"/>
      <c r="N442" s="294">
        <v>12</v>
      </c>
      <c r="O442" s="294"/>
      <c r="P442" s="294"/>
      <c r="Q442" s="294"/>
      <c r="R442" s="294"/>
      <c r="S442" s="294"/>
      <c r="T442" s="294"/>
      <c r="U442" s="294"/>
      <c r="V442" s="294"/>
      <c r="W442" s="294"/>
      <c r="X442" s="294"/>
      <c r="Y442" s="409"/>
      <c r="Z442" s="409"/>
      <c r="AA442" s="409"/>
      <c r="AB442" s="409"/>
      <c r="AC442" s="409"/>
      <c r="AD442" s="409"/>
      <c r="AE442" s="409"/>
      <c r="AF442" s="414"/>
      <c r="AG442" s="414"/>
      <c r="AH442" s="414"/>
      <c r="AI442" s="414"/>
      <c r="AJ442" s="414"/>
      <c r="AK442" s="414"/>
      <c r="AL442" s="414"/>
      <c r="AM442" s="295">
        <f>SUM(Y442:AL442)</f>
        <v>0</v>
      </c>
    </row>
    <row r="443" spans="1:40" ht="15" outlineLevel="1">
      <c r="A443" s="531"/>
      <c r="B443" s="430" t="s">
        <v>308</v>
      </c>
      <c r="C443" s="290" t="s">
        <v>163</v>
      </c>
      <c r="D443" s="294"/>
      <c r="E443" s="294"/>
      <c r="F443" s="294"/>
      <c r="G443" s="294"/>
      <c r="H443" s="294"/>
      <c r="I443" s="294"/>
      <c r="J443" s="294"/>
      <c r="K443" s="294"/>
      <c r="L443" s="294"/>
      <c r="M443" s="294"/>
      <c r="N443" s="294">
        <f>N442</f>
        <v>12</v>
      </c>
      <c r="O443" s="294"/>
      <c r="P443" s="294"/>
      <c r="Q443" s="294"/>
      <c r="R443" s="294"/>
      <c r="S443" s="294"/>
      <c r="T443" s="294"/>
      <c r="U443" s="294"/>
      <c r="V443" s="294"/>
      <c r="W443" s="294"/>
      <c r="X443" s="294"/>
      <c r="Y443" s="410">
        <f>Y442</f>
        <v>0</v>
      </c>
      <c r="Z443" s="410">
        <f t="shared" ref="Z443" si="1049">Z442</f>
        <v>0</v>
      </c>
      <c r="AA443" s="410">
        <f t="shared" ref="AA443" si="1050">AA442</f>
        <v>0</v>
      </c>
      <c r="AB443" s="410">
        <f t="shared" ref="AB443" si="1051">AB442</f>
        <v>0</v>
      </c>
      <c r="AC443" s="410">
        <f t="shared" ref="AC443" si="1052">AC442</f>
        <v>0</v>
      </c>
      <c r="AD443" s="410">
        <f t="shared" ref="AD443" si="1053">AD442</f>
        <v>0</v>
      </c>
      <c r="AE443" s="410">
        <f t="shared" ref="AE443" si="1054">AE442</f>
        <v>0</v>
      </c>
      <c r="AF443" s="410">
        <f t="shared" ref="AF443" si="1055">AF442</f>
        <v>0</v>
      </c>
      <c r="AG443" s="410">
        <f t="shared" ref="AG443" si="1056">AG442</f>
        <v>0</v>
      </c>
      <c r="AH443" s="410">
        <f t="shared" ref="AH443" si="1057">AH442</f>
        <v>0</v>
      </c>
      <c r="AI443" s="410">
        <f t="shared" ref="AI443" si="1058">AI442</f>
        <v>0</v>
      </c>
      <c r="AJ443" s="410">
        <f t="shared" ref="AJ443" si="1059">AJ442</f>
        <v>0</v>
      </c>
      <c r="AK443" s="410">
        <f t="shared" ref="AK443" si="1060">AK442</f>
        <v>0</v>
      </c>
      <c r="AL443" s="410">
        <f t="shared" ref="AL443" si="1061">AL442</f>
        <v>0</v>
      </c>
      <c r="AM443" s="305"/>
    </row>
    <row r="444" spans="1:40" ht="15" outlineLevel="1">
      <c r="A444" s="531"/>
      <c r="B444" s="527"/>
      <c r="C444" s="304"/>
      <c r="D444" s="290"/>
      <c r="E444" s="290"/>
      <c r="F444" s="290"/>
      <c r="G444" s="290"/>
      <c r="H444" s="290"/>
      <c r="I444" s="290"/>
      <c r="J444" s="290"/>
      <c r="K444" s="290"/>
      <c r="L444" s="290"/>
      <c r="M444" s="290"/>
      <c r="N444" s="290"/>
      <c r="O444" s="290"/>
      <c r="P444" s="290"/>
      <c r="Q444" s="290"/>
      <c r="R444" s="290"/>
      <c r="S444" s="290"/>
      <c r="T444" s="290"/>
      <c r="U444" s="290"/>
      <c r="V444" s="290"/>
      <c r="W444" s="290"/>
      <c r="X444" s="290"/>
      <c r="Y444" s="411"/>
      <c r="Z444" s="411"/>
      <c r="AA444" s="411"/>
      <c r="AB444" s="411"/>
      <c r="AC444" s="411"/>
      <c r="AD444" s="411"/>
      <c r="AE444" s="411"/>
      <c r="AF444" s="411"/>
      <c r="AG444" s="411"/>
      <c r="AH444" s="411"/>
      <c r="AI444" s="411"/>
      <c r="AJ444" s="411"/>
      <c r="AK444" s="411"/>
      <c r="AL444" s="411"/>
      <c r="AM444" s="305"/>
    </row>
    <row r="445" spans="1:40" ht="15.6" outlineLevel="1">
      <c r="A445" s="531"/>
      <c r="B445" s="503" t="s">
        <v>107</v>
      </c>
      <c r="C445" s="288"/>
      <c r="D445" s="289"/>
      <c r="E445" s="289"/>
      <c r="F445" s="289"/>
      <c r="G445" s="289"/>
      <c r="H445" s="289"/>
      <c r="I445" s="289"/>
      <c r="J445" s="289"/>
      <c r="K445" s="289"/>
      <c r="L445" s="289"/>
      <c r="M445" s="289"/>
      <c r="N445" s="289"/>
      <c r="O445" s="289"/>
      <c r="P445" s="288"/>
      <c r="Q445" s="288"/>
      <c r="R445" s="288"/>
      <c r="S445" s="288"/>
      <c r="T445" s="288"/>
      <c r="U445" s="288"/>
      <c r="V445" s="288"/>
      <c r="W445" s="288"/>
      <c r="X445" s="288"/>
      <c r="Y445" s="413"/>
      <c r="Z445" s="413"/>
      <c r="AA445" s="413"/>
      <c r="AB445" s="413"/>
      <c r="AC445" s="413"/>
      <c r="AD445" s="413"/>
      <c r="AE445" s="413"/>
      <c r="AF445" s="413"/>
      <c r="AG445" s="413"/>
      <c r="AH445" s="413"/>
      <c r="AI445" s="413"/>
      <c r="AJ445" s="413"/>
      <c r="AK445" s="413"/>
      <c r="AL445" s="413"/>
      <c r="AM445" s="291"/>
    </row>
    <row r="446" spans="1:40" ht="15" outlineLevel="1">
      <c r="A446" s="531">
        <v>14</v>
      </c>
      <c r="B446" s="527" t="s">
        <v>108</v>
      </c>
      <c r="C446" s="290" t="s">
        <v>25</v>
      </c>
      <c r="D446" s="294"/>
      <c r="E446" s="294"/>
      <c r="F446" s="294"/>
      <c r="G446" s="294"/>
      <c r="H446" s="294"/>
      <c r="I446" s="294"/>
      <c r="J446" s="294"/>
      <c r="K446" s="294"/>
      <c r="L446" s="294"/>
      <c r="M446" s="294"/>
      <c r="N446" s="294">
        <v>12</v>
      </c>
      <c r="O446" s="294"/>
      <c r="P446" s="294"/>
      <c r="Q446" s="294"/>
      <c r="R446" s="294"/>
      <c r="S446" s="294"/>
      <c r="T446" s="294"/>
      <c r="U446" s="294"/>
      <c r="V446" s="294"/>
      <c r="W446" s="294"/>
      <c r="X446" s="294"/>
      <c r="Y446" s="409"/>
      <c r="Z446" s="409"/>
      <c r="AA446" s="409"/>
      <c r="AB446" s="409"/>
      <c r="AC446" s="409"/>
      <c r="AD446" s="409"/>
      <c r="AE446" s="409"/>
      <c r="AF446" s="409"/>
      <c r="AG446" s="409"/>
      <c r="AH446" s="409"/>
      <c r="AI446" s="409"/>
      <c r="AJ446" s="409"/>
      <c r="AK446" s="409"/>
      <c r="AL446" s="409"/>
      <c r="AM446" s="295">
        <f>SUM(Y446:AL446)</f>
        <v>0</v>
      </c>
    </row>
    <row r="447" spans="1:40" ht="15" outlineLevel="1">
      <c r="A447" s="531"/>
      <c r="B447" s="430" t="s">
        <v>308</v>
      </c>
      <c r="C447" s="290" t="s">
        <v>163</v>
      </c>
      <c r="D447" s="294"/>
      <c r="E447" s="294"/>
      <c r="F447" s="294"/>
      <c r="G447" s="294"/>
      <c r="H447" s="294"/>
      <c r="I447" s="294"/>
      <c r="J447" s="294"/>
      <c r="K447" s="294"/>
      <c r="L447" s="294"/>
      <c r="M447" s="294"/>
      <c r="N447" s="294">
        <f>N446</f>
        <v>12</v>
      </c>
      <c r="O447" s="294"/>
      <c r="P447" s="294"/>
      <c r="Q447" s="294"/>
      <c r="R447" s="294"/>
      <c r="S447" s="294"/>
      <c r="T447" s="294"/>
      <c r="U447" s="294"/>
      <c r="V447" s="294"/>
      <c r="W447" s="294"/>
      <c r="X447" s="294"/>
      <c r="Y447" s="410">
        <f>Y446</f>
        <v>0</v>
      </c>
      <c r="Z447" s="410">
        <f t="shared" ref="Z447" si="1062">Z446</f>
        <v>0</v>
      </c>
      <c r="AA447" s="410">
        <f t="shared" ref="AA447" si="1063">AA446</f>
        <v>0</v>
      </c>
      <c r="AB447" s="410">
        <f t="shared" ref="AB447" si="1064">AB446</f>
        <v>0</v>
      </c>
      <c r="AC447" s="410">
        <f t="shared" ref="AC447" si="1065">AC446</f>
        <v>0</v>
      </c>
      <c r="AD447" s="410">
        <f t="shared" ref="AD447" si="1066">AD446</f>
        <v>0</v>
      </c>
      <c r="AE447" s="410">
        <f t="shared" ref="AE447" si="1067">AE446</f>
        <v>0</v>
      </c>
      <c r="AF447" s="410">
        <f t="shared" ref="AF447" si="1068">AF446</f>
        <v>0</v>
      </c>
      <c r="AG447" s="410">
        <f t="shared" ref="AG447" si="1069">AG446</f>
        <v>0</v>
      </c>
      <c r="AH447" s="410">
        <f t="shared" ref="AH447" si="1070">AH446</f>
        <v>0</v>
      </c>
      <c r="AI447" s="410">
        <f t="shared" ref="AI447" si="1071">AI446</f>
        <v>0</v>
      </c>
      <c r="AJ447" s="410">
        <f t="shared" ref="AJ447" si="1072">AJ446</f>
        <v>0</v>
      </c>
      <c r="AK447" s="410">
        <f t="shared" ref="AK447" si="1073">AK446</f>
        <v>0</v>
      </c>
      <c r="AL447" s="410">
        <f t="shared" ref="AL447" si="1074">AL446</f>
        <v>0</v>
      </c>
      <c r="AM447" s="296"/>
    </row>
    <row r="448" spans="1:40" ht="15" outlineLevel="1">
      <c r="A448" s="531"/>
      <c r="B448" s="527"/>
      <c r="C448" s="304"/>
      <c r="D448" s="290"/>
      <c r="E448" s="290"/>
      <c r="F448" s="290"/>
      <c r="G448" s="290"/>
      <c r="H448" s="290"/>
      <c r="I448" s="290"/>
      <c r="J448" s="290"/>
      <c r="K448" s="290"/>
      <c r="L448" s="290"/>
      <c r="M448" s="290"/>
      <c r="N448" s="467"/>
      <c r="O448" s="290"/>
      <c r="P448" s="290"/>
      <c r="Q448" s="290"/>
      <c r="R448" s="290"/>
      <c r="S448" s="290"/>
      <c r="T448" s="290"/>
      <c r="U448" s="290"/>
      <c r="V448" s="290"/>
      <c r="W448" s="290"/>
      <c r="X448" s="290"/>
      <c r="Y448" s="411"/>
      <c r="Z448" s="411"/>
      <c r="AA448" s="411"/>
      <c r="AB448" s="411"/>
      <c r="AC448" s="411"/>
      <c r="AD448" s="411"/>
      <c r="AE448" s="411"/>
      <c r="AF448" s="411"/>
      <c r="AG448" s="411"/>
      <c r="AH448" s="411"/>
      <c r="AI448" s="411"/>
      <c r="AJ448" s="411"/>
      <c r="AK448" s="411"/>
      <c r="AL448" s="411"/>
      <c r="AM448" s="300"/>
      <c r="AN448" s="629"/>
    </row>
    <row r="449" spans="1:40" s="308" customFormat="1" ht="15.6" outlineLevel="1">
      <c r="A449" s="531"/>
      <c r="B449" s="503" t="s">
        <v>489</v>
      </c>
      <c r="C449" s="290"/>
      <c r="D449" s="290"/>
      <c r="E449" s="290"/>
      <c r="F449" s="290"/>
      <c r="G449" s="290"/>
      <c r="H449" s="290"/>
      <c r="I449" s="290"/>
      <c r="J449" s="290"/>
      <c r="K449" s="290"/>
      <c r="L449" s="290"/>
      <c r="M449" s="290"/>
      <c r="N449" s="290"/>
      <c r="O449" s="290"/>
      <c r="P449" s="290"/>
      <c r="Q449" s="290"/>
      <c r="R449" s="290"/>
      <c r="S449" s="290"/>
      <c r="T449" s="290"/>
      <c r="U449" s="290"/>
      <c r="V449" s="290"/>
      <c r="W449" s="290"/>
      <c r="X449" s="290"/>
      <c r="Y449" s="411"/>
      <c r="Z449" s="411"/>
      <c r="AA449" s="411"/>
      <c r="AB449" s="411"/>
      <c r="AC449" s="411"/>
      <c r="AD449" s="411"/>
      <c r="AE449" s="415"/>
      <c r="AF449" s="415"/>
      <c r="AG449" s="415"/>
      <c r="AH449" s="415"/>
      <c r="AI449" s="415"/>
      <c r="AJ449" s="415"/>
      <c r="AK449" s="415"/>
      <c r="AL449" s="415"/>
      <c r="AM449" s="516"/>
      <c r="AN449" s="630"/>
    </row>
    <row r="450" spans="1:40" ht="15" outlineLevel="1">
      <c r="A450" s="531">
        <v>15</v>
      </c>
      <c r="B450" s="430" t="s">
        <v>494</v>
      </c>
      <c r="C450" s="290" t="s">
        <v>25</v>
      </c>
      <c r="D450" s="294"/>
      <c r="E450" s="294"/>
      <c r="F450" s="294"/>
      <c r="G450" s="294"/>
      <c r="H450" s="294"/>
      <c r="I450" s="294"/>
      <c r="J450" s="294"/>
      <c r="K450" s="294"/>
      <c r="L450" s="294"/>
      <c r="M450" s="294"/>
      <c r="N450" s="294">
        <v>0</v>
      </c>
      <c r="O450" s="294"/>
      <c r="P450" s="294"/>
      <c r="Q450" s="294"/>
      <c r="R450" s="294"/>
      <c r="S450" s="294"/>
      <c r="T450" s="294"/>
      <c r="U450" s="294"/>
      <c r="V450" s="294"/>
      <c r="W450" s="294"/>
      <c r="X450" s="294"/>
      <c r="Y450" s="409"/>
      <c r="Z450" s="409"/>
      <c r="AA450" s="409"/>
      <c r="AB450" s="409"/>
      <c r="AC450" s="409"/>
      <c r="AD450" s="409"/>
      <c r="AE450" s="409"/>
      <c r="AF450" s="409"/>
      <c r="AG450" s="409"/>
      <c r="AH450" s="409"/>
      <c r="AI450" s="409"/>
      <c r="AJ450" s="409"/>
      <c r="AK450" s="409"/>
      <c r="AL450" s="409"/>
      <c r="AM450" s="295">
        <f>SUM(Y450:AL450)</f>
        <v>0</v>
      </c>
    </row>
    <row r="451" spans="1:40" ht="15" outlineLevel="1">
      <c r="A451" s="531"/>
      <c r="B451" s="430" t="s">
        <v>308</v>
      </c>
      <c r="C451" s="290" t="s">
        <v>163</v>
      </c>
      <c r="D451" s="294"/>
      <c r="E451" s="294"/>
      <c r="F451" s="294"/>
      <c r="G451" s="294"/>
      <c r="H451" s="294"/>
      <c r="I451" s="294"/>
      <c r="J451" s="294"/>
      <c r="K451" s="294"/>
      <c r="L451" s="294"/>
      <c r="M451" s="294"/>
      <c r="N451" s="294">
        <f>N450</f>
        <v>0</v>
      </c>
      <c r="O451" s="294"/>
      <c r="P451" s="294"/>
      <c r="Q451" s="294"/>
      <c r="R451" s="294"/>
      <c r="S451" s="294"/>
      <c r="T451" s="294"/>
      <c r="U451" s="294"/>
      <c r="V451" s="294"/>
      <c r="W451" s="294"/>
      <c r="X451" s="294"/>
      <c r="Y451" s="410">
        <f>Y450</f>
        <v>0</v>
      </c>
      <c r="Z451" s="410">
        <f t="shared" ref="Z451:AL451" si="1075">Z450</f>
        <v>0</v>
      </c>
      <c r="AA451" s="410">
        <f t="shared" si="1075"/>
        <v>0</v>
      </c>
      <c r="AB451" s="410">
        <f t="shared" si="1075"/>
        <v>0</v>
      </c>
      <c r="AC451" s="410">
        <f t="shared" si="1075"/>
        <v>0</v>
      </c>
      <c r="AD451" s="410">
        <f t="shared" si="1075"/>
        <v>0</v>
      </c>
      <c r="AE451" s="410">
        <f t="shared" si="1075"/>
        <v>0</v>
      </c>
      <c r="AF451" s="410">
        <f t="shared" si="1075"/>
        <v>0</v>
      </c>
      <c r="AG451" s="410">
        <f t="shared" si="1075"/>
        <v>0</v>
      </c>
      <c r="AH451" s="410">
        <f t="shared" si="1075"/>
        <v>0</v>
      </c>
      <c r="AI451" s="410">
        <f t="shared" si="1075"/>
        <v>0</v>
      </c>
      <c r="AJ451" s="410">
        <f t="shared" si="1075"/>
        <v>0</v>
      </c>
      <c r="AK451" s="410">
        <f t="shared" si="1075"/>
        <v>0</v>
      </c>
      <c r="AL451" s="410">
        <f t="shared" si="1075"/>
        <v>0</v>
      </c>
      <c r="AM451" s="296"/>
    </row>
    <row r="452" spans="1:40" ht="15" outlineLevel="1">
      <c r="A452" s="531"/>
      <c r="B452" s="527"/>
      <c r="C452" s="304"/>
      <c r="D452" s="290"/>
      <c r="E452" s="290"/>
      <c r="F452" s="290"/>
      <c r="G452" s="290"/>
      <c r="H452" s="290"/>
      <c r="I452" s="290"/>
      <c r="J452" s="290"/>
      <c r="K452" s="290"/>
      <c r="L452" s="290"/>
      <c r="M452" s="290"/>
      <c r="N452" s="290"/>
      <c r="O452" s="290"/>
      <c r="P452" s="290"/>
      <c r="Q452" s="290"/>
      <c r="R452" s="290"/>
      <c r="S452" s="290"/>
      <c r="T452" s="290"/>
      <c r="U452" s="290"/>
      <c r="V452" s="290"/>
      <c r="W452" s="290"/>
      <c r="X452" s="290"/>
      <c r="Y452" s="411"/>
      <c r="Z452" s="411"/>
      <c r="AA452" s="411"/>
      <c r="AB452" s="411"/>
      <c r="AC452" s="411"/>
      <c r="AD452" s="411"/>
      <c r="AE452" s="411"/>
      <c r="AF452" s="411"/>
      <c r="AG452" s="411"/>
      <c r="AH452" s="411"/>
      <c r="AI452" s="411"/>
      <c r="AJ452" s="411"/>
      <c r="AK452" s="411"/>
      <c r="AL452" s="411"/>
      <c r="AM452" s="305"/>
    </row>
    <row r="453" spans="1:40" s="282" customFormat="1" ht="15" outlineLevel="1">
      <c r="A453" s="531">
        <v>16</v>
      </c>
      <c r="B453" s="528" t="s">
        <v>490</v>
      </c>
      <c r="C453" s="290" t="s">
        <v>25</v>
      </c>
      <c r="D453" s="294"/>
      <c r="E453" s="294"/>
      <c r="F453" s="294"/>
      <c r="G453" s="294"/>
      <c r="H453" s="294"/>
      <c r="I453" s="294"/>
      <c r="J453" s="294"/>
      <c r="K453" s="294"/>
      <c r="L453" s="294"/>
      <c r="M453" s="294"/>
      <c r="N453" s="294">
        <v>0</v>
      </c>
      <c r="O453" s="294"/>
      <c r="P453" s="294"/>
      <c r="Q453" s="294"/>
      <c r="R453" s="294"/>
      <c r="S453" s="294"/>
      <c r="T453" s="294"/>
      <c r="U453" s="294"/>
      <c r="V453" s="294"/>
      <c r="W453" s="294"/>
      <c r="X453" s="294"/>
      <c r="Y453" s="409"/>
      <c r="Z453" s="409"/>
      <c r="AA453" s="409"/>
      <c r="AB453" s="409"/>
      <c r="AC453" s="409"/>
      <c r="AD453" s="409"/>
      <c r="AE453" s="409"/>
      <c r="AF453" s="409"/>
      <c r="AG453" s="409"/>
      <c r="AH453" s="409"/>
      <c r="AI453" s="409"/>
      <c r="AJ453" s="409"/>
      <c r="AK453" s="409"/>
      <c r="AL453" s="409"/>
      <c r="AM453" s="295">
        <f>SUM(Y453:AL453)</f>
        <v>0</v>
      </c>
    </row>
    <row r="454" spans="1:40" s="282" customFormat="1" ht="15" outlineLevel="1">
      <c r="A454" s="531"/>
      <c r="B454" s="528" t="s">
        <v>308</v>
      </c>
      <c r="C454" s="290" t="s">
        <v>163</v>
      </c>
      <c r="D454" s="294"/>
      <c r="E454" s="294"/>
      <c r="F454" s="294"/>
      <c r="G454" s="294"/>
      <c r="H454" s="294"/>
      <c r="I454" s="294"/>
      <c r="J454" s="294"/>
      <c r="K454" s="294"/>
      <c r="L454" s="294"/>
      <c r="M454" s="294"/>
      <c r="N454" s="294">
        <f>N453</f>
        <v>0</v>
      </c>
      <c r="O454" s="294"/>
      <c r="P454" s="294"/>
      <c r="Q454" s="294"/>
      <c r="R454" s="294"/>
      <c r="S454" s="294"/>
      <c r="T454" s="294"/>
      <c r="U454" s="294"/>
      <c r="V454" s="294"/>
      <c r="W454" s="294"/>
      <c r="X454" s="294"/>
      <c r="Y454" s="410">
        <f>Y453</f>
        <v>0</v>
      </c>
      <c r="Z454" s="410">
        <f t="shared" ref="Z454:AL454" si="1076">Z453</f>
        <v>0</v>
      </c>
      <c r="AA454" s="410">
        <f t="shared" si="1076"/>
        <v>0</v>
      </c>
      <c r="AB454" s="410">
        <f t="shared" si="1076"/>
        <v>0</v>
      </c>
      <c r="AC454" s="410">
        <f t="shared" si="1076"/>
        <v>0</v>
      </c>
      <c r="AD454" s="410">
        <f t="shared" si="1076"/>
        <v>0</v>
      </c>
      <c r="AE454" s="410">
        <f t="shared" si="1076"/>
        <v>0</v>
      </c>
      <c r="AF454" s="410">
        <f t="shared" si="1076"/>
        <v>0</v>
      </c>
      <c r="AG454" s="410">
        <f t="shared" si="1076"/>
        <v>0</v>
      </c>
      <c r="AH454" s="410">
        <f t="shared" si="1076"/>
        <v>0</v>
      </c>
      <c r="AI454" s="410">
        <f t="shared" si="1076"/>
        <v>0</v>
      </c>
      <c r="AJ454" s="410">
        <f t="shared" si="1076"/>
        <v>0</v>
      </c>
      <c r="AK454" s="410">
        <f t="shared" si="1076"/>
        <v>0</v>
      </c>
      <c r="AL454" s="410">
        <f t="shared" si="1076"/>
        <v>0</v>
      </c>
      <c r="AM454" s="296"/>
    </row>
    <row r="455" spans="1:40" s="282" customFormat="1" ht="15" outlineLevel="1">
      <c r="A455" s="531"/>
      <c r="B455" s="528"/>
      <c r="C455" s="290"/>
      <c r="D455" s="290"/>
      <c r="E455" s="290"/>
      <c r="F455" s="290"/>
      <c r="G455" s="290"/>
      <c r="H455" s="290"/>
      <c r="I455" s="290"/>
      <c r="J455" s="290"/>
      <c r="K455" s="290"/>
      <c r="L455" s="290"/>
      <c r="M455" s="290"/>
      <c r="N455" s="290"/>
      <c r="O455" s="290"/>
      <c r="P455" s="290"/>
      <c r="Q455" s="290"/>
      <c r="R455" s="290"/>
      <c r="S455" s="290"/>
      <c r="T455" s="290"/>
      <c r="U455" s="290"/>
      <c r="V455" s="290"/>
      <c r="W455" s="290"/>
      <c r="X455" s="290"/>
      <c r="Y455" s="411"/>
      <c r="Z455" s="411"/>
      <c r="AA455" s="411"/>
      <c r="AB455" s="411"/>
      <c r="AC455" s="411"/>
      <c r="AD455" s="411"/>
      <c r="AE455" s="415"/>
      <c r="AF455" s="415"/>
      <c r="AG455" s="415"/>
      <c r="AH455" s="415"/>
      <c r="AI455" s="415"/>
      <c r="AJ455" s="415"/>
      <c r="AK455" s="415"/>
      <c r="AL455" s="415"/>
      <c r="AM455" s="312"/>
    </row>
    <row r="456" spans="1:40" ht="15.6" outlineLevel="1">
      <c r="A456" s="531"/>
      <c r="B456" s="529" t="s">
        <v>495</v>
      </c>
      <c r="C456" s="319"/>
      <c r="D456" s="289"/>
      <c r="E456" s="288"/>
      <c r="F456" s="288"/>
      <c r="G456" s="288"/>
      <c r="H456" s="288"/>
      <c r="I456" s="288"/>
      <c r="J456" s="288"/>
      <c r="K456" s="288"/>
      <c r="L456" s="288"/>
      <c r="M456" s="288"/>
      <c r="N456" s="289"/>
      <c r="O456" s="288"/>
      <c r="P456" s="288"/>
      <c r="Q456" s="288"/>
      <c r="R456" s="288"/>
      <c r="S456" s="288"/>
      <c r="T456" s="288"/>
      <c r="U456" s="288"/>
      <c r="V456" s="288"/>
      <c r="W456" s="288"/>
      <c r="X456" s="288"/>
      <c r="Y456" s="413"/>
      <c r="Z456" s="413"/>
      <c r="AA456" s="413"/>
      <c r="AB456" s="413"/>
      <c r="AC456" s="413"/>
      <c r="AD456" s="413"/>
      <c r="AE456" s="413"/>
      <c r="AF456" s="413"/>
      <c r="AG456" s="413"/>
      <c r="AH456" s="413"/>
      <c r="AI456" s="413"/>
      <c r="AJ456" s="413"/>
      <c r="AK456" s="413"/>
      <c r="AL456" s="413"/>
      <c r="AM456" s="291"/>
    </row>
    <row r="457" spans="1:40" ht="15" outlineLevel="1">
      <c r="A457" s="531">
        <v>17</v>
      </c>
      <c r="B457" s="427" t="s">
        <v>112</v>
      </c>
      <c r="C457" s="290" t="s">
        <v>25</v>
      </c>
      <c r="D457" s="294"/>
      <c r="E457" s="294"/>
      <c r="F457" s="294"/>
      <c r="G457" s="294"/>
      <c r="H457" s="294"/>
      <c r="I457" s="294"/>
      <c r="J457" s="294"/>
      <c r="K457" s="294"/>
      <c r="L457" s="294"/>
      <c r="M457" s="294"/>
      <c r="N457" s="294">
        <v>12</v>
      </c>
      <c r="O457" s="294"/>
      <c r="P457" s="294"/>
      <c r="Q457" s="294"/>
      <c r="R457" s="294"/>
      <c r="S457" s="294"/>
      <c r="T457" s="294"/>
      <c r="U457" s="294"/>
      <c r="V457" s="294"/>
      <c r="W457" s="294"/>
      <c r="X457" s="294"/>
      <c r="Y457" s="425"/>
      <c r="Z457" s="409"/>
      <c r="AA457" s="409"/>
      <c r="AB457" s="409"/>
      <c r="AC457" s="409"/>
      <c r="AD457" s="409"/>
      <c r="AE457" s="409"/>
      <c r="AF457" s="414"/>
      <c r="AG457" s="414"/>
      <c r="AH457" s="414"/>
      <c r="AI457" s="414"/>
      <c r="AJ457" s="414"/>
      <c r="AK457" s="414"/>
      <c r="AL457" s="414"/>
      <c r="AM457" s="295">
        <f>SUM(Y457:AL457)</f>
        <v>0</v>
      </c>
    </row>
    <row r="458" spans="1:40" ht="15" outlineLevel="1">
      <c r="A458" s="531"/>
      <c r="B458" s="430" t="s">
        <v>308</v>
      </c>
      <c r="C458" s="290" t="s">
        <v>163</v>
      </c>
      <c r="D458" s="294"/>
      <c r="E458" s="294"/>
      <c r="F458" s="294"/>
      <c r="G458" s="294"/>
      <c r="H458" s="294"/>
      <c r="I458" s="294"/>
      <c r="J458" s="294"/>
      <c r="K458" s="294"/>
      <c r="L458" s="294"/>
      <c r="M458" s="294"/>
      <c r="N458" s="294">
        <f>N457</f>
        <v>12</v>
      </c>
      <c r="O458" s="294"/>
      <c r="P458" s="294"/>
      <c r="Q458" s="294"/>
      <c r="R458" s="294"/>
      <c r="S458" s="294"/>
      <c r="T458" s="294"/>
      <c r="U458" s="294"/>
      <c r="V458" s="294"/>
      <c r="W458" s="294"/>
      <c r="X458" s="294"/>
      <c r="Y458" s="410">
        <f>Y457</f>
        <v>0</v>
      </c>
      <c r="Z458" s="410">
        <f t="shared" ref="Z458:AL458" si="1077">Z457</f>
        <v>0</v>
      </c>
      <c r="AA458" s="410">
        <f t="shared" si="1077"/>
        <v>0</v>
      </c>
      <c r="AB458" s="410">
        <f t="shared" si="1077"/>
        <v>0</v>
      </c>
      <c r="AC458" s="410">
        <f t="shared" si="1077"/>
        <v>0</v>
      </c>
      <c r="AD458" s="410">
        <f t="shared" si="1077"/>
        <v>0</v>
      </c>
      <c r="AE458" s="410">
        <f t="shared" si="1077"/>
        <v>0</v>
      </c>
      <c r="AF458" s="410">
        <f t="shared" si="1077"/>
        <v>0</v>
      </c>
      <c r="AG458" s="410">
        <f t="shared" si="1077"/>
        <v>0</v>
      </c>
      <c r="AH458" s="410">
        <f t="shared" si="1077"/>
        <v>0</v>
      </c>
      <c r="AI458" s="410">
        <f t="shared" si="1077"/>
        <v>0</v>
      </c>
      <c r="AJ458" s="410">
        <f t="shared" si="1077"/>
        <v>0</v>
      </c>
      <c r="AK458" s="410">
        <f t="shared" si="1077"/>
        <v>0</v>
      </c>
      <c r="AL458" s="410">
        <f t="shared" si="1077"/>
        <v>0</v>
      </c>
      <c r="AM458" s="305"/>
    </row>
    <row r="459" spans="1:40" ht="15" outlineLevel="1">
      <c r="A459" s="531"/>
      <c r="B459" s="430"/>
      <c r="C459" s="290"/>
      <c r="D459" s="290"/>
      <c r="E459" s="290"/>
      <c r="F459" s="290"/>
      <c r="G459" s="290"/>
      <c r="H459" s="290"/>
      <c r="I459" s="290"/>
      <c r="J459" s="290"/>
      <c r="K459" s="290"/>
      <c r="L459" s="290"/>
      <c r="M459" s="290"/>
      <c r="N459" s="290"/>
      <c r="O459" s="290"/>
      <c r="P459" s="290"/>
      <c r="Q459" s="290"/>
      <c r="R459" s="290"/>
      <c r="S459" s="290"/>
      <c r="T459" s="290"/>
      <c r="U459" s="290"/>
      <c r="V459" s="290"/>
      <c r="W459" s="290"/>
      <c r="X459" s="290"/>
      <c r="Y459" s="421"/>
      <c r="Z459" s="424"/>
      <c r="AA459" s="424"/>
      <c r="AB459" s="424"/>
      <c r="AC459" s="424"/>
      <c r="AD459" s="424"/>
      <c r="AE459" s="424"/>
      <c r="AF459" s="424"/>
      <c r="AG459" s="424"/>
      <c r="AH459" s="424"/>
      <c r="AI459" s="424"/>
      <c r="AJ459" s="424"/>
      <c r="AK459" s="424"/>
      <c r="AL459" s="424"/>
      <c r="AM459" s="305"/>
    </row>
    <row r="460" spans="1:40" ht="15" outlineLevel="1">
      <c r="A460" s="531">
        <v>18</v>
      </c>
      <c r="B460" s="427" t="s">
        <v>109</v>
      </c>
      <c r="C460" s="290" t="s">
        <v>25</v>
      </c>
      <c r="D460" s="294"/>
      <c r="E460" s="294"/>
      <c r="F460" s="294"/>
      <c r="G460" s="294"/>
      <c r="H460" s="294"/>
      <c r="I460" s="294"/>
      <c r="J460" s="294"/>
      <c r="K460" s="294"/>
      <c r="L460" s="294"/>
      <c r="M460" s="294"/>
      <c r="N460" s="294">
        <v>12</v>
      </c>
      <c r="O460" s="294"/>
      <c r="P460" s="294"/>
      <c r="Q460" s="294"/>
      <c r="R460" s="294"/>
      <c r="S460" s="294"/>
      <c r="T460" s="294"/>
      <c r="U460" s="294"/>
      <c r="V460" s="294"/>
      <c r="W460" s="294"/>
      <c r="X460" s="294"/>
      <c r="Y460" s="425"/>
      <c r="Z460" s="409"/>
      <c r="AA460" s="409"/>
      <c r="AB460" s="409"/>
      <c r="AC460" s="409"/>
      <c r="AD460" s="409"/>
      <c r="AE460" s="409"/>
      <c r="AF460" s="414"/>
      <c r="AG460" s="414"/>
      <c r="AH460" s="414"/>
      <c r="AI460" s="414"/>
      <c r="AJ460" s="414"/>
      <c r="AK460" s="414"/>
      <c r="AL460" s="414"/>
      <c r="AM460" s="295">
        <f>SUM(Y460:AL460)</f>
        <v>0</v>
      </c>
    </row>
    <row r="461" spans="1:40" ht="15" outlineLevel="1">
      <c r="A461" s="531"/>
      <c r="B461" s="430" t="s">
        <v>308</v>
      </c>
      <c r="C461" s="290" t="s">
        <v>163</v>
      </c>
      <c r="D461" s="294"/>
      <c r="E461" s="294"/>
      <c r="F461" s="294"/>
      <c r="G461" s="294"/>
      <c r="H461" s="294"/>
      <c r="I461" s="294"/>
      <c r="J461" s="294"/>
      <c r="K461" s="294"/>
      <c r="L461" s="294"/>
      <c r="M461" s="294"/>
      <c r="N461" s="294">
        <f>N460</f>
        <v>12</v>
      </c>
      <c r="O461" s="294"/>
      <c r="P461" s="294"/>
      <c r="Q461" s="294"/>
      <c r="R461" s="294"/>
      <c r="S461" s="294"/>
      <c r="T461" s="294"/>
      <c r="U461" s="294"/>
      <c r="V461" s="294"/>
      <c r="W461" s="294"/>
      <c r="X461" s="294"/>
      <c r="Y461" s="410">
        <f>Y460</f>
        <v>0</v>
      </c>
      <c r="Z461" s="410">
        <f t="shared" ref="Z461:AL461" si="1078">Z460</f>
        <v>0</v>
      </c>
      <c r="AA461" s="410">
        <f t="shared" si="1078"/>
        <v>0</v>
      </c>
      <c r="AB461" s="410">
        <f t="shared" si="1078"/>
        <v>0</v>
      </c>
      <c r="AC461" s="410">
        <f t="shared" si="1078"/>
        <v>0</v>
      </c>
      <c r="AD461" s="410">
        <f t="shared" si="1078"/>
        <v>0</v>
      </c>
      <c r="AE461" s="410">
        <f t="shared" si="1078"/>
        <v>0</v>
      </c>
      <c r="AF461" s="410">
        <f t="shared" si="1078"/>
        <v>0</v>
      </c>
      <c r="AG461" s="410">
        <f t="shared" si="1078"/>
        <v>0</v>
      </c>
      <c r="AH461" s="410">
        <f t="shared" si="1078"/>
        <v>0</v>
      </c>
      <c r="AI461" s="410">
        <f t="shared" si="1078"/>
        <v>0</v>
      </c>
      <c r="AJ461" s="410">
        <f t="shared" si="1078"/>
        <v>0</v>
      </c>
      <c r="AK461" s="410">
        <f t="shared" si="1078"/>
        <v>0</v>
      </c>
      <c r="AL461" s="410">
        <f t="shared" si="1078"/>
        <v>0</v>
      </c>
      <c r="AM461" s="305"/>
    </row>
    <row r="462" spans="1:40" ht="15" outlineLevel="1">
      <c r="A462" s="531"/>
      <c r="B462" s="429"/>
      <c r="C462" s="290"/>
      <c r="D462" s="290"/>
      <c r="E462" s="290"/>
      <c r="F462" s="290"/>
      <c r="G462" s="290"/>
      <c r="H462" s="290"/>
      <c r="I462" s="290"/>
      <c r="J462" s="290"/>
      <c r="K462" s="290"/>
      <c r="L462" s="290"/>
      <c r="M462" s="290"/>
      <c r="N462" s="290"/>
      <c r="O462" s="290"/>
      <c r="P462" s="290"/>
      <c r="Q462" s="290"/>
      <c r="R462" s="290"/>
      <c r="S462" s="290"/>
      <c r="T462" s="290"/>
      <c r="U462" s="290"/>
      <c r="V462" s="290"/>
      <c r="W462" s="290"/>
      <c r="X462" s="290"/>
      <c r="Y462" s="422"/>
      <c r="Z462" s="423"/>
      <c r="AA462" s="423"/>
      <c r="AB462" s="423"/>
      <c r="AC462" s="423"/>
      <c r="AD462" s="423"/>
      <c r="AE462" s="423"/>
      <c r="AF462" s="423"/>
      <c r="AG462" s="423"/>
      <c r="AH462" s="423"/>
      <c r="AI462" s="423"/>
      <c r="AJ462" s="423"/>
      <c r="AK462" s="423"/>
      <c r="AL462" s="423"/>
      <c r="AM462" s="296"/>
    </row>
    <row r="463" spans="1:40" ht="15" outlineLevel="1">
      <c r="A463" s="531">
        <v>19</v>
      </c>
      <c r="B463" s="427" t="s">
        <v>111</v>
      </c>
      <c r="C463" s="290" t="s">
        <v>25</v>
      </c>
      <c r="D463" s="294"/>
      <c r="E463" s="294"/>
      <c r="F463" s="294"/>
      <c r="G463" s="294"/>
      <c r="H463" s="294"/>
      <c r="I463" s="294"/>
      <c r="J463" s="294"/>
      <c r="K463" s="294"/>
      <c r="L463" s="294"/>
      <c r="M463" s="294"/>
      <c r="N463" s="294">
        <v>12</v>
      </c>
      <c r="O463" s="294"/>
      <c r="P463" s="294"/>
      <c r="Q463" s="294"/>
      <c r="R463" s="294"/>
      <c r="S463" s="294"/>
      <c r="T463" s="294"/>
      <c r="U463" s="294"/>
      <c r="V463" s="294"/>
      <c r="W463" s="294"/>
      <c r="X463" s="294"/>
      <c r="Y463" s="425"/>
      <c r="Z463" s="409"/>
      <c r="AA463" s="409"/>
      <c r="AB463" s="409"/>
      <c r="AC463" s="409"/>
      <c r="AD463" s="409"/>
      <c r="AE463" s="409"/>
      <c r="AF463" s="414"/>
      <c r="AG463" s="414"/>
      <c r="AH463" s="414"/>
      <c r="AI463" s="414"/>
      <c r="AJ463" s="414"/>
      <c r="AK463" s="414"/>
      <c r="AL463" s="414"/>
      <c r="AM463" s="295">
        <f>SUM(Y463:AL463)</f>
        <v>0</v>
      </c>
    </row>
    <row r="464" spans="1:40" ht="15" outlineLevel="1">
      <c r="A464" s="531"/>
      <c r="B464" s="430" t="s">
        <v>308</v>
      </c>
      <c r="C464" s="290" t="s">
        <v>163</v>
      </c>
      <c r="D464" s="294"/>
      <c r="E464" s="294"/>
      <c r="F464" s="294"/>
      <c r="G464" s="294"/>
      <c r="H464" s="294"/>
      <c r="I464" s="294"/>
      <c r="J464" s="294"/>
      <c r="K464" s="294"/>
      <c r="L464" s="294"/>
      <c r="M464" s="294"/>
      <c r="N464" s="294">
        <f>N463</f>
        <v>12</v>
      </c>
      <c r="O464" s="294"/>
      <c r="P464" s="294"/>
      <c r="Q464" s="294"/>
      <c r="R464" s="294"/>
      <c r="S464" s="294"/>
      <c r="T464" s="294"/>
      <c r="U464" s="294"/>
      <c r="V464" s="294"/>
      <c r="W464" s="294"/>
      <c r="X464" s="294"/>
      <c r="Y464" s="410">
        <f>Y463</f>
        <v>0</v>
      </c>
      <c r="Z464" s="410">
        <f t="shared" ref="Z464:AL464" si="1079">Z463</f>
        <v>0</v>
      </c>
      <c r="AA464" s="410">
        <f t="shared" si="1079"/>
        <v>0</v>
      </c>
      <c r="AB464" s="410">
        <f t="shared" si="1079"/>
        <v>0</v>
      </c>
      <c r="AC464" s="410">
        <f t="shared" si="1079"/>
        <v>0</v>
      </c>
      <c r="AD464" s="410">
        <f t="shared" si="1079"/>
        <v>0</v>
      </c>
      <c r="AE464" s="410">
        <f t="shared" si="1079"/>
        <v>0</v>
      </c>
      <c r="AF464" s="410">
        <f t="shared" si="1079"/>
        <v>0</v>
      </c>
      <c r="AG464" s="410">
        <f t="shared" si="1079"/>
        <v>0</v>
      </c>
      <c r="AH464" s="410">
        <f t="shared" si="1079"/>
        <v>0</v>
      </c>
      <c r="AI464" s="410">
        <f t="shared" si="1079"/>
        <v>0</v>
      </c>
      <c r="AJ464" s="410">
        <f t="shared" si="1079"/>
        <v>0</v>
      </c>
      <c r="AK464" s="410">
        <f t="shared" si="1079"/>
        <v>0</v>
      </c>
      <c r="AL464" s="410">
        <f t="shared" si="1079"/>
        <v>0</v>
      </c>
      <c r="AM464" s="296"/>
    </row>
    <row r="465" spans="1:39" ht="15" outlineLevel="1">
      <c r="A465" s="531"/>
      <c r="B465" s="429"/>
      <c r="C465" s="290"/>
      <c r="D465" s="290"/>
      <c r="E465" s="290"/>
      <c r="F465" s="290"/>
      <c r="G465" s="290"/>
      <c r="H465" s="290"/>
      <c r="I465" s="290"/>
      <c r="J465" s="290"/>
      <c r="K465" s="290"/>
      <c r="L465" s="290"/>
      <c r="M465" s="290"/>
      <c r="N465" s="290"/>
      <c r="O465" s="290"/>
      <c r="P465" s="290"/>
      <c r="Q465" s="290"/>
      <c r="R465" s="290"/>
      <c r="S465" s="290"/>
      <c r="T465" s="290"/>
      <c r="U465" s="290"/>
      <c r="V465" s="290"/>
      <c r="W465" s="290"/>
      <c r="X465" s="290"/>
      <c r="Y465" s="411"/>
      <c r="Z465" s="411"/>
      <c r="AA465" s="411"/>
      <c r="AB465" s="411"/>
      <c r="AC465" s="411"/>
      <c r="AD465" s="411"/>
      <c r="AE465" s="411"/>
      <c r="AF465" s="411"/>
      <c r="AG465" s="411"/>
      <c r="AH465" s="411"/>
      <c r="AI465" s="411"/>
      <c r="AJ465" s="411"/>
      <c r="AK465" s="411"/>
      <c r="AL465" s="411"/>
      <c r="AM465" s="305"/>
    </row>
    <row r="466" spans="1:39" ht="15" outlineLevel="1">
      <c r="A466" s="531">
        <v>20</v>
      </c>
      <c r="B466" s="427" t="s">
        <v>110</v>
      </c>
      <c r="C466" s="290" t="s">
        <v>25</v>
      </c>
      <c r="D466" s="294"/>
      <c r="E466" s="294"/>
      <c r="F466" s="294"/>
      <c r="G466" s="294"/>
      <c r="H466" s="294"/>
      <c r="I466" s="294"/>
      <c r="J466" s="294"/>
      <c r="K466" s="294"/>
      <c r="L466" s="294"/>
      <c r="M466" s="294"/>
      <c r="N466" s="294">
        <v>12</v>
      </c>
      <c r="O466" s="294"/>
      <c r="P466" s="294"/>
      <c r="Q466" s="294"/>
      <c r="R466" s="294"/>
      <c r="S466" s="294"/>
      <c r="T466" s="294"/>
      <c r="U466" s="294"/>
      <c r="V466" s="294"/>
      <c r="W466" s="294"/>
      <c r="X466" s="294"/>
      <c r="Y466" s="425"/>
      <c r="Z466" s="409"/>
      <c r="AA466" s="409"/>
      <c r="AB466" s="409"/>
      <c r="AC466" s="409"/>
      <c r="AD466" s="409"/>
      <c r="AE466" s="409"/>
      <c r="AF466" s="414"/>
      <c r="AG466" s="414"/>
      <c r="AH466" s="414"/>
      <c r="AI466" s="414"/>
      <c r="AJ466" s="414"/>
      <c r="AK466" s="414"/>
      <c r="AL466" s="414"/>
      <c r="AM466" s="295">
        <f>SUM(Y466:AL466)</f>
        <v>0</v>
      </c>
    </row>
    <row r="467" spans="1:39" ht="15" outlineLevel="1">
      <c r="A467" s="531"/>
      <c r="B467" s="430" t="s">
        <v>308</v>
      </c>
      <c r="C467" s="290" t="s">
        <v>163</v>
      </c>
      <c r="D467" s="294"/>
      <c r="E467" s="294"/>
      <c r="F467" s="294"/>
      <c r="G467" s="294"/>
      <c r="H467" s="294"/>
      <c r="I467" s="294"/>
      <c r="J467" s="294"/>
      <c r="K467" s="294"/>
      <c r="L467" s="294"/>
      <c r="M467" s="294"/>
      <c r="N467" s="294">
        <f>N466</f>
        <v>12</v>
      </c>
      <c r="O467" s="294"/>
      <c r="P467" s="294"/>
      <c r="Q467" s="294"/>
      <c r="R467" s="294"/>
      <c r="S467" s="294"/>
      <c r="T467" s="294"/>
      <c r="U467" s="294"/>
      <c r="V467" s="294"/>
      <c r="W467" s="294"/>
      <c r="X467" s="294"/>
      <c r="Y467" s="410">
        <f t="shared" ref="Y467:AL467" si="1080">Y466</f>
        <v>0</v>
      </c>
      <c r="Z467" s="410">
        <f t="shared" si="1080"/>
        <v>0</v>
      </c>
      <c r="AA467" s="410">
        <f t="shared" si="1080"/>
        <v>0</v>
      </c>
      <c r="AB467" s="410">
        <f t="shared" si="1080"/>
        <v>0</v>
      </c>
      <c r="AC467" s="410">
        <f t="shared" si="1080"/>
        <v>0</v>
      </c>
      <c r="AD467" s="410">
        <f t="shared" si="1080"/>
        <v>0</v>
      </c>
      <c r="AE467" s="410">
        <f t="shared" si="1080"/>
        <v>0</v>
      </c>
      <c r="AF467" s="410">
        <f t="shared" si="1080"/>
        <v>0</v>
      </c>
      <c r="AG467" s="410">
        <f t="shared" si="1080"/>
        <v>0</v>
      </c>
      <c r="AH467" s="410">
        <f t="shared" si="1080"/>
        <v>0</v>
      </c>
      <c r="AI467" s="410">
        <f t="shared" si="1080"/>
        <v>0</v>
      </c>
      <c r="AJ467" s="410">
        <f t="shared" si="1080"/>
        <v>0</v>
      </c>
      <c r="AK467" s="410">
        <f t="shared" si="1080"/>
        <v>0</v>
      </c>
      <c r="AL467" s="410">
        <f t="shared" si="1080"/>
        <v>0</v>
      </c>
      <c r="AM467" s="305"/>
    </row>
    <row r="468" spans="1:39" ht="15.6" outlineLevel="1">
      <c r="A468" s="531"/>
      <c r="B468" s="530"/>
      <c r="C468" s="299"/>
      <c r="D468" s="290"/>
      <c r="E468" s="290"/>
      <c r="F468" s="290"/>
      <c r="G468" s="290"/>
      <c r="H468" s="290"/>
      <c r="I468" s="290"/>
      <c r="J468" s="290"/>
      <c r="K468" s="290"/>
      <c r="L468" s="290"/>
      <c r="M468" s="290"/>
      <c r="N468" s="299"/>
      <c r="O468" s="290"/>
      <c r="P468" s="290"/>
      <c r="Q468" s="290"/>
      <c r="R468" s="290"/>
      <c r="S468" s="290"/>
      <c r="T468" s="290"/>
      <c r="U468" s="290"/>
      <c r="V468" s="290"/>
      <c r="W468" s="290"/>
      <c r="X468" s="290"/>
      <c r="Y468" s="411"/>
      <c r="Z468" s="411"/>
      <c r="AA468" s="411"/>
      <c r="AB468" s="411"/>
      <c r="AC468" s="411"/>
      <c r="AD468" s="411"/>
      <c r="AE468" s="411"/>
      <c r="AF468" s="411"/>
      <c r="AG468" s="411"/>
      <c r="AH468" s="411"/>
      <c r="AI468" s="411"/>
      <c r="AJ468" s="411"/>
      <c r="AK468" s="411"/>
      <c r="AL468" s="411"/>
      <c r="AM468" s="305"/>
    </row>
    <row r="469" spans="1:39" ht="15.6" outlineLevel="1">
      <c r="A469" s="531"/>
      <c r="B469" s="523" t="s">
        <v>502</v>
      </c>
      <c r="C469" s="290"/>
      <c r="D469" s="290"/>
      <c r="E469" s="290"/>
      <c r="F469" s="290"/>
      <c r="G469" s="290"/>
      <c r="H469" s="290"/>
      <c r="I469" s="290"/>
      <c r="J469" s="290"/>
      <c r="K469" s="290"/>
      <c r="L469" s="290"/>
      <c r="M469" s="290"/>
      <c r="N469" s="290"/>
      <c r="O469" s="290"/>
      <c r="P469" s="290"/>
      <c r="Q469" s="290"/>
      <c r="R469" s="290"/>
      <c r="S469" s="290"/>
      <c r="T469" s="290"/>
      <c r="U469" s="290"/>
      <c r="V469" s="290"/>
      <c r="W469" s="290"/>
      <c r="X469" s="290"/>
      <c r="Y469" s="421"/>
      <c r="Z469" s="424"/>
      <c r="AA469" s="424"/>
      <c r="AB469" s="424"/>
      <c r="AC469" s="424"/>
      <c r="AD469" s="424"/>
      <c r="AE469" s="424"/>
      <c r="AF469" s="424"/>
      <c r="AG469" s="424"/>
      <c r="AH469" s="424"/>
      <c r="AI469" s="424"/>
      <c r="AJ469" s="424"/>
      <c r="AK469" s="424"/>
      <c r="AL469" s="424"/>
      <c r="AM469" s="305"/>
    </row>
    <row r="470" spans="1:39" ht="15.6" outlineLevel="1">
      <c r="A470" s="531"/>
      <c r="B470" s="503" t="s">
        <v>498</v>
      </c>
      <c r="C470" s="290"/>
      <c r="D470" s="290"/>
      <c r="E470" s="290"/>
      <c r="F470" s="290"/>
      <c r="G470" s="290"/>
      <c r="H470" s="290"/>
      <c r="I470" s="290"/>
      <c r="J470" s="290"/>
      <c r="K470" s="290"/>
      <c r="L470" s="290"/>
      <c r="M470" s="290"/>
      <c r="N470" s="290"/>
      <c r="O470" s="290"/>
      <c r="P470" s="290"/>
      <c r="Q470" s="290"/>
      <c r="R470" s="290"/>
      <c r="S470" s="290"/>
      <c r="T470" s="290"/>
      <c r="U470" s="290"/>
      <c r="V470" s="290"/>
      <c r="W470" s="290"/>
      <c r="X470" s="290"/>
      <c r="Y470" s="421"/>
      <c r="Z470" s="424"/>
      <c r="AA470" s="424"/>
      <c r="AB470" s="424"/>
      <c r="AC470" s="424"/>
      <c r="AD470" s="424"/>
      <c r="AE470" s="424"/>
      <c r="AF470" s="424"/>
      <c r="AG470" s="424"/>
      <c r="AH470" s="424"/>
      <c r="AI470" s="424"/>
      <c r="AJ470" s="424"/>
      <c r="AK470" s="424"/>
      <c r="AL470" s="424"/>
      <c r="AM470" s="305"/>
    </row>
    <row r="471" spans="1:39" ht="15" outlineLevel="1">
      <c r="A471" s="531">
        <v>21</v>
      </c>
      <c r="B471" s="427" t="s">
        <v>113</v>
      </c>
      <c r="C471" s="290" t="s">
        <v>25</v>
      </c>
      <c r="D471" s="294">
        <f>+'7.  Persistence Report'!AW239</f>
        <v>8932888.6747930627</v>
      </c>
      <c r="E471" s="294">
        <f>+'7.  Persistence Report'!AX239</f>
        <v>7189612.3010924282</v>
      </c>
      <c r="F471" s="294">
        <f>+'7.  Persistence Report'!AY239</f>
        <v>7189612.3010924282</v>
      </c>
      <c r="G471" s="294">
        <f>+'7.  Persistence Report'!AZ239</f>
        <v>7189612.3010924282</v>
      </c>
      <c r="H471" s="294">
        <f>+'7.  Persistence Report'!BA239</f>
        <v>7189612.3010924282</v>
      </c>
      <c r="I471" s="294">
        <f>+'7.  Persistence Report'!BB239</f>
        <v>7189612.3010924282</v>
      </c>
      <c r="J471" s="294">
        <f>+'7.  Persistence Report'!BC239</f>
        <v>7189612.3010924282</v>
      </c>
      <c r="K471" s="294">
        <f>+'7.  Persistence Report'!BD239</f>
        <v>7189612.3010924282</v>
      </c>
      <c r="L471" s="294">
        <f>+'7.  Persistence Report'!BE239</f>
        <v>7189612.3010924282</v>
      </c>
      <c r="M471" s="294">
        <f>+'7.  Persistence Report'!BF239</f>
        <v>7189612.3010924282</v>
      </c>
      <c r="N471" s="290"/>
      <c r="O471" s="294"/>
      <c r="P471" s="294"/>
      <c r="Q471" s="294"/>
      <c r="R471" s="294"/>
      <c r="S471" s="294"/>
      <c r="T471" s="294"/>
      <c r="U471" s="294"/>
      <c r="V471" s="294"/>
      <c r="W471" s="294"/>
      <c r="X471" s="294"/>
      <c r="Y471" s="409">
        <v>1</v>
      </c>
      <c r="Z471" s="409"/>
      <c r="AA471" s="409"/>
      <c r="AB471" s="409"/>
      <c r="AC471" s="409"/>
      <c r="AD471" s="409"/>
      <c r="AE471" s="409"/>
      <c r="AF471" s="409"/>
      <c r="AG471" s="409"/>
      <c r="AH471" s="409"/>
      <c r="AI471" s="409"/>
      <c r="AJ471" s="409"/>
      <c r="AK471" s="409"/>
      <c r="AL471" s="409"/>
      <c r="AM471" s="295">
        <f>SUM(Y471:AL471)</f>
        <v>1</v>
      </c>
    </row>
    <row r="472" spans="1:39" ht="15" outlineLevel="1">
      <c r="A472" s="531"/>
      <c r="B472" s="430" t="s">
        <v>308</v>
      </c>
      <c r="C472" s="290" t="s">
        <v>163</v>
      </c>
      <c r="D472" s="294"/>
      <c r="E472" s="294"/>
      <c r="F472" s="294"/>
      <c r="G472" s="294"/>
      <c r="H472" s="294"/>
      <c r="I472" s="294"/>
      <c r="J472" s="294"/>
      <c r="K472" s="294"/>
      <c r="L472" s="294"/>
      <c r="M472" s="294"/>
      <c r="N472" s="290"/>
      <c r="O472" s="294"/>
      <c r="P472" s="294"/>
      <c r="Q472" s="294"/>
      <c r="R472" s="294"/>
      <c r="S472" s="294"/>
      <c r="T472" s="294"/>
      <c r="U472" s="294"/>
      <c r="V472" s="294"/>
      <c r="W472" s="294"/>
      <c r="X472" s="294"/>
      <c r="Y472" s="410">
        <f>Y471</f>
        <v>1</v>
      </c>
      <c r="Z472" s="410">
        <f t="shared" ref="Z472" si="1081">Z471</f>
        <v>0</v>
      </c>
      <c r="AA472" s="410">
        <f t="shared" ref="AA472" si="1082">AA471</f>
        <v>0</v>
      </c>
      <c r="AB472" s="410">
        <f t="shared" ref="AB472" si="1083">AB471</f>
        <v>0</v>
      </c>
      <c r="AC472" s="410">
        <f t="shared" ref="AC472" si="1084">AC471</f>
        <v>0</v>
      </c>
      <c r="AD472" s="410">
        <f t="shared" ref="AD472" si="1085">AD471</f>
        <v>0</v>
      </c>
      <c r="AE472" s="410">
        <f t="shared" ref="AE472" si="1086">AE471</f>
        <v>0</v>
      </c>
      <c r="AF472" s="410">
        <f t="shared" ref="AF472" si="1087">AF471</f>
        <v>0</v>
      </c>
      <c r="AG472" s="410">
        <f t="shared" ref="AG472" si="1088">AG471</f>
        <v>0</v>
      </c>
      <c r="AH472" s="410">
        <f t="shared" ref="AH472" si="1089">AH471</f>
        <v>0</v>
      </c>
      <c r="AI472" s="410">
        <f t="shared" ref="AI472" si="1090">AI471</f>
        <v>0</v>
      </c>
      <c r="AJ472" s="410">
        <f t="shared" ref="AJ472" si="1091">AJ471</f>
        <v>0</v>
      </c>
      <c r="AK472" s="410">
        <f t="shared" ref="AK472" si="1092">AK471</f>
        <v>0</v>
      </c>
      <c r="AL472" s="410">
        <f t="shared" ref="AL472" si="1093">AL471</f>
        <v>0</v>
      </c>
      <c r="AM472" s="305"/>
    </row>
    <row r="473" spans="1:39" ht="15" outlineLevel="1">
      <c r="A473" s="531"/>
      <c r="B473" s="430"/>
      <c r="C473" s="290"/>
      <c r="D473" s="290"/>
      <c r="E473" s="290"/>
      <c r="F473" s="290"/>
      <c r="G473" s="290"/>
      <c r="H473" s="290"/>
      <c r="I473" s="290"/>
      <c r="J473" s="290"/>
      <c r="K473" s="290"/>
      <c r="L473" s="290"/>
      <c r="M473" s="290"/>
      <c r="N473" s="290"/>
      <c r="O473" s="290"/>
      <c r="P473" s="290"/>
      <c r="Q473" s="290"/>
      <c r="R473" s="290"/>
      <c r="S473" s="290"/>
      <c r="T473" s="290"/>
      <c r="U473" s="290"/>
      <c r="V473" s="290"/>
      <c r="W473" s="290"/>
      <c r="X473" s="290"/>
      <c r="Y473" s="421"/>
      <c r="Z473" s="424"/>
      <c r="AA473" s="424"/>
      <c r="AB473" s="424"/>
      <c r="AC473" s="424"/>
      <c r="AD473" s="424"/>
      <c r="AE473" s="424"/>
      <c r="AF473" s="424"/>
      <c r="AG473" s="424"/>
      <c r="AH473" s="424"/>
      <c r="AI473" s="424"/>
      <c r="AJ473" s="424"/>
      <c r="AK473" s="424"/>
      <c r="AL473" s="424"/>
      <c r="AM473" s="305"/>
    </row>
    <row r="474" spans="1:39" ht="15" outlineLevel="1">
      <c r="A474" s="531">
        <v>22</v>
      </c>
      <c r="B474" s="427" t="s">
        <v>114</v>
      </c>
      <c r="C474" s="290" t="s">
        <v>25</v>
      </c>
      <c r="D474" s="294">
        <f>+'7.  Persistence Report'!AW240</f>
        <v>1645782.859347262</v>
      </c>
      <c r="E474" s="294">
        <f>+'7.  Persistence Report'!AX240</f>
        <v>1645782.859347262</v>
      </c>
      <c r="F474" s="294">
        <f>+'7.  Persistence Report'!AY240</f>
        <v>1645782.859347262</v>
      </c>
      <c r="G474" s="294">
        <f>+'7.  Persistence Report'!AZ240</f>
        <v>1645782.859347262</v>
      </c>
      <c r="H474" s="294">
        <f>+'7.  Persistence Report'!BA240</f>
        <v>1645782.859347262</v>
      </c>
      <c r="I474" s="294">
        <f>+'7.  Persistence Report'!BB240</f>
        <v>1645782.859347262</v>
      </c>
      <c r="J474" s="294">
        <f>+'7.  Persistence Report'!BC240</f>
        <v>1645782.859347262</v>
      </c>
      <c r="K474" s="294">
        <f>+'7.  Persistence Report'!BD240</f>
        <v>1645782.859347262</v>
      </c>
      <c r="L474" s="294">
        <f>+'7.  Persistence Report'!BE240</f>
        <v>1645782.859347262</v>
      </c>
      <c r="M474" s="294">
        <f>+'7.  Persistence Report'!BF240</f>
        <v>1645782.859347262</v>
      </c>
      <c r="N474" s="290"/>
      <c r="O474" s="294">
        <f>+'7.  Persistence Report'!R240</f>
        <v>460.33800000000065</v>
      </c>
      <c r="P474" s="294">
        <f>+'7.  Persistence Report'!S240</f>
        <v>460.33800000000065</v>
      </c>
      <c r="Q474" s="294">
        <f>+'7.  Persistence Report'!T240</f>
        <v>460.33800000000065</v>
      </c>
      <c r="R474" s="294">
        <f>+'7.  Persistence Report'!U240</f>
        <v>460.33800000000065</v>
      </c>
      <c r="S474" s="294">
        <f>+'7.  Persistence Report'!V240</f>
        <v>460.33800000000065</v>
      </c>
      <c r="T474" s="294">
        <f>+'7.  Persistence Report'!W240</f>
        <v>460.33800000000065</v>
      </c>
      <c r="U474" s="294">
        <f>+'7.  Persistence Report'!X240</f>
        <v>460.33800000000065</v>
      </c>
      <c r="V474" s="294">
        <f>+'7.  Persistence Report'!Y240</f>
        <v>460.33800000000065</v>
      </c>
      <c r="W474" s="294">
        <f>+'7.  Persistence Report'!Z240</f>
        <v>460.33800000000065</v>
      </c>
      <c r="X474" s="294">
        <f>+'7.  Persistence Report'!AA240</f>
        <v>460.33800000000065</v>
      </c>
      <c r="Y474" s="409">
        <v>1</v>
      </c>
      <c r="Z474" s="409"/>
      <c r="AA474" s="409"/>
      <c r="AB474" s="409"/>
      <c r="AC474" s="409"/>
      <c r="AD474" s="409"/>
      <c r="AE474" s="409"/>
      <c r="AF474" s="409"/>
      <c r="AG474" s="409"/>
      <c r="AH474" s="409"/>
      <c r="AI474" s="409"/>
      <c r="AJ474" s="409"/>
      <c r="AK474" s="409"/>
      <c r="AL474" s="409"/>
      <c r="AM474" s="295">
        <f>SUM(Y474:AL474)</f>
        <v>1</v>
      </c>
    </row>
    <row r="475" spans="1:39" ht="15" outlineLevel="1">
      <c r="A475" s="531"/>
      <c r="B475" s="430" t="s">
        <v>308</v>
      </c>
      <c r="C475" s="290" t="s">
        <v>163</v>
      </c>
      <c r="D475" s="294"/>
      <c r="E475" s="294"/>
      <c r="F475" s="294"/>
      <c r="G475" s="294"/>
      <c r="H475" s="294"/>
      <c r="I475" s="294"/>
      <c r="J475" s="294"/>
      <c r="K475" s="294"/>
      <c r="L475" s="294"/>
      <c r="M475" s="294"/>
      <c r="N475" s="290"/>
      <c r="O475" s="294"/>
      <c r="P475" s="294"/>
      <c r="Q475" s="294"/>
      <c r="R475" s="294"/>
      <c r="S475" s="294"/>
      <c r="T475" s="294"/>
      <c r="U475" s="294"/>
      <c r="V475" s="294"/>
      <c r="W475" s="294"/>
      <c r="X475" s="294"/>
      <c r="Y475" s="410">
        <f>Y474</f>
        <v>1</v>
      </c>
      <c r="Z475" s="410">
        <f t="shared" ref="Z475" si="1094">Z474</f>
        <v>0</v>
      </c>
      <c r="AA475" s="410">
        <f t="shared" ref="AA475" si="1095">AA474</f>
        <v>0</v>
      </c>
      <c r="AB475" s="410">
        <f t="shared" ref="AB475" si="1096">AB474</f>
        <v>0</v>
      </c>
      <c r="AC475" s="410">
        <f t="shared" ref="AC475" si="1097">AC474</f>
        <v>0</v>
      </c>
      <c r="AD475" s="410">
        <f t="shared" ref="AD475" si="1098">AD474</f>
        <v>0</v>
      </c>
      <c r="AE475" s="410">
        <f t="shared" ref="AE475" si="1099">AE474</f>
        <v>0</v>
      </c>
      <c r="AF475" s="410">
        <f t="shared" ref="AF475" si="1100">AF474</f>
        <v>0</v>
      </c>
      <c r="AG475" s="410">
        <f t="shared" ref="AG475" si="1101">AG474</f>
        <v>0</v>
      </c>
      <c r="AH475" s="410">
        <f t="shared" ref="AH475" si="1102">AH474</f>
        <v>0</v>
      </c>
      <c r="AI475" s="410">
        <f t="shared" ref="AI475" si="1103">AI474</f>
        <v>0</v>
      </c>
      <c r="AJ475" s="410">
        <f t="shared" ref="AJ475" si="1104">AJ474</f>
        <v>0</v>
      </c>
      <c r="AK475" s="410">
        <f t="shared" ref="AK475" si="1105">AK474</f>
        <v>0</v>
      </c>
      <c r="AL475" s="410">
        <f t="shared" ref="AL475" si="1106">AL474</f>
        <v>0</v>
      </c>
      <c r="AM475" s="305"/>
    </row>
    <row r="476" spans="1:39" ht="15" outlineLevel="1">
      <c r="A476" s="531"/>
      <c r="B476" s="430"/>
      <c r="C476" s="290"/>
      <c r="D476" s="290"/>
      <c r="E476" s="290"/>
      <c r="F476" s="290"/>
      <c r="G476" s="290"/>
      <c r="H476" s="290"/>
      <c r="I476" s="290"/>
      <c r="J476" s="290"/>
      <c r="K476" s="290"/>
      <c r="L476" s="290"/>
      <c r="M476" s="290"/>
      <c r="N476" s="290"/>
      <c r="O476" s="290"/>
      <c r="P476" s="290"/>
      <c r="Q476" s="290"/>
      <c r="R476" s="290"/>
      <c r="S476" s="290"/>
      <c r="T476" s="290"/>
      <c r="U476" s="290"/>
      <c r="V476" s="290"/>
      <c r="W476" s="290"/>
      <c r="X476" s="290"/>
      <c r="Y476" s="421"/>
      <c r="Z476" s="424"/>
      <c r="AA476" s="424"/>
      <c r="AB476" s="424"/>
      <c r="AC476" s="424"/>
      <c r="AD476" s="424"/>
      <c r="AE476" s="424"/>
      <c r="AF476" s="424"/>
      <c r="AG476" s="424"/>
      <c r="AH476" s="424"/>
      <c r="AI476" s="424"/>
      <c r="AJ476" s="424"/>
      <c r="AK476" s="424"/>
      <c r="AL476" s="424"/>
      <c r="AM476" s="305"/>
    </row>
    <row r="477" spans="1:39" ht="15" outlineLevel="1">
      <c r="A477" s="531">
        <v>23</v>
      </c>
      <c r="B477" s="427" t="s">
        <v>115</v>
      </c>
      <c r="C477" s="290" t="s">
        <v>25</v>
      </c>
      <c r="D477" s="294">
        <f>+'7.  Persistence Report'!AW243</f>
        <v>574021.36418015696</v>
      </c>
      <c r="E477" s="294">
        <f>+'7.  Persistence Report'!AX243</f>
        <v>574021.36418015696</v>
      </c>
      <c r="F477" s="294">
        <f>+'7.  Persistence Report'!AY243</f>
        <v>574021.36418015696</v>
      </c>
      <c r="G477" s="294">
        <f>+'7.  Persistence Report'!AZ243</f>
        <v>574021.36418015696</v>
      </c>
      <c r="H477" s="294">
        <f>+'7.  Persistence Report'!BA243</f>
        <v>574021.36418015696</v>
      </c>
      <c r="I477" s="294">
        <f>+'7.  Persistence Report'!BB243</f>
        <v>574021.36418015696</v>
      </c>
      <c r="J477" s="294">
        <f>+'7.  Persistence Report'!BC243</f>
        <v>574021.36418015696</v>
      </c>
      <c r="K477" s="294">
        <f>+'7.  Persistence Report'!BD243</f>
        <v>574021.36418015696</v>
      </c>
      <c r="L477" s="294">
        <f>+'7.  Persistence Report'!BE243</f>
        <v>574021.36418015696</v>
      </c>
      <c r="M477" s="294">
        <f>+'7.  Persistence Report'!BF243</f>
        <v>574021.36418015696</v>
      </c>
      <c r="N477" s="290"/>
      <c r="O477" s="294">
        <f>+'7.  Persistence Report'!R243</f>
        <v>80.631526773999994</v>
      </c>
      <c r="P477" s="294">
        <f>+'7.  Persistence Report'!S243</f>
        <v>80.631526773999994</v>
      </c>
      <c r="Q477" s="294">
        <f>+'7.  Persistence Report'!T243</f>
        <v>80.631526773999994</v>
      </c>
      <c r="R477" s="294">
        <f>+'7.  Persistence Report'!U243</f>
        <v>80.631526773999994</v>
      </c>
      <c r="S477" s="294">
        <f>+'7.  Persistence Report'!V243</f>
        <v>80.631526773999994</v>
      </c>
      <c r="T477" s="294">
        <f>+'7.  Persistence Report'!W243</f>
        <v>80.631526773999994</v>
      </c>
      <c r="U477" s="294">
        <f>+'7.  Persistence Report'!X243</f>
        <v>80.631526773999994</v>
      </c>
      <c r="V477" s="294">
        <f>+'7.  Persistence Report'!Y243</f>
        <v>80.631526773999994</v>
      </c>
      <c r="W477" s="294">
        <f>+'7.  Persistence Report'!Z243</f>
        <v>80.631526773999994</v>
      </c>
      <c r="X477" s="294">
        <f>+'7.  Persistence Report'!AA243</f>
        <v>80.631526773999994</v>
      </c>
      <c r="Y477" s="409">
        <v>1</v>
      </c>
      <c r="Z477" s="409"/>
      <c r="AA477" s="409"/>
      <c r="AB477" s="409"/>
      <c r="AC477" s="409"/>
      <c r="AD477" s="409"/>
      <c r="AE477" s="409"/>
      <c r="AF477" s="409"/>
      <c r="AG477" s="409"/>
      <c r="AH477" s="409"/>
      <c r="AI477" s="409"/>
      <c r="AJ477" s="409"/>
      <c r="AK477" s="409"/>
      <c r="AL477" s="409"/>
      <c r="AM477" s="295">
        <f>SUM(Y477:AL477)</f>
        <v>1</v>
      </c>
    </row>
    <row r="478" spans="1:39" ht="15" outlineLevel="1">
      <c r="A478" s="531"/>
      <c r="B478" s="430" t="s">
        <v>308</v>
      </c>
      <c r="C478" s="290" t="s">
        <v>163</v>
      </c>
      <c r="D478" s="294"/>
      <c r="E478" s="294"/>
      <c r="F478" s="294"/>
      <c r="G478" s="294"/>
      <c r="H478" s="294"/>
      <c r="I478" s="294"/>
      <c r="J478" s="294"/>
      <c r="K478" s="294"/>
      <c r="L478" s="294"/>
      <c r="M478" s="294"/>
      <c r="N478" s="290"/>
      <c r="O478" s="294"/>
      <c r="P478" s="294"/>
      <c r="Q478" s="294"/>
      <c r="R478" s="294"/>
      <c r="S478" s="294"/>
      <c r="T478" s="294"/>
      <c r="U478" s="294"/>
      <c r="V478" s="294"/>
      <c r="W478" s="294"/>
      <c r="X478" s="294"/>
      <c r="Y478" s="410">
        <f>Y477</f>
        <v>1</v>
      </c>
      <c r="Z478" s="410">
        <f t="shared" ref="Z478" si="1107">Z477</f>
        <v>0</v>
      </c>
      <c r="AA478" s="410">
        <f t="shared" ref="AA478" si="1108">AA477</f>
        <v>0</v>
      </c>
      <c r="AB478" s="410">
        <f t="shared" ref="AB478" si="1109">AB477</f>
        <v>0</v>
      </c>
      <c r="AC478" s="410">
        <f t="shared" ref="AC478" si="1110">AC477</f>
        <v>0</v>
      </c>
      <c r="AD478" s="410">
        <f t="shared" ref="AD478" si="1111">AD477</f>
        <v>0</v>
      </c>
      <c r="AE478" s="410">
        <f t="shared" ref="AE478" si="1112">AE477</f>
        <v>0</v>
      </c>
      <c r="AF478" s="410">
        <f t="shared" ref="AF478" si="1113">AF477</f>
        <v>0</v>
      </c>
      <c r="AG478" s="410">
        <f t="shared" ref="AG478" si="1114">AG477</f>
        <v>0</v>
      </c>
      <c r="AH478" s="410">
        <f t="shared" ref="AH478" si="1115">AH477</f>
        <v>0</v>
      </c>
      <c r="AI478" s="410">
        <f t="shared" ref="AI478" si="1116">AI477</f>
        <v>0</v>
      </c>
      <c r="AJ478" s="410">
        <f t="shared" ref="AJ478" si="1117">AJ477</f>
        <v>0</v>
      </c>
      <c r="AK478" s="410">
        <f t="shared" ref="AK478" si="1118">AK477</f>
        <v>0</v>
      </c>
      <c r="AL478" s="410">
        <f t="shared" ref="AL478" si="1119">AL477</f>
        <v>0</v>
      </c>
      <c r="AM478" s="305"/>
    </row>
    <row r="479" spans="1:39" ht="15" outlineLevel="1">
      <c r="A479" s="531"/>
      <c r="B479" s="429"/>
      <c r="C479" s="290"/>
      <c r="D479" s="290"/>
      <c r="E479" s="290"/>
      <c r="F479" s="290"/>
      <c r="G479" s="290"/>
      <c r="H479" s="290"/>
      <c r="I479" s="290"/>
      <c r="J479" s="290"/>
      <c r="K479" s="290"/>
      <c r="L479" s="290"/>
      <c r="M479" s="290"/>
      <c r="N479" s="290"/>
      <c r="O479" s="290"/>
      <c r="P479" s="290"/>
      <c r="Q479" s="290"/>
      <c r="R479" s="290"/>
      <c r="S479" s="290"/>
      <c r="T479" s="290"/>
      <c r="U479" s="290"/>
      <c r="V479" s="290"/>
      <c r="W479" s="290"/>
      <c r="X479" s="290"/>
      <c r="Y479" s="421"/>
      <c r="Z479" s="424"/>
      <c r="AA479" s="424"/>
      <c r="AB479" s="424"/>
      <c r="AC479" s="424"/>
      <c r="AD479" s="424"/>
      <c r="AE479" s="424"/>
      <c r="AF479" s="424"/>
      <c r="AG479" s="424"/>
      <c r="AH479" s="424"/>
      <c r="AI479" s="424"/>
      <c r="AJ479" s="424"/>
      <c r="AK479" s="424"/>
      <c r="AL479" s="424"/>
      <c r="AM479" s="305"/>
    </row>
    <row r="480" spans="1:39" ht="15" outlineLevel="1">
      <c r="A480" s="531">
        <v>24</v>
      </c>
      <c r="B480" s="427" t="s">
        <v>116</v>
      </c>
      <c r="C480" s="290" t="s">
        <v>25</v>
      </c>
      <c r="D480" s="294">
        <f>+'7.  Persistence Report'!AW241</f>
        <v>21245.704163400005</v>
      </c>
      <c r="E480" s="294">
        <f>+'7.  Persistence Report'!AX241</f>
        <v>21245.704163400005</v>
      </c>
      <c r="F480" s="294">
        <f>+'7.  Persistence Report'!AY241</f>
        <v>21245.704163400005</v>
      </c>
      <c r="G480" s="294">
        <f>+'7.  Persistence Report'!AZ241</f>
        <v>21245.704163400005</v>
      </c>
      <c r="H480" s="294">
        <f>+'7.  Persistence Report'!BA241</f>
        <v>21245.704163400005</v>
      </c>
      <c r="I480" s="294">
        <f>+'7.  Persistence Report'!BB241</f>
        <v>21245.704163400005</v>
      </c>
      <c r="J480" s="294">
        <f>+'7.  Persistence Report'!BC241</f>
        <v>21245.704163400005</v>
      </c>
      <c r="K480" s="294">
        <f>+'7.  Persistence Report'!BD241</f>
        <v>21245.704163400005</v>
      </c>
      <c r="L480" s="294">
        <f>+'7.  Persistence Report'!BE241</f>
        <v>21245.704163400005</v>
      </c>
      <c r="M480" s="294">
        <f>+'7.  Persistence Report'!BF241</f>
        <v>21245.704163400005</v>
      </c>
      <c r="N480" s="290"/>
      <c r="O480" s="294">
        <f>+'7.  Persistence Report'!R241</f>
        <v>4.4956868000000014</v>
      </c>
      <c r="P480" s="294">
        <f>+'7.  Persistence Report'!S241</f>
        <v>4.4956868000000014</v>
      </c>
      <c r="Q480" s="294">
        <f>+'7.  Persistence Report'!T241</f>
        <v>4.4956868000000014</v>
      </c>
      <c r="R480" s="294">
        <f>+'7.  Persistence Report'!U241</f>
        <v>4.4956868000000014</v>
      </c>
      <c r="S480" s="294">
        <f>+'7.  Persistence Report'!V241</f>
        <v>4.4956868000000014</v>
      </c>
      <c r="T480" s="294">
        <f>+'7.  Persistence Report'!W241</f>
        <v>4.4956868000000014</v>
      </c>
      <c r="U480" s="294">
        <f>+'7.  Persistence Report'!X241</f>
        <v>4.4956868000000014</v>
      </c>
      <c r="V480" s="294">
        <f>+'7.  Persistence Report'!Y241</f>
        <v>4.4956868000000014</v>
      </c>
      <c r="W480" s="294">
        <f>+'7.  Persistence Report'!Z241</f>
        <v>4.4956868000000014</v>
      </c>
      <c r="X480" s="294">
        <f>+'7.  Persistence Report'!AA241</f>
        <v>4.4956868000000014</v>
      </c>
      <c r="Y480" s="409">
        <v>1</v>
      </c>
      <c r="Z480" s="409"/>
      <c r="AA480" s="409"/>
      <c r="AB480" s="409"/>
      <c r="AC480" s="409"/>
      <c r="AD480" s="409"/>
      <c r="AE480" s="409"/>
      <c r="AF480" s="409"/>
      <c r="AG480" s="409"/>
      <c r="AH480" s="409"/>
      <c r="AI480" s="409"/>
      <c r="AJ480" s="409"/>
      <c r="AK480" s="409"/>
      <c r="AL480" s="409"/>
      <c r="AM480" s="295">
        <f>SUM(Y480:AL480)</f>
        <v>1</v>
      </c>
    </row>
    <row r="481" spans="1:39" ht="15" outlineLevel="1">
      <c r="A481" s="531"/>
      <c r="B481" s="430" t="s">
        <v>308</v>
      </c>
      <c r="C481" s="290" t="s">
        <v>163</v>
      </c>
      <c r="D481" s="294"/>
      <c r="E481" s="294"/>
      <c r="F481" s="294"/>
      <c r="G481" s="294"/>
      <c r="H481" s="294"/>
      <c r="I481" s="294"/>
      <c r="J481" s="294"/>
      <c r="K481" s="294"/>
      <c r="L481" s="294"/>
      <c r="M481" s="294"/>
      <c r="N481" s="290"/>
      <c r="O481" s="294"/>
      <c r="P481" s="294"/>
      <c r="Q481" s="294"/>
      <c r="R481" s="294"/>
      <c r="S481" s="294"/>
      <c r="T481" s="294"/>
      <c r="U481" s="294"/>
      <c r="V481" s="294"/>
      <c r="W481" s="294"/>
      <c r="X481" s="294"/>
      <c r="Y481" s="410">
        <f>Y480</f>
        <v>1</v>
      </c>
      <c r="Z481" s="410">
        <f t="shared" ref="Z481" si="1120">Z480</f>
        <v>0</v>
      </c>
      <c r="AA481" s="410">
        <f t="shared" ref="AA481" si="1121">AA480</f>
        <v>0</v>
      </c>
      <c r="AB481" s="410">
        <f t="shared" ref="AB481" si="1122">AB480</f>
        <v>0</v>
      </c>
      <c r="AC481" s="410">
        <f t="shared" ref="AC481" si="1123">AC480</f>
        <v>0</v>
      </c>
      <c r="AD481" s="410">
        <f t="shared" ref="AD481" si="1124">AD480</f>
        <v>0</v>
      </c>
      <c r="AE481" s="410">
        <f t="shared" ref="AE481" si="1125">AE480</f>
        <v>0</v>
      </c>
      <c r="AF481" s="410">
        <f t="shared" ref="AF481" si="1126">AF480</f>
        <v>0</v>
      </c>
      <c r="AG481" s="410">
        <f t="shared" ref="AG481" si="1127">AG480</f>
        <v>0</v>
      </c>
      <c r="AH481" s="410">
        <f t="shared" ref="AH481" si="1128">AH480</f>
        <v>0</v>
      </c>
      <c r="AI481" s="410">
        <f t="shared" ref="AI481" si="1129">AI480</f>
        <v>0</v>
      </c>
      <c r="AJ481" s="410">
        <f t="shared" ref="AJ481" si="1130">AJ480</f>
        <v>0</v>
      </c>
      <c r="AK481" s="410">
        <f t="shared" ref="AK481" si="1131">AK480</f>
        <v>0</v>
      </c>
      <c r="AL481" s="410">
        <f t="shared" ref="AL481" si="1132">AL480</f>
        <v>0</v>
      </c>
      <c r="AM481" s="305"/>
    </row>
    <row r="482" spans="1:39" ht="15" outlineLevel="1">
      <c r="A482" s="531"/>
      <c r="B482" s="430"/>
      <c r="C482" s="290"/>
      <c r="D482" s="290"/>
      <c r="E482" s="290"/>
      <c r="F482" s="290"/>
      <c r="G482" s="290"/>
      <c r="H482" s="290"/>
      <c r="I482" s="290"/>
      <c r="J482" s="290"/>
      <c r="K482" s="290"/>
      <c r="L482" s="290"/>
      <c r="M482" s="290"/>
      <c r="N482" s="290"/>
      <c r="O482" s="290"/>
      <c r="P482" s="290"/>
      <c r="Q482" s="290"/>
      <c r="R482" s="290"/>
      <c r="S482" s="290"/>
      <c r="T482" s="290"/>
      <c r="U482" s="290"/>
      <c r="V482" s="290"/>
      <c r="W482" s="290"/>
      <c r="X482" s="290"/>
      <c r="Y482" s="411"/>
      <c r="Z482" s="424"/>
      <c r="AA482" s="424"/>
      <c r="AB482" s="424"/>
      <c r="AC482" s="424"/>
      <c r="AD482" s="424"/>
      <c r="AE482" s="424"/>
      <c r="AF482" s="424"/>
      <c r="AG482" s="424"/>
      <c r="AH482" s="424"/>
      <c r="AI482" s="424"/>
      <c r="AJ482" s="424"/>
      <c r="AK482" s="424"/>
      <c r="AL482" s="424"/>
      <c r="AM482" s="305"/>
    </row>
    <row r="483" spans="1:39" ht="15.6" outlineLevel="1">
      <c r="A483" s="531"/>
      <c r="B483" s="503" t="s">
        <v>499</v>
      </c>
      <c r="C483" s="290"/>
      <c r="D483" s="290"/>
      <c r="E483" s="290"/>
      <c r="F483" s="290"/>
      <c r="G483" s="290"/>
      <c r="H483" s="290"/>
      <c r="I483" s="290"/>
      <c r="J483" s="290"/>
      <c r="K483" s="290"/>
      <c r="L483" s="290"/>
      <c r="M483" s="290"/>
      <c r="N483" s="290"/>
      <c r="O483" s="290"/>
      <c r="P483" s="290"/>
      <c r="Q483" s="290"/>
      <c r="R483" s="290"/>
      <c r="S483" s="290"/>
      <c r="T483" s="290"/>
      <c r="U483" s="290"/>
      <c r="V483" s="290"/>
      <c r="W483" s="290"/>
      <c r="X483" s="290"/>
      <c r="Y483" s="411"/>
      <c r="Z483" s="424"/>
      <c r="AA483" s="424"/>
      <c r="AB483" s="424"/>
      <c r="AC483" s="424"/>
      <c r="AD483" s="424"/>
      <c r="AE483" s="424"/>
      <c r="AF483" s="424"/>
      <c r="AG483" s="424"/>
      <c r="AH483" s="424"/>
      <c r="AI483" s="424"/>
      <c r="AJ483" s="424"/>
      <c r="AK483" s="424"/>
      <c r="AL483" s="424"/>
      <c r="AM483" s="305"/>
    </row>
    <row r="484" spans="1:39" ht="15" outlineLevel="1">
      <c r="A484" s="531">
        <v>25</v>
      </c>
      <c r="B484" s="427" t="s">
        <v>117</v>
      </c>
      <c r="C484" s="290" t="s">
        <v>25</v>
      </c>
      <c r="D484" s="294">
        <f>+'7.  Persistence Report'!AW246</f>
        <v>196001.00900566403</v>
      </c>
      <c r="E484" s="294">
        <f>+'7.  Persistence Report'!AX246</f>
        <v>196001.00900566403</v>
      </c>
      <c r="F484" s="294">
        <f>+'7.  Persistence Report'!AY246</f>
        <v>196001.00900566403</v>
      </c>
      <c r="G484" s="294">
        <f>+'7.  Persistence Report'!AZ246</f>
        <v>196001.00900566403</v>
      </c>
      <c r="H484" s="294">
        <f>+'7.  Persistence Report'!BA246</f>
        <v>196001.00900566403</v>
      </c>
      <c r="I484" s="294">
        <f>+'7.  Persistence Report'!BB246</f>
        <v>196001.00900566403</v>
      </c>
      <c r="J484" s="294">
        <f>+'7.  Persistence Report'!BC246</f>
        <v>196001.00900566403</v>
      </c>
      <c r="K484" s="294">
        <f>+'7.  Persistence Report'!BD246</f>
        <v>196001.00900566403</v>
      </c>
      <c r="L484" s="294">
        <f>+'7.  Persistence Report'!BE246</f>
        <v>196001.00900566403</v>
      </c>
      <c r="M484" s="294">
        <f>+'7.  Persistence Report'!BF246</f>
        <v>196001.00900566403</v>
      </c>
      <c r="N484" s="294">
        <v>12</v>
      </c>
      <c r="O484" s="294">
        <f>+'7.  Persistence Report'!R246</f>
        <v>8.7061669952779646</v>
      </c>
      <c r="P484" s="294">
        <f>+'7.  Persistence Report'!S246</f>
        <v>8.7061669952779646</v>
      </c>
      <c r="Q484" s="294">
        <f>+'7.  Persistence Report'!T246</f>
        <v>8.7061669952779646</v>
      </c>
      <c r="R484" s="294">
        <f>+'7.  Persistence Report'!U246</f>
        <v>8.7061669952779646</v>
      </c>
      <c r="S484" s="294">
        <f>+'7.  Persistence Report'!V246</f>
        <v>8.7061669952779646</v>
      </c>
      <c r="T484" s="294">
        <f>+'7.  Persistence Report'!W246</f>
        <v>8.7061669952779646</v>
      </c>
      <c r="U484" s="294">
        <f>+'7.  Persistence Report'!X246</f>
        <v>8.7061669952779646</v>
      </c>
      <c r="V484" s="294">
        <f>+'7.  Persistence Report'!Y246</f>
        <v>8.7061669952779646</v>
      </c>
      <c r="W484" s="294">
        <f>+'7.  Persistence Report'!Z246</f>
        <v>8.7061669952779646</v>
      </c>
      <c r="X484" s="294">
        <f>+'7.  Persistence Report'!AA246</f>
        <v>8.7061669952779646</v>
      </c>
      <c r="Y484" s="425"/>
      <c r="Z484" s="409"/>
      <c r="AA484" s="409"/>
      <c r="AB484" s="409"/>
      <c r="AC484" s="409">
        <v>1</v>
      </c>
      <c r="AD484" s="409"/>
      <c r="AE484" s="409"/>
      <c r="AF484" s="414"/>
      <c r="AG484" s="414"/>
      <c r="AH484" s="414"/>
      <c r="AI484" s="414"/>
      <c r="AJ484" s="414"/>
      <c r="AK484" s="414"/>
      <c r="AL484" s="414"/>
      <c r="AM484" s="295">
        <f>SUM(Y484:AL484)</f>
        <v>1</v>
      </c>
    </row>
    <row r="485" spans="1:39" ht="15" outlineLevel="1">
      <c r="A485" s="531"/>
      <c r="B485" s="430" t="s">
        <v>308</v>
      </c>
      <c r="C485" s="290" t="s">
        <v>163</v>
      </c>
      <c r="D485" s="294"/>
      <c r="E485" s="294"/>
      <c r="F485" s="294"/>
      <c r="G485" s="294"/>
      <c r="H485" s="294"/>
      <c r="I485" s="294"/>
      <c r="J485" s="294"/>
      <c r="K485" s="294"/>
      <c r="L485" s="294"/>
      <c r="M485" s="294"/>
      <c r="N485" s="294">
        <f>N484</f>
        <v>12</v>
      </c>
      <c r="O485" s="294"/>
      <c r="P485" s="294"/>
      <c r="Q485" s="294"/>
      <c r="R485" s="294"/>
      <c r="S485" s="294"/>
      <c r="T485" s="294"/>
      <c r="U485" s="294"/>
      <c r="V485" s="294"/>
      <c r="W485" s="294"/>
      <c r="X485" s="294"/>
      <c r="Y485" s="410">
        <f>Y484</f>
        <v>0</v>
      </c>
      <c r="Z485" s="410">
        <f t="shared" ref="Z485" si="1133">Z484</f>
        <v>0</v>
      </c>
      <c r="AA485" s="410">
        <f t="shared" ref="AA485" si="1134">AA484</f>
        <v>0</v>
      </c>
      <c r="AB485" s="410">
        <f t="shared" ref="AB485" si="1135">AB484</f>
        <v>0</v>
      </c>
      <c r="AC485" s="410">
        <f t="shared" ref="AC485" si="1136">AC484</f>
        <v>1</v>
      </c>
      <c r="AD485" s="410">
        <f t="shared" ref="AD485" si="1137">AD484</f>
        <v>0</v>
      </c>
      <c r="AE485" s="410">
        <f t="shared" ref="AE485" si="1138">AE484</f>
        <v>0</v>
      </c>
      <c r="AF485" s="410">
        <f t="shared" ref="AF485" si="1139">AF484</f>
        <v>0</v>
      </c>
      <c r="AG485" s="410">
        <f t="shared" ref="AG485" si="1140">AG484</f>
        <v>0</v>
      </c>
      <c r="AH485" s="410">
        <f t="shared" ref="AH485" si="1141">AH484</f>
        <v>0</v>
      </c>
      <c r="AI485" s="410">
        <f t="shared" ref="AI485" si="1142">AI484</f>
        <v>0</v>
      </c>
      <c r="AJ485" s="410">
        <f t="shared" ref="AJ485" si="1143">AJ484</f>
        <v>0</v>
      </c>
      <c r="AK485" s="410">
        <f t="shared" ref="AK485" si="1144">AK484</f>
        <v>0</v>
      </c>
      <c r="AL485" s="410">
        <f t="shared" ref="AL485" si="1145">AL484</f>
        <v>0</v>
      </c>
      <c r="AM485" s="305"/>
    </row>
    <row r="486" spans="1:39" ht="15" outlineLevel="1">
      <c r="A486" s="531"/>
      <c r="B486" s="430"/>
      <c r="C486" s="290"/>
      <c r="D486" s="290"/>
      <c r="E486" s="290"/>
      <c r="F486" s="290"/>
      <c r="G486" s="290"/>
      <c r="H486" s="290"/>
      <c r="I486" s="290"/>
      <c r="J486" s="290"/>
      <c r="K486" s="290"/>
      <c r="L486" s="290"/>
      <c r="M486" s="290"/>
      <c r="N486" s="290"/>
      <c r="O486" s="290"/>
      <c r="P486" s="290"/>
      <c r="Q486" s="290"/>
      <c r="R486" s="290"/>
      <c r="S486" s="290"/>
      <c r="T486" s="290"/>
      <c r="U486" s="290"/>
      <c r="V486" s="290"/>
      <c r="W486" s="290"/>
      <c r="X486" s="290"/>
      <c r="Y486" s="411"/>
      <c r="Z486" s="424"/>
      <c r="AA486" s="424"/>
      <c r="AB486" s="424"/>
      <c r="AC486" s="424"/>
      <c r="AD486" s="424"/>
      <c r="AE486" s="424"/>
      <c r="AF486" s="424"/>
      <c r="AG486" s="424"/>
      <c r="AH486" s="424"/>
      <c r="AI486" s="424"/>
      <c r="AJ486" s="424"/>
      <c r="AK486" s="424"/>
      <c r="AL486" s="424"/>
      <c r="AM486" s="305"/>
    </row>
    <row r="487" spans="1:39" ht="15" outlineLevel="1">
      <c r="A487" s="531">
        <v>26</v>
      </c>
      <c r="B487" s="427" t="s">
        <v>118</v>
      </c>
      <c r="C487" s="290" t="s">
        <v>25</v>
      </c>
      <c r="D487" s="294">
        <f>+'7.  Persistence Report'!AW247</f>
        <v>13386638.471265148</v>
      </c>
      <c r="E487" s="294">
        <f>+'7.  Persistence Report'!AX247</f>
        <v>13377065.847222771</v>
      </c>
      <c r="F487" s="294">
        <f>+'7.  Persistence Report'!AY247</f>
        <v>13377065.847222771</v>
      </c>
      <c r="G487" s="294">
        <f>+'7.  Persistence Report'!AZ247</f>
        <v>13377065.847222771</v>
      </c>
      <c r="H487" s="294">
        <f>+'7.  Persistence Report'!BA247</f>
        <v>13377065.847222771</v>
      </c>
      <c r="I487" s="294">
        <f>+'7.  Persistence Report'!BB247</f>
        <v>13377065.847222771</v>
      </c>
      <c r="J487" s="294">
        <f>+'7.  Persistence Report'!BC247</f>
        <v>13377065.847222771</v>
      </c>
      <c r="K487" s="294">
        <f>+'7.  Persistence Report'!BD247</f>
        <v>13377065.847222771</v>
      </c>
      <c r="L487" s="294">
        <f>+'7.  Persistence Report'!BE247</f>
        <v>13377065.847222771</v>
      </c>
      <c r="M487" s="294">
        <f>+'7.  Persistence Report'!BF247</f>
        <v>13377065.847222771</v>
      </c>
      <c r="N487" s="294">
        <v>12</v>
      </c>
      <c r="O487" s="294">
        <f>+'7.  Persistence Report'!R247</f>
        <v>1370.5540370853216</v>
      </c>
      <c r="P487" s="294">
        <f>+'7.  Persistence Report'!S247</f>
        <v>1370.5540370853216</v>
      </c>
      <c r="Q487" s="294">
        <f>+'7.  Persistence Report'!T247</f>
        <v>1370.5540370853216</v>
      </c>
      <c r="R487" s="294">
        <f>+'7.  Persistence Report'!U247</f>
        <v>1370.5540370853216</v>
      </c>
      <c r="S487" s="294">
        <f>+'7.  Persistence Report'!V247</f>
        <v>1370.5540370853216</v>
      </c>
      <c r="T487" s="294">
        <f>+'7.  Persistence Report'!W247</f>
        <v>1370.5540370853216</v>
      </c>
      <c r="U487" s="294">
        <f>+'7.  Persistence Report'!X247</f>
        <v>1370.5540370853216</v>
      </c>
      <c r="V487" s="294">
        <f>+'7.  Persistence Report'!Y247</f>
        <v>1370.5540370853216</v>
      </c>
      <c r="W487" s="294">
        <f>+'7.  Persistence Report'!Z247</f>
        <v>1370.5540370853216</v>
      </c>
      <c r="X487" s="294">
        <f>+'7.  Persistence Report'!AA247</f>
        <v>1370.5540370853216</v>
      </c>
      <c r="Y487" s="425"/>
      <c r="Z487" s="409">
        <v>5.9974330966021096E-2</v>
      </c>
      <c r="AA487" s="409">
        <v>0.93968596678087291</v>
      </c>
      <c r="AB487" s="409">
        <v>3.3970225310592456E-4</v>
      </c>
      <c r="AC487" s="409"/>
      <c r="AD487" s="409"/>
      <c r="AE487" s="409"/>
      <c r="AF487" s="414"/>
      <c r="AG487" s="414"/>
      <c r="AH487" s="414"/>
      <c r="AI487" s="414"/>
      <c r="AJ487" s="414"/>
      <c r="AK487" s="414"/>
      <c r="AL487" s="414"/>
      <c r="AM487" s="295">
        <f>SUM(Y487:AL487)</f>
        <v>1</v>
      </c>
    </row>
    <row r="488" spans="1:39" ht="15" outlineLevel="1">
      <c r="A488" s="531"/>
      <c r="B488" s="430" t="s">
        <v>308</v>
      </c>
      <c r="C488" s="290" t="s">
        <v>163</v>
      </c>
      <c r="D488" s="294"/>
      <c r="E488" s="294"/>
      <c r="F488" s="294"/>
      <c r="G488" s="294"/>
      <c r="H488" s="294"/>
      <c r="I488" s="294"/>
      <c r="J488" s="294"/>
      <c r="K488" s="294"/>
      <c r="L488" s="294"/>
      <c r="M488" s="294"/>
      <c r="N488" s="294">
        <f>N487</f>
        <v>12</v>
      </c>
      <c r="O488" s="294"/>
      <c r="P488" s="294"/>
      <c r="Q488" s="294"/>
      <c r="R488" s="294"/>
      <c r="S488" s="294"/>
      <c r="T488" s="294"/>
      <c r="U488" s="294"/>
      <c r="V488" s="294"/>
      <c r="W488" s="294"/>
      <c r="X488" s="294"/>
      <c r="Y488" s="410">
        <f>Y487</f>
        <v>0</v>
      </c>
      <c r="Z488" s="410">
        <f t="shared" ref="Z488" si="1146">Z487</f>
        <v>5.9974330966021096E-2</v>
      </c>
      <c r="AA488" s="410">
        <f t="shared" ref="AA488" si="1147">AA487</f>
        <v>0.93968596678087291</v>
      </c>
      <c r="AB488" s="410">
        <f t="shared" ref="AB488" si="1148">AB487</f>
        <v>3.3970225310592456E-4</v>
      </c>
      <c r="AC488" s="410">
        <f t="shared" ref="AC488" si="1149">AC487</f>
        <v>0</v>
      </c>
      <c r="AD488" s="410">
        <f t="shared" ref="AD488" si="1150">AD487</f>
        <v>0</v>
      </c>
      <c r="AE488" s="410">
        <f t="shared" ref="AE488" si="1151">AE487</f>
        <v>0</v>
      </c>
      <c r="AF488" s="410">
        <f t="shared" ref="AF488" si="1152">AF487</f>
        <v>0</v>
      </c>
      <c r="AG488" s="410">
        <f t="shared" ref="AG488" si="1153">AG487</f>
        <v>0</v>
      </c>
      <c r="AH488" s="410">
        <f t="shared" ref="AH488" si="1154">AH487</f>
        <v>0</v>
      </c>
      <c r="AI488" s="410">
        <f t="shared" ref="AI488" si="1155">AI487</f>
        <v>0</v>
      </c>
      <c r="AJ488" s="410">
        <f t="shared" ref="AJ488" si="1156">AJ487</f>
        <v>0</v>
      </c>
      <c r="AK488" s="410">
        <f t="shared" ref="AK488" si="1157">AK487</f>
        <v>0</v>
      </c>
      <c r="AL488" s="410">
        <f t="shared" ref="AL488" si="1158">AL487</f>
        <v>0</v>
      </c>
      <c r="AM488" s="305"/>
    </row>
    <row r="489" spans="1:39" ht="15" outlineLevel="1">
      <c r="A489" s="531"/>
      <c r="B489" s="430"/>
      <c r="C489" s="290"/>
      <c r="D489" s="290"/>
      <c r="E489" s="290"/>
      <c r="F489" s="290"/>
      <c r="G489" s="290"/>
      <c r="H489" s="290"/>
      <c r="I489" s="290"/>
      <c r="J489" s="290"/>
      <c r="K489" s="290"/>
      <c r="L489" s="290"/>
      <c r="M489" s="290"/>
      <c r="N489" s="290"/>
      <c r="O489" s="290"/>
      <c r="P489" s="290"/>
      <c r="Q489" s="290"/>
      <c r="R489" s="290"/>
      <c r="S489" s="290"/>
      <c r="T489" s="290"/>
      <c r="U489" s="290"/>
      <c r="V489" s="290"/>
      <c r="W489" s="290"/>
      <c r="X489" s="290"/>
      <c r="Y489" s="411"/>
      <c r="Z489" s="424"/>
      <c r="AA489" s="424"/>
      <c r="AB489" s="424"/>
      <c r="AC489" s="424"/>
      <c r="AD489" s="424"/>
      <c r="AE489" s="424"/>
      <c r="AF489" s="424"/>
      <c r="AG489" s="424"/>
      <c r="AH489" s="424"/>
      <c r="AI489" s="424"/>
      <c r="AJ489" s="424"/>
      <c r="AK489" s="424"/>
      <c r="AL489" s="424"/>
      <c r="AM489" s="305"/>
    </row>
    <row r="490" spans="1:39" ht="30" outlineLevel="1">
      <c r="A490" s="531">
        <v>27</v>
      </c>
      <c r="B490" s="427" t="s">
        <v>119</v>
      </c>
      <c r="C490" s="290" t="s">
        <v>25</v>
      </c>
      <c r="D490" s="294">
        <f>+'7.  Persistence Report'!AW250</f>
        <v>491137.66897640459</v>
      </c>
      <c r="E490" s="294">
        <f>+'7.  Persistence Report'!AX250</f>
        <v>481155.34447137674</v>
      </c>
      <c r="F490" s="294">
        <f>+'7.  Persistence Report'!AY250</f>
        <v>481155.34447137674</v>
      </c>
      <c r="G490" s="294">
        <f>+'7.  Persistence Report'!AZ250</f>
        <v>481155.34447137674</v>
      </c>
      <c r="H490" s="294">
        <f>+'7.  Persistence Report'!BA250</f>
        <v>481155.34447137674</v>
      </c>
      <c r="I490" s="294">
        <f>+'7.  Persistence Report'!BB250</f>
        <v>481155.34447137674</v>
      </c>
      <c r="J490" s="294">
        <f>+'7.  Persistence Report'!BC250</f>
        <v>481155.34447137674</v>
      </c>
      <c r="K490" s="294">
        <f>+'7.  Persistence Report'!BD250</f>
        <v>481155.34447137674</v>
      </c>
      <c r="L490" s="294">
        <f>+'7.  Persistence Report'!BE250</f>
        <v>481155.34447137674</v>
      </c>
      <c r="M490" s="294">
        <f>+'7.  Persistence Report'!BF250</f>
        <v>481155.34447137674</v>
      </c>
      <c r="N490" s="294">
        <v>12</v>
      </c>
      <c r="O490" s="294">
        <f>+'7.  Persistence Report'!R250</f>
        <v>120.0536233924372</v>
      </c>
      <c r="P490" s="294">
        <f>+'7.  Persistence Report'!S250</f>
        <v>120.0536233924372</v>
      </c>
      <c r="Q490" s="294">
        <f>+'7.  Persistence Report'!T250</f>
        <v>120.0536233924372</v>
      </c>
      <c r="R490" s="294">
        <f>+'7.  Persistence Report'!U250</f>
        <v>120.0536233924372</v>
      </c>
      <c r="S490" s="294">
        <f>+'7.  Persistence Report'!V250</f>
        <v>120.0536233924372</v>
      </c>
      <c r="T490" s="294">
        <f>+'7.  Persistence Report'!W250</f>
        <v>120.0536233924372</v>
      </c>
      <c r="U490" s="294">
        <f>+'7.  Persistence Report'!X250</f>
        <v>120.0536233924372</v>
      </c>
      <c r="V490" s="294">
        <f>+'7.  Persistence Report'!Y250</f>
        <v>120.0536233924372</v>
      </c>
      <c r="W490" s="294">
        <f>+'7.  Persistence Report'!Z250</f>
        <v>120.0536233924372</v>
      </c>
      <c r="X490" s="294">
        <f>+'7.  Persistence Report'!AA250</f>
        <v>120.0536233924372</v>
      </c>
      <c r="Y490" s="425"/>
      <c r="Z490" s="409">
        <v>1</v>
      </c>
      <c r="AA490" s="409"/>
      <c r="AB490" s="409"/>
      <c r="AC490" s="409"/>
      <c r="AD490" s="409"/>
      <c r="AE490" s="409"/>
      <c r="AF490" s="414"/>
      <c r="AG490" s="414"/>
      <c r="AH490" s="414"/>
      <c r="AI490" s="414"/>
      <c r="AJ490" s="414"/>
      <c r="AK490" s="414"/>
      <c r="AL490" s="414"/>
      <c r="AM490" s="295">
        <f>SUM(Y490:AL490)</f>
        <v>1</v>
      </c>
    </row>
    <row r="491" spans="1:39" ht="15" outlineLevel="1">
      <c r="A491" s="531"/>
      <c r="B491" s="430" t="s">
        <v>308</v>
      </c>
      <c r="C491" s="290" t="s">
        <v>163</v>
      </c>
      <c r="D491" s="294"/>
      <c r="E491" s="294"/>
      <c r="F491" s="294"/>
      <c r="G491" s="294"/>
      <c r="H491" s="294"/>
      <c r="I491" s="294"/>
      <c r="J491" s="294"/>
      <c r="K491" s="294"/>
      <c r="L491" s="294"/>
      <c r="M491" s="294"/>
      <c r="N491" s="294">
        <f>N490</f>
        <v>12</v>
      </c>
      <c r="O491" s="294"/>
      <c r="P491" s="294"/>
      <c r="Q491" s="294"/>
      <c r="R491" s="294"/>
      <c r="S491" s="294"/>
      <c r="T491" s="294"/>
      <c r="U491" s="294"/>
      <c r="V491" s="294"/>
      <c r="W491" s="294"/>
      <c r="X491" s="294"/>
      <c r="Y491" s="410">
        <f>Y490</f>
        <v>0</v>
      </c>
      <c r="Z491" s="410">
        <f t="shared" ref="Z491" si="1159">Z490</f>
        <v>1</v>
      </c>
      <c r="AA491" s="410">
        <f t="shared" ref="AA491" si="1160">AA490</f>
        <v>0</v>
      </c>
      <c r="AB491" s="410">
        <f t="shared" ref="AB491" si="1161">AB490</f>
        <v>0</v>
      </c>
      <c r="AC491" s="410">
        <f t="shared" ref="AC491" si="1162">AC490</f>
        <v>0</v>
      </c>
      <c r="AD491" s="410">
        <f t="shared" ref="AD491" si="1163">AD490</f>
        <v>0</v>
      </c>
      <c r="AE491" s="410">
        <f t="shared" ref="AE491" si="1164">AE490</f>
        <v>0</v>
      </c>
      <c r="AF491" s="410">
        <f t="shared" ref="AF491" si="1165">AF490</f>
        <v>0</v>
      </c>
      <c r="AG491" s="410">
        <f t="shared" ref="AG491" si="1166">AG490</f>
        <v>0</v>
      </c>
      <c r="AH491" s="410">
        <f t="shared" ref="AH491" si="1167">AH490</f>
        <v>0</v>
      </c>
      <c r="AI491" s="410">
        <f t="shared" ref="AI491" si="1168">AI490</f>
        <v>0</v>
      </c>
      <c r="AJ491" s="410">
        <f t="shared" ref="AJ491" si="1169">AJ490</f>
        <v>0</v>
      </c>
      <c r="AK491" s="410">
        <f t="shared" ref="AK491" si="1170">AK490</f>
        <v>0</v>
      </c>
      <c r="AL491" s="410">
        <f t="shared" ref="AL491" si="1171">AL490</f>
        <v>0</v>
      </c>
      <c r="AM491" s="305"/>
    </row>
    <row r="492" spans="1:39" ht="15" outlineLevel="1">
      <c r="A492" s="531"/>
      <c r="B492" s="430"/>
      <c r="C492" s="290"/>
      <c r="D492" s="290"/>
      <c r="E492" s="290"/>
      <c r="F492" s="290"/>
      <c r="G492" s="290"/>
      <c r="H492" s="290"/>
      <c r="I492" s="290"/>
      <c r="J492" s="290"/>
      <c r="K492" s="290"/>
      <c r="L492" s="290"/>
      <c r="M492" s="290"/>
      <c r="N492" s="290"/>
      <c r="O492" s="290"/>
      <c r="P492" s="290"/>
      <c r="Q492" s="290"/>
      <c r="R492" s="290"/>
      <c r="S492" s="290"/>
      <c r="T492" s="290"/>
      <c r="U492" s="290"/>
      <c r="V492" s="290"/>
      <c r="W492" s="290"/>
      <c r="X492" s="290"/>
      <c r="Y492" s="411"/>
      <c r="Z492" s="424"/>
      <c r="AA492" s="424"/>
      <c r="AB492" s="424"/>
      <c r="AC492" s="424"/>
      <c r="AD492" s="424"/>
      <c r="AE492" s="424"/>
      <c r="AF492" s="424"/>
      <c r="AG492" s="424"/>
      <c r="AH492" s="424"/>
      <c r="AI492" s="424"/>
      <c r="AJ492" s="424"/>
      <c r="AK492" s="424"/>
      <c r="AL492" s="424"/>
      <c r="AM492" s="305"/>
    </row>
    <row r="493" spans="1:39" ht="30" outlineLevel="1">
      <c r="A493" s="531">
        <v>28</v>
      </c>
      <c r="B493" s="427" t="s">
        <v>120</v>
      </c>
      <c r="C493" s="290" t="s">
        <v>25</v>
      </c>
      <c r="D493" s="294">
        <f>+'7.  Persistence Report'!AW254</f>
        <v>186905.60531061364</v>
      </c>
      <c r="E493" s="294">
        <f>+'7.  Persistence Report'!AX254</f>
        <v>185050.80391269299</v>
      </c>
      <c r="F493" s="294">
        <f>+'7.  Persistence Report'!AY254</f>
        <v>185050.80391269299</v>
      </c>
      <c r="G493" s="294">
        <f>+'7.  Persistence Report'!AZ254</f>
        <v>185050.80391269299</v>
      </c>
      <c r="H493" s="294">
        <f>+'7.  Persistence Report'!BA254</f>
        <v>185050.80391269299</v>
      </c>
      <c r="I493" s="294">
        <f>+'7.  Persistence Report'!BB254</f>
        <v>185050.80391269299</v>
      </c>
      <c r="J493" s="294">
        <f>+'7.  Persistence Report'!BC254</f>
        <v>185050.80391269299</v>
      </c>
      <c r="K493" s="294">
        <f>+'7.  Persistence Report'!BD254</f>
        <v>185050.80391269299</v>
      </c>
      <c r="L493" s="294">
        <f>+'7.  Persistence Report'!BE254</f>
        <v>185050.80391269299</v>
      </c>
      <c r="M493" s="294">
        <f>+'7.  Persistence Report'!BF254</f>
        <v>185050.80391269299</v>
      </c>
      <c r="N493" s="294">
        <v>12</v>
      </c>
      <c r="O493" s="294">
        <f>+'7.  Persistence Report'!R254</f>
        <v>30.10647610367014</v>
      </c>
      <c r="P493" s="294">
        <f>+'7.  Persistence Report'!S254</f>
        <v>30.10647610367014</v>
      </c>
      <c r="Q493" s="294">
        <f>+'7.  Persistence Report'!T254</f>
        <v>30.10647610367014</v>
      </c>
      <c r="R493" s="294">
        <f>+'7.  Persistence Report'!U254</f>
        <v>30.10647610367014</v>
      </c>
      <c r="S493" s="294">
        <f>+'7.  Persistence Report'!V254</f>
        <v>30.10647610367014</v>
      </c>
      <c r="T493" s="294">
        <f>+'7.  Persistence Report'!W254</f>
        <v>30.10647610367014</v>
      </c>
      <c r="U493" s="294">
        <f>+'7.  Persistence Report'!X254</f>
        <v>30.10647610367014</v>
      </c>
      <c r="V493" s="294">
        <f>+'7.  Persistence Report'!Y254</f>
        <v>30.10647610367014</v>
      </c>
      <c r="W493" s="294">
        <f>+'7.  Persistence Report'!Z254</f>
        <v>30.10647610367014</v>
      </c>
      <c r="X493" s="294">
        <f>+'7.  Persistence Report'!AA254</f>
        <v>30.10647610367014</v>
      </c>
      <c r="Y493" s="425"/>
      <c r="Z493" s="409"/>
      <c r="AA493" s="409">
        <v>1</v>
      </c>
      <c r="AB493" s="409"/>
      <c r="AC493" s="409"/>
      <c r="AD493" s="409"/>
      <c r="AE493" s="409"/>
      <c r="AF493" s="414"/>
      <c r="AG493" s="414"/>
      <c r="AH493" s="414"/>
      <c r="AI493" s="414"/>
      <c r="AJ493" s="414"/>
      <c r="AK493" s="414"/>
      <c r="AL493" s="414"/>
      <c r="AM493" s="295">
        <f>SUM(Y493:AL493)</f>
        <v>1</v>
      </c>
    </row>
    <row r="494" spans="1:39" ht="15" outlineLevel="1">
      <c r="A494" s="531"/>
      <c r="B494" s="430" t="s">
        <v>308</v>
      </c>
      <c r="C494" s="290" t="s">
        <v>163</v>
      </c>
      <c r="D494" s="294"/>
      <c r="E494" s="294"/>
      <c r="F494" s="294"/>
      <c r="G494" s="294"/>
      <c r="H494" s="294"/>
      <c r="I494" s="294"/>
      <c r="J494" s="294"/>
      <c r="K494" s="294"/>
      <c r="L494" s="294"/>
      <c r="M494" s="294"/>
      <c r="N494" s="294">
        <f>N493</f>
        <v>12</v>
      </c>
      <c r="O494" s="294"/>
      <c r="P494" s="294"/>
      <c r="Q494" s="294"/>
      <c r="R494" s="294"/>
      <c r="S494" s="294"/>
      <c r="T494" s="294"/>
      <c r="U494" s="294"/>
      <c r="V494" s="294"/>
      <c r="W494" s="294"/>
      <c r="X494" s="294"/>
      <c r="Y494" s="410">
        <f>Y493</f>
        <v>0</v>
      </c>
      <c r="Z494" s="410">
        <f t="shared" ref="Z494" si="1172">Z493</f>
        <v>0</v>
      </c>
      <c r="AA494" s="410">
        <f t="shared" ref="AA494" si="1173">AA493</f>
        <v>1</v>
      </c>
      <c r="AB494" s="410">
        <f t="shared" ref="AB494" si="1174">AB493</f>
        <v>0</v>
      </c>
      <c r="AC494" s="410">
        <f t="shared" ref="AC494" si="1175">AC493</f>
        <v>0</v>
      </c>
      <c r="AD494" s="410">
        <f t="shared" ref="AD494" si="1176">AD493</f>
        <v>0</v>
      </c>
      <c r="AE494" s="410">
        <f t="shared" ref="AE494" si="1177">AE493</f>
        <v>0</v>
      </c>
      <c r="AF494" s="410">
        <f t="shared" ref="AF494" si="1178">AF493</f>
        <v>0</v>
      </c>
      <c r="AG494" s="410">
        <f t="shared" ref="AG494" si="1179">AG493</f>
        <v>0</v>
      </c>
      <c r="AH494" s="410">
        <f t="shared" ref="AH494" si="1180">AH493</f>
        <v>0</v>
      </c>
      <c r="AI494" s="410">
        <f t="shared" ref="AI494" si="1181">AI493</f>
        <v>0</v>
      </c>
      <c r="AJ494" s="410">
        <f t="shared" ref="AJ494" si="1182">AJ493</f>
        <v>0</v>
      </c>
      <c r="AK494" s="410">
        <f t="shared" ref="AK494" si="1183">AK493</f>
        <v>0</v>
      </c>
      <c r="AL494" s="410">
        <f t="shared" ref="AL494" si="1184">AL493</f>
        <v>0</v>
      </c>
      <c r="AM494" s="305"/>
    </row>
    <row r="495" spans="1:39" ht="15" outlineLevel="1">
      <c r="A495" s="531"/>
      <c r="B495" s="430"/>
      <c r="C495" s="290"/>
      <c r="D495" s="290"/>
      <c r="E495" s="290"/>
      <c r="F495" s="290"/>
      <c r="G495" s="290"/>
      <c r="H495" s="290"/>
      <c r="I495" s="290"/>
      <c r="J495" s="290"/>
      <c r="K495" s="290"/>
      <c r="L495" s="290"/>
      <c r="M495" s="290"/>
      <c r="N495" s="290"/>
      <c r="O495" s="290"/>
      <c r="P495" s="290"/>
      <c r="Q495" s="290"/>
      <c r="R495" s="290"/>
      <c r="S495" s="290"/>
      <c r="T495" s="290"/>
      <c r="U495" s="290"/>
      <c r="V495" s="290"/>
      <c r="W495" s="290"/>
      <c r="X495" s="290"/>
      <c r="Y495" s="411"/>
      <c r="Z495" s="424"/>
      <c r="AA495" s="424"/>
      <c r="AB495" s="424"/>
      <c r="AC495" s="424"/>
      <c r="AD495" s="424"/>
      <c r="AE495" s="424"/>
      <c r="AF495" s="424"/>
      <c r="AG495" s="424"/>
      <c r="AH495" s="424"/>
      <c r="AI495" s="424"/>
      <c r="AJ495" s="424"/>
      <c r="AK495" s="424"/>
      <c r="AL495" s="424"/>
      <c r="AM495" s="305"/>
    </row>
    <row r="496" spans="1:39" ht="15" outlineLevel="1">
      <c r="A496" s="531">
        <v>29</v>
      </c>
      <c r="B496" s="747" t="s">
        <v>784</v>
      </c>
      <c r="C496" s="290" t="s">
        <v>25</v>
      </c>
      <c r="D496" s="294">
        <f>+'7.  Persistence Report'!AW242</f>
        <v>6685194.2673836313</v>
      </c>
      <c r="E496" s="294">
        <f>+'7.  Persistence Report'!AX242</f>
        <v>4841340.5932746371</v>
      </c>
      <c r="F496" s="294">
        <f>+'7.  Persistence Report'!AY242</f>
        <v>4841340.5932746371</v>
      </c>
      <c r="G496" s="294">
        <f>+'7.  Persistence Report'!AZ242</f>
        <v>4841340.5932746371</v>
      </c>
      <c r="H496" s="294">
        <f>+'7.  Persistence Report'!BA242</f>
        <v>4841340.5932746371</v>
      </c>
      <c r="I496" s="294">
        <f>+'7.  Persistence Report'!BB242</f>
        <v>4841340.5932746371</v>
      </c>
      <c r="J496" s="294">
        <f>+'7.  Persistence Report'!BC242</f>
        <v>4841340.5932746371</v>
      </c>
      <c r="K496" s="294">
        <f>+'7.  Persistence Report'!BD242</f>
        <v>4841340.5932746371</v>
      </c>
      <c r="L496" s="294">
        <f>+'7.  Persistence Report'!BE242</f>
        <v>4841340.5932746371</v>
      </c>
      <c r="M496" s="294">
        <f>+'7.  Persistence Report'!BF242</f>
        <v>4841340.5932746371</v>
      </c>
      <c r="N496" s="294">
        <v>12</v>
      </c>
      <c r="O496" s="294">
        <f>+'7.  Persistence Report'!R242</f>
        <v>458.47971814595218</v>
      </c>
      <c r="P496" s="294">
        <f>+'7.  Persistence Report'!S242</f>
        <v>458.47971814595218</v>
      </c>
      <c r="Q496" s="294">
        <f>+'7.  Persistence Report'!T242</f>
        <v>458.47971814595218</v>
      </c>
      <c r="R496" s="294">
        <f>+'7.  Persistence Report'!U242</f>
        <v>458.47971814595218</v>
      </c>
      <c r="S496" s="294">
        <f>+'7.  Persistence Report'!V242</f>
        <v>458.47971814595218</v>
      </c>
      <c r="T496" s="294">
        <f>+'7.  Persistence Report'!W242</f>
        <v>458.47971814595218</v>
      </c>
      <c r="U496" s="294">
        <f>+'7.  Persistence Report'!X242</f>
        <v>458.47971814595218</v>
      </c>
      <c r="V496" s="294">
        <f>+'7.  Persistence Report'!Y242</f>
        <v>458.47971814595218</v>
      </c>
      <c r="W496" s="294">
        <f>+'7.  Persistence Report'!Z242</f>
        <v>458.47971814595218</v>
      </c>
      <c r="X496" s="294">
        <f>+'7.  Persistence Report'!AA242</f>
        <v>458.47971814595218</v>
      </c>
      <c r="Y496" s="425">
        <v>1</v>
      </c>
      <c r="Z496" s="409"/>
      <c r="AA496" s="409"/>
      <c r="AB496" s="409"/>
      <c r="AC496" s="409"/>
      <c r="AD496" s="409"/>
      <c r="AE496" s="409"/>
      <c r="AF496" s="414"/>
      <c r="AG496" s="414"/>
      <c r="AH496" s="414"/>
      <c r="AI496" s="414"/>
      <c r="AJ496" s="414"/>
      <c r="AK496" s="414"/>
      <c r="AL496" s="414"/>
      <c r="AM496" s="295">
        <f>SUM(Y496:AL496)</f>
        <v>1</v>
      </c>
    </row>
    <row r="497" spans="1:39" ht="15" outlineLevel="1">
      <c r="A497" s="531"/>
      <c r="B497" s="430" t="s">
        <v>308</v>
      </c>
      <c r="C497" s="290" t="s">
        <v>163</v>
      </c>
      <c r="D497" s="294"/>
      <c r="E497" s="294"/>
      <c r="F497" s="294"/>
      <c r="G497" s="294"/>
      <c r="H497" s="294"/>
      <c r="I497" s="294"/>
      <c r="J497" s="294"/>
      <c r="K497" s="294"/>
      <c r="L497" s="294"/>
      <c r="M497" s="294"/>
      <c r="N497" s="294">
        <f>N496</f>
        <v>12</v>
      </c>
      <c r="O497" s="294"/>
      <c r="P497" s="294"/>
      <c r="Q497" s="294"/>
      <c r="R497" s="294"/>
      <c r="S497" s="294"/>
      <c r="T497" s="294"/>
      <c r="U497" s="294"/>
      <c r="V497" s="294"/>
      <c r="W497" s="294"/>
      <c r="X497" s="294"/>
      <c r="Y497" s="410">
        <f>Y496</f>
        <v>1</v>
      </c>
      <c r="Z497" s="410">
        <f t="shared" ref="Z497" si="1185">Z496</f>
        <v>0</v>
      </c>
      <c r="AA497" s="410">
        <f t="shared" ref="AA497" si="1186">AA496</f>
        <v>0</v>
      </c>
      <c r="AB497" s="410">
        <f t="shared" ref="AB497" si="1187">AB496</f>
        <v>0</v>
      </c>
      <c r="AC497" s="410">
        <f t="shared" ref="AC497" si="1188">AC496</f>
        <v>0</v>
      </c>
      <c r="AD497" s="410">
        <f t="shared" ref="AD497" si="1189">AD496</f>
        <v>0</v>
      </c>
      <c r="AE497" s="410">
        <f t="shared" ref="AE497" si="1190">AE496</f>
        <v>0</v>
      </c>
      <c r="AF497" s="410">
        <f t="shared" ref="AF497" si="1191">AF496</f>
        <v>0</v>
      </c>
      <c r="AG497" s="410">
        <f t="shared" ref="AG497" si="1192">AG496</f>
        <v>0</v>
      </c>
      <c r="AH497" s="410">
        <f t="shared" ref="AH497" si="1193">AH496</f>
        <v>0</v>
      </c>
      <c r="AI497" s="410">
        <f t="shared" ref="AI497" si="1194">AI496</f>
        <v>0</v>
      </c>
      <c r="AJ497" s="410">
        <f t="shared" ref="AJ497" si="1195">AJ496</f>
        <v>0</v>
      </c>
      <c r="AK497" s="410">
        <f t="shared" ref="AK497" si="1196">AK496</f>
        <v>0</v>
      </c>
      <c r="AL497" s="410">
        <f t="shared" ref="AL497" si="1197">AL496</f>
        <v>0</v>
      </c>
      <c r="AM497" s="305"/>
    </row>
    <row r="498" spans="1:39" ht="15" outlineLevel="1">
      <c r="A498" s="531"/>
      <c r="B498" s="430"/>
      <c r="C498" s="290"/>
      <c r="D498" s="290"/>
      <c r="E498" s="290"/>
      <c r="F498" s="290"/>
      <c r="G498" s="290"/>
      <c r="H498" s="290"/>
      <c r="I498" s="290"/>
      <c r="J498" s="290"/>
      <c r="K498" s="290"/>
      <c r="L498" s="290"/>
      <c r="M498" s="290"/>
      <c r="N498" s="290"/>
      <c r="O498" s="290"/>
      <c r="P498" s="290"/>
      <c r="Q498" s="290"/>
      <c r="R498" s="290"/>
      <c r="S498" s="290"/>
      <c r="T498" s="290"/>
      <c r="U498" s="290"/>
      <c r="V498" s="290"/>
      <c r="W498" s="290"/>
      <c r="X498" s="290"/>
      <c r="Y498" s="411"/>
      <c r="Z498" s="424"/>
      <c r="AA498" s="424"/>
      <c r="AB498" s="424"/>
      <c r="AC498" s="424"/>
      <c r="AD498" s="424"/>
      <c r="AE498" s="424"/>
      <c r="AF498" s="424"/>
      <c r="AG498" s="424"/>
      <c r="AH498" s="424"/>
      <c r="AI498" s="424"/>
      <c r="AJ498" s="424"/>
      <c r="AK498" s="424"/>
      <c r="AL498" s="424"/>
      <c r="AM498" s="305"/>
    </row>
    <row r="499" spans="1:39" ht="15" outlineLevel="1">
      <c r="A499" s="531">
        <v>30</v>
      </c>
      <c r="B499" s="747" t="s">
        <v>794</v>
      </c>
      <c r="C499" s="290" t="s">
        <v>25</v>
      </c>
      <c r="D499" s="294">
        <f>+'7.  Persistence Report'!AW244</f>
        <v>35108.999999999942</v>
      </c>
      <c r="E499" s="294">
        <f>+'7.  Persistence Report'!AX244</f>
        <v>35108.999999999942</v>
      </c>
      <c r="F499" s="294">
        <f>+'7.  Persistence Report'!AY244</f>
        <v>35108.999999999942</v>
      </c>
      <c r="G499" s="294">
        <f>+'7.  Persistence Report'!AZ244</f>
        <v>35108.999999999942</v>
      </c>
      <c r="H499" s="294">
        <f>+'7.  Persistence Report'!BA244</f>
        <v>35108.999999999942</v>
      </c>
      <c r="I499" s="294">
        <f>+'7.  Persistence Report'!BB244</f>
        <v>35108.999999999942</v>
      </c>
      <c r="J499" s="294">
        <f>+'7.  Persistence Report'!BC244</f>
        <v>35108.999999999942</v>
      </c>
      <c r="K499" s="294">
        <f>+'7.  Persistence Report'!BD244</f>
        <v>35108.999999999942</v>
      </c>
      <c r="L499" s="294">
        <f>+'7.  Persistence Report'!BE244</f>
        <v>35108.999999999942</v>
      </c>
      <c r="M499" s="294">
        <f>+'7.  Persistence Report'!BF244</f>
        <v>35108.999999999942</v>
      </c>
      <c r="N499" s="294">
        <v>12</v>
      </c>
      <c r="O499" s="294">
        <f>+'7.  Persistence Report'!R244</f>
        <v>0</v>
      </c>
      <c r="P499" s="294">
        <f>+'7.  Persistence Report'!S244</f>
        <v>0</v>
      </c>
      <c r="Q499" s="294">
        <f>+'7.  Persistence Report'!T244</f>
        <v>0</v>
      </c>
      <c r="R499" s="294">
        <f>+'7.  Persistence Report'!U244</f>
        <v>0</v>
      </c>
      <c r="S499" s="294">
        <f>+'7.  Persistence Report'!V244</f>
        <v>0</v>
      </c>
      <c r="T499" s="294">
        <f>+'7.  Persistence Report'!W244</f>
        <v>0</v>
      </c>
      <c r="U499" s="294">
        <f>+'7.  Persistence Report'!X244</f>
        <v>0</v>
      </c>
      <c r="V499" s="294">
        <f>+'7.  Persistence Report'!Y244</f>
        <v>0</v>
      </c>
      <c r="W499" s="294">
        <f>+'7.  Persistence Report'!Z244</f>
        <v>0</v>
      </c>
      <c r="X499" s="294">
        <f>+'7.  Persistence Report'!AA244</f>
        <v>0</v>
      </c>
      <c r="Y499" s="425">
        <v>1</v>
      </c>
      <c r="Z499" s="409"/>
      <c r="AA499" s="409"/>
      <c r="AB499" s="409"/>
      <c r="AC499" s="409"/>
      <c r="AD499" s="409"/>
      <c r="AE499" s="409"/>
      <c r="AF499" s="414"/>
      <c r="AG499" s="414"/>
      <c r="AH499" s="414"/>
      <c r="AI499" s="414"/>
      <c r="AJ499" s="414"/>
      <c r="AK499" s="414"/>
      <c r="AL499" s="414"/>
      <c r="AM499" s="295">
        <f>SUM(Y499:AL499)</f>
        <v>1</v>
      </c>
    </row>
    <row r="500" spans="1:39" ht="15" outlineLevel="1">
      <c r="A500" s="531"/>
      <c r="B500" s="430" t="s">
        <v>308</v>
      </c>
      <c r="C500" s="290" t="s">
        <v>163</v>
      </c>
      <c r="D500" s="294"/>
      <c r="E500" s="294"/>
      <c r="F500" s="294"/>
      <c r="G500" s="294"/>
      <c r="H500" s="294"/>
      <c r="I500" s="294"/>
      <c r="J500" s="294"/>
      <c r="K500" s="294"/>
      <c r="L500" s="294"/>
      <c r="M500" s="294"/>
      <c r="N500" s="294">
        <f>N499</f>
        <v>12</v>
      </c>
      <c r="O500" s="294"/>
      <c r="P500" s="294"/>
      <c r="Q500" s="294"/>
      <c r="R500" s="294"/>
      <c r="S500" s="294"/>
      <c r="T500" s="294"/>
      <c r="U500" s="294"/>
      <c r="V500" s="294"/>
      <c r="W500" s="294"/>
      <c r="X500" s="294"/>
      <c r="Y500" s="410">
        <f>Y499</f>
        <v>1</v>
      </c>
      <c r="Z500" s="410">
        <f t="shared" ref="Z500" si="1198">Z499</f>
        <v>0</v>
      </c>
      <c r="AA500" s="410">
        <f t="shared" ref="AA500" si="1199">AA499</f>
        <v>0</v>
      </c>
      <c r="AB500" s="410">
        <f t="shared" ref="AB500" si="1200">AB499</f>
        <v>0</v>
      </c>
      <c r="AC500" s="410">
        <f t="shared" ref="AC500" si="1201">AC499</f>
        <v>0</v>
      </c>
      <c r="AD500" s="410">
        <f t="shared" ref="AD500" si="1202">AD499</f>
        <v>0</v>
      </c>
      <c r="AE500" s="410">
        <f t="shared" ref="AE500" si="1203">AE499</f>
        <v>0</v>
      </c>
      <c r="AF500" s="410">
        <f t="shared" ref="AF500" si="1204">AF499</f>
        <v>0</v>
      </c>
      <c r="AG500" s="410">
        <f t="shared" ref="AG500" si="1205">AG499</f>
        <v>0</v>
      </c>
      <c r="AH500" s="410">
        <f t="shared" ref="AH500" si="1206">AH499</f>
        <v>0</v>
      </c>
      <c r="AI500" s="410">
        <f t="shared" ref="AI500" si="1207">AI499</f>
        <v>0</v>
      </c>
      <c r="AJ500" s="410">
        <f t="shared" ref="AJ500" si="1208">AJ499</f>
        <v>0</v>
      </c>
      <c r="AK500" s="410">
        <f t="shared" ref="AK500" si="1209">AK499</f>
        <v>0</v>
      </c>
      <c r="AL500" s="410">
        <f t="shared" ref="AL500" si="1210">AL499</f>
        <v>0</v>
      </c>
      <c r="AM500" s="305"/>
    </row>
    <row r="501" spans="1:39" ht="15" outlineLevel="1">
      <c r="A501" s="531"/>
      <c r="B501" s="430"/>
      <c r="C501" s="290"/>
      <c r="D501" s="290"/>
      <c r="E501" s="290"/>
      <c r="F501" s="290"/>
      <c r="G501" s="290"/>
      <c r="H501" s="290"/>
      <c r="I501" s="290"/>
      <c r="J501" s="290"/>
      <c r="K501" s="290"/>
      <c r="L501" s="290"/>
      <c r="M501" s="290"/>
      <c r="N501" s="290"/>
      <c r="O501" s="290"/>
      <c r="P501" s="290"/>
      <c r="Q501" s="290"/>
      <c r="R501" s="290"/>
      <c r="S501" s="290"/>
      <c r="T501" s="290"/>
      <c r="U501" s="290"/>
      <c r="V501" s="290"/>
      <c r="W501" s="290"/>
      <c r="X501" s="290"/>
      <c r="Y501" s="411"/>
      <c r="Z501" s="424"/>
      <c r="AA501" s="424"/>
      <c r="AB501" s="424"/>
      <c r="AC501" s="424"/>
      <c r="AD501" s="424"/>
      <c r="AE501" s="424"/>
      <c r="AF501" s="424"/>
      <c r="AG501" s="424"/>
      <c r="AH501" s="424"/>
      <c r="AI501" s="424"/>
      <c r="AJ501" s="424"/>
      <c r="AK501" s="424"/>
      <c r="AL501" s="424"/>
      <c r="AM501" s="305"/>
    </row>
    <row r="502" spans="1:39" ht="15" outlineLevel="1">
      <c r="A502" s="531">
        <v>31</v>
      </c>
      <c r="B502" s="747" t="s">
        <v>786</v>
      </c>
      <c r="C502" s="290" t="s">
        <v>25</v>
      </c>
      <c r="D502" s="294">
        <f>+'7.  Persistence Report'!AW245</f>
        <v>198882.0000000002</v>
      </c>
      <c r="E502" s="294">
        <f>+'7.  Persistence Report'!AX245</f>
        <v>198882.0000000002</v>
      </c>
      <c r="F502" s="294">
        <f>+'7.  Persistence Report'!AY245</f>
        <v>198882.0000000002</v>
      </c>
      <c r="G502" s="294">
        <f>+'7.  Persistence Report'!AZ245</f>
        <v>198882.0000000002</v>
      </c>
      <c r="H502" s="294">
        <f>+'7.  Persistence Report'!BA245</f>
        <v>198882.0000000002</v>
      </c>
      <c r="I502" s="294">
        <f>+'7.  Persistence Report'!BB245</f>
        <v>198882.0000000002</v>
      </c>
      <c r="J502" s="294">
        <f>+'7.  Persistence Report'!BC245</f>
        <v>198882.0000000002</v>
      </c>
      <c r="K502" s="294">
        <f>+'7.  Persistence Report'!BD245</f>
        <v>198882.0000000002</v>
      </c>
      <c r="L502" s="294">
        <f>+'7.  Persistence Report'!BE245</f>
        <v>198882.0000000002</v>
      </c>
      <c r="M502" s="294">
        <f>+'7.  Persistence Report'!BF245</f>
        <v>198882.0000000002</v>
      </c>
      <c r="N502" s="294">
        <v>12</v>
      </c>
      <c r="O502" s="294">
        <f>+'7.  Persistence Report'!R245</f>
        <v>36.867179936268883</v>
      </c>
      <c r="P502" s="294">
        <f>+'7.  Persistence Report'!S245</f>
        <v>36.867179936268883</v>
      </c>
      <c r="Q502" s="294">
        <f>+'7.  Persistence Report'!T245</f>
        <v>36.867179936268883</v>
      </c>
      <c r="R502" s="294">
        <f>+'7.  Persistence Report'!U245</f>
        <v>36.867179936268883</v>
      </c>
      <c r="S502" s="294">
        <f>+'7.  Persistence Report'!V245</f>
        <v>36.867179936268883</v>
      </c>
      <c r="T502" s="294">
        <f>+'7.  Persistence Report'!W245</f>
        <v>36.867179936268883</v>
      </c>
      <c r="U502" s="294">
        <f>+'7.  Persistence Report'!X245</f>
        <v>36.867179936268883</v>
      </c>
      <c r="V502" s="294">
        <f>+'7.  Persistence Report'!Y245</f>
        <v>36.867179936268883</v>
      </c>
      <c r="W502" s="294">
        <f>+'7.  Persistence Report'!Z245</f>
        <v>36.867179936268883</v>
      </c>
      <c r="X502" s="294">
        <f>+'7.  Persistence Report'!AA245</f>
        <v>36.867179936268883</v>
      </c>
      <c r="Y502" s="425">
        <v>1</v>
      </c>
      <c r="Z502" s="409"/>
      <c r="AA502" s="409"/>
      <c r="AB502" s="409"/>
      <c r="AC502" s="409"/>
      <c r="AD502" s="409"/>
      <c r="AE502" s="409"/>
      <c r="AF502" s="414"/>
      <c r="AG502" s="414"/>
      <c r="AH502" s="414"/>
      <c r="AI502" s="414"/>
      <c r="AJ502" s="414"/>
      <c r="AK502" s="414"/>
      <c r="AL502" s="414"/>
      <c r="AM502" s="295">
        <f>SUM(Y502:AL502)</f>
        <v>1</v>
      </c>
    </row>
    <row r="503" spans="1:39" ht="15" outlineLevel="1">
      <c r="A503" s="531"/>
      <c r="B503" s="430" t="s">
        <v>308</v>
      </c>
      <c r="C503" s="290" t="s">
        <v>163</v>
      </c>
      <c r="D503" s="294"/>
      <c r="E503" s="294"/>
      <c r="F503" s="294"/>
      <c r="G503" s="294"/>
      <c r="H503" s="294"/>
      <c r="I503" s="294"/>
      <c r="J503" s="294"/>
      <c r="K503" s="294"/>
      <c r="L503" s="294"/>
      <c r="M503" s="294"/>
      <c r="N503" s="294">
        <f>N502</f>
        <v>12</v>
      </c>
      <c r="O503" s="294"/>
      <c r="P503" s="294"/>
      <c r="Q503" s="294"/>
      <c r="R503" s="294"/>
      <c r="S503" s="294"/>
      <c r="T503" s="294"/>
      <c r="U503" s="294"/>
      <c r="V503" s="294"/>
      <c r="W503" s="294"/>
      <c r="X503" s="294"/>
      <c r="Y503" s="410">
        <f>Y502</f>
        <v>1</v>
      </c>
      <c r="Z503" s="410">
        <f t="shared" ref="Z503" si="1211">Z502</f>
        <v>0</v>
      </c>
      <c r="AA503" s="410">
        <f t="shared" ref="AA503" si="1212">AA502</f>
        <v>0</v>
      </c>
      <c r="AB503" s="410">
        <f t="shared" ref="AB503" si="1213">AB502</f>
        <v>0</v>
      </c>
      <c r="AC503" s="410">
        <f t="shared" ref="AC503" si="1214">AC502</f>
        <v>0</v>
      </c>
      <c r="AD503" s="410">
        <f t="shared" ref="AD503" si="1215">AD502</f>
        <v>0</v>
      </c>
      <c r="AE503" s="410">
        <f t="shared" ref="AE503" si="1216">AE502</f>
        <v>0</v>
      </c>
      <c r="AF503" s="410">
        <f t="shared" ref="AF503" si="1217">AF502</f>
        <v>0</v>
      </c>
      <c r="AG503" s="410">
        <f t="shared" ref="AG503" si="1218">AG502</f>
        <v>0</v>
      </c>
      <c r="AH503" s="410">
        <f t="shared" ref="AH503" si="1219">AH502</f>
        <v>0</v>
      </c>
      <c r="AI503" s="410">
        <f t="shared" ref="AI503" si="1220">AI502</f>
        <v>0</v>
      </c>
      <c r="AJ503" s="410">
        <f t="shared" ref="AJ503" si="1221">AJ502</f>
        <v>0</v>
      </c>
      <c r="AK503" s="410">
        <f t="shared" ref="AK503" si="1222">AK502</f>
        <v>0</v>
      </c>
      <c r="AL503" s="410">
        <f t="shared" ref="AL503" si="1223">AL502</f>
        <v>0</v>
      </c>
      <c r="AM503" s="305"/>
    </row>
    <row r="504" spans="1:39" ht="15" outlineLevel="1">
      <c r="A504" s="531"/>
      <c r="B504" s="427"/>
      <c r="C504" s="290"/>
      <c r="D504" s="290"/>
      <c r="E504" s="290"/>
      <c r="F504" s="290"/>
      <c r="G504" s="290"/>
      <c r="H504" s="290"/>
      <c r="I504" s="290"/>
      <c r="J504" s="290"/>
      <c r="K504" s="290"/>
      <c r="L504" s="290"/>
      <c r="M504" s="290"/>
      <c r="N504" s="290"/>
      <c r="O504" s="290"/>
      <c r="P504" s="290"/>
      <c r="Q504" s="290"/>
      <c r="R504" s="290"/>
      <c r="S504" s="290"/>
      <c r="T504" s="290"/>
      <c r="U504" s="290"/>
      <c r="V504" s="290"/>
      <c r="W504" s="290"/>
      <c r="X504" s="290"/>
      <c r="Y504" s="411"/>
      <c r="Z504" s="424"/>
      <c r="AA504" s="424"/>
      <c r="AB504" s="424"/>
      <c r="AC504" s="424"/>
      <c r="AD504" s="424"/>
      <c r="AE504" s="424"/>
      <c r="AF504" s="424"/>
      <c r="AG504" s="424"/>
      <c r="AH504" s="424"/>
      <c r="AI504" s="424"/>
      <c r="AJ504" s="424"/>
      <c r="AK504" s="424"/>
      <c r="AL504" s="424"/>
      <c r="AM504" s="305"/>
    </row>
    <row r="505" spans="1:39" ht="15" outlineLevel="1">
      <c r="A505" s="531">
        <v>32</v>
      </c>
      <c r="B505" s="427" t="s">
        <v>124</v>
      </c>
      <c r="C505" s="290" t="s">
        <v>25</v>
      </c>
      <c r="D505" s="294">
        <f>+'7.  Persistence Report'!AW259</f>
        <v>122265.84128551434</v>
      </c>
      <c r="E505" s="294">
        <f>+'7.  Persistence Report'!AX259</f>
        <v>20141.713917403049</v>
      </c>
      <c r="F505" s="294">
        <f>+'7.  Persistence Report'!AY259</f>
        <v>20141.713917403049</v>
      </c>
      <c r="G505" s="294">
        <f>+'7.  Persistence Report'!AZ259</f>
        <v>20141.713917403049</v>
      </c>
      <c r="H505" s="294">
        <f>+'7.  Persistence Report'!BA259</f>
        <v>20141.713917403049</v>
      </c>
      <c r="I505" s="294">
        <f>+'7.  Persistence Report'!BB259</f>
        <v>20141.713917403049</v>
      </c>
      <c r="J505" s="294">
        <f>+'7.  Persistence Report'!BC259</f>
        <v>20141.713917403049</v>
      </c>
      <c r="K505" s="294">
        <f>+'7.  Persistence Report'!BD259</f>
        <v>20141.713917403049</v>
      </c>
      <c r="L505" s="294">
        <f>+'7.  Persistence Report'!BE259</f>
        <v>20141.713917403049</v>
      </c>
      <c r="M505" s="294">
        <f>+'7.  Persistence Report'!BF259</f>
        <v>20141.713917403049</v>
      </c>
      <c r="N505" s="294">
        <v>12</v>
      </c>
      <c r="O505" s="294">
        <f>+'7.  Persistence Report'!R259</f>
        <v>34.2186128489315</v>
      </c>
      <c r="P505" s="294">
        <f>+'7.  Persistence Report'!S259</f>
        <v>34.2186128489315</v>
      </c>
      <c r="Q505" s="294">
        <f>+'7.  Persistence Report'!T259</f>
        <v>34.2186128489315</v>
      </c>
      <c r="R505" s="294">
        <f>+'7.  Persistence Report'!U259</f>
        <v>34.2186128489315</v>
      </c>
      <c r="S505" s="294">
        <f>+'7.  Persistence Report'!V259</f>
        <v>34.2186128489315</v>
      </c>
      <c r="T505" s="294">
        <f>+'7.  Persistence Report'!W259</f>
        <v>34.2186128489315</v>
      </c>
      <c r="U505" s="294">
        <f>+'7.  Persistence Report'!X259</f>
        <v>34.2186128489315</v>
      </c>
      <c r="V505" s="294">
        <f>+'7.  Persistence Report'!Y259</f>
        <v>34.2186128489315</v>
      </c>
      <c r="W505" s="294">
        <f>+'7.  Persistence Report'!Z259</f>
        <v>34.2186128489315</v>
      </c>
      <c r="X505" s="294">
        <f>+'7.  Persistence Report'!AA259</f>
        <v>34.2186128489315</v>
      </c>
      <c r="Y505" s="425"/>
      <c r="Z505" s="409"/>
      <c r="AA505" s="409">
        <v>1</v>
      </c>
      <c r="AB505" s="409"/>
      <c r="AC505" s="409"/>
      <c r="AD505" s="409"/>
      <c r="AE505" s="409"/>
      <c r="AF505" s="414"/>
      <c r="AG505" s="414"/>
      <c r="AH505" s="414"/>
      <c r="AI505" s="414"/>
      <c r="AJ505" s="414"/>
      <c r="AK505" s="414"/>
      <c r="AL505" s="414"/>
      <c r="AM505" s="295">
        <f>SUM(Y505:AL505)</f>
        <v>1</v>
      </c>
    </row>
    <row r="506" spans="1:39" ht="15" outlineLevel="1">
      <c r="A506" s="531"/>
      <c r="B506" s="430" t="s">
        <v>308</v>
      </c>
      <c r="C506" s="290" t="s">
        <v>163</v>
      </c>
      <c r="D506" s="294"/>
      <c r="E506" s="294"/>
      <c r="F506" s="294"/>
      <c r="G506" s="294"/>
      <c r="H506" s="294"/>
      <c r="I506" s="294"/>
      <c r="J506" s="294"/>
      <c r="K506" s="294"/>
      <c r="L506" s="294"/>
      <c r="M506" s="294"/>
      <c r="N506" s="294">
        <f>N505</f>
        <v>12</v>
      </c>
      <c r="O506" s="294"/>
      <c r="P506" s="294"/>
      <c r="Q506" s="294"/>
      <c r="R506" s="294"/>
      <c r="S506" s="294"/>
      <c r="T506" s="294"/>
      <c r="U506" s="294"/>
      <c r="V506" s="294"/>
      <c r="W506" s="294"/>
      <c r="X506" s="294"/>
      <c r="Y506" s="410">
        <f>Y505</f>
        <v>0</v>
      </c>
      <c r="Z506" s="410">
        <f t="shared" ref="Z506" si="1224">Z505</f>
        <v>0</v>
      </c>
      <c r="AA506" s="410">
        <f t="shared" ref="AA506" si="1225">AA505</f>
        <v>1</v>
      </c>
      <c r="AB506" s="410">
        <f t="shared" ref="AB506" si="1226">AB505</f>
        <v>0</v>
      </c>
      <c r="AC506" s="410">
        <f t="shared" ref="AC506" si="1227">AC505</f>
        <v>0</v>
      </c>
      <c r="AD506" s="410">
        <f t="shared" ref="AD506" si="1228">AD505</f>
        <v>0</v>
      </c>
      <c r="AE506" s="410">
        <f t="shared" ref="AE506" si="1229">AE505</f>
        <v>0</v>
      </c>
      <c r="AF506" s="410">
        <f t="shared" ref="AF506" si="1230">AF505</f>
        <v>0</v>
      </c>
      <c r="AG506" s="410">
        <f t="shared" ref="AG506" si="1231">AG505</f>
        <v>0</v>
      </c>
      <c r="AH506" s="410">
        <f t="shared" ref="AH506" si="1232">AH505</f>
        <v>0</v>
      </c>
      <c r="AI506" s="410">
        <f t="shared" ref="AI506" si="1233">AI505</f>
        <v>0</v>
      </c>
      <c r="AJ506" s="410">
        <f t="shared" ref="AJ506" si="1234">AJ505</f>
        <v>0</v>
      </c>
      <c r="AK506" s="410">
        <f t="shared" ref="AK506" si="1235">AK505</f>
        <v>0</v>
      </c>
      <c r="AL506" s="410">
        <f t="shared" ref="AL506" si="1236">AL505</f>
        <v>0</v>
      </c>
      <c r="AM506" s="305"/>
    </row>
    <row r="507" spans="1:39" ht="15" outlineLevel="1">
      <c r="A507" s="531"/>
      <c r="B507" s="427"/>
      <c r="C507" s="290"/>
      <c r="D507" s="290"/>
      <c r="E507" s="290"/>
      <c r="F507" s="290"/>
      <c r="G507" s="290"/>
      <c r="H507" s="290"/>
      <c r="I507" s="290"/>
      <c r="J507" s="290"/>
      <c r="K507" s="290"/>
      <c r="L507" s="290"/>
      <c r="M507" s="290"/>
      <c r="N507" s="290"/>
      <c r="O507" s="290"/>
      <c r="P507" s="290"/>
      <c r="Q507" s="290"/>
      <c r="R507" s="290"/>
      <c r="S507" s="290"/>
      <c r="T507" s="290"/>
      <c r="U507" s="290"/>
      <c r="V507" s="290"/>
      <c r="W507" s="290"/>
      <c r="X507" s="290"/>
      <c r="Y507" s="411"/>
      <c r="Z507" s="424"/>
      <c r="AA507" s="424"/>
      <c r="AB507" s="424"/>
      <c r="AC507" s="424"/>
      <c r="AD507" s="424"/>
      <c r="AE507" s="424"/>
      <c r="AF507" s="424"/>
      <c r="AG507" s="424"/>
      <c r="AH507" s="424"/>
      <c r="AI507" s="424"/>
      <c r="AJ507" s="424"/>
      <c r="AK507" s="424"/>
      <c r="AL507" s="424"/>
      <c r="AM507" s="305"/>
    </row>
    <row r="508" spans="1:39" ht="15.6" outlineLevel="1">
      <c r="A508" s="531"/>
      <c r="B508" s="503" t="s">
        <v>500</v>
      </c>
      <c r="C508" s="290"/>
      <c r="D508" s="290"/>
      <c r="E508" s="290"/>
      <c r="F508" s="290"/>
      <c r="G508" s="290"/>
      <c r="H508" s="290"/>
      <c r="I508" s="290"/>
      <c r="J508" s="290"/>
      <c r="K508" s="290"/>
      <c r="L508" s="290"/>
      <c r="M508" s="290"/>
      <c r="N508" s="290"/>
      <c r="O508" s="290"/>
      <c r="P508" s="290"/>
      <c r="Q508" s="290"/>
      <c r="R508" s="290"/>
      <c r="S508" s="290"/>
      <c r="T508" s="290"/>
      <c r="U508" s="290"/>
      <c r="V508" s="290"/>
      <c r="W508" s="290"/>
      <c r="X508" s="290"/>
      <c r="Y508" s="411"/>
      <c r="Z508" s="424"/>
      <c r="AA508" s="424"/>
      <c r="AB508" s="424"/>
      <c r="AC508" s="424"/>
      <c r="AD508" s="424"/>
      <c r="AE508" s="424"/>
      <c r="AF508" s="424"/>
      <c r="AG508" s="424"/>
      <c r="AH508" s="424"/>
      <c r="AI508" s="424"/>
      <c r="AJ508" s="424"/>
      <c r="AK508" s="424"/>
      <c r="AL508" s="424"/>
      <c r="AM508" s="305"/>
    </row>
    <row r="509" spans="1:39" ht="15" outlineLevel="1">
      <c r="A509" s="531">
        <v>33</v>
      </c>
      <c r="B509" s="427" t="s">
        <v>125</v>
      </c>
      <c r="C509" s="290" t="s">
        <v>25</v>
      </c>
      <c r="D509" s="294">
        <f>+'7.  Persistence Report'!AW251</f>
        <v>215126.19783363063</v>
      </c>
      <c r="E509" s="294">
        <f>+'7.  Persistence Report'!AX251</f>
        <v>196724.37968273446</v>
      </c>
      <c r="F509" s="294">
        <f>+'7.  Persistence Report'!AY251</f>
        <v>196724.37968273446</v>
      </c>
      <c r="G509" s="294">
        <f>+'7.  Persistence Report'!AZ251</f>
        <v>196724.37968273446</v>
      </c>
      <c r="H509" s="294">
        <f>+'7.  Persistence Report'!BA251</f>
        <v>196724.37968273446</v>
      </c>
      <c r="I509" s="294">
        <f>+'7.  Persistence Report'!BB251</f>
        <v>196724.37968273446</v>
      </c>
      <c r="J509" s="294">
        <f>+'7.  Persistence Report'!BC251</f>
        <v>196724.37968273446</v>
      </c>
      <c r="K509" s="294">
        <f>+'7.  Persistence Report'!BD251</f>
        <v>196724.37968273446</v>
      </c>
      <c r="L509" s="294">
        <f>+'7.  Persistence Report'!BE251</f>
        <v>196724.37968273446</v>
      </c>
      <c r="M509" s="294">
        <f>+'7.  Persistence Report'!BF251</f>
        <v>196724.37968273446</v>
      </c>
      <c r="N509" s="294">
        <v>12</v>
      </c>
      <c r="O509" s="294">
        <f>+'7.  Persistence Report'!R251</f>
        <v>29.502112646709023</v>
      </c>
      <c r="P509" s="294">
        <f>+'7.  Persistence Report'!S251</f>
        <v>29.502112646709023</v>
      </c>
      <c r="Q509" s="294">
        <f>+'7.  Persistence Report'!T251</f>
        <v>29.502112646709023</v>
      </c>
      <c r="R509" s="294">
        <f>+'7.  Persistence Report'!U251</f>
        <v>29.502112646709023</v>
      </c>
      <c r="S509" s="294">
        <f>+'7.  Persistence Report'!V251</f>
        <v>29.502112646709023</v>
      </c>
      <c r="T509" s="294">
        <f>+'7.  Persistence Report'!W251</f>
        <v>29.502112646709023</v>
      </c>
      <c r="U509" s="294">
        <f>+'7.  Persistence Report'!X251</f>
        <v>29.502112646709023</v>
      </c>
      <c r="V509" s="294">
        <f>+'7.  Persistence Report'!Y251</f>
        <v>29.502112646709023</v>
      </c>
      <c r="W509" s="294">
        <f>+'7.  Persistence Report'!Z251</f>
        <v>29.502112646709023</v>
      </c>
      <c r="X509" s="294">
        <f>+'7.  Persistence Report'!AA251</f>
        <v>29.502112646709023</v>
      </c>
      <c r="Y509" s="425"/>
      <c r="Z509" s="409">
        <v>1</v>
      </c>
      <c r="AA509" s="409"/>
      <c r="AB509" s="409"/>
      <c r="AC509" s="409"/>
      <c r="AD509" s="409"/>
      <c r="AE509" s="409"/>
      <c r="AF509" s="414"/>
      <c r="AG509" s="414"/>
      <c r="AH509" s="414"/>
      <c r="AI509" s="414"/>
      <c r="AJ509" s="414"/>
      <c r="AK509" s="414"/>
      <c r="AL509" s="414"/>
      <c r="AM509" s="295">
        <f>SUM(Y509:AL509)</f>
        <v>1</v>
      </c>
    </row>
    <row r="510" spans="1:39" ht="15" outlineLevel="1">
      <c r="A510" s="531"/>
      <c r="B510" s="430" t="s">
        <v>308</v>
      </c>
      <c r="C510" s="290" t="s">
        <v>163</v>
      </c>
      <c r="D510" s="294"/>
      <c r="E510" s="294"/>
      <c r="F510" s="294"/>
      <c r="G510" s="294"/>
      <c r="H510" s="294"/>
      <c r="I510" s="294"/>
      <c r="J510" s="294"/>
      <c r="K510" s="294"/>
      <c r="L510" s="294"/>
      <c r="M510" s="294"/>
      <c r="N510" s="294">
        <f>N509</f>
        <v>12</v>
      </c>
      <c r="O510" s="294"/>
      <c r="P510" s="294"/>
      <c r="Q510" s="294"/>
      <c r="R510" s="294"/>
      <c r="S510" s="294"/>
      <c r="T510" s="294"/>
      <c r="U510" s="294"/>
      <c r="V510" s="294"/>
      <c r="W510" s="294"/>
      <c r="X510" s="294"/>
      <c r="Y510" s="410">
        <f>Y509</f>
        <v>0</v>
      </c>
      <c r="Z510" s="410">
        <f t="shared" ref="Z510" si="1237">Z509</f>
        <v>1</v>
      </c>
      <c r="AA510" s="410">
        <f t="shared" ref="AA510" si="1238">AA509</f>
        <v>0</v>
      </c>
      <c r="AB510" s="410">
        <f t="shared" ref="AB510" si="1239">AB509</f>
        <v>0</v>
      </c>
      <c r="AC510" s="410">
        <f t="shared" ref="AC510" si="1240">AC509</f>
        <v>0</v>
      </c>
      <c r="AD510" s="410">
        <f t="shared" ref="AD510" si="1241">AD509</f>
        <v>0</v>
      </c>
      <c r="AE510" s="410">
        <f t="shared" ref="AE510" si="1242">AE509</f>
        <v>0</v>
      </c>
      <c r="AF510" s="410">
        <f t="shared" ref="AF510" si="1243">AF509</f>
        <v>0</v>
      </c>
      <c r="AG510" s="410">
        <f t="shared" ref="AG510" si="1244">AG509</f>
        <v>0</v>
      </c>
      <c r="AH510" s="410">
        <f t="shared" ref="AH510" si="1245">AH509</f>
        <v>0</v>
      </c>
      <c r="AI510" s="410">
        <f t="shared" ref="AI510" si="1246">AI509</f>
        <v>0</v>
      </c>
      <c r="AJ510" s="410">
        <f t="shared" ref="AJ510" si="1247">AJ509</f>
        <v>0</v>
      </c>
      <c r="AK510" s="410">
        <f t="shared" ref="AK510" si="1248">AK509</f>
        <v>0</v>
      </c>
      <c r="AL510" s="410">
        <f t="shared" ref="AL510" si="1249">AL509</f>
        <v>0</v>
      </c>
      <c r="AM510" s="305"/>
    </row>
    <row r="511" spans="1:39" ht="15" outlineLevel="1">
      <c r="A511" s="531"/>
      <c r="B511" s="427"/>
      <c r="C511" s="290"/>
      <c r="D511" s="290"/>
      <c r="E511" s="290"/>
      <c r="F511" s="290"/>
      <c r="G511" s="290"/>
      <c r="H511" s="290"/>
      <c r="I511" s="290"/>
      <c r="J511" s="290"/>
      <c r="K511" s="290"/>
      <c r="L511" s="290"/>
      <c r="M511" s="290"/>
      <c r="N511" s="290"/>
      <c r="O511" s="290"/>
      <c r="P511" s="290"/>
      <c r="Q511" s="290"/>
      <c r="R511" s="290"/>
      <c r="S511" s="290"/>
      <c r="T511" s="290"/>
      <c r="U511" s="290"/>
      <c r="V511" s="290"/>
      <c r="W511" s="290"/>
      <c r="X511" s="290"/>
      <c r="Y511" s="411"/>
      <c r="Z511" s="424"/>
      <c r="AA511" s="424"/>
      <c r="AB511" s="424"/>
      <c r="AC511" s="424"/>
      <c r="AD511" s="424"/>
      <c r="AE511" s="424"/>
      <c r="AF511" s="424"/>
      <c r="AG511" s="424"/>
      <c r="AH511" s="424"/>
      <c r="AI511" s="424"/>
      <c r="AJ511" s="424"/>
      <c r="AK511" s="424"/>
      <c r="AL511" s="424"/>
      <c r="AM511" s="305"/>
    </row>
    <row r="512" spans="1:39" ht="15" outlineLevel="1">
      <c r="A512" s="531">
        <v>34</v>
      </c>
      <c r="B512" s="760" t="s">
        <v>857</v>
      </c>
      <c r="C512" s="290" t="s">
        <v>25</v>
      </c>
      <c r="D512" s="294"/>
      <c r="E512" s="294"/>
      <c r="F512" s="294"/>
      <c r="G512" s="294"/>
      <c r="H512" s="294"/>
      <c r="I512" s="294"/>
      <c r="J512" s="294"/>
      <c r="K512" s="294"/>
      <c r="L512" s="294"/>
      <c r="M512" s="294"/>
      <c r="N512" s="294">
        <v>1</v>
      </c>
      <c r="O512" s="294">
        <f>-'8.  Streetlighting'!F51</f>
        <v>279.13860000000005</v>
      </c>
      <c r="P512" s="294">
        <f>+O512</f>
        <v>279.13860000000005</v>
      </c>
      <c r="Q512" s="294">
        <f>+P512</f>
        <v>279.13860000000005</v>
      </c>
      <c r="R512" s="294">
        <f t="shared" ref="R512:X512" si="1250">+Q512</f>
        <v>279.13860000000005</v>
      </c>
      <c r="S512" s="294">
        <f t="shared" si="1250"/>
        <v>279.13860000000005</v>
      </c>
      <c r="T512" s="294">
        <f t="shared" si="1250"/>
        <v>279.13860000000005</v>
      </c>
      <c r="U512" s="294">
        <f t="shared" si="1250"/>
        <v>279.13860000000005</v>
      </c>
      <c r="V512" s="294">
        <f t="shared" si="1250"/>
        <v>279.13860000000005</v>
      </c>
      <c r="W512" s="294">
        <f t="shared" si="1250"/>
        <v>279.13860000000005</v>
      </c>
      <c r="X512" s="294">
        <f t="shared" si="1250"/>
        <v>279.13860000000005</v>
      </c>
      <c r="Y512" s="425"/>
      <c r="Z512" s="409"/>
      <c r="AA512" s="409"/>
      <c r="AB512" s="409"/>
      <c r="AC512" s="409">
        <v>1</v>
      </c>
      <c r="AD512" s="409"/>
      <c r="AE512" s="409"/>
      <c r="AF512" s="414"/>
      <c r="AG512" s="414"/>
      <c r="AH512" s="414"/>
      <c r="AI512" s="414"/>
      <c r="AJ512" s="414"/>
      <c r="AK512" s="414"/>
      <c r="AL512" s="414"/>
      <c r="AM512" s="295">
        <f>SUM(Y512:AL512)</f>
        <v>1</v>
      </c>
    </row>
    <row r="513" spans="1:39" ht="15" outlineLevel="1">
      <c r="A513" s="531"/>
      <c r="B513" s="761" t="s">
        <v>308</v>
      </c>
      <c r="C513" s="290" t="s">
        <v>163</v>
      </c>
      <c r="D513" s="294"/>
      <c r="E513" s="294"/>
      <c r="F513" s="294"/>
      <c r="G513" s="294"/>
      <c r="H513" s="294"/>
      <c r="I513" s="294"/>
      <c r="J513" s="294"/>
      <c r="K513" s="294"/>
      <c r="L513" s="294"/>
      <c r="M513" s="294"/>
      <c r="N513" s="294">
        <f>N512</f>
        <v>1</v>
      </c>
      <c r="O513" s="294"/>
      <c r="P513" s="294"/>
      <c r="Q513" s="294"/>
      <c r="R513" s="294"/>
      <c r="S513" s="294"/>
      <c r="T513" s="294"/>
      <c r="U513" s="294"/>
      <c r="V513" s="294"/>
      <c r="W513" s="294"/>
      <c r="X513" s="294"/>
      <c r="Y513" s="410">
        <f>Y512</f>
        <v>0</v>
      </c>
      <c r="Z513" s="410">
        <f t="shared" ref="Z513" si="1251">Z512</f>
        <v>0</v>
      </c>
      <c r="AA513" s="410">
        <f t="shared" ref="AA513" si="1252">AA512</f>
        <v>0</v>
      </c>
      <c r="AB513" s="410">
        <f t="shared" ref="AB513" si="1253">AB512</f>
        <v>0</v>
      </c>
      <c r="AC513" s="410">
        <f t="shared" ref="AC513" si="1254">AC512</f>
        <v>1</v>
      </c>
      <c r="AD513" s="410">
        <f t="shared" ref="AD513" si="1255">AD512</f>
        <v>0</v>
      </c>
      <c r="AE513" s="410">
        <f t="shared" ref="AE513" si="1256">AE512</f>
        <v>0</v>
      </c>
      <c r="AF513" s="410">
        <f t="shared" ref="AF513" si="1257">AF512</f>
        <v>0</v>
      </c>
      <c r="AG513" s="410">
        <f t="shared" ref="AG513" si="1258">AG512</f>
        <v>0</v>
      </c>
      <c r="AH513" s="410">
        <f t="shared" ref="AH513" si="1259">AH512</f>
        <v>0</v>
      </c>
      <c r="AI513" s="410">
        <f t="shared" ref="AI513" si="1260">AI512</f>
        <v>0</v>
      </c>
      <c r="AJ513" s="410">
        <f t="shared" ref="AJ513" si="1261">AJ512</f>
        <v>0</v>
      </c>
      <c r="AK513" s="410">
        <f t="shared" ref="AK513" si="1262">AK512</f>
        <v>0</v>
      </c>
      <c r="AL513" s="410">
        <f t="shared" ref="AL513" si="1263">AL512</f>
        <v>0</v>
      </c>
      <c r="AM513" s="305"/>
    </row>
    <row r="514" spans="1:39" ht="15" outlineLevel="1">
      <c r="A514" s="531"/>
      <c r="B514" s="427"/>
      <c r="C514" s="290"/>
      <c r="D514" s="290"/>
      <c r="E514" s="290"/>
      <c r="F514" s="290"/>
      <c r="G514" s="290"/>
      <c r="H514" s="290"/>
      <c r="I514" s="290"/>
      <c r="J514" s="290"/>
      <c r="K514" s="290"/>
      <c r="L514" s="290"/>
      <c r="M514" s="290"/>
      <c r="N514" s="290"/>
      <c r="O514" s="290"/>
      <c r="P514" s="290"/>
      <c r="Q514" s="290"/>
      <c r="R514" s="290"/>
      <c r="S514" s="290"/>
      <c r="T514" s="290"/>
      <c r="U514" s="290"/>
      <c r="V514" s="290"/>
      <c r="W514" s="290"/>
      <c r="X514" s="290"/>
      <c r="Y514" s="411"/>
      <c r="Z514" s="424"/>
      <c r="AA514" s="424"/>
      <c r="AB514" s="424"/>
      <c r="AC514" s="424"/>
      <c r="AD514" s="424"/>
      <c r="AE514" s="424"/>
      <c r="AF514" s="424"/>
      <c r="AG514" s="424"/>
      <c r="AH514" s="424"/>
      <c r="AI514" s="424"/>
      <c r="AJ514" s="424"/>
      <c r="AK514" s="424"/>
      <c r="AL514" s="424"/>
      <c r="AM514" s="305"/>
    </row>
    <row r="515" spans="1:39" ht="15" outlineLevel="1">
      <c r="A515" s="531">
        <v>35</v>
      </c>
      <c r="B515" s="427" t="s">
        <v>127</v>
      </c>
      <c r="C515" s="290" t="s">
        <v>25</v>
      </c>
      <c r="D515" s="294"/>
      <c r="E515" s="294"/>
      <c r="F515" s="294"/>
      <c r="G515" s="294"/>
      <c r="H515" s="294"/>
      <c r="I515" s="294"/>
      <c r="J515" s="294"/>
      <c r="K515" s="294"/>
      <c r="L515" s="294"/>
      <c r="M515" s="294"/>
      <c r="N515" s="294">
        <v>0</v>
      </c>
      <c r="O515" s="294"/>
      <c r="P515" s="294"/>
      <c r="Q515" s="294"/>
      <c r="R515" s="294"/>
      <c r="S515" s="294"/>
      <c r="T515" s="294"/>
      <c r="U515" s="294"/>
      <c r="V515" s="294"/>
      <c r="W515" s="294"/>
      <c r="X515" s="294"/>
      <c r="Y515" s="425"/>
      <c r="Z515" s="409"/>
      <c r="AA515" s="409"/>
      <c r="AB515" s="409"/>
      <c r="AC515" s="409"/>
      <c r="AD515" s="409"/>
      <c r="AE515" s="409"/>
      <c r="AF515" s="414"/>
      <c r="AG515" s="414"/>
      <c r="AH515" s="414"/>
      <c r="AI515" s="414"/>
      <c r="AJ515" s="414"/>
      <c r="AK515" s="414"/>
      <c r="AL515" s="414"/>
      <c r="AM515" s="295">
        <f>SUM(Y515:AL515)</f>
        <v>0</v>
      </c>
    </row>
    <row r="516" spans="1:39" ht="15" outlineLevel="1">
      <c r="A516" s="531"/>
      <c r="B516" s="430" t="s">
        <v>308</v>
      </c>
      <c r="C516" s="290" t="s">
        <v>163</v>
      </c>
      <c r="D516" s="294"/>
      <c r="E516" s="294"/>
      <c r="F516" s="294"/>
      <c r="G516" s="294"/>
      <c r="H516" s="294"/>
      <c r="I516" s="294"/>
      <c r="J516" s="294"/>
      <c r="K516" s="294"/>
      <c r="L516" s="294"/>
      <c r="M516" s="294"/>
      <c r="N516" s="294">
        <f>N515</f>
        <v>0</v>
      </c>
      <c r="O516" s="294"/>
      <c r="P516" s="294"/>
      <c r="Q516" s="294"/>
      <c r="R516" s="294"/>
      <c r="S516" s="294"/>
      <c r="T516" s="294"/>
      <c r="U516" s="294"/>
      <c r="V516" s="294"/>
      <c r="W516" s="294"/>
      <c r="X516" s="294"/>
      <c r="Y516" s="410">
        <f>Y515</f>
        <v>0</v>
      </c>
      <c r="Z516" s="410">
        <f t="shared" ref="Z516" si="1264">Z515</f>
        <v>0</v>
      </c>
      <c r="AA516" s="410">
        <f t="shared" ref="AA516" si="1265">AA515</f>
        <v>0</v>
      </c>
      <c r="AB516" s="410">
        <f t="shared" ref="AB516" si="1266">AB515</f>
        <v>0</v>
      </c>
      <c r="AC516" s="410">
        <f t="shared" ref="AC516" si="1267">AC515</f>
        <v>0</v>
      </c>
      <c r="AD516" s="410">
        <f t="shared" ref="AD516" si="1268">AD515</f>
        <v>0</v>
      </c>
      <c r="AE516" s="410">
        <f t="shared" ref="AE516" si="1269">AE515</f>
        <v>0</v>
      </c>
      <c r="AF516" s="410">
        <f t="shared" ref="AF516" si="1270">AF515</f>
        <v>0</v>
      </c>
      <c r="AG516" s="410">
        <f t="shared" ref="AG516" si="1271">AG515</f>
        <v>0</v>
      </c>
      <c r="AH516" s="410">
        <f t="shared" ref="AH516" si="1272">AH515</f>
        <v>0</v>
      </c>
      <c r="AI516" s="410">
        <f t="shared" ref="AI516" si="1273">AI515</f>
        <v>0</v>
      </c>
      <c r="AJ516" s="410">
        <f t="shared" ref="AJ516" si="1274">AJ515</f>
        <v>0</v>
      </c>
      <c r="AK516" s="410">
        <f t="shared" ref="AK516" si="1275">AK515</f>
        <v>0</v>
      </c>
      <c r="AL516" s="410">
        <f t="shared" ref="AL516" si="1276">AL515</f>
        <v>0</v>
      </c>
      <c r="AM516" s="305"/>
    </row>
    <row r="517" spans="1:39" ht="15" outlineLevel="1">
      <c r="A517" s="531"/>
      <c r="B517" s="430"/>
      <c r="C517" s="290"/>
      <c r="D517" s="290"/>
      <c r="E517" s="290"/>
      <c r="F517" s="290"/>
      <c r="G517" s="290"/>
      <c r="H517" s="290"/>
      <c r="I517" s="290"/>
      <c r="J517" s="290"/>
      <c r="K517" s="290"/>
      <c r="L517" s="290"/>
      <c r="M517" s="290"/>
      <c r="N517" s="290"/>
      <c r="O517" s="290"/>
      <c r="P517" s="290"/>
      <c r="Q517" s="290"/>
      <c r="R517" s="290"/>
      <c r="S517" s="290"/>
      <c r="T517" s="290"/>
      <c r="U517" s="290"/>
      <c r="V517" s="290"/>
      <c r="W517" s="290"/>
      <c r="X517" s="290"/>
      <c r="Y517" s="411"/>
      <c r="Z517" s="424"/>
      <c r="AA517" s="424"/>
      <c r="AB517" s="424"/>
      <c r="AC517" s="424"/>
      <c r="AD517" s="424"/>
      <c r="AE517" s="424"/>
      <c r="AF517" s="424"/>
      <c r="AG517" s="424"/>
      <c r="AH517" s="424"/>
      <c r="AI517" s="424"/>
      <c r="AJ517" s="424"/>
      <c r="AK517" s="424"/>
      <c r="AL517" s="424"/>
      <c r="AM517" s="305"/>
    </row>
    <row r="518" spans="1:39" ht="15.6" outlineLevel="1">
      <c r="A518" s="531"/>
      <c r="B518" s="503" t="s">
        <v>501</v>
      </c>
      <c r="C518" s="290"/>
      <c r="D518" s="290"/>
      <c r="E518" s="290"/>
      <c r="F518" s="290"/>
      <c r="G518" s="290"/>
      <c r="H518" s="290"/>
      <c r="I518" s="290"/>
      <c r="J518" s="290"/>
      <c r="K518" s="290"/>
      <c r="L518" s="290"/>
      <c r="M518" s="290"/>
      <c r="N518" s="290"/>
      <c r="O518" s="290"/>
      <c r="P518" s="290"/>
      <c r="Q518" s="290"/>
      <c r="R518" s="290"/>
      <c r="S518" s="290"/>
      <c r="T518" s="290"/>
      <c r="U518" s="290"/>
      <c r="V518" s="290"/>
      <c r="W518" s="290"/>
      <c r="X518" s="290"/>
      <c r="Y518" s="411"/>
      <c r="Z518" s="424"/>
      <c r="AA518" s="424"/>
      <c r="AB518" s="424"/>
      <c r="AC518" s="424"/>
      <c r="AD518" s="424"/>
      <c r="AE518" s="424"/>
      <c r="AF518" s="424"/>
      <c r="AG518" s="424"/>
      <c r="AH518" s="424"/>
      <c r="AI518" s="424"/>
      <c r="AJ518" s="424"/>
      <c r="AK518" s="424"/>
      <c r="AL518" s="424"/>
      <c r="AM518" s="305"/>
    </row>
    <row r="519" spans="1:39" ht="45" outlineLevel="1">
      <c r="A519" s="531">
        <v>36</v>
      </c>
      <c r="B519" s="427" t="s">
        <v>128</v>
      </c>
      <c r="C519" s="290" t="s">
        <v>25</v>
      </c>
      <c r="D519" s="294"/>
      <c r="E519" s="294"/>
      <c r="F519" s="294"/>
      <c r="G519" s="294"/>
      <c r="H519" s="294"/>
      <c r="I519" s="294"/>
      <c r="J519" s="294"/>
      <c r="K519" s="294"/>
      <c r="L519" s="294"/>
      <c r="M519" s="294"/>
      <c r="N519" s="294">
        <v>12</v>
      </c>
      <c r="O519" s="294"/>
      <c r="P519" s="294"/>
      <c r="Q519" s="294"/>
      <c r="R519" s="294"/>
      <c r="S519" s="294"/>
      <c r="T519" s="294"/>
      <c r="U519" s="294"/>
      <c r="V519" s="294"/>
      <c r="W519" s="294"/>
      <c r="X519" s="294"/>
      <c r="Y519" s="425"/>
      <c r="Z519" s="409"/>
      <c r="AA519" s="409"/>
      <c r="AB519" s="409"/>
      <c r="AC519" s="409"/>
      <c r="AD519" s="409"/>
      <c r="AE519" s="409"/>
      <c r="AF519" s="414"/>
      <c r="AG519" s="414"/>
      <c r="AH519" s="414"/>
      <c r="AI519" s="414"/>
      <c r="AJ519" s="414"/>
      <c r="AK519" s="414"/>
      <c r="AL519" s="414"/>
      <c r="AM519" s="295">
        <f>SUM(Y519:AL519)</f>
        <v>0</v>
      </c>
    </row>
    <row r="520" spans="1:39" ht="15" outlineLevel="1">
      <c r="A520" s="531"/>
      <c r="B520" s="430" t="s">
        <v>308</v>
      </c>
      <c r="C520" s="290" t="s">
        <v>163</v>
      </c>
      <c r="D520" s="294"/>
      <c r="E520" s="294"/>
      <c r="F520" s="294"/>
      <c r="G520" s="294"/>
      <c r="H520" s="294"/>
      <c r="I520" s="294"/>
      <c r="J520" s="294"/>
      <c r="K520" s="294"/>
      <c r="L520" s="294"/>
      <c r="M520" s="294"/>
      <c r="N520" s="294">
        <f>N519</f>
        <v>12</v>
      </c>
      <c r="O520" s="294"/>
      <c r="P520" s="294"/>
      <c r="Q520" s="294"/>
      <c r="R520" s="294"/>
      <c r="S520" s="294"/>
      <c r="T520" s="294"/>
      <c r="U520" s="294"/>
      <c r="V520" s="294"/>
      <c r="W520" s="294"/>
      <c r="X520" s="294"/>
      <c r="Y520" s="410">
        <f>Y519</f>
        <v>0</v>
      </c>
      <c r="Z520" s="410">
        <f t="shared" ref="Z520" si="1277">Z519</f>
        <v>0</v>
      </c>
      <c r="AA520" s="410">
        <f t="shared" ref="AA520" si="1278">AA519</f>
        <v>0</v>
      </c>
      <c r="AB520" s="410">
        <f t="shared" ref="AB520" si="1279">AB519</f>
        <v>0</v>
      </c>
      <c r="AC520" s="410">
        <f t="shared" ref="AC520" si="1280">AC519</f>
        <v>0</v>
      </c>
      <c r="AD520" s="410">
        <f t="shared" ref="AD520" si="1281">AD519</f>
        <v>0</v>
      </c>
      <c r="AE520" s="410">
        <f t="shared" ref="AE520" si="1282">AE519</f>
        <v>0</v>
      </c>
      <c r="AF520" s="410">
        <f t="shared" ref="AF520" si="1283">AF519</f>
        <v>0</v>
      </c>
      <c r="AG520" s="410">
        <f t="shared" ref="AG520" si="1284">AG519</f>
        <v>0</v>
      </c>
      <c r="AH520" s="410">
        <f t="shared" ref="AH520" si="1285">AH519</f>
        <v>0</v>
      </c>
      <c r="AI520" s="410">
        <f t="shared" ref="AI520" si="1286">AI519</f>
        <v>0</v>
      </c>
      <c r="AJ520" s="410">
        <f t="shared" ref="AJ520" si="1287">AJ519</f>
        <v>0</v>
      </c>
      <c r="AK520" s="410">
        <f t="shared" ref="AK520" si="1288">AK519</f>
        <v>0</v>
      </c>
      <c r="AL520" s="410">
        <f t="shared" ref="AL520" si="1289">AL519</f>
        <v>0</v>
      </c>
      <c r="AM520" s="305"/>
    </row>
    <row r="521" spans="1:39" ht="15" outlineLevel="1">
      <c r="A521" s="531"/>
      <c r="B521" s="427"/>
      <c r="C521" s="290"/>
      <c r="D521" s="290"/>
      <c r="E521" s="290"/>
      <c r="F521" s="290"/>
      <c r="G521" s="290"/>
      <c r="H521" s="290"/>
      <c r="I521" s="290"/>
      <c r="J521" s="290"/>
      <c r="K521" s="290"/>
      <c r="L521" s="290"/>
      <c r="M521" s="290"/>
      <c r="N521" s="290"/>
      <c r="O521" s="290"/>
      <c r="P521" s="290"/>
      <c r="Q521" s="290"/>
      <c r="R521" s="290"/>
      <c r="S521" s="290"/>
      <c r="T521" s="290"/>
      <c r="U521" s="290"/>
      <c r="V521" s="290"/>
      <c r="W521" s="290"/>
      <c r="X521" s="290"/>
      <c r="Y521" s="411"/>
      <c r="Z521" s="424"/>
      <c r="AA521" s="424"/>
      <c r="AB521" s="424"/>
      <c r="AC521" s="424"/>
      <c r="AD521" s="424"/>
      <c r="AE521" s="424"/>
      <c r="AF521" s="424"/>
      <c r="AG521" s="424"/>
      <c r="AH521" s="424"/>
      <c r="AI521" s="424"/>
      <c r="AJ521" s="424"/>
      <c r="AK521" s="424"/>
      <c r="AL521" s="424"/>
      <c r="AM521" s="305"/>
    </row>
    <row r="522" spans="1:39" ht="15" outlineLevel="1">
      <c r="A522" s="531">
        <v>37</v>
      </c>
      <c r="B522" s="427" t="s">
        <v>129</v>
      </c>
      <c r="C522" s="290" t="s">
        <v>25</v>
      </c>
      <c r="D522" s="294"/>
      <c r="E522" s="294"/>
      <c r="F522" s="294"/>
      <c r="G522" s="294"/>
      <c r="H522" s="294"/>
      <c r="I522" s="294"/>
      <c r="J522" s="294"/>
      <c r="K522" s="294"/>
      <c r="L522" s="294"/>
      <c r="M522" s="294"/>
      <c r="N522" s="294">
        <v>12</v>
      </c>
      <c r="O522" s="294"/>
      <c r="P522" s="294"/>
      <c r="Q522" s="294"/>
      <c r="R522" s="294"/>
      <c r="S522" s="294"/>
      <c r="T522" s="294"/>
      <c r="U522" s="294"/>
      <c r="V522" s="294"/>
      <c r="W522" s="294"/>
      <c r="X522" s="294"/>
      <c r="Y522" s="425"/>
      <c r="Z522" s="409"/>
      <c r="AA522" s="409"/>
      <c r="AB522" s="409"/>
      <c r="AC522" s="409"/>
      <c r="AD522" s="409"/>
      <c r="AE522" s="409"/>
      <c r="AF522" s="414"/>
      <c r="AG522" s="414"/>
      <c r="AH522" s="414"/>
      <c r="AI522" s="414"/>
      <c r="AJ522" s="414"/>
      <c r="AK522" s="414"/>
      <c r="AL522" s="414"/>
      <c r="AM522" s="295">
        <f>SUM(Y522:AL522)</f>
        <v>0</v>
      </c>
    </row>
    <row r="523" spans="1:39" ht="15" outlineLevel="1">
      <c r="A523" s="531"/>
      <c r="B523" s="430" t="s">
        <v>308</v>
      </c>
      <c r="C523" s="290" t="s">
        <v>163</v>
      </c>
      <c r="D523" s="294"/>
      <c r="E523" s="294"/>
      <c r="F523" s="294"/>
      <c r="G523" s="294"/>
      <c r="H523" s="294"/>
      <c r="I523" s="294"/>
      <c r="J523" s="294"/>
      <c r="K523" s="294"/>
      <c r="L523" s="294"/>
      <c r="M523" s="294"/>
      <c r="N523" s="294">
        <f>N522</f>
        <v>12</v>
      </c>
      <c r="O523" s="294"/>
      <c r="P523" s="294"/>
      <c r="Q523" s="294"/>
      <c r="R523" s="294"/>
      <c r="S523" s="294"/>
      <c r="T523" s="294"/>
      <c r="U523" s="294"/>
      <c r="V523" s="294"/>
      <c r="W523" s="294"/>
      <c r="X523" s="294"/>
      <c r="Y523" s="410">
        <f>Y522</f>
        <v>0</v>
      </c>
      <c r="Z523" s="410">
        <f t="shared" ref="Z523" si="1290">Z522</f>
        <v>0</v>
      </c>
      <c r="AA523" s="410">
        <f t="shared" ref="AA523" si="1291">AA522</f>
        <v>0</v>
      </c>
      <c r="AB523" s="410">
        <f t="shared" ref="AB523" si="1292">AB522</f>
        <v>0</v>
      </c>
      <c r="AC523" s="410">
        <f t="shared" ref="AC523" si="1293">AC522</f>
        <v>0</v>
      </c>
      <c r="AD523" s="410">
        <f t="shared" ref="AD523" si="1294">AD522</f>
        <v>0</v>
      </c>
      <c r="AE523" s="410">
        <f t="shared" ref="AE523" si="1295">AE522</f>
        <v>0</v>
      </c>
      <c r="AF523" s="410">
        <f t="shared" ref="AF523" si="1296">AF522</f>
        <v>0</v>
      </c>
      <c r="AG523" s="410">
        <f t="shared" ref="AG523" si="1297">AG522</f>
        <v>0</v>
      </c>
      <c r="AH523" s="410">
        <f t="shared" ref="AH523" si="1298">AH522</f>
        <v>0</v>
      </c>
      <c r="AI523" s="410">
        <f t="shared" ref="AI523" si="1299">AI522</f>
        <v>0</v>
      </c>
      <c r="AJ523" s="410">
        <f t="shared" ref="AJ523" si="1300">AJ522</f>
        <v>0</v>
      </c>
      <c r="AK523" s="410">
        <f t="shared" ref="AK523" si="1301">AK522</f>
        <v>0</v>
      </c>
      <c r="AL523" s="410">
        <f t="shared" ref="AL523" si="1302">AL522</f>
        <v>0</v>
      </c>
      <c r="AM523" s="305"/>
    </row>
    <row r="524" spans="1:39" ht="15" outlineLevel="1">
      <c r="A524" s="531"/>
      <c r="B524" s="427"/>
      <c r="C524" s="290"/>
      <c r="D524" s="290"/>
      <c r="E524" s="290"/>
      <c r="F524" s="290"/>
      <c r="G524" s="290"/>
      <c r="H524" s="290"/>
      <c r="I524" s="290"/>
      <c r="J524" s="290"/>
      <c r="K524" s="290"/>
      <c r="L524" s="290"/>
      <c r="M524" s="290"/>
      <c r="N524" s="290"/>
      <c r="O524" s="290"/>
      <c r="P524" s="290"/>
      <c r="Q524" s="290"/>
      <c r="R524" s="290"/>
      <c r="S524" s="290"/>
      <c r="T524" s="290"/>
      <c r="U524" s="290"/>
      <c r="V524" s="290"/>
      <c r="W524" s="290"/>
      <c r="X524" s="290"/>
      <c r="Y524" s="411"/>
      <c r="Z524" s="424"/>
      <c r="AA524" s="424"/>
      <c r="AB524" s="424"/>
      <c r="AC524" s="424"/>
      <c r="AD524" s="424"/>
      <c r="AE524" s="424"/>
      <c r="AF524" s="424"/>
      <c r="AG524" s="424"/>
      <c r="AH524" s="424"/>
      <c r="AI524" s="424"/>
      <c r="AJ524" s="424"/>
      <c r="AK524" s="424"/>
      <c r="AL524" s="424"/>
      <c r="AM524" s="305"/>
    </row>
    <row r="525" spans="1:39" ht="15" outlineLevel="1">
      <c r="A525" s="531">
        <v>38</v>
      </c>
      <c r="B525" s="427" t="s">
        <v>130</v>
      </c>
      <c r="C525" s="290" t="s">
        <v>25</v>
      </c>
      <c r="D525" s="294"/>
      <c r="E525" s="294"/>
      <c r="F525" s="294"/>
      <c r="G525" s="294"/>
      <c r="H525" s="294"/>
      <c r="I525" s="294"/>
      <c r="J525" s="294"/>
      <c r="K525" s="294"/>
      <c r="L525" s="294"/>
      <c r="M525" s="294"/>
      <c r="N525" s="294">
        <v>12</v>
      </c>
      <c r="O525" s="294"/>
      <c r="P525" s="294"/>
      <c r="Q525" s="294"/>
      <c r="R525" s="294"/>
      <c r="S525" s="294"/>
      <c r="T525" s="294"/>
      <c r="U525" s="294"/>
      <c r="V525" s="294"/>
      <c r="W525" s="294"/>
      <c r="X525" s="294"/>
      <c r="Y525" s="425"/>
      <c r="Z525" s="409"/>
      <c r="AA525" s="409"/>
      <c r="AB525" s="409"/>
      <c r="AC525" s="409"/>
      <c r="AD525" s="409"/>
      <c r="AE525" s="409"/>
      <c r="AF525" s="414"/>
      <c r="AG525" s="414"/>
      <c r="AH525" s="414"/>
      <c r="AI525" s="414"/>
      <c r="AJ525" s="414"/>
      <c r="AK525" s="414"/>
      <c r="AL525" s="414"/>
      <c r="AM525" s="295">
        <f>SUM(Y525:AL525)</f>
        <v>0</v>
      </c>
    </row>
    <row r="526" spans="1:39" ht="15" outlineLevel="1">
      <c r="A526" s="531"/>
      <c r="B526" s="430" t="s">
        <v>308</v>
      </c>
      <c r="C526" s="290" t="s">
        <v>163</v>
      </c>
      <c r="D526" s="294"/>
      <c r="E526" s="294"/>
      <c r="F526" s="294"/>
      <c r="G526" s="294"/>
      <c r="H526" s="294"/>
      <c r="I526" s="294"/>
      <c r="J526" s="294"/>
      <c r="K526" s="294"/>
      <c r="L526" s="294"/>
      <c r="M526" s="294"/>
      <c r="N526" s="294">
        <f>N525</f>
        <v>12</v>
      </c>
      <c r="O526" s="294"/>
      <c r="P526" s="294"/>
      <c r="Q526" s="294"/>
      <c r="R526" s="294"/>
      <c r="S526" s="294"/>
      <c r="T526" s="294"/>
      <c r="U526" s="294"/>
      <c r="V526" s="294"/>
      <c r="W526" s="294"/>
      <c r="X526" s="294"/>
      <c r="Y526" s="410">
        <f>Y525</f>
        <v>0</v>
      </c>
      <c r="Z526" s="410">
        <f t="shared" ref="Z526" si="1303">Z525</f>
        <v>0</v>
      </c>
      <c r="AA526" s="410">
        <f t="shared" ref="AA526" si="1304">AA525</f>
        <v>0</v>
      </c>
      <c r="AB526" s="410">
        <f t="shared" ref="AB526" si="1305">AB525</f>
        <v>0</v>
      </c>
      <c r="AC526" s="410">
        <f t="shared" ref="AC526" si="1306">AC525</f>
        <v>0</v>
      </c>
      <c r="AD526" s="410">
        <f t="shared" ref="AD526" si="1307">AD525</f>
        <v>0</v>
      </c>
      <c r="AE526" s="410">
        <f t="shared" ref="AE526" si="1308">AE525</f>
        <v>0</v>
      </c>
      <c r="AF526" s="410">
        <f t="shared" ref="AF526" si="1309">AF525</f>
        <v>0</v>
      </c>
      <c r="AG526" s="410">
        <f t="shared" ref="AG526" si="1310">AG525</f>
        <v>0</v>
      </c>
      <c r="AH526" s="410">
        <f t="shared" ref="AH526" si="1311">AH525</f>
        <v>0</v>
      </c>
      <c r="AI526" s="410">
        <f t="shared" ref="AI526" si="1312">AI525</f>
        <v>0</v>
      </c>
      <c r="AJ526" s="410">
        <f t="shared" ref="AJ526" si="1313">AJ525</f>
        <v>0</v>
      </c>
      <c r="AK526" s="410">
        <f t="shared" ref="AK526" si="1314">AK525</f>
        <v>0</v>
      </c>
      <c r="AL526" s="410">
        <f t="shared" ref="AL526" si="1315">AL525</f>
        <v>0</v>
      </c>
      <c r="AM526" s="305"/>
    </row>
    <row r="527" spans="1:39" ht="15" outlineLevel="1">
      <c r="A527" s="531"/>
      <c r="B527" s="427"/>
      <c r="C527" s="290"/>
      <c r="D527" s="290"/>
      <c r="E527" s="290"/>
      <c r="F527" s="290"/>
      <c r="G527" s="290"/>
      <c r="H527" s="290"/>
      <c r="I527" s="290"/>
      <c r="J527" s="290"/>
      <c r="K527" s="290"/>
      <c r="L527" s="290"/>
      <c r="M527" s="290"/>
      <c r="N527" s="290"/>
      <c r="O527" s="290"/>
      <c r="P527" s="290"/>
      <c r="Q527" s="290"/>
      <c r="R527" s="290"/>
      <c r="S527" s="290"/>
      <c r="T527" s="290"/>
      <c r="U527" s="290"/>
      <c r="V527" s="290"/>
      <c r="W527" s="290"/>
      <c r="X527" s="290"/>
      <c r="Y527" s="411"/>
      <c r="Z527" s="424"/>
      <c r="AA527" s="424"/>
      <c r="AB527" s="424"/>
      <c r="AC527" s="424"/>
      <c r="AD527" s="424"/>
      <c r="AE527" s="424"/>
      <c r="AF527" s="424"/>
      <c r="AG527" s="424"/>
      <c r="AH527" s="424"/>
      <c r="AI527" s="424"/>
      <c r="AJ527" s="424"/>
      <c r="AK527" s="424"/>
      <c r="AL527" s="424"/>
      <c r="AM527" s="305"/>
    </row>
    <row r="528" spans="1:39" ht="30" outlineLevel="1">
      <c r="A528" s="531">
        <v>39</v>
      </c>
      <c r="B528" s="427" t="s">
        <v>131</v>
      </c>
      <c r="C528" s="290" t="s">
        <v>25</v>
      </c>
      <c r="D528" s="294"/>
      <c r="E528" s="294"/>
      <c r="F528" s="294"/>
      <c r="G528" s="294"/>
      <c r="H528" s="294"/>
      <c r="I528" s="294"/>
      <c r="J528" s="294"/>
      <c r="K528" s="294"/>
      <c r="L528" s="294"/>
      <c r="M528" s="294"/>
      <c r="N528" s="294">
        <v>12</v>
      </c>
      <c r="O528" s="294"/>
      <c r="P528" s="294"/>
      <c r="Q528" s="294"/>
      <c r="R528" s="294"/>
      <c r="S528" s="294"/>
      <c r="T528" s="294"/>
      <c r="U528" s="294"/>
      <c r="V528" s="294"/>
      <c r="W528" s="294"/>
      <c r="X528" s="294"/>
      <c r="Y528" s="425"/>
      <c r="Z528" s="409"/>
      <c r="AA528" s="409"/>
      <c r="AB528" s="409"/>
      <c r="AC528" s="409"/>
      <c r="AD528" s="409"/>
      <c r="AE528" s="409"/>
      <c r="AF528" s="414"/>
      <c r="AG528" s="414"/>
      <c r="AH528" s="414"/>
      <c r="AI528" s="414"/>
      <c r="AJ528" s="414"/>
      <c r="AK528" s="414"/>
      <c r="AL528" s="414"/>
      <c r="AM528" s="295">
        <f>SUM(Y528:AL528)</f>
        <v>0</v>
      </c>
    </row>
    <row r="529" spans="1:39" ht="15" outlineLevel="1">
      <c r="A529" s="531"/>
      <c r="B529" s="430" t="s">
        <v>308</v>
      </c>
      <c r="C529" s="290" t="s">
        <v>163</v>
      </c>
      <c r="D529" s="294"/>
      <c r="E529" s="294"/>
      <c r="F529" s="294"/>
      <c r="G529" s="294"/>
      <c r="H529" s="294"/>
      <c r="I529" s="294"/>
      <c r="J529" s="294"/>
      <c r="K529" s="294"/>
      <c r="L529" s="294"/>
      <c r="M529" s="294"/>
      <c r="N529" s="294">
        <f>N528</f>
        <v>12</v>
      </c>
      <c r="O529" s="294"/>
      <c r="P529" s="294"/>
      <c r="Q529" s="294"/>
      <c r="R529" s="294"/>
      <c r="S529" s="294"/>
      <c r="T529" s="294"/>
      <c r="U529" s="294"/>
      <c r="V529" s="294"/>
      <c r="W529" s="294"/>
      <c r="X529" s="294"/>
      <c r="Y529" s="410">
        <f>Y528</f>
        <v>0</v>
      </c>
      <c r="Z529" s="410">
        <f t="shared" ref="Z529" si="1316">Z528</f>
        <v>0</v>
      </c>
      <c r="AA529" s="410">
        <f t="shared" ref="AA529" si="1317">AA528</f>
        <v>0</v>
      </c>
      <c r="AB529" s="410">
        <f t="shared" ref="AB529" si="1318">AB528</f>
        <v>0</v>
      </c>
      <c r="AC529" s="410">
        <f t="shared" ref="AC529" si="1319">AC528</f>
        <v>0</v>
      </c>
      <c r="AD529" s="410">
        <f t="shared" ref="AD529" si="1320">AD528</f>
        <v>0</v>
      </c>
      <c r="AE529" s="410">
        <f t="shared" ref="AE529" si="1321">AE528</f>
        <v>0</v>
      </c>
      <c r="AF529" s="410">
        <f t="shared" ref="AF529" si="1322">AF528</f>
        <v>0</v>
      </c>
      <c r="AG529" s="410">
        <f t="shared" ref="AG529" si="1323">AG528</f>
        <v>0</v>
      </c>
      <c r="AH529" s="410">
        <f t="shared" ref="AH529" si="1324">AH528</f>
        <v>0</v>
      </c>
      <c r="AI529" s="410">
        <f t="shared" ref="AI529" si="1325">AI528</f>
        <v>0</v>
      </c>
      <c r="AJ529" s="410">
        <f t="shared" ref="AJ529" si="1326">AJ528</f>
        <v>0</v>
      </c>
      <c r="AK529" s="410">
        <f t="shared" ref="AK529" si="1327">AK528</f>
        <v>0</v>
      </c>
      <c r="AL529" s="410">
        <f t="shared" ref="AL529" si="1328">AL528</f>
        <v>0</v>
      </c>
      <c r="AM529" s="305"/>
    </row>
    <row r="530" spans="1:39" ht="15" outlineLevel="1">
      <c r="A530" s="531"/>
      <c r="B530" s="427"/>
      <c r="C530" s="290"/>
      <c r="D530" s="290"/>
      <c r="E530" s="290"/>
      <c r="F530" s="290"/>
      <c r="G530" s="290"/>
      <c r="H530" s="290"/>
      <c r="I530" s="290"/>
      <c r="J530" s="290"/>
      <c r="K530" s="290"/>
      <c r="L530" s="290"/>
      <c r="M530" s="290"/>
      <c r="N530" s="290"/>
      <c r="O530" s="290"/>
      <c r="P530" s="290"/>
      <c r="Q530" s="290"/>
      <c r="R530" s="290"/>
      <c r="S530" s="290"/>
      <c r="T530" s="290"/>
      <c r="U530" s="290"/>
      <c r="V530" s="290"/>
      <c r="W530" s="290"/>
      <c r="X530" s="290"/>
      <c r="Y530" s="411"/>
      <c r="Z530" s="424"/>
      <c r="AA530" s="424"/>
      <c r="AB530" s="424"/>
      <c r="AC530" s="424"/>
      <c r="AD530" s="424"/>
      <c r="AE530" s="424"/>
      <c r="AF530" s="424"/>
      <c r="AG530" s="424"/>
      <c r="AH530" s="424"/>
      <c r="AI530" s="424"/>
      <c r="AJ530" s="424"/>
      <c r="AK530" s="424"/>
      <c r="AL530" s="424"/>
      <c r="AM530" s="305"/>
    </row>
    <row r="531" spans="1:39" ht="30" outlineLevel="1">
      <c r="A531" s="531">
        <v>40</v>
      </c>
      <c r="B531" s="427" t="s">
        <v>132</v>
      </c>
      <c r="C531" s="290" t="s">
        <v>25</v>
      </c>
      <c r="D531" s="294"/>
      <c r="E531" s="294"/>
      <c r="F531" s="294"/>
      <c r="G531" s="294"/>
      <c r="H531" s="294"/>
      <c r="I531" s="294"/>
      <c r="J531" s="294"/>
      <c r="K531" s="294"/>
      <c r="L531" s="294"/>
      <c r="M531" s="294"/>
      <c r="N531" s="294">
        <v>12</v>
      </c>
      <c r="O531" s="294"/>
      <c r="P531" s="294"/>
      <c r="Q531" s="294"/>
      <c r="R531" s="294"/>
      <c r="S531" s="294"/>
      <c r="T531" s="294"/>
      <c r="U531" s="294"/>
      <c r="V531" s="294"/>
      <c r="W531" s="294"/>
      <c r="X531" s="294"/>
      <c r="Y531" s="425"/>
      <c r="Z531" s="409"/>
      <c r="AA531" s="409"/>
      <c r="AB531" s="409"/>
      <c r="AC531" s="409"/>
      <c r="AD531" s="409"/>
      <c r="AE531" s="409"/>
      <c r="AF531" s="414"/>
      <c r="AG531" s="414"/>
      <c r="AH531" s="414"/>
      <c r="AI531" s="414"/>
      <c r="AJ531" s="414"/>
      <c r="AK531" s="414"/>
      <c r="AL531" s="414"/>
      <c r="AM531" s="295">
        <f>SUM(Y531:AL531)</f>
        <v>0</v>
      </c>
    </row>
    <row r="532" spans="1:39" ht="15" outlineLevel="1">
      <c r="A532" s="531"/>
      <c r="B532" s="430" t="s">
        <v>308</v>
      </c>
      <c r="C532" s="290" t="s">
        <v>163</v>
      </c>
      <c r="D532" s="294"/>
      <c r="E532" s="294"/>
      <c r="F532" s="294"/>
      <c r="G532" s="294"/>
      <c r="H532" s="294"/>
      <c r="I532" s="294"/>
      <c r="J532" s="294"/>
      <c r="K532" s="294"/>
      <c r="L532" s="294"/>
      <c r="M532" s="294"/>
      <c r="N532" s="294">
        <f>N531</f>
        <v>12</v>
      </c>
      <c r="O532" s="294"/>
      <c r="P532" s="294"/>
      <c r="Q532" s="294"/>
      <c r="R532" s="294"/>
      <c r="S532" s="294"/>
      <c r="T532" s="294"/>
      <c r="U532" s="294"/>
      <c r="V532" s="294"/>
      <c r="W532" s="294"/>
      <c r="X532" s="294"/>
      <c r="Y532" s="410">
        <f>Y531</f>
        <v>0</v>
      </c>
      <c r="Z532" s="410">
        <f t="shared" ref="Z532" si="1329">Z531</f>
        <v>0</v>
      </c>
      <c r="AA532" s="410">
        <f t="shared" ref="AA532" si="1330">AA531</f>
        <v>0</v>
      </c>
      <c r="AB532" s="410">
        <f t="shared" ref="AB532" si="1331">AB531</f>
        <v>0</v>
      </c>
      <c r="AC532" s="410">
        <f t="shared" ref="AC532" si="1332">AC531</f>
        <v>0</v>
      </c>
      <c r="AD532" s="410">
        <f t="shared" ref="AD532" si="1333">AD531</f>
        <v>0</v>
      </c>
      <c r="AE532" s="410">
        <f t="shared" ref="AE532" si="1334">AE531</f>
        <v>0</v>
      </c>
      <c r="AF532" s="410">
        <f t="shared" ref="AF532" si="1335">AF531</f>
        <v>0</v>
      </c>
      <c r="AG532" s="410">
        <f t="shared" ref="AG532" si="1336">AG531</f>
        <v>0</v>
      </c>
      <c r="AH532" s="410">
        <f t="shared" ref="AH532" si="1337">AH531</f>
        <v>0</v>
      </c>
      <c r="AI532" s="410">
        <f t="shared" ref="AI532" si="1338">AI531</f>
        <v>0</v>
      </c>
      <c r="AJ532" s="410">
        <f t="shared" ref="AJ532" si="1339">AJ531</f>
        <v>0</v>
      </c>
      <c r="AK532" s="410">
        <f t="shared" ref="AK532" si="1340">AK531</f>
        <v>0</v>
      </c>
      <c r="AL532" s="410">
        <f t="shared" ref="AL532" si="1341">AL531</f>
        <v>0</v>
      </c>
      <c r="AM532" s="305"/>
    </row>
    <row r="533" spans="1:39" ht="15" outlineLevel="1">
      <c r="A533" s="531"/>
      <c r="B533" s="427"/>
      <c r="C533" s="290"/>
      <c r="D533" s="290"/>
      <c r="E533" s="290"/>
      <c r="F533" s="290"/>
      <c r="G533" s="290"/>
      <c r="H533" s="290"/>
      <c r="I533" s="290"/>
      <c r="J533" s="290"/>
      <c r="K533" s="290"/>
      <c r="L533" s="290"/>
      <c r="M533" s="290"/>
      <c r="N533" s="290"/>
      <c r="O533" s="290"/>
      <c r="P533" s="290"/>
      <c r="Q533" s="290"/>
      <c r="R533" s="290"/>
      <c r="S533" s="290"/>
      <c r="T533" s="290"/>
      <c r="U533" s="290"/>
      <c r="V533" s="290"/>
      <c r="W533" s="290"/>
      <c r="X533" s="290"/>
      <c r="Y533" s="411"/>
      <c r="Z533" s="424"/>
      <c r="AA533" s="424"/>
      <c r="AB533" s="424"/>
      <c r="AC533" s="424"/>
      <c r="AD533" s="424"/>
      <c r="AE533" s="424"/>
      <c r="AF533" s="424"/>
      <c r="AG533" s="424"/>
      <c r="AH533" s="424"/>
      <c r="AI533" s="424"/>
      <c r="AJ533" s="424"/>
      <c r="AK533" s="424"/>
      <c r="AL533" s="424"/>
      <c r="AM533" s="305"/>
    </row>
    <row r="534" spans="1:39" ht="30" outlineLevel="1">
      <c r="A534" s="531">
        <v>41</v>
      </c>
      <c r="B534" s="427" t="s">
        <v>133</v>
      </c>
      <c r="C534" s="290" t="s">
        <v>25</v>
      </c>
      <c r="D534" s="294"/>
      <c r="E534" s="294"/>
      <c r="F534" s="294"/>
      <c r="G534" s="294"/>
      <c r="H534" s="294"/>
      <c r="I534" s="294"/>
      <c r="J534" s="294"/>
      <c r="K534" s="294"/>
      <c r="L534" s="294"/>
      <c r="M534" s="294"/>
      <c r="N534" s="294">
        <v>12</v>
      </c>
      <c r="O534" s="294"/>
      <c r="P534" s="294"/>
      <c r="Q534" s="294"/>
      <c r="R534" s="294"/>
      <c r="S534" s="294"/>
      <c r="T534" s="294"/>
      <c r="U534" s="294"/>
      <c r="V534" s="294"/>
      <c r="W534" s="294"/>
      <c r="X534" s="294"/>
      <c r="Y534" s="425"/>
      <c r="Z534" s="409"/>
      <c r="AA534" s="409"/>
      <c r="AB534" s="409"/>
      <c r="AC534" s="409"/>
      <c r="AD534" s="409"/>
      <c r="AE534" s="409"/>
      <c r="AF534" s="414"/>
      <c r="AG534" s="414"/>
      <c r="AH534" s="414"/>
      <c r="AI534" s="414"/>
      <c r="AJ534" s="414"/>
      <c r="AK534" s="414"/>
      <c r="AL534" s="414"/>
      <c r="AM534" s="295">
        <f>SUM(Y534:AL534)</f>
        <v>0</v>
      </c>
    </row>
    <row r="535" spans="1:39" ht="15" outlineLevel="1">
      <c r="A535" s="531"/>
      <c r="B535" s="430" t="s">
        <v>308</v>
      </c>
      <c r="C535" s="290" t="s">
        <v>163</v>
      </c>
      <c r="D535" s="294"/>
      <c r="E535" s="294"/>
      <c r="F535" s="294"/>
      <c r="G535" s="294"/>
      <c r="H535" s="294"/>
      <c r="I535" s="294"/>
      <c r="J535" s="294"/>
      <c r="K535" s="294"/>
      <c r="L535" s="294"/>
      <c r="M535" s="294"/>
      <c r="N535" s="294">
        <f>N534</f>
        <v>12</v>
      </c>
      <c r="O535" s="294"/>
      <c r="P535" s="294"/>
      <c r="Q535" s="294"/>
      <c r="R535" s="294"/>
      <c r="S535" s="294"/>
      <c r="T535" s="294"/>
      <c r="U535" s="294"/>
      <c r="V535" s="294"/>
      <c r="W535" s="294"/>
      <c r="X535" s="294"/>
      <c r="Y535" s="410">
        <f>Y534</f>
        <v>0</v>
      </c>
      <c r="Z535" s="410">
        <f t="shared" ref="Z535" si="1342">Z534</f>
        <v>0</v>
      </c>
      <c r="AA535" s="410">
        <f t="shared" ref="AA535" si="1343">AA534</f>
        <v>0</v>
      </c>
      <c r="AB535" s="410">
        <f t="shared" ref="AB535" si="1344">AB534</f>
        <v>0</v>
      </c>
      <c r="AC535" s="410">
        <f t="shared" ref="AC535" si="1345">AC534</f>
        <v>0</v>
      </c>
      <c r="AD535" s="410">
        <f t="shared" ref="AD535" si="1346">AD534</f>
        <v>0</v>
      </c>
      <c r="AE535" s="410">
        <f t="shared" ref="AE535" si="1347">AE534</f>
        <v>0</v>
      </c>
      <c r="AF535" s="410">
        <f t="shared" ref="AF535" si="1348">AF534</f>
        <v>0</v>
      </c>
      <c r="AG535" s="410">
        <f t="shared" ref="AG535" si="1349">AG534</f>
        <v>0</v>
      </c>
      <c r="AH535" s="410">
        <f t="shared" ref="AH535" si="1350">AH534</f>
        <v>0</v>
      </c>
      <c r="AI535" s="410">
        <f t="shared" ref="AI535" si="1351">AI534</f>
        <v>0</v>
      </c>
      <c r="AJ535" s="410">
        <f t="shared" ref="AJ535" si="1352">AJ534</f>
        <v>0</v>
      </c>
      <c r="AK535" s="410">
        <f t="shared" ref="AK535" si="1353">AK534</f>
        <v>0</v>
      </c>
      <c r="AL535" s="410">
        <f t="shared" ref="AL535" si="1354">AL534</f>
        <v>0</v>
      </c>
      <c r="AM535" s="305"/>
    </row>
    <row r="536" spans="1:39" ht="15" outlineLevel="1">
      <c r="A536" s="531"/>
      <c r="B536" s="427"/>
      <c r="C536" s="290"/>
      <c r="D536" s="290"/>
      <c r="E536" s="290"/>
      <c r="F536" s="290"/>
      <c r="G536" s="290"/>
      <c r="H536" s="290"/>
      <c r="I536" s="290"/>
      <c r="J536" s="290"/>
      <c r="K536" s="290"/>
      <c r="L536" s="290"/>
      <c r="M536" s="290"/>
      <c r="N536" s="290"/>
      <c r="O536" s="290"/>
      <c r="P536" s="290"/>
      <c r="Q536" s="290"/>
      <c r="R536" s="290"/>
      <c r="S536" s="290"/>
      <c r="T536" s="290"/>
      <c r="U536" s="290"/>
      <c r="V536" s="290"/>
      <c r="W536" s="290"/>
      <c r="X536" s="290"/>
      <c r="Y536" s="411"/>
      <c r="Z536" s="424"/>
      <c r="AA536" s="424"/>
      <c r="AB536" s="424"/>
      <c r="AC536" s="424"/>
      <c r="AD536" s="424"/>
      <c r="AE536" s="424"/>
      <c r="AF536" s="424"/>
      <c r="AG536" s="424"/>
      <c r="AH536" s="424"/>
      <c r="AI536" s="424"/>
      <c r="AJ536" s="424"/>
      <c r="AK536" s="424"/>
      <c r="AL536" s="424"/>
      <c r="AM536" s="305"/>
    </row>
    <row r="537" spans="1:39" ht="30" outlineLevel="1">
      <c r="A537" s="531">
        <v>42</v>
      </c>
      <c r="B537" s="427" t="s">
        <v>134</v>
      </c>
      <c r="C537" s="290" t="s">
        <v>25</v>
      </c>
      <c r="D537" s="294"/>
      <c r="E537" s="294"/>
      <c r="F537" s="294"/>
      <c r="G537" s="294"/>
      <c r="H537" s="294"/>
      <c r="I537" s="294"/>
      <c r="J537" s="294"/>
      <c r="K537" s="294"/>
      <c r="L537" s="294"/>
      <c r="M537" s="294"/>
      <c r="N537" s="290"/>
      <c r="O537" s="294"/>
      <c r="P537" s="294"/>
      <c r="Q537" s="294"/>
      <c r="R537" s="294"/>
      <c r="S537" s="294"/>
      <c r="T537" s="294"/>
      <c r="U537" s="294"/>
      <c r="V537" s="294"/>
      <c r="W537" s="294"/>
      <c r="X537" s="294"/>
      <c r="Y537" s="425"/>
      <c r="Z537" s="409"/>
      <c r="AA537" s="409"/>
      <c r="AB537" s="409"/>
      <c r="AC537" s="409"/>
      <c r="AD537" s="409"/>
      <c r="AE537" s="409"/>
      <c r="AF537" s="414"/>
      <c r="AG537" s="414"/>
      <c r="AH537" s="414"/>
      <c r="AI537" s="414"/>
      <c r="AJ537" s="414"/>
      <c r="AK537" s="414"/>
      <c r="AL537" s="414"/>
      <c r="AM537" s="295">
        <f>SUM(Y537:AL537)</f>
        <v>0</v>
      </c>
    </row>
    <row r="538" spans="1:39" ht="15" outlineLevel="1">
      <c r="A538" s="531"/>
      <c r="B538" s="430" t="s">
        <v>308</v>
      </c>
      <c r="C538" s="290" t="s">
        <v>163</v>
      </c>
      <c r="D538" s="294"/>
      <c r="E538" s="294"/>
      <c r="F538" s="294"/>
      <c r="G538" s="294"/>
      <c r="H538" s="294"/>
      <c r="I538" s="294"/>
      <c r="J538" s="294"/>
      <c r="K538" s="294"/>
      <c r="L538" s="294"/>
      <c r="M538" s="294"/>
      <c r="N538" s="467"/>
      <c r="O538" s="294"/>
      <c r="P538" s="294"/>
      <c r="Q538" s="294"/>
      <c r="R538" s="294"/>
      <c r="S538" s="294"/>
      <c r="T538" s="294"/>
      <c r="U538" s="294"/>
      <c r="V538" s="294"/>
      <c r="W538" s="294"/>
      <c r="X538" s="294"/>
      <c r="Y538" s="410">
        <f>Y537</f>
        <v>0</v>
      </c>
      <c r="Z538" s="410">
        <f t="shared" ref="Z538" si="1355">Z537</f>
        <v>0</v>
      </c>
      <c r="AA538" s="410">
        <f t="shared" ref="AA538" si="1356">AA537</f>
        <v>0</v>
      </c>
      <c r="AB538" s="410">
        <f t="shared" ref="AB538" si="1357">AB537</f>
        <v>0</v>
      </c>
      <c r="AC538" s="410">
        <f t="shared" ref="AC538" si="1358">AC537</f>
        <v>0</v>
      </c>
      <c r="AD538" s="410">
        <f t="shared" ref="AD538" si="1359">AD537</f>
        <v>0</v>
      </c>
      <c r="AE538" s="410">
        <f t="shared" ref="AE538" si="1360">AE537</f>
        <v>0</v>
      </c>
      <c r="AF538" s="410">
        <f t="shared" ref="AF538" si="1361">AF537</f>
        <v>0</v>
      </c>
      <c r="AG538" s="410">
        <f t="shared" ref="AG538" si="1362">AG537</f>
        <v>0</v>
      </c>
      <c r="AH538" s="410">
        <f t="shared" ref="AH538" si="1363">AH537</f>
        <v>0</v>
      </c>
      <c r="AI538" s="410">
        <f t="shared" ref="AI538" si="1364">AI537</f>
        <v>0</v>
      </c>
      <c r="AJ538" s="410">
        <f t="shared" ref="AJ538" si="1365">AJ537</f>
        <v>0</v>
      </c>
      <c r="AK538" s="410">
        <f t="shared" ref="AK538" si="1366">AK537</f>
        <v>0</v>
      </c>
      <c r="AL538" s="410">
        <f t="shared" ref="AL538" si="1367">AL537</f>
        <v>0</v>
      </c>
      <c r="AM538" s="305"/>
    </row>
    <row r="539" spans="1:39" ht="15" outlineLevel="1">
      <c r="A539" s="531"/>
      <c r="B539" s="427"/>
      <c r="C539" s="290"/>
      <c r="D539" s="290"/>
      <c r="E539" s="290"/>
      <c r="F539" s="290"/>
      <c r="G539" s="290"/>
      <c r="H539" s="290"/>
      <c r="I539" s="290"/>
      <c r="J539" s="290"/>
      <c r="K539" s="290"/>
      <c r="L539" s="290"/>
      <c r="M539" s="290"/>
      <c r="N539" s="290"/>
      <c r="O539" s="290"/>
      <c r="P539" s="290"/>
      <c r="Q539" s="290"/>
      <c r="R539" s="290"/>
      <c r="S539" s="290"/>
      <c r="T539" s="290"/>
      <c r="U539" s="290"/>
      <c r="V539" s="290"/>
      <c r="W539" s="290"/>
      <c r="X539" s="290"/>
      <c r="Y539" s="411"/>
      <c r="Z539" s="424"/>
      <c r="AA539" s="424"/>
      <c r="AB539" s="424"/>
      <c r="AC539" s="424"/>
      <c r="AD539" s="424"/>
      <c r="AE539" s="424"/>
      <c r="AF539" s="424"/>
      <c r="AG539" s="424"/>
      <c r="AH539" s="424"/>
      <c r="AI539" s="424"/>
      <c r="AJ539" s="424"/>
      <c r="AK539" s="424"/>
      <c r="AL539" s="424"/>
      <c r="AM539" s="305"/>
    </row>
    <row r="540" spans="1:39" ht="15" outlineLevel="1">
      <c r="A540" s="531">
        <v>43</v>
      </c>
      <c r="B540" s="427" t="s">
        <v>135</v>
      </c>
      <c r="C540" s="290" t="s">
        <v>25</v>
      </c>
      <c r="D540" s="294"/>
      <c r="E540" s="294"/>
      <c r="F540" s="294"/>
      <c r="G540" s="294"/>
      <c r="H540" s="294"/>
      <c r="I540" s="294"/>
      <c r="J540" s="294"/>
      <c r="K540" s="294"/>
      <c r="L540" s="294"/>
      <c r="M540" s="294"/>
      <c r="N540" s="294">
        <v>12</v>
      </c>
      <c r="O540" s="294"/>
      <c r="P540" s="294"/>
      <c r="Q540" s="294"/>
      <c r="R540" s="294"/>
      <c r="S540" s="294"/>
      <c r="T540" s="294"/>
      <c r="U540" s="294"/>
      <c r="V540" s="294"/>
      <c r="W540" s="294"/>
      <c r="X540" s="294"/>
      <c r="Y540" s="425"/>
      <c r="Z540" s="409"/>
      <c r="AA540" s="409"/>
      <c r="AB540" s="409"/>
      <c r="AC540" s="409"/>
      <c r="AD540" s="409"/>
      <c r="AE540" s="409"/>
      <c r="AF540" s="414"/>
      <c r="AG540" s="414"/>
      <c r="AH540" s="414"/>
      <c r="AI540" s="414"/>
      <c r="AJ540" s="414"/>
      <c r="AK540" s="414"/>
      <c r="AL540" s="414"/>
      <c r="AM540" s="295">
        <f>SUM(Y540:AL540)</f>
        <v>0</v>
      </c>
    </row>
    <row r="541" spans="1:39" ht="15" outlineLevel="1">
      <c r="A541" s="531"/>
      <c r="B541" s="430" t="s">
        <v>308</v>
      </c>
      <c r="C541" s="290" t="s">
        <v>163</v>
      </c>
      <c r="D541" s="294"/>
      <c r="E541" s="294"/>
      <c r="F541" s="294"/>
      <c r="G541" s="294"/>
      <c r="H541" s="294"/>
      <c r="I541" s="294"/>
      <c r="J541" s="294"/>
      <c r="K541" s="294"/>
      <c r="L541" s="294"/>
      <c r="M541" s="294"/>
      <c r="N541" s="294">
        <f>N540</f>
        <v>12</v>
      </c>
      <c r="O541" s="294"/>
      <c r="P541" s="294"/>
      <c r="Q541" s="294"/>
      <c r="R541" s="294"/>
      <c r="S541" s="294"/>
      <c r="T541" s="294"/>
      <c r="U541" s="294"/>
      <c r="V541" s="294"/>
      <c r="W541" s="294"/>
      <c r="X541" s="294"/>
      <c r="Y541" s="410">
        <f>Y540</f>
        <v>0</v>
      </c>
      <c r="Z541" s="410">
        <f t="shared" ref="Z541" si="1368">Z540</f>
        <v>0</v>
      </c>
      <c r="AA541" s="410">
        <f t="shared" ref="AA541" si="1369">AA540</f>
        <v>0</v>
      </c>
      <c r="AB541" s="410">
        <f t="shared" ref="AB541" si="1370">AB540</f>
        <v>0</v>
      </c>
      <c r="AC541" s="410">
        <f t="shared" ref="AC541" si="1371">AC540</f>
        <v>0</v>
      </c>
      <c r="AD541" s="410">
        <f t="shared" ref="AD541" si="1372">AD540</f>
        <v>0</v>
      </c>
      <c r="AE541" s="410">
        <f t="shared" ref="AE541" si="1373">AE540</f>
        <v>0</v>
      </c>
      <c r="AF541" s="410">
        <f t="shared" ref="AF541" si="1374">AF540</f>
        <v>0</v>
      </c>
      <c r="AG541" s="410">
        <f t="shared" ref="AG541" si="1375">AG540</f>
        <v>0</v>
      </c>
      <c r="AH541" s="410">
        <f t="shared" ref="AH541" si="1376">AH540</f>
        <v>0</v>
      </c>
      <c r="AI541" s="410">
        <f t="shared" ref="AI541" si="1377">AI540</f>
        <v>0</v>
      </c>
      <c r="AJ541" s="410">
        <f t="shared" ref="AJ541" si="1378">AJ540</f>
        <v>0</v>
      </c>
      <c r="AK541" s="410">
        <f t="shared" ref="AK541" si="1379">AK540</f>
        <v>0</v>
      </c>
      <c r="AL541" s="410">
        <f t="shared" ref="AL541" si="1380">AL540</f>
        <v>0</v>
      </c>
      <c r="AM541" s="305"/>
    </row>
    <row r="542" spans="1:39" ht="15" outlineLevel="1">
      <c r="A542" s="531"/>
      <c r="B542" s="427"/>
      <c r="C542" s="290"/>
      <c r="D542" s="290"/>
      <c r="E542" s="290"/>
      <c r="F542" s="290"/>
      <c r="G542" s="290"/>
      <c r="H542" s="290"/>
      <c r="I542" s="290"/>
      <c r="J542" s="290"/>
      <c r="K542" s="290"/>
      <c r="L542" s="290"/>
      <c r="M542" s="290"/>
      <c r="N542" s="290"/>
      <c r="O542" s="290"/>
      <c r="P542" s="290"/>
      <c r="Q542" s="290"/>
      <c r="R542" s="290"/>
      <c r="S542" s="290"/>
      <c r="T542" s="290"/>
      <c r="U542" s="290"/>
      <c r="V542" s="290"/>
      <c r="W542" s="290"/>
      <c r="X542" s="290"/>
      <c r="Y542" s="411"/>
      <c r="Z542" s="424"/>
      <c r="AA542" s="424"/>
      <c r="AB542" s="424"/>
      <c r="AC542" s="424"/>
      <c r="AD542" s="424"/>
      <c r="AE542" s="424"/>
      <c r="AF542" s="424"/>
      <c r="AG542" s="424"/>
      <c r="AH542" s="424"/>
      <c r="AI542" s="424"/>
      <c r="AJ542" s="424"/>
      <c r="AK542" s="424"/>
      <c r="AL542" s="424"/>
      <c r="AM542" s="305"/>
    </row>
    <row r="543" spans="1:39" ht="45" outlineLevel="1">
      <c r="A543" s="531">
        <v>44</v>
      </c>
      <c r="B543" s="427" t="s">
        <v>136</v>
      </c>
      <c r="C543" s="290" t="s">
        <v>25</v>
      </c>
      <c r="D543" s="294"/>
      <c r="E543" s="294"/>
      <c r="F543" s="294"/>
      <c r="G543" s="294"/>
      <c r="H543" s="294"/>
      <c r="I543" s="294"/>
      <c r="J543" s="294"/>
      <c r="K543" s="294"/>
      <c r="L543" s="294"/>
      <c r="M543" s="294"/>
      <c r="N543" s="294">
        <v>12</v>
      </c>
      <c r="O543" s="294"/>
      <c r="P543" s="294"/>
      <c r="Q543" s="294"/>
      <c r="R543" s="294"/>
      <c r="S543" s="294"/>
      <c r="T543" s="294"/>
      <c r="U543" s="294"/>
      <c r="V543" s="294"/>
      <c r="W543" s="294"/>
      <c r="X543" s="294"/>
      <c r="Y543" s="425"/>
      <c r="Z543" s="409"/>
      <c r="AA543" s="409"/>
      <c r="AB543" s="409"/>
      <c r="AC543" s="409"/>
      <c r="AD543" s="409"/>
      <c r="AE543" s="409"/>
      <c r="AF543" s="414"/>
      <c r="AG543" s="414"/>
      <c r="AH543" s="414"/>
      <c r="AI543" s="414"/>
      <c r="AJ543" s="414"/>
      <c r="AK543" s="414"/>
      <c r="AL543" s="414"/>
      <c r="AM543" s="295">
        <f>SUM(Y543:AL543)</f>
        <v>0</v>
      </c>
    </row>
    <row r="544" spans="1:39" ht="15" outlineLevel="1">
      <c r="A544" s="531"/>
      <c r="B544" s="430" t="s">
        <v>308</v>
      </c>
      <c r="C544" s="290" t="s">
        <v>163</v>
      </c>
      <c r="D544" s="294"/>
      <c r="E544" s="294"/>
      <c r="F544" s="294"/>
      <c r="G544" s="294"/>
      <c r="H544" s="294"/>
      <c r="I544" s="294"/>
      <c r="J544" s="294"/>
      <c r="K544" s="294"/>
      <c r="L544" s="294"/>
      <c r="M544" s="294"/>
      <c r="N544" s="294">
        <f>N543</f>
        <v>12</v>
      </c>
      <c r="O544" s="294"/>
      <c r="P544" s="294"/>
      <c r="Q544" s="294"/>
      <c r="R544" s="294"/>
      <c r="S544" s="294"/>
      <c r="T544" s="294"/>
      <c r="U544" s="294"/>
      <c r="V544" s="294"/>
      <c r="W544" s="294"/>
      <c r="X544" s="294"/>
      <c r="Y544" s="410">
        <f>Y543</f>
        <v>0</v>
      </c>
      <c r="Z544" s="410">
        <f t="shared" ref="Z544" si="1381">Z543</f>
        <v>0</v>
      </c>
      <c r="AA544" s="410">
        <f t="shared" ref="AA544" si="1382">AA543</f>
        <v>0</v>
      </c>
      <c r="AB544" s="410">
        <f t="shared" ref="AB544" si="1383">AB543</f>
        <v>0</v>
      </c>
      <c r="AC544" s="410">
        <f t="shared" ref="AC544" si="1384">AC543</f>
        <v>0</v>
      </c>
      <c r="AD544" s="410">
        <f t="shared" ref="AD544" si="1385">AD543</f>
        <v>0</v>
      </c>
      <c r="AE544" s="410">
        <f t="shared" ref="AE544" si="1386">AE543</f>
        <v>0</v>
      </c>
      <c r="AF544" s="410">
        <f t="shared" ref="AF544" si="1387">AF543</f>
        <v>0</v>
      </c>
      <c r="AG544" s="410">
        <f t="shared" ref="AG544" si="1388">AG543</f>
        <v>0</v>
      </c>
      <c r="AH544" s="410">
        <f t="shared" ref="AH544" si="1389">AH543</f>
        <v>0</v>
      </c>
      <c r="AI544" s="410">
        <f t="shared" ref="AI544" si="1390">AI543</f>
        <v>0</v>
      </c>
      <c r="AJ544" s="410">
        <f t="shared" ref="AJ544" si="1391">AJ543</f>
        <v>0</v>
      </c>
      <c r="AK544" s="410">
        <f t="shared" ref="AK544" si="1392">AK543</f>
        <v>0</v>
      </c>
      <c r="AL544" s="410">
        <f t="shared" ref="AL544" si="1393">AL543</f>
        <v>0</v>
      </c>
      <c r="AM544" s="305"/>
    </row>
    <row r="545" spans="1:39" ht="15" outlineLevel="1">
      <c r="A545" s="531"/>
      <c r="B545" s="427"/>
      <c r="C545" s="290"/>
      <c r="D545" s="290"/>
      <c r="E545" s="290"/>
      <c r="F545" s="290"/>
      <c r="G545" s="290"/>
      <c r="H545" s="290"/>
      <c r="I545" s="290"/>
      <c r="J545" s="290"/>
      <c r="K545" s="290"/>
      <c r="L545" s="290"/>
      <c r="M545" s="290"/>
      <c r="N545" s="290"/>
      <c r="O545" s="290"/>
      <c r="P545" s="290"/>
      <c r="Q545" s="290"/>
      <c r="R545" s="290"/>
      <c r="S545" s="290"/>
      <c r="T545" s="290"/>
      <c r="U545" s="290"/>
      <c r="V545" s="290"/>
      <c r="W545" s="290"/>
      <c r="X545" s="290"/>
      <c r="Y545" s="411"/>
      <c r="Z545" s="424"/>
      <c r="AA545" s="424"/>
      <c r="AB545" s="424"/>
      <c r="AC545" s="424"/>
      <c r="AD545" s="424"/>
      <c r="AE545" s="424"/>
      <c r="AF545" s="424"/>
      <c r="AG545" s="424"/>
      <c r="AH545" s="424"/>
      <c r="AI545" s="424"/>
      <c r="AJ545" s="424"/>
      <c r="AK545" s="424"/>
      <c r="AL545" s="424"/>
      <c r="AM545" s="305"/>
    </row>
    <row r="546" spans="1:39" ht="30" outlineLevel="1">
      <c r="A546" s="531">
        <v>45</v>
      </c>
      <c r="B546" s="747" t="s">
        <v>792</v>
      </c>
      <c r="C546" s="290" t="s">
        <v>25</v>
      </c>
      <c r="D546" s="294">
        <f>+'7.  Persistence Report'!AW256</f>
        <v>1274229.2473665788</v>
      </c>
      <c r="E546" s="294">
        <f>+'7.  Persistence Report'!AX256</f>
        <v>1274229.2473665788</v>
      </c>
      <c r="F546" s="294">
        <f>+'7.  Persistence Report'!AY256</f>
        <v>1274229.2473665788</v>
      </c>
      <c r="G546" s="294">
        <f>+'7.  Persistence Report'!AZ256</f>
        <v>1274229.2473665788</v>
      </c>
      <c r="H546" s="294">
        <f>+'7.  Persistence Report'!BA256</f>
        <v>1274229.2473665788</v>
      </c>
      <c r="I546" s="294">
        <f>+'7.  Persistence Report'!BB256</f>
        <v>1274229.2473665788</v>
      </c>
      <c r="J546" s="294">
        <f>+'7.  Persistence Report'!BC256</f>
        <v>1274229.2473665788</v>
      </c>
      <c r="K546" s="294">
        <f>+'7.  Persistence Report'!BD256</f>
        <v>1274229.2473665788</v>
      </c>
      <c r="L546" s="294">
        <f>+'7.  Persistence Report'!BE256</f>
        <v>1274229.2473665788</v>
      </c>
      <c r="M546" s="294">
        <f>+'7.  Persistence Report'!BF256</f>
        <v>1274229.2473665788</v>
      </c>
      <c r="N546" s="294">
        <v>12</v>
      </c>
      <c r="O546" s="294">
        <f>+'7.  Persistence Report'!R256</f>
        <v>243.76005502122624</v>
      </c>
      <c r="P546" s="294">
        <f>+'7.  Persistence Report'!S256</f>
        <v>243.76005502122624</v>
      </c>
      <c r="Q546" s="294">
        <f>+'7.  Persistence Report'!T256</f>
        <v>243.76005502122624</v>
      </c>
      <c r="R546" s="294">
        <f>+'7.  Persistence Report'!U256</f>
        <v>243.76005502122624</v>
      </c>
      <c r="S546" s="294">
        <f>+'7.  Persistence Report'!V256</f>
        <v>243.76005502122624</v>
      </c>
      <c r="T546" s="294">
        <f>+'7.  Persistence Report'!W256</f>
        <v>243.76005502122624</v>
      </c>
      <c r="U546" s="294">
        <f>+'7.  Persistence Report'!X256</f>
        <v>243.76005502122624</v>
      </c>
      <c r="V546" s="294">
        <f>+'7.  Persistence Report'!Y256</f>
        <v>243.76005502122624</v>
      </c>
      <c r="W546" s="294">
        <f>+'7.  Persistence Report'!Z256</f>
        <v>243.76005502122624</v>
      </c>
      <c r="X546" s="294">
        <f>+'7.  Persistence Report'!AA256</f>
        <v>243.76005502122624</v>
      </c>
      <c r="Y546" s="425">
        <v>1</v>
      </c>
      <c r="Z546" s="409"/>
      <c r="AA546" s="409"/>
      <c r="AB546" s="409"/>
      <c r="AC546" s="409"/>
      <c r="AD546" s="409"/>
      <c r="AE546" s="409"/>
      <c r="AF546" s="414"/>
      <c r="AG546" s="414"/>
      <c r="AH546" s="414"/>
      <c r="AI546" s="414"/>
      <c r="AJ546" s="414"/>
      <c r="AK546" s="414"/>
      <c r="AL546" s="414"/>
      <c r="AM546" s="295">
        <f>SUM(Y546:AL546)</f>
        <v>1</v>
      </c>
    </row>
    <row r="547" spans="1:39" ht="15" outlineLevel="1">
      <c r="A547" s="531"/>
      <c r="B547" s="430" t="s">
        <v>308</v>
      </c>
      <c r="C547" s="290" t="s">
        <v>163</v>
      </c>
      <c r="D547" s="294"/>
      <c r="E547" s="294"/>
      <c r="F547" s="294"/>
      <c r="G547" s="294"/>
      <c r="H547" s="294"/>
      <c r="I547" s="294"/>
      <c r="J547" s="294"/>
      <c r="K547" s="294"/>
      <c r="L547" s="294"/>
      <c r="M547" s="294"/>
      <c r="N547" s="294">
        <f>N546</f>
        <v>12</v>
      </c>
      <c r="O547" s="294"/>
      <c r="P547" s="294"/>
      <c r="Q547" s="294"/>
      <c r="R547" s="294"/>
      <c r="S547" s="294"/>
      <c r="T547" s="294"/>
      <c r="U547" s="294"/>
      <c r="V547" s="294"/>
      <c r="W547" s="294"/>
      <c r="X547" s="294"/>
      <c r="Y547" s="410">
        <f>Y546</f>
        <v>1</v>
      </c>
      <c r="Z547" s="410">
        <f t="shared" ref="Z547" si="1394">Z546</f>
        <v>0</v>
      </c>
      <c r="AA547" s="410">
        <f t="shared" ref="AA547" si="1395">AA546</f>
        <v>0</v>
      </c>
      <c r="AB547" s="410">
        <f t="shared" ref="AB547" si="1396">AB546</f>
        <v>0</v>
      </c>
      <c r="AC547" s="410">
        <f t="shared" ref="AC547" si="1397">AC546</f>
        <v>0</v>
      </c>
      <c r="AD547" s="410">
        <f t="shared" ref="AD547" si="1398">AD546</f>
        <v>0</v>
      </c>
      <c r="AE547" s="410">
        <f t="shared" ref="AE547" si="1399">AE546</f>
        <v>0</v>
      </c>
      <c r="AF547" s="410">
        <f t="shared" ref="AF547" si="1400">AF546</f>
        <v>0</v>
      </c>
      <c r="AG547" s="410">
        <f t="shared" ref="AG547" si="1401">AG546</f>
        <v>0</v>
      </c>
      <c r="AH547" s="410">
        <f t="shared" ref="AH547" si="1402">AH546</f>
        <v>0</v>
      </c>
      <c r="AI547" s="410">
        <f t="shared" ref="AI547" si="1403">AI546</f>
        <v>0</v>
      </c>
      <c r="AJ547" s="410">
        <f t="shared" ref="AJ547" si="1404">AJ546</f>
        <v>0</v>
      </c>
      <c r="AK547" s="410">
        <f t="shared" ref="AK547" si="1405">AK546</f>
        <v>0</v>
      </c>
      <c r="AL547" s="410">
        <f t="shared" ref="AL547" si="1406">AL546</f>
        <v>0</v>
      </c>
      <c r="AM547" s="305"/>
    </row>
    <row r="548" spans="1:39" ht="15" outlineLevel="1">
      <c r="A548" s="531"/>
      <c r="B548" s="427"/>
      <c r="C548" s="290"/>
      <c r="D548" s="290"/>
      <c r="E548" s="290"/>
      <c r="F548" s="290"/>
      <c r="G548" s="290"/>
      <c r="H548" s="290"/>
      <c r="I548" s="290"/>
      <c r="J548" s="290"/>
      <c r="K548" s="290"/>
      <c r="L548" s="290"/>
      <c r="M548" s="290"/>
      <c r="N548" s="290"/>
      <c r="O548" s="290"/>
      <c r="P548" s="290"/>
      <c r="Q548" s="290"/>
      <c r="R548" s="290"/>
      <c r="S548" s="290"/>
      <c r="T548" s="290"/>
      <c r="U548" s="290"/>
      <c r="V548" s="290"/>
      <c r="W548" s="290"/>
      <c r="X548" s="290"/>
      <c r="Y548" s="411"/>
      <c r="Z548" s="424"/>
      <c r="AA548" s="424"/>
      <c r="AB548" s="424"/>
      <c r="AC548" s="424"/>
      <c r="AD548" s="424"/>
      <c r="AE548" s="424"/>
      <c r="AF548" s="424"/>
      <c r="AG548" s="424"/>
      <c r="AH548" s="424"/>
      <c r="AI548" s="424"/>
      <c r="AJ548" s="424"/>
      <c r="AK548" s="424"/>
      <c r="AL548" s="424"/>
      <c r="AM548" s="305"/>
    </row>
    <row r="549" spans="1:39" ht="30" outlineLevel="1">
      <c r="A549" s="531">
        <v>46</v>
      </c>
      <c r="B549" s="747" t="s">
        <v>793</v>
      </c>
      <c r="C549" s="290" t="s">
        <v>25</v>
      </c>
      <c r="D549" s="294">
        <f>+'7.  Persistence Report'!AW257</f>
        <v>379260.56019984296</v>
      </c>
      <c r="E549" s="294">
        <f>+'7.  Persistence Report'!AX257</f>
        <v>379260.56019984296</v>
      </c>
      <c r="F549" s="294">
        <f>+'7.  Persistence Report'!AY257</f>
        <v>379260.56019984296</v>
      </c>
      <c r="G549" s="294">
        <f>+'7.  Persistence Report'!AZ257</f>
        <v>379260.56019984296</v>
      </c>
      <c r="H549" s="294">
        <f>+'7.  Persistence Report'!BA257</f>
        <v>379260.56019984296</v>
      </c>
      <c r="I549" s="294">
        <f>+'7.  Persistence Report'!BB257</f>
        <v>379260.56019984296</v>
      </c>
      <c r="J549" s="294">
        <f>+'7.  Persistence Report'!BC257</f>
        <v>379260.56019984296</v>
      </c>
      <c r="K549" s="294">
        <f>+'7.  Persistence Report'!BD257</f>
        <v>379260.56019984296</v>
      </c>
      <c r="L549" s="294">
        <f>+'7.  Persistence Report'!BE257</f>
        <v>379260.56019984296</v>
      </c>
      <c r="M549" s="294">
        <f>+'7.  Persistence Report'!BF257</f>
        <v>379260.56019984296</v>
      </c>
      <c r="N549" s="294">
        <v>12</v>
      </c>
      <c r="O549" s="294">
        <f>+'7.  Persistence Report'!R257</f>
        <v>20.375473012</v>
      </c>
      <c r="P549" s="294">
        <f>+'7.  Persistence Report'!S257</f>
        <v>20.375473012</v>
      </c>
      <c r="Q549" s="294">
        <f>+'7.  Persistence Report'!T257</f>
        <v>20.375473012</v>
      </c>
      <c r="R549" s="294">
        <f>+'7.  Persistence Report'!U257</f>
        <v>20.375473012</v>
      </c>
      <c r="S549" s="294">
        <f>+'7.  Persistence Report'!V257</f>
        <v>20.375473012</v>
      </c>
      <c r="T549" s="294">
        <f>+'7.  Persistence Report'!W257</f>
        <v>20.375473012</v>
      </c>
      <c r="U549" s="294">
        <f>+'7.  Persistence Report'!X257</f>
        <v>20.375473012</v>
      </c>
      <c r="V549" s="294">
        <f>+'7.  Persistence Report'!Y257</f>
        <v>20.375473012</v>
      </c>
      <c r="W549" s="294">
        <f>+'7.  Persistence Report'!Z257</f>
        <v>20.375473012</v>
      </c>
      <c r="X549" s="294">
        <f>+'7.  Persistence Report'!AA257</f>
        <v>20.375473012</v>
      </c>
      <c r="Y549" s="425"/>
      <c r="Z549" s="409"/>
      <c r="AA549" s="409">
        <v>1</v>
      </c>
      <c r="AB549" s="409"/>
      <c r="AC549" s="409"/>
      <c r="AD549" s="409"/>
      <c r="AE549" s="409"/>
      <c r="AF549" s="414"/>
      <c r="AG549" s="414"/>
      <c r="AH549" s="414"/>
      <c r="AI549" s="414"/>
      <c r="AJ549" s="414"/>
      <c r="AK549" s="414"/>
      <c r="AL549" s="414"/>
      <c r="AM549" s="295">
        <f>SUM(Y549:AL549)</f>
        <v>1</v>
      </c>
    </row>
    <row r="550" spans="1:39" ht="15" outlineLevel="1">
      <c r="A550" s="531"/>
      <c r="B550" s="430" t="s">
        <v>308</v>
      </c>
      <c r="C550" s="290" t="s">
        <v>163</v>
      </c>
      <c r="D550" s="294"/>
      <c r="E550" s="294"/>
      <c r="F550" s="294"/>
      <c r="G550" s="294"/>
      <c r="H550" s="294"/>
      <c r="I550" s="294"/>
      <c r="J550" s="294"/>
      <c r="K550" s="294"/>
      <c r="L550" s="294"/>
      <c r="M550" s="294"/>
      <c r="N550" s="294">
        <f>N549</f>
        <v>12</v>
      </c>
      <c r="O550" s="294"/>
      <c r="P550" s="294"/>
      <c r="Q550" s="294"/>
      <c r="R550" s="294"/>
      <c r="S550" s="294"/>
      <c r="T550" s="294"/>
      <c r="U550" s="294"/>
      <c r="V550" s="294"/>
      <c r="W550" s="294"/>
      <c r="X550" s="294"/>
      <c r="Y550" s="410">
        <f>Y549</f>
        <v>0</v>
      </c>
      <c r="Z550" s="410">
        <f t="shared" ref="Z550" si="1407">Z549</f>
        <v>0</v>
      </c>
      <c r="AA550" s="410">
        <f t="shared" ref="AA550" si="1408">AA549</f>
        <v>1</v>
      </c>
      <c r="AB550" s="410">
        <f t="shared" ref="AB550" si="1409">AB549</f>
        <v>0</v>
      </c>
      <c r="AC550" s="410">
        <f t="shared" ref="AC550" si="1410">AC549</f>
        <v>0</v>
      </c>
      <c r="AD550" s="410">
        <f t="shared" ref="AD550" si="1411">AD549</f>
        <v>0</v>
      </c>
      <c r="AE550" s="410">
        <f t="shared" ref="AE550" si="1412">AE549</f>
        <v>0</v>
      </c>
      <c r="AF550" s="410">
        <f t="shared" ref="AF550" si="1413">AF549</f>
        <v>0</v>
      </c>
      <c r="AG550" s="410">
        <f t="shared" ref="AG550" si="1414">AG549</f>
        <v>0</v>
      </c>
      <c r="AH550" s="410">
        <f t="shared" ref="AH550" si="1415">AH549</f>
        <v>0</v>
      </c>
      <c r="AI550" s="410">
        <f t="shared" ref="AI550" si="1416">AI549</f>
        <v>0</v>
      </c>
      <c r="AJ550" s="410">
        <f t="shared" ref="AJ550" si="1417">AJ549</f>
        <v>0</v>
      </c>
      <c r="AK550" s="410">
        <f t="shared" ref="AK550" si="1418">AK549</f>
        <v>0</v>
      </c>
      <c r="AL550" s="410">
        <f t="shared" ref="AL550" si="1419">AL549</f>
        <v>0</v>
      </c>
      <c r="AM550" s="305"/>
    </row>
    <row r="551" spans="1:39" ht="15" outlineLevel="1">
      <c r="A551" s="531"/>
      <c r="B551" s="427"/>
      <c r="C551" s="290"/>
      <c r="D551" s="290"/>
      <c r="E551" s="290"/>
      <c r="F551" s="290"/>
      <c r="G551" s="290"/>
      <c r="H551" s="290"/>
      <c r="I551" s="290"/>
      <c r="J551" s="290"/>
      <c r="K551" s="290"/>
      <c r="L551" s="290"/>
      <c r="M551" s="290"/>
      <c r="N551" s="290"/>
      <c r="O551" s="290"/>
      <c r="P551" s="290"/>
      <c r="Q551" s="290"/>
      <c r="R551" s="290"/>
      <c r="S551" s="290"/>
      <c r="T551" s="290"/>
      <c r="U551" s="290"/>
      <c r="V551" s="290"/>
      <c r="W551" s="290"/>
      <c r="X551" s="290"/>
      <c r="Y551" s="411"/>
      <c r="Z551" s="424"/>
      <c r="AA551" s="424"/>
      <c r="AB551" s="424"/>
      <c r="AC551" s="424"/>
      <c r="AD551" s="424"/>
      <c r="AE551" s="424"/>
      <c r="AF551" s="424"/>
      <c r="AG551" s="424"/>
      <c r="AH551" s="424"/>
      <c r="AI551" s="424"/>
      <c r="AJ551" s="424"/>
      <c r="AK551" s="424"/>
      <c r="AL551" s="424"/>
      <c r="AM551" s="305"/>
    </row>
    <row r="552" spans="1:39" ht="30" outlineLevel="1">
      <c r="A552" s="531">
        <v>47</v>
      </c>
      <c r="B552" s="427" t="s">
        <v>139</v>
      </c>
      <c r="C552" s="290" t="s">
        <v>25</v>
      </c>
      <c r="D552" s="294"/>
      <c r="E552" s="294"/>
      <c r="F552" s="294"/>
      <c r="G552" s="294"/>
      <c r="H552" s="294"/>
      <c r="I552" s="294"/>
      <c r="J552" s="294"/>
      <c r="K552" s="294"/>
      <c r="L552" s="294"/>
      <c r="M552" s="294"/>
      <c r="N552" s="294">
        <v>12</v>
      </c>
      <c r="O552" s="294"/>
      <c r="P552" s="294"/>
      <c r="Q552" s="294"/>
      <c r="R552" s="294"/>
      <c r="S552" s="294"/>
      <c r="T552" s="294"/>
      <c r="U552" s="294"/>
      <c r="V552" s="294"/>
      <c r="W552" s="294"/>
      <c r="X552" s="294"/>
      <c r="Y552" s="425"/>
      <c r="Z552" s="409"/>
      <c r="AA552" s="409"/>
      <c r="AB552" s="409"/>
      <c r="AC552" s="409"/>
      <c r="AD552" s="409"/>
      <c r="AE552" s="409"/>
      <c r="AF552" s="414"/>
      <c r="AG552" s="414"/>
      <c r="AH552" s="414"/>
      <c r="AI552" s="414"/>
      <c r="AJ552" s="414"/>
      <c r="AK552" s="414"/>
      <c r="AL552" s="414"/>
      <c r="AM552" s="295">
        <f>SUM(Y552:AL552)</f>
        <v>0</v>
      </c>
    </row>
    <row r="553" spans="1:39" ht="15" outlineLevel="1">
      <c r="A553" s="531"/>
      <c r="B553" s="430" t="s">
        <v>308</v>
      </c>
      <c r="C553" s="290" t="s">
        <v>163</v>
      </c>
      <c r="D553" s="294"/>
      <c r="E553" s="294"/>
      <c r="F553" s="294"/>
      <c r="G553" s="294"/>
      <c r="H553" s="294"/>
      <c r="I553" s="294"/>
      <c r="J553" s="294"/>
      <c r="K553" s="294"/>
      <c r="L553" s="294"/>
      <c r="M553" s="294"/>
      <c r="N553" s="294">
        <f>N552</f>
        <v>12</v>
      </c>
      <c r="O553" s="294"/>
      <c r="P553" s="294"/>
      <c r="Q553" s="294"/>
      <c r="R553" s="294"/>
      <c r="S553" s="294"/>
      <c r="T553" s="294"/>
      <c r="U553" s="294"/>
      <c r="V553" s="294"/>
      <c r="W553" s="294"/>
      <c r="X553" s="294"/>
      <c r="Y553" s="410">
        <f>Y552</f>
        <v>0</v>
      </c>
      <c r="Z553" s="410">
        <f t="shared" ref="Z553" si="1420">Z552</f>
        <v>0</v>
      </c>
      <c r="AA553" s="410">
        <f t="shared" ref="AA553" si="1421">AA552</f>
        <v>0</v>
      </c>
      <c r="AB553" s="410">
        <f t="shared" ref="AB553" si="1422">AB552</f>
        <v>0</v>
      </c>
      <c r="AC553" s="410">
        <f t="shared" ref="AC553" si="1423">AC552</f>
        <v>0</v>
      </c>
      <c r="AD553" s="410">
        <f t="shared" ref="AD553" si="1424">AD552</f>
        <v>0</v>
      </c>
      <c r="AE553" s="410">
        <f t="shared" ref="AE553" si="1425">AE552</f>
        <v>0</v>
      </c>
      <c r="AF553" s="410">
        <f t="shared" ref="AF553" si="1426">AF552</f>
        <v>0</v>
      </c>
      <c r="AG553" s="410">
        <f t="shared" ref="AG553" si="1427">AG552</f>
        <v>0</v>
      </c>
      <c r="AH553" s="410">
        <f t="shared" ref="AH553" si="1428">AH552</f>
        <v>0</v>
      </c>
      <c r="AI553" s="410">
        <f t="shared" ref="AI553" si="1429">AI552</f>
        <v>0</v>
      </c>
      <c r="AJ553" s="410">
        <f t="shared" ref="AJ553" si="1430">AJ552</f>
        <v>0</v>
      </c>
      <c r="AK553" s="410">
        <f t="shared" ref="AK553" si="1431">AK552</f>
        <v>0</v>
      </c>
      <c r="AL553" s="410">
        <f t="shared" ref="AL553" si="1432">AL552</f>
        <v>0</v>
      </c>
      <c r="AM553" s="305"/>
    </row>
    <row r="554" spans="1:39" ht="15" outlineLevel="1">
      <c r="A554" s="531"/>
      <c r="B554" s="427"/>
      <c r="C554" s="290"/>
      <c r="D554" s="290"/>
      <c r="E554" s="290"/>
      <c r="F554" s="290"/>
      <c r="G554" s="290"/>
      <c r="H554" s="290"/>
      <c r="I554" s="290"/>
      <c r="J554" s="290"/>
      <c r="K554" s="290"/>
      <c r="L554" s="290"/>
      <c r="M554" s="290"/>
      <c r="N554" s="290"/>
      <c r="O554" s="290"/>
      <c r="P554" s="290"/>
      <c r="Q554" s="290"/>
      <c r="R554" s="290"/>
      <c r="S554" s="290"/>
      <c r="T554" s="290"/>
      <c r="U554" s="290"/>
      <c r="V554" s="290"/>
      <c r="W554" s="290"/>
      <c r="X554" s="290"/>
      <c r="Y554" s="411"/>
      <c r="Z554" s="424"/>
      <c r="AA554" s="424"/>
      <c r="AB554" s="424"/>
      <c r="AC554" s="424"/>
      <c r="AD554" s="424"/>
      <c r="AE554" s="424"/>
      <c r="AF554" s="424"/>
      <c r="AG554" s="424"/>
      <c r="AH554" s="424"/>
      <c r="AI554" s="424"/>
      <c r="AJ554" s="424"/>
      <c r="AK554" s="424"/>
      <c r="AL554" s="424"/>
      <c r="AM554" s="305"/>
    </row>
    <row r="555" spans="1:39" ht="30" outlineLevel="1">
      <c r="A555" s="531">
        <v>48</v>
      </c>
      <c r="B555" s="427" t="s">
        <v>140</v>
      </c>
      <c r="C555" s="290" t="s">
        <v>25</v>
      </c>
      <c r="D555" s="294"/>
      <c r="E555" s="294"/>
      <c r="F555" s="294"/>
      <c r="G555" s="294"/>
      <c r="H555" s="294"/>
      <c r="I555" s="294"/>
      <c r="J555" s="294"/>
      <c r="K555" s="294"/>
      <c r="L555" s="294"/>
      <c r="M555" s="294"/>
      <c r="N555" s="294">
        <v>12</v>
      </c>
      <c r="O555" s="294"/>
      <c r="P555" s="294"/>
      <c r="Q555" s="294"/>
      <c r="R555" s="294"/>
      <c r="S555" s="294"/>
      <c r="T555" s="294"/>
      <c r="U555" s="294"/>
      <c r="V555" s="294"/>
      <c r="W555" s="294"/>
      <c r="X555" s="294"/>
      <c r="Y555" s="425"/>
      <c r="Z555" s="409"/>
      <c r="AA555" s="409"/>
      <c r="AB555" s="409"/>
      <c r="AC555" s="409"/>
      <c r="AD555" s="409"/>
      <c r="AE555" s="409"/>
      <c r="AF555" s="414"/>
      <c r="AG555" s="414"/>
      <c r="AH555" s="414"/>
      <c r="AI555" s="414"/>
      <c r="AJ555" s="414"/>
      <c r="AK555" s="414"/>
      <c r="AL555" s="414"/>
      <c r="AM555" s="295">
        <f>SUM(Y555:AL555)</f>
        <v>0</v>
      </c>
    </row>
    <row r="556" spans="1:39" ht="15" outlineLevel="1">
      <c r="A556" s="531"/>
      <c r="B556" s="430" t="s">
        <v>308</v>
      </c>
      <c r="C556" s="290" t="s">
        <v>163</v>
      </c>
      <c r="D556" s="294"/>
      <c r="E556" s="294"/>
      <c r="F556" s="294"/>
      <c r="G556" s="294"/>
      <c r="H556" s="294"/>
      <c r="I556" s="294"/>
      <c r="J556" s="294"/>
      <c r="K556" s="294"/>
      <c r="L556" s="294"/>
      <c r="M556" s="294"/>
      <c r="N556" s="294">
        <f>N555</f>
        <v>12</v>
      </c>
      <c r="O556" s="294"/>
      <c r="P556" s="294"/>
      <c r="Q556" s="294"/>
      <c r="R556" s="294"/>
      <c r="S556" s="294"/>
      <c r="T556" s="294"/>
      <c r="U556" s="294"/>
      <c r="V556" s="294"/>
      <c r="W556" s="294"/>
      <c r="X556" s="294"/>
      <c r="Y556" s="410">
        <f>Y555</f>
        <v>0</v>
      </c>
      <c r="Z556" s="410">
        <f t="shared" ref="Z556" si="1433">Z555</f>
        <v>0</v>
      </c>
      <c r="AA556" s="410">
        <f t="shared" ref="AA556" si="1434">AA555</f>
        <v>0</v>
      </c>
      <c r="AB556" s="410">
        <f t="shared" ref="AB556" si="1435">AB555</f>
        <v>0</v>
      </c>
      <c r="AC556" s="410">
        <f t="shared" ref="AC556" si="1436">AC555</f>
        <v>0</v>
      </c>
      <c r="AD556" s="410">
        <f t="shared" ref="AD556" si="1437">AD555</f>
        <v>0</v>
      </c>
      <c r="AE556" s="410">
        <f t="shared" ref="AE556" si="1438">AE555</f>
        <v>0</v>
      </c>
      <c r="AF556" s="410">
        <f t="shared" ref="AF556" si="1439">AF555</f>
        <v>0</v>
      </c>
      <c r="AG556" s="410">
        <f t="shared" ref="AG556" si="1440">AG555</f>
        <v>0</v>
      </c>
      <c r="AH556" s="410">
        <f t="shared" ref="AH556" si="1441">AH555</f>
        <v>0</v>
      </c>
      <c r="AI556" s="410">
        <f t="shared" ref="AI556" si="1442">AI555</f>
        <v>0</v>
      </c>
      <c r="AJ556" s="410">
        <f t="shared" ref="AJ556" si="1443">AJ555</f>
        <v>0</v>
      </c>
      <c r="AK556" s="410">
        <f t="shared" ref="AK556" si="1444">AK555</f>
        <v>0</v>
      </c>
      <c r="AL556" s="410">
        <f t="shared" ref="AL556" si="1445">AL555</f>
        <v>0</v>
      </c>
      <c r="AM556" s="305"/>
    </row>
    <row r="557" spans="1:39" ht="15" outlineLevel="1">
      <c r="A557" s="531"/>
      <c r="B557" s="427"/>
      <c r="C557" s="290"/>
      <c r="D557" s="290"/>
      <c r="E557" s="290"/>
      <c r="F557" s="290"/>
      <c r="G557" s="290"/>
      <c r="H557" s="290"/>
      <c r="I557" s="290"/>
      <c r="J557" s="290"/>
      <c r="K557" s="290"/>
      <c r="L557" s="290"/>
      <c r="M557" s="290"/>
      <c r="N557" s="290"/>
      <c r="O557" s="290"/>
      <c r="P557" s="290"/>
      <c r="Q557" s="290"/>
      <c r="R557" s="290"/>
      <c r="S557" s="290"/>
      <c r="T557" s="290"/>
      <c r="U557" s="290"/>
      <c r="V557" s="290"/>
      <c r="W557" s="290"/>
      <c r="X557" s="290"/>
      <c r="Y557" s="411"/>
      <c r="Z557" s="424"/>
      <c r="AA557" s="424"/>
      <c r="AB557" s="424"/>
      <c r="AC557" s="424"/>
      <c r="AD557" s="424"/>
      <c r="AE557" s="424"/>
      <c r="AF557" s="424"/>
      <c r="AG557" s="424"/>
      <c r="AH557" s="424"/>
      <c r="AI557" s="424"/>
      <c r="AJ557" s="424"/>
      <c r="AK557" s="424"/>
      <c r="AL557" s="424"/>
      <c r="AM557" s="305"/>
    </row>
    <row r="558" spans="1:39" ht="30" outlineLevel="1">
      <c r="A558" s="531">
        <v>49</v>
      </c>
      <c r="B558" s="427" t="s">
        <v>141</v>
      </c>
      <c r="C558" s="290" t="s">
        <v>25</v>
      </c>
      <c r="D558" s="294"/>
      <c r="E558" s="294"/>
      <c r="F558" s="294"/>
      <c r="G558" s="294"/>
      <c r="H558" s="294"/>
      <c r="I558" s="294"/>
      <c r="J558" s="294"/>
      <c r="K558" s="294"/>
      <c r="L558" s="294"/>
      <c r="M558" s="294"/>
      <c r="N558" s="294">
        <v>12</v>
      </c>
      <c r="O558" s="294"/>
      <c r="P558" s="294"/>
      <c r="Q558" s="294"/>
      <c r="R558" s="294"/>
      <c r="S558" s="294"/>
      <c r="T558" s="294"/>
      <c r="U558" s="294"/>
      <c r="V558" s="294"/>
      <c r="W558" s="294"/>
      <c r="X558" s="294"/>
      <c r="Y558" s="425"/>
      <c r="Z558" s="409"/>
      <c r="AA558" s="409"/>
      <c r="AB558" s="409"/>
      <c r="AC558" s="409"/>
      <c r="AD558" s="409"/>
      <c r="AE558" s="409"/>
      <c r="AF558" s="414"/>
      <c r="AG558" s="414"/>
      <c r="AH558" s="414"/>
      <c r="AI558" s="414"/>
      <c r="AJ558" s="414"/>
      <c r="AK558" s="414"/>
      <c r="AL558" s="414"/>
      <c r="AM558" s="295">
        <f>SUM(Y558:AL558)</f>
        <v>0</v>
      </c>
    </row>
    <row r="559" spans="1:39" ht="15" outlineLevel="1">
      <c r="A559" s="531"/>
      <c r="B559" s="430" t="s">
        <v>308</v>
      </c>
      <c r="C559" s="290" t="s">
        <v>163</v>
      </c>
      <c r="D559" s="294"/>
      <c r="E559" s="294"/>
      <c r="F559" s="294"/>
      <c r="G559" s="294"/>
      <c r="H559" s="294"/>
      <c r="I559" s="294"/>
      <c r="J559" s="294"/>
      <c r="K559" s="294"/>
      <c r="L559" s="294"/>
      <c r="M559" s="294"/>
      <c r="N559" s="294">
        <f>N558</f>
        <v>12</v>
      </c>
      <c r="O559" s="294"/>
      <c r="P559" s="294"/>
      <c r="Q559" s="294"/>
      <c r="R559" s="294"/>
      <c r="S559" s="294"/>
      <c r="T559" s="294"/>
      <c r="U559" s="294"/>
      <c r="V559" s="294"/>
      <c r="W559" s="294"/>
      <c r="X559" s="294"/>
      <c r="Y559" s="410">
        <f>Y558</f>
        <v>0</v>
      </c>
      <c r="Z559" s="410">
        <f t="shared" ref="Z559" si="1446">Z558</f>
        <v>0</v>
      </c>
      <c r="AA559" s="410">
        <f t="shared" ref="AA559" si="1447">AA558</f>
        <v>0</v>
      </c>
      <c r="AB559" s="410">
        <f t="shared" ref="AB559" si="1448">AB558</f>
        <v>0</v>
      </c>
      <c r="AC559" s="410">
        <f t="shared" ref="AC559" si="1449">AC558</f>
        <v>0</v>
      </c>
      <c r="AD559" s="410">
        <f t="shared" ref="AD559" si="1450">AD558</f>
        <v>0</v>
      </c>
      <c r="AE559" s="410">
        <f t="shared" ref="AE559" si="1451">AE558</f>
        <v>0</v>
      </c>
      <c r="AF559" s="410">
        <f t="shared" ref="AF559" si="1452">AF558</f>
        <v>0</v>
      </c>
      <c r="AG559" s="410">
        <f t="shared" ref="AG559" si="1453">AG558</f>
        <v>0</v>
      </c>
      <c r="AH559" s="410">
        <f t="shared" ref="AH559" si="1454">AH558</f>
        <v>0</v>
      </c>
      <c r="AI559" s="410">
        <f t="shared" ref="AI559" si="1455">AI558</f>
        <v>0</v>
      </c>
      <c r="AJ559" s="410">
        <f t="shared" ref="AJ559" si="1456">AJ558</f>
        <v>0</v>
      </c>
      <c r="AK559" s="410">
        <f t="shared" ref="AK559" si="1457">AK558</f>
        <v>0</v>
      </c>
      <c r="AL559" s="410">
        <f t="shared" ref="AL559" si="1458">AL558</f>
        <v>0</v>
      </c>
      <c r="AM559" s="305"/>
    </row>
    <row r="560" spans="1:39" ht="15" outlineLevel="1">
      <c r="A560" s="531"/>
      <c r="B560" s="430"/>
      <c r="C560" s="304"/>
      <c r="D560" s="290"/>
      <c r="E560" s="290"/>
      <c r="F560" s="290"/>
      <c r="G560" s="290"/>
      <c r="H560" s="290"/>
      <c r="I560" s="290"/>
      <c r="J560" s="290"/>
      <c r="K560" s="290"/>
      <c r="L560" s="290"/>
      <c r="M560" s="290"/>
      <c r="N560" s="290"/>
      <c r="O560" s="290"/>
      <c r="P560" s="290"/>
      <c r="Q560" s="290"/>
      <c r="R560" s="290"/>
      <c r="S560" s="290"/>
      <c r="T560" s="290"/>
      <c r="U560" s="290"/>
      <c r="V560" s="290"/>
      <c r="W560" s="290"/>
      <c r="X560" s="290"/>
      <c r="Y560" s="300"/>
      <c r="Z560" s="300"/>
      <c r="AA560" s="300"/>
      <c r="AB560" s="300"/>
      <c r="AC560" s="300"/>
      <c r="AD560" s="300"/>
      <c r="AE560" s="300"/>
      <c r="AF560" s="300"/>
      <c r="AG560" s="300"/>
      <c r="AH560" s="300"/>
      <c r="AI560" s="300"/>
      <c r="AJ560" s="300"/>
      <c r="AK560" s="300"/>
      <c r="AL560" s="300"/>
      <c r="AM560" s="305"/>
    </row>
    <row r="561" spans="2:39" ht="15.6">
      <c r="B561" s="326" t="s">
        <v>292</v>
      </c>
      <c r="C561" s="328"/>
      <c r="D561" s="328">
        <f>SUM(D404:D559)</f>
        <v>34344688.47111091</v>
      </c>
      <c r="E561" s="328">
        <f t="shared" ref="E561:M561" si="1459">SUM(E404:E559)</f>
        <v>30615622.727836948</v>
      </c>
      <c r="F561" s="328">
        <f t="shared" si="1459"/>
        <v>30615622.727836948</v>
      </c>
      <c r="G561" s="328">
        <f t="shared" si="1459"/>
        <v>30615622.727836948</v>
      </c>
      <c r="H561" s="328">
        <f t="shared" si="1459"/>
        <v>30615622.727836948</v>
      </c>
      <c r="I561" s="328">
        <f t="shared" si="1459"/>
        <v>30615622.727836948</v>
      </c>
      <c r="J561" s="328">
        <f t="shared" si="1459"/>
        <v>30615622.727836948</v>
      </c>
      <c r="K561" s="328">
        <f t="shared" si="1459"/>
        <v>30615622.727836948</v>
      </c>
      <c r="L561" s="328">
        <f t="shared" si="1459"/>
        <v>30615622.727836948</v>
      </c>
      <c r="M561" s="328">
        <f t="shared" si="1459"/>
        <v>30615622.727836948</v>
      </c>
      <c r="N561" s="328"/>
      <c r="O561" s="328">
        <f>SUM(O404:O559)</f>
        <v>3177.2272687617956</v>
      </c>
      <c r="P561" s="328">
        <f t="shared" ref="P561:X561" si="1460">SUM(P404:P559)</f>
        <v>3177.2272687617956</v>
      </c>
      <c r="Q561" s="328">
        <f t="shared" si="1460"/>
        <v>3177.2272687617956</v>
      </c>
      <c r="R561" s="328">
        <f t="shared" si="1460"/>
        <v>3177.2272687617956</v>
      </c>
      <c r="S561" s="328">
        <f t="shared" si="1460"/>
        <v>3177.2272687617956</v>
      </c>
      <c r="T561" s="328">
        <f t="shared" si="1460"/>
        <v>3177.2272687617956</v>
      </c>
      <c r="U561" s="328">
        <f t="shared" si="1460"/>
        <v>3177.2272687617956</v>
      </c>
      <c r="V561" s="328">
        <f t="shared" si="1460"/>
        <v>3177.2272687617956</v>
      </c>
      <c r="W561" s="328">
        <f t="shared" si="1460"/>
        <v>3177.2272687617956</v>
      </c>
      <c r="X561" s="328">
        <f t="shared" si="1460"/>
        <v>3177.2272687617956</v>
      </c>
      <c r="Y561" s="328">
        <f>IF(Y402="kWh",SUMPRODUCT(D404:D559,Y404:Y559))</f>
        <v>19367353.117234088</v>
      </c>
      <c r="Z561" s="328">
        <f>IF(Z402="kWh",SUMPRODUCT(D404:D559,Z404:Z559))</f>
        <v>1509118.553008162</v>
      </c>
      <c r="AA561" s="328">
        <f>IF(AA402="kw",SUMPRODUCT(N404:N559,O404:O559,AA404:AA559),SUMPRODUCT(D404:D559,AA404:AA559))</f>
        <v>16471.091487942609</v>
      </c>
      <c r="AB561" s="328">
        <f>IF(AB402="kw",SUMPRODUCT(N404:N559,O404:O559,AB404:AB559),SUMPRODUCT(D404:D559,AB404:AB559))</f>
        <v>5.5869635328156564</v>
      </c>
      <c r="AC561" s="328">
        <f>IF(AC402="kw",SUMPRODUCT(N404:N559,O404:O559,AC404:AC559),SUMPRODUCT(D404:D559,AC404:AC559))</f>
        <v>383.61260394333561</v>
      </c>
      <c r="AD561" s="328">
        <f>IF(AD402="kw",SUMPRODUCT(N404:N559,O404:O559,AD404:AD559),SUMPRODUCT(D404:D559,AD404:AD559))</f>
        <v>0</v>
      </c>
      <c r="AE561" s="328">
        <f>IF(AE402="kw",SUMPRODUCT(N404:N559,O404:O559,AE404:AE559),SUMPRODUCT(D404:D559,AE404:AE559))</f>
        <v>0</v>
      </c>
      <c r="AF561" s="328">
        <f>IF(AF402="kw",SUMPRODUCT(N404:N559,O404:O559,AF404:AF559),SUMPRODUCT(D404:D559,AF404:AF559))</f>
        <v>0</v>
      </c>
      <c r="AG561" s="328">
        <f>IF(AG402="kw",SUMPRODUCT(N404:N559,O404:O559,AG404:AG559),SUMPRODUCT(D404:D559,AG404:AG559))</f>
        <v>0</v>
      </c>
      <c r="AH561" s="328">
        <f>IF(AH402="kw",SUMPRODUCT(N404:N559,O404:O559,AH404:AH559),SUMPRODUCT(D404:D559,AH404:AH559))</f>
        <v>0</v>
      </c>
      <c r="AI561" s="328">
        <f>IF(AI402="kw",SUMPRODUCT(N404:N559,O404:O559,AI404:AI559),SUMPRODUCT(D404:D559,AI404:AI559))</f>
        <v>0</v>
      </c>
      <c r="AJ561" s="328">
        <f>IF(AJ402="kw",SUMPRODUCT(N404:N559,O404:O559,AJ404:AJ559),SUMPRODUCT(D404:D559,AJ404:AJ559))</f>
        <v>0</v>
      </c>
      <c r="AK561" s="328">
        <f>IF(AK402="kw",SUMPRODUCT(N404:N559,O404:O559,AK404:AK559),SUMPRODUCT(D404:D559,AK404:AK559))</f>
        <v>0</v>
      </c>
      <c r="AL561" s="328">
        <f>IF(AL402="kw",SUMPRODUCT(N404:N559,O404:O559,AL404:AL559),SUMPRODUCT(D404:D559,AL404:AL559))</f>
        <v>0</v>
      </c>
      <c r="AM561" s="329"/>
    </row>
    <row r="562" spans="2:39" ht="15.6">
      <c r="B562" s="390" t="s">
        <v>293</v>
      </c>
      <c r="C562" s="391"/>
      <c r="D562" s="391"/>
      <c r="E562" s="391"/>
      <c r="F562" s="391"/>
      <c r="G562" s="391"/>
      <c r="H562" s="391"/>
      <c r="I562" s="391"/>
      <c r="J562" s="391"/>
      <c r="K562" s="391"/>
      <c r="L562" s="391"/>
      <c r="M562" s="391"/>
      <c r="N562" s="391"/>
      <c r="O562" s="391"/>
      <c r="P562" s="391"/>
      <c r="Q562" s="391"/>
      <c r="R562" s="391"/>
      <c r="S562" s="391"/>
      <c r="T562" s="391"/>
      <c r="U562" s="391"/>
      <c r="V562" s="391"/>
      <c r="W562" s="391"/>
      <c r="X562" s="391"/>
      <c r="Y562" s="391">
        <f>HLOOKUP(Y218,'2. LRAMVA Threshold'!$B$42:$Q$53,9,FALSE)</f>
        <v>9138000</v>
      </c>
      <c r="Z562" s="391">
        <f>HLOOKUP(Z218,'2. LRAMVA Threshold'!$B$42:$Q$53,9,FALSE)</f>
        <v>918000</v>
      </c>
      <c r="AA562" s="391">
        <f>HLOOKUP(AA218,'2. LRAMVA Threshold'!$B$42:$Q$53,9,FALSE)</f>
        <v>56525.715164811285</v>
      </c>
      <c r="AB562" s="391">
        <f>HLOOKUP(AB218,'2. LRAMVA Threshold'!$B$42:$Q$53,9,FALSE)</f>
        <v>1203.4557846211967</v>
      </c>
      <c r="AC562" s="391">
        <f>HLOOKUP(AC218,'2. LRAMVA Threshold'!$B$42:$Q$53,9,FALSE)</f>
        <v>15.731448164982963</v>
      </c>
      <c r="AD562" s="391">
        <f>HLOOKUP(AD218,'2. LRAMVA Threshold'!$B$42:$Q$53,9,FALSE)</f>
        <v>0</v>
      </c>
      <c r="AE562" s="391">
        <f>HLOOKUP(AE218,'2. LRAMVA Threshold'!$B$42:$Q$53,9,FALSE)</f>
        <v>0</v>
      </c>
      <c r="AF562" s="391">
        <f>HLOOKUP(AF218,'2. LRAMVA Threshold'!$B$42:$Q$53,9,FALSE)</f>
        <v>0</v>
      </c>
      <c r="AG562" s="391">
        <f>HLOOKUP(AG218,'2. LRAMVA Threshold'!$B$42:$Q$53,9,FALSE)</f>
        <v>0</v>
      </c>
      <c r="AH562" s="391">
        <f>HLOOKUP(AH218,'2. LRAMVA Threshold'!$B$42:$Q$53,9,FALSE)</f>
        <v>0</v>
      </c>
      <c r="AI562" s="391">
        <f>HLOOKUP(AI218,'2. LRAMVA Threshold'!$B$42:$Q$53,9,FALSE)</f>
        <v>0</v>
      </c>
      <c r="AJ562" s="391">
        <f>HLOOKUP(AJ218,'2. LRAMVA Threshold'!$B$42:$Q$53,9,FALSE)</f>
        <v>0</v>
      </c>
      <c r="AK562" s="391">
        <f>HLOOKUP(AK218,'2. LRAMVA Threshold'!$B$42:$Q$53,9,FALSE)</f>
        <v>0</v>
      </c>
      <c r="AL562" s="391">
        <f>HLOOKUP(AL218,'2. LRAMVA Threshold'!$B$42:$Q$53,9,FALSE)</f>
        <v>0</v>
      </c>
      <c r="AM562" s="392"/>
    </row>
    <row r="563" spans="2:39" ht="15">
      <c r="B563" s="393"/>
      <c r="C563" s="431"/>
      <c r="D563" s="432"/>
      <c r="E563" s="432"/>
      <c r="F563" s="432"/>
      <c r="G563" s="432"/>
      <c r="H563" s="432"/>
      <c r="I563" s="432"/>
      <c r="J563" s="432"/>
      <c r="K563" s="432"/>
      <c r="L563" s="432"/>
      <c r="M563" s="432"/>
      <c r="N563" s="432"/>
      <c r="O563" s="433"/>
      <c r="P563" s="432"/>
      <c r="Q563" s="432"/>
      <c r="R563" s="432"/>
      <c r="S563" s="434"/>
      <c r="T563" s="434"/>
      <c r="U563" s="434"/>
      <c r="V563" s="434"/>
      <c r="W563" s="432"/>
      <c r="X563" s="432"/>
      <c r="Y563" s="435"/>
      <c r="Z563" s="435"/>
      <c r="AA563" s="435"/>
      <c r="AB563" s="435"/>
      <c r="AC563" s="435"/>
      <c r="AD563" s="435"/>
      <c r="AE563" s="435"/>
      <c r="AF563" s="398"/>
      <c r="AG563" s="398"/>
      <c r="AH563" s="398"/>
      <c r="AI563" s="398"/>
      <c r="AJ563" s="398"/>
      <c r="AK563" s="398"/>
      <c r="AL563" s="398"/>
      <c r="AM563" s="399"/>
    </row>
    <row r="564" spans="2:39" ht="15">
      <c r="B564" s="323" t="s">
        <v>294</v>
      </c>
      <c r="C564" s="337"/>
      <c r="D564" s="337"/>
      <c r="E564" s="375"/>
      <c r="F564" s="375"/>
      <c r="G564" s="375"/>
      <c r="H564" s="375"/>
      <c r="I564" s="375"/>
      <c r="J564" s="375"/>
      <c r="K564" s="375"/>
      <c r="L564" s="375"/>
      <c r="M564" s="375"/>
      <c r="N564" s="375"/>
      <c r="O564" s="290"/>
      <c r="P564" s="339"/>
      <c r="Q564" s="339"/>
      <c r="R564" s="339"/>
      <c r="S564" s="338"/>
      <c r="T564" s="338"/>
      <c r="U564" s="338"/>
      <c r="V564" s="338"/>
      <c r="W564" s="339"/>
      <c r="X564" s="339"/>
      <c r="Y564" s="340">
        <f>HLOOKUP(Y$35,'3.  Distribution Rates'!$C$122:$P$133,9,FALSE)</f>
        <v>8.2000000000000007E-3</v>
      </c>
      <c r="Z564" s="340">
        <f>HLOOKUP(Z$35,'3.  Distribution Rates'!$C$122:$P$133,9,FALSE)</f>
        <v>1.61E-2</v>
      </c>
      <c r="AA564" s="340">
        <f>HLOOKUP(AA$35,'3.  Distribution Rates'!$C$122:$P$133,9,FALSE)</f>
        <v>4.8388</v>
      </c>
      <c r="AB564" s="340">
        <f>HLOOKUP(AB$35,'3.  Distribution Rates'!$C$122:$P$133,9,FALSE)</f>
        <v>2.8083999999999998</v>
      </c>
      <c r="AC564" s="340">
        <f>HLOOKUP(AC$35,'3.  Distribution Rates'!$C$122:$P$133,9,FALSE)</f>
        <v>23.649799999999999</v>
      </c>
      <c r="AD564" s="340">
        <f>HLOOKUP(AD$35,'3.  Distribution Rates'!$C$122:$P$133,9,FALSE)</f>
        <v>0</v>
      </c>
      <c r="AE564" s="340">
        <f>HLOOKUP(AE$35,'3.  Distribution Rates'!$C$122:$P$133,9,FALSE)</f>
        <v>0</v>
      </c>
      <c r="AF564" s="340">
        <f>HLOOKUP(AF$35,'3.  Distribution Rates'!$C$122:$P$133,9,FALSE)</f>
        <v>0</v>
      </c>
      <c r="AG564" s="340">
        <f>HLOOKUP(AG$35,'3.  Distribution Rates'!$C$122:$P$133,9,FALSE)</f>
        <v>0</v>
      </c>
      <c r="AH564" s="340">
        <f>HLOOKUP(AH$35,'3.  Distribution Rates'!$C$122:$P$133,9,FALSE)</f>
        <v>0</v>
      </c>
      <c r="AI564" s="340">
        <f>HLOOKUP(AI$35,'3.  Distribution Rates'!$C$122:$P$133,9,FALSE)</f>
        <v>0</v>
      </c>
      <c r="AJ564" s="340">
        <f>HLOOKUP(AJ$35,'3.  Distribution Rates'!$C$122:$P$133,9,FALSE)</f>
        <v>0</v>
      </c>
      <c r="AK564" s="340">
        <f>HLOOKUP(AK$35,'3.  Distribution Rates'!$C$122:$P$133,9,FALSE)</f>
        <v>0</v>
      </c>
      <c r="AL564" s="340">
        <f>HLOOKUP(AL$35,'3.  Distribution Rates'!$C$122:$P$133,9,FALSE)</f>
        <v>0</v>
      </c>
      <c r="AM564" s="440"/>
    </row>
    <row r="565" spans="2:39" ht="15">
      <c r="B565" s="323" t="s">
        <v>295</v>
      </c>
      <c r="C565" s="344"/>
      <c r="D565" s="308"/>
      <c r="E565" s="278"/>
      <c r="F565" s="278"/>
      <c r="G565" s="278"/>
      <c r="H565" s="278"/>
      <c r="I565" s="278"/>
      <c r="J565" s="278"/>
      <c r="K565" s="278"/>
      <c r="L565" s="278"/>
      <c r="M565" s="278"/>
      <c r="N565" s="278"/>
      <c r="O565" s="290"/>
      <c r="P565" s="278"/>
      <c r="Q565" s="278"/>
      <c r="R565" s="278"/>
      <c r="S565" s="308"/>
      <c r="T565" s="308"/>
      <c r="U565" s="308"/>
      <c r="V565" s="308"/>
      <c r="W565" s="278"/>
      <c r="X565" s="278"/>
      <c r="Y565" s="377">
        <f>'4.  2011-2014 LRAM'!Y140*Y564</f>
        <v>12314.275551394563</v>
      </c>
      <c r="Z565" s="377">
        <f>'4.  2011-2014 LRAM'!Z140*Z564</f>
        <v>66609.937401533505</v>
      </c>
      <c r="AA565" s="377">
        <f>'4.  2011-2014 LRAM'!AA140*AA564</f>
        <v>4464.1578490007196</v>
      </c>
      <c r="AB565" s="377">
        <f>'4.  2011-2014 LRAM'!AB140*AB564</f>
        <v>0</v>
      </c>
      <c r="AC565" s="377">
        <f>'4.  2011-2014 LRAM'!AC140*AC564</f>
        <v>0</v>
      </c>
      <c r="AD565" s="377">
        <f>'4.  2011-2014 LRAM'!AD140*AD564</f>
        <v>0</v>
      </c>
      <c r="AE565" s="377">
        <f>'4.  2011-2014 LRAM'!AE140*AE564</f>
        <v>0</v>
      </c>
      <c r="AF565" s="377">
        <f>'4.  2011-2014 LRAM'!AF140*AF564</f>
        <v>0</v>
      </c>
      <c r="AG565" s="377">
        <f>'4.  2011-2014 LRAM'!AG140*AG564</f>
        <v>0</v>
      </c>
      <c r="AH565" s="377">
        <f>'4.  2011-2014 LRAM'!AH140*AH564</f>
        <v>0</v>
      </c>
      <c r="AI565" s="377">
        <f>'4.  2011-2014 LRAM'!AI140*AI564</f>
        <v>0</v>
      </c>
      <c r="AJ565" s="377">
        <f>'4.  2011-2014 LRAM'!AJ140*AJ564</f>
        <v>0</v>
      </c>
      <c r="AK565" s="377">
        <f>'4.  2011-2014 LRAM'!AK140*AK564</f>
        <v>0</v>
      </c>
      <c r="AL565" s="377">
        <f>'4.  2011-2014 LRAM'!AL140*AL564</f>
        <v>0</v>
      </c>
      <c r="AM565" s="628">
        <f t="shared" ref="AM565:AM571" si="1461">SUM(Y565:AL565)</f>
        <v>83388.370801928788</v>
      </c>
    </row>
    <row r="566" spans="2:39" ht="15">
      <c r="B566" s="323" t="s">
        <v>296</v>
      </c>
      <c r="C566" s="344"/>
      <c r="D566" s="308"/>
      <c r="E566" s="278"/>
      <c r="F566" s="278"/>
      <c r="G566" s="278"/>
      <c r="H566" s="278"/>
      <c r="I566" s="278"/>
      <c r="J566" s="278"/>
      <c r="K566" s="278"/>
      <c r="L566" s="278"/>
      <c r="M566" s="278"/>
      <c r="N566" s="278"/>
      <c r="O566" s="290"/>
      <c r="P566" s="278"/>
      <c r="Q566" s="278"/>
      <c r="R566" s="278"/>
      <c r="S566" s="308"/>
      <c r="T566" s="308"/>
      <c r="U566" s="308"/>
      <c r="V566" s="308"/>
      <c r="W566" s="278"/>
      <c r="X566" s="278"/>
      <c r="Y566" s="377">
        <f>'4.  2011-2014 LRAM'!Y269*Y564</f>
        <v>8626.5424615872143</v>
      </c>
      <c r="Z566" s="377">
        <f>'4.  2011-2014 LRAM'!Z269*Z564</f>
        <v>56319.05538361019</v>
      </c>
      <c r="AA566" s="377">
        <f>'4.  2011-2014 LRAM'!AA269*AA564</f>
        <v>306.35053478299659</v>
      </c>
      <c r="AB566" s="377">
        <f>'4.  2011-2014 LRAM'!AB269*AB564</f>
        <v>0</v>
      </c>
      <c r="AC566" s="377">
        <f>'4.  2011-2014 LRAM'!AC269*AC564</f>
        <v>0</v>
      </c>
      <c r="AD566" s="377">
        <f>'4.  2011-2014 LRAM'!AD269*AD564</f>
        <v>0</v>
      </c>
      <c r="AE566" s="377">
        <f>'4.  2011-2014 LRAM'!AE269*AE564</f>
        <v>0</v>
      </c>
      <c r="AF566" s="377">
        <f>'4.  2011-2014 LRAM'!AF269*AF564</f>
        <v>0</v>
      </c>
      <c r="AG566" s="377">
        <f>'4.  2011-2014 LRAM'!AG269*AG564</f>
        <v>0</v>
      </c>
      <c r="AH566" s="377">
        <f>'4.  2011-2014 LRAM'!AH269*AH564</f>
        <v>0</v>
      </c>
      <c r="AI566" s="377">
        <f>'4.  2011-2014 LRAM'!AI269*AI564</f>
        <v>0</v>
      </c>
      <c r="AJ566" s="377">
        <f>'4.  2011-2014 LRAM'!AJ269*AJ564</f>
        <v>0</v>
      </c>
      <c r="AK566" s="377">
        <f>'4.  2011-2014 LRAM'!AK269*AK564</f>
        <v>0</v>
      </c>
      <c r="AL566" s="377">
        <f>'4.  2011-2014 LRAM'!AL269*AL564</f>
        <v>0</v>
      </c>
      <c r="AM566" s="628">
        <f t="shared" si="1461"/>
        <v>65251.948379980407</v>
      </c>
    </row>
    <row r="567" spans="2:39" ht="15">
      <c r="B567" s="323" t="s">
        <v>297</v>
      </c>
      <c r="C567" s="344"/>
      <c r="D567" s="308"/>
      <c r="E567" s="278"/>
      <c r="F567" s="278"/>
      <c r="G567" s="278"/>
      <c r="H567" s="278"/>
      <c r="I567" s="278"/>
      <c r="J567" s="278"/>
      <c r="K567" s="278"/>
      <c r="L567" s="278"/>
      <c r="M567" s="278"/>
      <c r="N567" s="278"/>
      <c r="O567" s="290"/>
      <c r="P567" s="278"/>
      <c r="Q567" s="278"/>
      <c r="R567" s="278"/>
      <c r="S567" s="308"/>
      <c r="T567" s="308"/>
      <c r="U567" s="308"/>
      <c r="V567" s="308"/>
      <c r="W567" s="278"/>
      <c r="X567" s="278"/>
      <c r="Y567" s="377">
        <f>'4.  2011-2014 LRAM'!Y398*Y564</f>
        <v>1737.4467038880794</v>
      </c>
      <c r="Z567" s="377">
        <f>'4.  2011-2014 LRAM'!Z398*Z564</f>
        <v>644.64331483701619</v>
      </c>
      <c r="AA567" s="377">
        <f>'4.  2011-2014 LRAM'!AA398*AA564</f>
        <v>44754.060564559193</v>
      </c>
      <c r="AB567" s="377">
        <f>'4.  2011-2014 LRAM'!AB398*AB564</f>
        <v>509.25833631675562</v>
      </c>
      <c r="AC567" s="377">
        <f>'4.  2011-2014 LRAM'!AC398*AC564</f>
        <v>0</v>
      </c>
      <c r="AD567" s="377">
        <f>'4.  2011-2014 LRAM'!AD398*AD564</f>
        <v>0</v>
      </c>
      <c r="AE567" s="377">
        <f>'4.  2011-2014 LRAM'!AE398*AE564</f>
        <v>0</v>
      </c>
      <c r="AF567" s="377">
        <f>'4.  2011-2014 LRAM'!AF398*AF564</f>
        <v>0</v>
      </c>
      <c r="AG567" s="377">
        <f>'4.  2011-2014 LRAM'!AG398*AG564</f>
        <v>0</v>
      </c>
      <c r="AH567" s="377">
        <f>'4.  2011-2014 LRAM'!AH398*AH564</f>
        <v>0</v>
      </c>
      <c r="AI567" s="377">
        <f>'4.  2011-2014 LRAM'!AI398*AI564</f>
        <v>0</v>
      </c>
      <c r="AJ567" s="377">
        <f>'4.  2011-2014 LRAM'!AJ398*AJ564</f>
        <v>0</v>
      </c>
      <c r="AK567" s="377">
        <f>'4.  2011-2014 LRAM'!AK398*AK564</f>
        <v>0</v>
      </c>
      <c r="AL567" s="377">
        <f>'4.  2011-2014 LRAM'!AL398*AL564</f>
        <v>0</v>
      </c>
      <c r="AM567" s="628">
        <f t="shared" si="1461"/>
        <v>47645.408919601046</v>
      </c>
    </row>
    <row r="568" spans="2:39" ht="15">
      <c r="B568" s="323" t="s">
        <v>298</v>
      </c>
      <c r="C568" s="344"/>
      <c r="D568" s="308"/>
      <c r="E568" s="278"/>
      <c r="F568" s="278"/>
      <c r="G568" s="278"/>
      <c r="H568" s="278"/>
      <c r="I568" s="278"/>
      <c r="J568" s="278"/>
      <c r="K568" s="278"/>
      <c r="L568" s="278"/>
      <c r="M568" s="278"/>
      <c r="N568" s="278"/>
      <c r="O568" s="290"/>
      <c r="P568" s="278"/>
      <c r="Q568" s="278"/>
      <c r="R568" s="278"/>
      <c r="S568" s="308"/>
      <c r="T568" s="308"/>
      <c r="U568" s="308"/>
      <c r="V568" s="308"/>
      <c r="W568" s="278"/>
      <c r="X568" s="278"/>
      <c r="Y568" s="377">
        <f>'4.  2011-2014 LRAM'!Y528*Y564</f>
        <v>24661.310370905285</v>
      </c>
      <c r="Z568" s="377">
        <f>'4.  2011-2014 LRAM'!Z528*Z564</f>
        <v>5475.6860628297036</v>
      </c>
      <c r="AA568" s="377">
        <f>'4.  2011-2014 LRAM'!AA528*AA564</f>
        <v>58308.326100142316</v>
      </c>
      <c r="AB568" s="377">
        <f>'4.  2011-2014 LRAM'!AB528*AB564</f>
        <v>722.2628088404133</v>
      </c>
      <c r="AC568" s="377">
        <f>'4.  2011-2014 LRAM'!AC528*AC564</f>
        <v>0</v>
      </c>
      <c r="AD568" s="377">
        <f>'4.  2011-2014 LRAM'!AD528*AD564</f>
        <v>0</v>
      </c>
      <c r="AE568" s="377">
        <f>'4.  2011-2014 LRAM'!AE528*AE564</f>
        <v>0</v>
      </c>
      <c r="AF568" s="377">
        <f>'4.  2011-2014 LRAM'!AF528*AF564</f>
        <v>0</v>
      </c>
      <c r="AG568" s="377">
        <f>'4.  2011-2014 LRAM'!AG528*AG564</f>
        <v>0</v>
      </c>
      <c r="AH568" s="377">
        <f>'4.  2011-2014 LRAM'!AH528*AH564</f>
        <v>0</v>
      </c>
      <c r="AI568" s="377">
        <f>'4.  2011-2014 LRAM'!AI528*AI564</f>
        <v>0</v>
      </c>
      <c r="AJ568" s="377">
        <f>'4.  2011-2014 LRAM'!AJ528*AJ564</f>
        <v>0</v>
      </c>
      <c r="AK568" s="377">
        <f>'4.  2011-2014 LRAM'!AK528*AK564</f>
        <v>0</v>
      </c>
      <c r="AL568" s="377">
        <f>'4.  2011-2014 LRAM'!AL528*AL564</f>
        <v>0</v>
      </c>
      <c r="AM568" s="628">
        <f t="shared" si="1461"/>
        <v>89167.585342717721</v>
      </c>
    </row>
    <row r="569" spans="2:39" ht="15">
      <c r="B569" s="323" t="s">
        <v>299</v>
      </c>
      <c r="C569" s="344"/>
      <c r="D569" s="308"/>
      <c r="E569" s="278"/>
      <c r="F569" s="278"/>
      <c r="G569" s="278"/>
      <c r="H569" s="278"/>
      <c r="I569" s="278"/>
      <c r="J569" s="278"/>
      <c r="K569" s="278"/>
      <c r="L569" s="278"/>
      <c r="M569" s="278"/>
      <c r="N569" s="278"/>
      <c r="O569" s="290"/>
      <c r="P569" s="278"/>
      <c r="Q569" s="278"/>
      <c r="R569" s="278"/>
      <c r="S569" s="308"/>
      <c r="T569" s="308"/>
      <c r="U569" s="308"/>
      <c r="V569" s="308"/>
      <c r="W569" s="278"/>
      <c r="X569" s="278"/>
      <c r="Y569" s="377">
        <f t="shared" ref="Y569:AL569" si="1462">Y209*Y564</f>
        <v>49765.709800000004</v>
      </c>
      <c r="Z569" s="377">
        <f t="shared" si="1462"/>
        <v>16419.013039939666</v>
      </c>
      <c r="AA569" s="377">
        <f t="shared" si="1462"/>
        <v>181841.85215390226</v>
      </c>
      <c r="AB569" s="377">
        <f>AB209*AB564</f>
        <v>0</v>
      </c>
      <c r="AC569" s="377">
        <f t="shared" si="1462"/>
        <v>0</v>
      </c>
      <c r="AD569" s="377">
        <f t="shared" si="1462"/>
        <v>0</v>
      </c>
      <c r="AE569" s="377">
        <f t="shared" si="1462"/>
        <v>0</v>
      </c>
      <c r="AF569" s="377">
        <f t="shared" si="1462"/>
        <v>0</v>
      </c>
      <c r="AG569" s="377">
        <f t="shared" si="1462"/>
        <v>0</v>
      </c>
      <c r="AH569" s="377">
        <f t="shared" si="1462"/>
        <v>0</v>
      </c>
      <c r="AI569" s="377">
        <f t="shared" si="1462"/>
        <v>0</v>
      </c>
      <c r="AJ569" s="377">
        <f t="shared" si="1462"/>
        <v>0</v>
      </c>
      <c r="AK569" s="377">
        <f t="shared" si="1462"/>
        <v>0</v>
      </c>
      <c r="AL569" s="377">
        <f t="shared" si="1462"/>
        <v>0</v>
      </c>
      <c r="AM569" s="628">
        <f t="shared" si="1461"/>
        <v>248026.57499384193</v>
      </c>
    </row>
    <row r="570" spans="2:39" ht="15">
      <c r="B570" s="323" t="s">
        <v>300</v>
      </c>
      <c r="C570" s="344"/>
      <c r="D570" s="308"/>
      <c r="E570" s="278"/>
      <c r="F570" s="278"/>
      <c r="G570" s="278"/>
      <c r="H570" s="278"/>
      <c r="I570" s="278"/>
      <c r="J570" s="278"/>
      <c r="K570" s="278"/>
      <c r="L570" s="278"/>
      <c r="M570" s="278"/>
      <c r="N570" s="278"/>
      <c r="O570" s="290"/>
      <c r="P570" s="278"/>
      <c r="Q570" s="278"/>
      <c r="R570" s="278"/>
      <c r="S570" s="308"/>
      <c r="T570" s="308"/>
      <c r="U570" s="308"/>
      <c r="V570" s="308"/>
      <c r="W570" s="278"/>
      <c r="X570" s="278"/>
      <c r="Y570" s="377">
        <f>Y392*Y564</f>
        <v>84259.132800000007</v>
      </c>
      <c r="Z570" s="377">
        <f>Z392*Z564</f>
        <v>24947.857193124437</v>
      </c>
      <c r="AA570" s="377">
        <f t="shared" ref="AA570:AL570" si="1463">AA392*AA564</f>
        <v>39506.124174517252</v>
      </c>
      <c r="AB570" s="377">
        <f>AB392*AB564</f>
        <v>10126.52776868734</v>
      </c>
      <c r="AC570" s="377">
        <f t="shared" si="1463"/>
        <v>19036.830830639996</v>
      </c>
      <c r="AD570" s="377">
        <f t="shared" si="1463"/>
        <v>0</v>
      </c>
      <c r="AE570" s="377">
        <f t="shared" si="1463"/>
        <v>0</v>
      </c>
      <c r="AF570" s="377">
        <f t="shared" si="1463"/>
        <v>0</v>
      </c>
      <c r="AG570" s="377">
        <f t="shared" si="1463"/>
        <v>0</v>
      </c>
      <c r="AH570" s="377">
        <f t="shared" si="1463"/>
        <v>0</v>
      </c>
      <c r="AI570" s="377">
        <f t="shared" si="1463"/>
        <v>0</v>
      </c>
      <c r="AJ570" s="377">
        <f t="shared" si="1463"/>
        <v>0</v>
      </c>
      <c r="AK570" s="377">
        <f t="shared" si="1463"/>
        <v>0</v>
      </c>
      <c r="AL570" s="377">
        <f t="shared" si="1463"/>
        <v>0</v>
      </c>
      <c r="AM570" s="628">
        <f t="shared" si="1461"/>
        <v>177876.47276696903</v>
      </c>
    </row>
    <row r="571" spans="2:39" ht="15">
      <c r="B571" s="323" t="s">
        <v>301</v>
      </c>
      <c r="C571" s="344"/>
      <c r="D571" s="308"/>
      <c r="E571" s="278"/>
      <c r="F571" s="278"/>
      <c r="G571" s="278"/>
      <c r="H571" s="278"/>
      <c r="I571" s="278"/>
      <c r="J571" s="278"/>
      <c r="K571" s="278"/>
      <c r="L571" s="278"/>
      <c r="M571" s="278"/>
      <c r="N571" s="278"/>
      <c r="O571" s="290"/>
      <c r="P571" s="278"/>
      <c r="Q571" s="278"/>
      <c r="R571" s="278"/>
      <c r="S571" s="308"/>
      <c r="T571" s="308"/>
      <c r="U571" s="308"/>
      <c r="V571" s="308"/>
      <c r="W571" s="278"/>
      <c r="X571" s="278"/>
      <c r="Y571" s="377">
        <f>Y561*Y564</f>
        <v>158812.29556131954</v>
      </c>
      <c r="Z571" s="377">
        <f t="shared" ref="Z571:AL571" si="1464">Z561*Z564</f>
        <v>24296.808703431409</v>
      </c>
      <c r="AA571" s="377">
        <f t="shared" si="1464"/>
        <v>79700.317491856695</v>
      </c>
      <c r="AB571" s="377">
        <f t="shared" si="1464"/>
        <v>15.690428385559489</v>
      </c>
      <c r="AC571" s="377">
        <f t="shared" si="1464"/>
        <v>9072.361360739098</v>
      </c>
      <c r="AD571" s="377">
        <f t="shared" si="1464"/>
        <v>0</v>
      </c>
      <c r="AE571" s="377">
        <f t="shared" si="1464"/>
        <v>0</v>
      </c>
      <c r="AF571" s="377">
        <f t="shared" si="1464"/>
        <v>0</v>
      </c>
      <c r="AG571" s="377">
        <f t="shared" si="1464"/>
        <v>0</v>
      </c>
      <c r="AH571" s="377">
        <f t="shared" si="1464"/>
        <v>0</v>
      </c>
      <c r="AI571" s="377">
        <f t="shared" si="1464"/>
        <v>0</v>
      </c>
      <c r="AJ571" s="377">
        <f t="shared" si="1464"/>
        <v>0</v>
      </c>
      <c r="AK571" s="377">
        <f t="shared" si="1464"/>
        <v>0</v>
      </c>
      <c r="AL571" s="377">
        <f t="shared" si="1464"/>
        <v>0</v>
      </c>
      <c r="AM571" s="628">
        <f t="shared" si="1461"/>
        <v>271897.47354573233</v>
      </c>
    </row>
    <row r="572" spans="2:39" ht="15.6">
      <c r="B572" s="348" t="s">
        <v>302</v>
      </c>
      <c r="C572" s="344"/>
      <c r="D572" s="335"/>
      <c r="E572" s="333"/>
      <c r="F572" s="333"/>
      <c r="G572" s="333"/>
      <c r="H572" s="333"/>
      <c r="I572" s="333"/>
      <c r="J572" s="333"/>
      <c r="K572" s="333"/>
      <c r="L572" s="333"/>
      <c r="M572" s="333"/>
      <c r="N572" s="333"/>
      <c r="O572" s="299"/>
      <c r="P572" s="333"/>
      <c r="Q572" s="333"/>
      <c r="R572" s="333"/>
      <c r="S572" s="335"/>
      <c r="T572" s="335"/>
      <c r="U572" s="335"/>
      <c r="V572" s="335"/>
      <c r="W572" s="333"/>
      <c r="X572" s="333"/>
      <c r="Y572" s="345">
        <f>SUM(Y565:Y571)</f>
        <v>340176.71324909467</v>
      </c>
      <c r="Z572" s="345">
        <f>SUM(Z565:Z571)</f>
        <v>194713.00109930593</v>
      </c>
      <c r="AA572" s="345">
        <f t="shared" ref="AA572:AE572" si="1465">SUM(AA565:AA571)</f>
        <v>408881.18886876141</v>
      </c>
      <c r="AB572" s="345">
        <f t="shared" si="1465"/>
        <v>11373.739342230068</v>
      </c>
      <c r="AC572" s="345">
        <f t="shared" si="1465"/>
        <v>28109.192191379094</v>
      </c>
      <c r="AD572" s="345">
        <f>SUM(AD565:AD571)</f>
        <v>0</v>
      </c>
      <c r="AE572" s="345">
        <f t="shared" si="1465"/>
        <v>0</v>
      </c>
      <c r="AF572" s="345">
        <f>SUM(AF565:AF571)</f>
        <v>0</v>
      </c>
      <c r="AG572" s="345">
        <f>SUM(AG565:AG571)</f>
        <v>0</v>
      </c>
      <c r="AH572" s="345">
        <f t="shared" ref="AH572:AL572" si="1466">SUM(AH565:AH571)</f>
        <v>0</v>
      </c>
      <c r="AI572" s="345">
        <f t="shared" si="1466"/>
        <v>0</v>
      </c>
      <c r="AJ572" s="345">
        <f>SUM(AJ565:AJ571)</f>
        <v>0</v>
      </c>
      <c r="AK572" s="345">
        <f t="shared" si="1466"/>
        <v>0</v>
      </c>
      <c r="AL572" s="345">
        <f t="shared" si="1466"/>
        <v>0</v>
      </c>
      <c r="AM572" s="406">
        <f>SUM(AM565:AM571)</f>
        <v>983253.83475077129</v>
      </c>
    </row>
    <row r="573" spans="2:39" ht="15.6">
      <c r="B573" s="348" t="s">
        <v>303</v>
      </c>
      <c r="C573" s="344"/>
      <c r="D573" s="349"/>
      <c r="E573" s="333"/>
      <c r="F573" s="333"/>
      <c r="G573" s="333"/>
      <c r="H573" s="333"/>
      <c r="I573" s="333"/>
      <c r="J573" s="333"/>
      <c r="K573" s="333"/>
      <c r="L573" s="333"/>
      <c r="M573" s="333"/>
      <c r="N573" s="333"/>
      <c r="O573" s="299"/>
      <c r="P573" s="333"/>
      <c r="Q573" s="333"/>
      <c r="R573" s="333"/>
      <c r="S573" s="335"/>
      <c r="T573" s="335"/>
      <c r="U573" s="335"/>
      <c r="V573" s="335"/>
      <c r="W573" s="333"/>
      <c r="X573" s="333"/>
      <c r="Y573" s="346">
        <f>Y562*Y564</f>
        <v>74931.600000000006</v>
      </c>
      <c r="Z573" s="346">
        <f t="shared" ref="Z573:AE573" si="1467">Z562*Z564</f>
        <v>14779.8</v>
      </c>
      <c r="AA573" s="346">
        <f t="shared" si="1467"/>
        <v>273516.63053948886</v>
      </c>
      <c r="AB573" s="346">
        <f t="shared" si="1467"/>
        <v>3379.7852255301686</v>
      </c>
      <c r="AC573" s="346">
        <f t="shared" si="1467"/>
        <v>372.04560281221404</v>
      </c>
      <c r="AD573" s="346">
        <f>AD562*AD564</f>
        <v>0</v>
      </c>
      <c r="AE573" s="346">
        <f t="shared" si="1467"/>
        <v>0</v>
      </c>
      <c r="AF573" s="346">
        <f>AF562*AF564</f>
        <v>0</v>
      </c>
      <c r="AG573" s="346">
        <f t="shared" ref="AG573:AL573" si="1468">AG562*AG564</f>
        <v>0</v>
      </c>
      <c r="AH573" s="346">
        <f t="shared" si="1468"/>
        <v>0</v>
      </c>
      <c r="AI573" s="346">
        <f t="shared" si="1468"/>
        <v>0</v>
      </c>
      <c r="AJ573" s="346">
        <f>AJ562*AJ564</f>
        <v>0</v>
      </c>
      <c r="AK573" s="346">
        <f>AK562*AK564</f>
        <v>0</v>
      </c>
      <c r="AL573" s="346">
        <f t="shared" si="1468"/>
        <v>0</v>
      </c>
      <c r="AM573" s="406">
        <f>SUM(Y573:AL573)</f>
        <v>366979.86136783124</v>
      </c>
    </row>
    <row r="574" spans="2:39" ht="15.6">
      <c r="B574" s="348" t="s">
        <v>304</v>
      </c>
      <c r="C574" s="344"/>
      <c r="D574" s="349"/>
      <c r="E574" s="333"/>
      <c r="F574" s="333"/>
      <c r="G574" s="333"/>
      <c r="H574" s="333"/>
      <c r="I574" s="333"/>
      <c r="J574" s="333"/>
      <c r="K574" s="333"/>
      <c r="L574" s="333"/>
      <c r="M574" s="333"/>
      <c r="N574" s="333"/>
      <c r="O574" s="299"/>
      <c r="P574" s="333"/>
      <c r="Q574" s="333"/>
      <c r="R574" s="333"/>
      <c r="S574" s="349"/>
      <c r="T574" s="349"/>
      <c r="U574" s="349"/>
      <c r="V574" s="349"/>
      <c r="W574" s="333"/>
      <c r="X574" s="333"/>
      <c r="Y574" s="350"/>
      <c r="Z574" s="350"/>
      <c r="AA574" s="350"/>
      <c r="AB574" s="350"/>
      <c r="AC574" s="350"/>
      <c r="AD574" s="350"/>
      <c r="AE574" s="350"/>
      <c r="AF574" s="350"/>
      <c r="AG574" s="350"/>
      <c r="AH574" s="350"/>
      <c r="AI574" s="350"/>
      <c r="AJ574" s="350"/>
      <c r="AK574" s="350"/>
      <c r="AL574" s="350"/>
      <c r="AM574" s="406">
        <f>AM572-AM573</f>
        <v>616273.97338294005</v>
      </c>
    </row>
    <row r="575" spans="2:39" ht="15">
      <c r="B575" s="323"/>
      <c r="C575" s="349"/>
      <c r="D575" s="349"/>
      <c r="E575" s="333"/>
      <c r="F575" s="333"/>
      <c r="G575" s="333"/>
      <c r="H575" s="333"/>
      <c r="I575" s="333"/>
      <c r="J575" s="333"/>
      <c r="K575" s="333"/>
      <c r="L575" s="333"/>
      <c r="M575" s="333"/>
      <c r="N575" s="333"/>
      <c r="O575" s="299"/>
      <c r="P575" s="333"/>
      <c r="Q575" s="333"/>
      <c r="R575" s="333"/>
      <c r="S575" s="349"/>
      <c r="T575" s="344"/>
      <c r="U575" s="349"/>
      <c r="V575" s="349"/>
      <c r="W575" s="333"/>
      <c r="X575" s="333"/>
      <c r="Y575" s="351"/>
      <c r="Z575" s="351"/>
      <c r="AA575" s="351"/>
      <c r="AB575" s="351"/>
      <c r="AC575" s="351"/>
      <c r="AD575" s="351"/>
      <c r="AE575" s="351"/>
      <c r="AF575" s="351"/>
      <c r="AG575" s="351"/>
      <c r="AH575" s="351"/>
      <c r="AI575" s="351"/>
      <c r="AJ575" s="351"/>
      <c r="AK575" s="351"/>
      <c r="AL575" s="351"/>
      <c r="AM575" s="347"/>
    </row>
    <row r="576" spans="2:39" ht="15">
      <c r="B576" s="438" t="s">
        <v>305</v>
      </c>
      <c r="C576" s="303"/>
      <c r="D576" s="278"/>
      <c r="E576" s="278"/>
      <c r="F576" s="278"/>
      <c r="G576" s="278"/>
      <c r="H576" s="278"/>
      <c r="I576" s="278"/>
      <c r="J576" s="278"/>
      <c r="K576" s="278"/>
      <c r="L576" s="278"/>
      <c r="M576" s="278"/>
      <c r="N576" s="278"/>
      <c r="O576" s="356"/>
      <c r="P576" s="278"/>
      <c r="Q576" s="278"/>
      <c r="R576" s="278"/>
      <c r="S576" s="303"/>
      <c r="T576" s="308"/>
      <c r="U576" s="308"/>
      <c r="V576" s="278"/>
      <c r="W576" s="278"/>
      <c r="X576" s="308"/>
      <c r="Y576" s="290">
        <f>SUMPRODUCT(E404:E559,Y404:Y559)</f>
        <v>15780223.069424463</v>
      </c>
      <c r="Z576" s="290">
        <f>SUMPRODUCT(E404:E559,Z404:Z559)</f>
        <v>1480160.298629707</v>
      </c>
      <c r="AA576" s="290">
        <f>IF(AA402="kw",SUMPRODUCT($N$404:$N$559,$P$404:$P$559,AA404:AA559),SUMPRODUCT($E$404:$E$559,AA404:AA559))</f>
        <v>16471.091487942609</v>
      </c>
      <c r="AB576" s="290">
        <f>IF(AB402="kw",SUMPRODUCT($N$404:$N$559,$P$404:$P$559,AB404:AB559),SUMPRODUCT($E$404:$E$559,AB404:AB559))</f>
        <v>5.5869635328156564</v>
      </c>
      <c r="AC576" s="290">
        <f>IF(AC402="kw",SUMPRODUCT($N$404:$N$559,$P$404:$P$559,AC404:AC559),SUMPRODUCT($E$404:$E$559,AC404:AC559))</f>
        <v>383.61260394333561</v>
      </c>
      <c r="AD576" s="290">
        <f t="shared" ref="AD576:AL576" si="1469">IF(AD402="kw",SUMPRODUCT($N$404:$N$559,$P$404:$P$559,AD404:AD559),SUMPRODUCT($E$404:$E$559,AD404:AD559))</f>
        <v>0</v>
      </c>
      <c r="AE576" s="290">
        <f t="shared" si="1469"/>
        <v>0</v>
      </c>
      <c r="AF576" s="290">
        <f t="shared" si="1469"/>
        <v>0</v>
      </c>
      <c r="AG576" s="290">
        <f t="shared" si="1469"/>
        <v>0</v>
      </c>
      <c r="AH576" s="290">
        <f t="shared" si="1469"/>
        <v>0</v>
      </c>
      <c r="AI576" s="290">
        <f t="shared" si="1469"/>
        <v>0</v>
      </c>
      <c r="AJ576" s="290">
        <f t="shared" si="1469"/>
        <v>0</v>
      </c>
      <c r="AK576" s="290">
        <f t="shared" si="1469"/>
        <v>0</v>
      </c>
      <c r="AL576" s="290">
        <f t="shared" si="1469"/>
        <v>0</v>
      </c>
      <c r="AM576" s="336"/>
    </row>
    <row r="577" spans="1:39" ht="15">
      <c r="B577" s="438" t="s">
        <v>306</v>
      </c>
      <c r="C577" s="303"/>
      <c r="D577" s="278"/>
      <c r="E577" s="278"/>
      <c r="F577" s="278"/>
      <c r="G577" s="278"/>
      <c r="H577" s="278"/>
      <c r="I577" s="278"/>
      <c r="J577" s="278"/>
      <c r="K577" s="278"/>
      <c r="L577" s="278"/>
      <c r="M577" s="278"/>
      <c r="N577" s="278"/>
      <c r="O577" s="356"/>
      <c r="P577" s="278"/>
      <c r="Q577" s="278"/>
      <c r="R577" s="278"/>
      <c r="S577" s="303"/>
      <c r="T577" s="308"/>
      <c r="U577" s="308"/>
      <c r="V577" s="278"/>
      <c r="W577" s="278"/>
      <c r="X577" s="308"/>
      <c r="Y577" s="290">
        <f>SUMPRODUCT(F404:F559,Y404:Y559)</f>
        <v>15780223.069424463</v>
      </c>
      <c r="Z577" s="290">
        <f>SUMPRODUCT(F404:F559,Z404:Z559)</f>
        <v>1480160.298629707</v>
      </c>
      <c r="AA577" s="290">
        <f t="shared" ref="AA577:AL577" si="1470">IF(AA402="kw",SUMPRODUCT($N$404:$N$559,$Q$404:$Q$559,AA404:AA559),SUMPRODUCT($F$404:$F$559,AA404:AA559))</f>
        <v>16471.091487942609</v>
      </c>
      <c r="AB577" s="290">
        <f t="shared" si="1470"/>
        <v>5.5869635328156564</v>
      </c>
      <c r="AC577" s="290">
        <f>IF(AC402="kw",SUMPRODUCT($N$404:$N$559,$Q$404:$Q$559,AC404:AC559),SUMPRODUCT($F$404:$F$559,AC404:AC559))</f>
        <v>383.61260394333561</v>
      </c>
      <c r="AD577" s="290">
        <f t="shared" si="1470"/>
        <v>0</v>
      </c>
      <c r="AE577" s="290">
        <f t="shared" si="1470"/>
        <v>0</v>
      </c>
      <c r="AF577" s="290">
        <f t="shared" si="1470"/>
        <v>0</v>
      </c>
      <c r="AG577" s="290">
        <f t="shared" si="1470"/>
        <v>0</v>
      </c>
      <c r="AH577" s="290">
        <f t="shared" si="1470"/>
        <v>0</v>
      </c>
      <c r="AI577" s="290">
        <f t="shared" si="1470"/>
        <v>0</v>
      </c>
      <c r="AJ577" s="290">
        <f t="shared" si="1470"/>
        <v>0</v>
      </c>
      <c r="AK577" s="290">
        <f t="shared" si="1470"/>
        <v>0</v>
      </c>
      <c r="AL577" s="290">
        <f t="shared" si="1470"/>
        <v>0</v>
      </c>
      <c r="AM577" s="336"/>
    </row>
    <row r="578" spans="1:39" ht="15">
      <c r="B578" s="439" t="s">
        <v>307</v>
      </c>
      <c r="C578" s="363"/>
      <c r="D578" s="383"/>
      <c r="E578" s="383"/>
      <c r="F578" s="383"/>
      <c r="G578" s="383"/>
      <c r="H578" s="383"/>
      <c r="I578" s="383"/>
      <c r="J578" s="383"/>
      <c r="K578" s="383"/>
      <c r="L578" s="383"/>
      <c r="M578" s="383"/>
      <c r="N578" s="383"/>
      <c r="O578" s="382"/>
      <c r="P578" s="383"/>
      <c r="Q578" s="383"/>
      <c r="R578" s="383"/>
      <c r="S578" s="363"/>
      <c r="T578" s="384"/>
      <c r="U578" s="384"/>
      <c r="V578" s="383"/>
      <c r="W578" s="383"/>
      <c r="X578" s="384"/>
      <c r="Y578" s="325">
        <f>SUMPRODUCT(G404:G559,Y404:Y559)</f>
        <v>15780223.069424463</v>
      </c>
      <c r="Z578" s="325">
        <f>SUMPRODUCT(G404:G559,Z404:Z559)</f>
        <v>1480160.298629707</v>
      </c>
      <c r="AA578" s="325">
        <f t="shared" ref="AA578:AL578" si="1471">IF(AA402="kw",SUMPRODUCT($N$404:$N$559,$R$404:$R$559,AA404:AA559),SUMPRODUCT($G$404:$G$559,AA404:AA559))</f>
        <v>16471.091487942609</v>
      </c>
      <c r="AB578" s="325">
        <f t="shared" si="1471"/>
        <v>5.5869635328156564</v>
      </c>
      <c r="AC578" s="325">
        <f>IF(AC402="kw",SUMPRODUCT($N$404:$N$559,$R$404:$R$559,AC404:AC559),SUMPRODUCT($G$404:$G$559,AC404:AC559))</f>
        <v>383.61260394333561</v>
      </c>
      <c r="AD578" s="325">
        <f t="shared" si="1471"/>
        <v>0</v>
      </c>
      <c r="AE578" s="325">
        <f t="shared" si="1471"/>
        <v>0</v>
      </c>
      <c r="AF578" s="325">
        <f t="shared" si="1471"/>
        <v>0</v>
      </c>
      <c r="AG578" s="325">
        <f t="shared" si="1471"/>
        <v>0</v>
      </c>
      <c r="AH578" s="325">
        <f t="shared" si="1471"/>
        <v>0</v>
      </c>
      <c r="AI578" s="325">
        <f t="shared" si="1471"/>
        <v>0</v>
      </c>
      <c r="AJ578" s="325">
        <f t="shared" si="1471"/>
        <v>0</v>
      </c>
      <c r="AK578" s="325">
        <f t="shared" si="1471"/>
        <v>0</v>
      </c>
      <c r="AL578" s="325">
        <f t="shared" si="1471"/>
        <v>0</v>
      </c>
      <c r="AM578" s="385"/>
    </row>
    <row r="579" spans="1:39" ht="22.5" customHeight="1">
      <c r="B579" s="367" t="s">
        <v>585</v>
      </c>
      <c r="C579" s="386"/>
      <c r="D579" s="387"/>
      <c r="E579" s="387"/>
      <c r="F579" s="387"/>
      <c r="G579" s="387"/>
      <c r="H579" s="387"/>
      <c r="I579" s="387"/>
      <c r="J579" s="387"/>
      <c r="K579" s="387"/>
      <c r="L579" s="387"/>
      <c r="M579" s="387"/>
      <c r="N579" s="387"/>
      <c r="O579" s="387"/>
      <c r="P579" s="387"/>
      <c r="Q579" s="387"/>
      <c r="R579" s="387"/>
      <c r="S579" s="370"/>
      <c r="T579" s="371"/>
      <c r="U579" s="387"/>
      <c r="V579" s="387"/>
      <c r="W579" s="387"/>
      <c r="X579" s="387"/>
      <c r="Y579" s="408"/>
      <c r="Z579" s="408"/>
      <c r="AA579" s="408"/>
      <c r="AB579" s="408"/>
      <c r="AC579" s="408"/>
      <c r="AD579" s="408"/>
      <c r="AE579" s="408"/>
      <c r="AF579" s="408"/>
      <c r="AG579" s="408"/>
      <c r="AH579" s="408"/>
      <c r="AI579" s="408"/>
      <c r="AJ579" s="408"/>
      <c r="AK579" s="408"/>
      <c r="AL579" s="408"/>
      <c r="AM579" s="388"/>
    </row>
    <row r="582" spans="1:39" ht="15.6">
      <c r="B582" s="279" t="s">
        <v>309</v>
      </c>
      <c r="C582" s="280"/>
      <c r="D582" s="589" t="s">
        <v>525</v>
      </c>
      <c r="E582" s="252"/>
      <c r="F582" s="589"/>
      <c r="G582" s="252"/>
      <c r="H582" s="252"/>
      <c r="I582" s="252"/>
      <c r="J582" s="252"/>
      <c r="K582" s="252"/>
      <c r="L582" s="252"/>
      <c r="M582" s="252"/>
      <c r="N582" s="252"/>
      <c r="O582" s="280"/>
      <c r="P582" s="252"/>
      <c r="Q582" s="252"/>
      <c r="R582" s="252"/>
      <c r="S582" s="252"/>
      <c r="T582" s="252"/>
      <c r="U582" s="252"/>
      <c r="V582" s="252"/>
      <c r="W582" s="252"/>
      <c r="X582" s="252"/>
      <c r="Y582" s="269"/>
      <c r="Z582" s="266"/>
      <c r="AA582" s="266"/>
      <c r="AB582" s="266"/>
      <c r="AC582" s="266"/>
      <c r="AD582" s="266"/>
      <c r="AE582" s="266"/>
      <c r="AF582" s="266"/>
      <c r="AG582" s="266"/>
      <c r="AH582" s="266"/>
      <c r="AI582" s="266"/>
      <c r="AJ582" s="266"/>
      <c r="AK582" s="266"/>
      <c r="AL582" s="266"/>
    </row>
    <row r="583" spans="1:39" ht="33.75" customHeight="1">
      <c r="B583" s="861" t="s">
        <v>211</v>
      </c>
      <c r="C583" s="863" t="s">
        <v>33</v>
      </c>
      <c r="D583" s="283" t="s">
        <v>421</v>
      </c>
      <c r="E583" s="865" t="s">
        <v>209</v>
      </c>
      <c r="F583" s="866"/>
      <c r="G583" s="866"/>
      <c r="H583" s="866"/>
      <c r="I583" s="866"/>
      <c r="J583" s="866"/>
      <c r="K583" s="866"/>
      <c r="L583" s="866"/>
      <c r="M583" s="867"/>
      <c r="N583" s="868" t="s">
        <v>213</v>
      </c>
      <c r="O583" s="283" t="s">
        <v>422</v>
      </c>
      <c r="P583" s="865" t="s">
        <v>212</v>
      </c>
      <c r="Q583" s="866"/>
      <c r="R583" s="866"/>
      <c r="S583" s="866"/>
      <c r="T583" s="866"/>
      <c r="U583" s="866"/>
      <c r="V583" s="866"/>
      <c r="W583" s="866"/>
      <c r="X583" s="867"/>
      <c r="Y583" s="858" t="s">
        <v>243</v>
      </c>
      <c r="Z583" s="859"/>
      <c r="AA583" s="859"/>
      <c r="AB583" s="859"/>
      <c r="AC583" s="859"/>
      <c r="AD583" s="859"/>
      <c r="AE583" s="859"/>
      <c r="AF583" s="859"/>
      <c r="AG583" s="859"/>
      <c r="AH583" s="859"/>
      <c r="AI583" s="859"/>
      <c r="AJ583" s="859"/>
      <c r="AK583" s="859"/>
      <c r="AL583" s="859"/>
      <c r="AM583" s="860"/>
    </row>
    <row r="584" spans="1:39" ht="68.25" customHeight="1">
      <c r="B584" s="862"/>
      <c r="C584" s="864"/>
      <c r="D584" s="284">
        <v>2018</v>
      </c>
      <c r="E584" s="284">
        <v>2019</v>
      </c>
      <c r="F584" s="284">
        <v>2020</v>
      </c>
      <c r="G584" s="284">
        <v>2021</v>
      </c>
      <c r="H584" s="284">
        <v>2022</v>
      </c>
      <c r="I584" s="284">
        <v>2023</v>
      </c>
      <c r="J584" s="284">
        <v>2024</v>
      </c>
      <c r="K584" s="284">
        <v>2025</v>
      </c>
      <c r="L584" s="284">
        <v>2026</v>
      </c>
      <c r="M584" s="284">
        <v>2027</v>
      </c>
      <c r="N584" s="869"/>
      <c r="O584" s="284">
        <v>2018</v>
      </c>
      <c r="P584" s="284">
        <v>2019</v>
      </c>
      <c r="Q584" s="284">
        <v>2020</v>
      </c>
      <c r="R584" s="284">
        <v>2021</v>
      </c>
      <c r="S584" s="284">
        <v>2022</v>
      </c>
      <c r="T584" s="284">
        <v>2023</v>
      </c>
      <c r="U584" s="284">
        <v>2024</v>
      </c>
      <c r="V584" s="284">
        <v>2025</v>
      </c>
      <c r="W584" s="284">
        <v>2026</v>
      </c>
      <c r="X584" s="284">
        <v>2027</v>
      </c>
      <c r="Y584" s="284" t="str">
        <f>'1.  LRAMVA Summary'!D52</f>
        <v>Residential</v>
      </c>
      <c r="Z584" s="284" t="str">
        <f>'1.  LRAMVA Summary'!E52</f>
        <v>GS&lt;50 kW</v>
      </c>
      <c r="AA584" s="284" t="str">
        <f>'1.  LRAMVA Summary'!F52</f>
        <v>GS&gt;50 kW</v>
      </c>
      <c r="AB584" s="284" t="str">
        <f>'1.  LRAMVA Summary'!G52</f>
        <v>GS&gt;1000 kW</v>
      </c>
      <c r="AC584" s="284" t="str">
        <f>'1.  LRAMVA Summary'!H52</f>
        <v>Street Lighting</v>
      </c>
      <c r="AD584" s="284" t="str">
        <f>'1.  LRAMVA Summary'!I52</f>
        <v/>
      </c>
      <c r="AE584" s="284" t="str">
        <f>'1.  LRAMVA Summary'!J52</f>
        <v/>
      </c>
      <c r="AF584" s="284" t="str">
        <f>'1.  LRAMVA Summary'!K52</f>
        <v/>
      </c>
      <c r="AG584" s="284" t="str">
        <f>'1.  LRAMVA Summary'!L52</f>
        <v/>
      </c>
      <c r="AH584" s="284" t="str">
        <f>'1.  LRAMVA Summary'!M52</f>
        <v/>
      </c>
      <c r="AI584" s="284" t="str">
        <f>'1.  LRAMVA Summary'!N52</f>
        <v/>
      </c>
      <c r="AJ584" s="284" t="str">
        <f>'1.  LRAMVA Summary'!O52</f>
        <v/>
      </c>
      <c r="AK584" s="284" t="str">
        <f>'1.  LRAMVA Summary'!P52</f>
        <v/>
      </c>
      <c r="AL584" s="284" t="str">
        <f>'1.  LRAMVA Summary'!Q52</f>
        <v/>
      </c>
      <c r="AM584" s="286" t="str">
        <f>'1.  LRAMVA Summary'!R52</f>
        <v>Total</v>
      </c>
    </row>
    <row r="585" spans="1:39" ht="15.75" customHeight="1">
      <c r="A585" s="531"/>
      <c r="B585" s="517" t="s">
        <v>503</v>
      </c>
      <c r="C585" s="288"/>
      <c r="D585" s="288"/>
      <c r="E585" s="288"/>
      <c r="F585" s="288"/>
      <c r="G585" s="288"/>
      <c r="H585" s="288"/>
      <c r="I585" s="288"/>
      <c r="J585" s="288"/>
      <c r="K585" s="288"/>
      <c r="L585" s="288"/>
      <c r="M585" s="288"/>
      <c r="N585" s="289"/>
      <c r="O585" s="288"/>
      <c r="P585" s="288"/>
      <c r="Q585" s="288"/>
      <c r="R585" s="288"/>
      <c r="S585" s="288"/>
      <c r="T585" s="288"/>
      <c r="U585" s="288"/>
      <c r="V585" s="288"/>
      <c r="W585" s="288"/>
      <c r="X585" s="288"/>
      <c r="Y585" s="290" t="str">
        <f>'1.  LRAMVA Summary'!D53</f>
        <v>kWh</v>
      </c>
      <c r="Z585" s="290" t="str">
        <f>'1.  LRAMVA Summary'!E53</f>
        <v>kWh</v>
      </c>
      <c r="AA585" s="290" t="str">
        <f>'1.  LRAMVA Summary'!F53</f>
        <v>KW</v>
      </c>
      <c r="AB585" s="290" t="str">
        <f>'1.  LRAMVA Summary'!G53</f>
        <v>KW</v>
      </c>
      <c r="AC585" s="290" t="str">
        <f>'1.  LRAMVA Summary'!H53</f>
        <v>KW</v>
      </c>
      <c r="AD585" s="290">
        <f>'1.  LRAMVA Summary'!I53</f>
        <v>0</v>
      </c>
      <c r="AE585" s="290">
        <f>'1.  LRAMVA Summary'!J53</f>
        <v>0</v>
      </c>
      <c r="AF585" s="290">
        <f>'1.  LRAMVA Summary'!K53</f>
        <v>0</v>
      </c>
      <c r="AG585" s="290">
        <f>'1.  LRAMVA Summary'!L53</f>
        <v>0</v>
      </c>
      <c r="AH585" s="290">
        <f>'1.  LRAMVA Summary'!M53</f>
        <v>0</v>
      </c>
      <c r="AI585" s="290">
        <f>'1.  LRAMVA Summary'!N53</f>
        <v>0</v>
      </c>
      <c r="AJ585" s="290">
        <f>'1.  LRAMVA Summary'!O53</f>
        <v>0</v>
      </c>
      <c r="AK585" s="290">
        <f>'1.  LRAMVA Summary'!P53</f>
        <v>0</v>
      </c>
      <c r="AL585" s="290">
        <f>'1.  LRAMVA Summary'!Q53</f>
        <v>0</v>
      </c>
      <c r="AM585" s="291"/>
    </row>
    <row r="586" spans="1:39" ht="15.6" outlineLevel="1">
      <c r="A586" s="531"/>
      <c r="B586" s="503" t="s">
        <v>496</v>
      </c>
      <c r="C586" s="288"/>
      <c r="D586" s="288"/>
      <c r="E586" s="288"/>
      <c r="F586" s="288"/>
      <c r="G586" s="288"/>
      <c r="H586" s="288"/>
      <c r="I586" s="288"/>
      <c r="J586" s="288"/>
      <c r="K586" s="288"/>
      <c r="L586" s="288"/>
      <c r="M586" s="288"/>
      <c r="N586" s="289"/>
      <c r="O586" s="288"/>
      <c r="P586" s="288"/>
      <c r="Q586" s="288"/>
      <c r="R586" s="288"/>
      <c r="S586" s="288"/>
      <c r="T586" s="288"/>
      <c r="U586" s="288"/>
      <c r="V586" s="288"/>
      <c r="W586" s="288"/>
      <c r="X586" s="288"/>
      <c r="Y586" s="290"/>
      <c r="Z586" s="290"/>
      <c r="AA586" s="290"/>
      <c r="AB586" s="290"/>
      <c r="AC586" s="290"/>
      <c r="AD586" s="290"/>
      <c r="AE586" s="290"/>
      <c r="AF586" s="290"/>
      <c r="AG586" s="290"/>
      <c r="AH586" s="290"/>
      <c r="AI586" s="290"/>
      <c r="AJ586" s="290"/>
      <c r="AK586" s="290"/>
      <c r="AL586" s="290"/>
      <c r="AM586" s="291"/>
    </row>
    <row r="587" spans="1:39" ht="15" outlineLevel="1">
      <c r="A587" s="531">
        <v>1</v>
      </c>
      <c r="B587" s="427" t="s">
        <v>95</v>
      </c>
      <c r="C587" s="290" t="s">
        <v>25</v>
      </c>
      <c r="D587" s="294"/>
      <c r="E587" s="294"/>
      <c r="F587" s="294"/>
      <c r="G587" s="294"/>
      <c r="H587" s="294"/>
      <c r="I587" s="294"/>
      <c r="J587" s="294"/>
      <c r="K587" s="294"/>
      <c r="L587" s="294"/>
      <c r="M587" s="294"/>
      <c r="N587" s="290"/>
      <c r="O587" s="294"/>
      <c r="P587" s="294"/>
      <c r="Q587" s="294"/>
      <c r="R587" s="294"/>
      <c r="S587" s="294"/>
      <c r="T587" s="294"/>
      <c r="U587" s="294"/>
      <c r="V587" s="294"/>
      <c r="W587" s="294"/>
      <c r="X587" s="294"/>
      <c r="Y587" s="409"/>
      <c r="Z587" s="409"/>
      <c r="AA587" s="409"/>
      <c r="AB587" s="409"/>
      <c r="AC587" s="409"/>
      <c r="AD587" s="409"/>
      <c r="AE587" s="409"/>
      <c r="AF587" s="409"/>
      <c r="AG587" s="409"/>
      <c r="AH587" s="409"/>
      <c r="AI587" s="409"/>
      <c r="AJ587" s="409"/>
      <c r="AK587" s="409"/>
      <c r="AL587" s="409"/>
      <c r="AM587" s="295">
        <f>SUM(Y587:AL587)</f>
        <v>0</v>
      </c>
    </row>
    <row r="588" spans="1:39" ht="15" outlineLevel="1">
      <c r="A588" s="531"/>
      <c r="B588" s="293" t="s">
        <v>310</v>
      </c>
      <c r="C588" s="290" t="s">
        <v>163</v>
      </c>
      <c r="D588" s="294"/>
      <c r="E588" s="294"/>
      <c r="F588" s="294"/>
      <c r="G588" s="294"/>
      <c r="H588" s="294"/>
      <c r="I588" s="294"/>
      <c r="J588" s="294"/>
      <c r="K588" s="294"/>
      <c r="L588" s="294"/>
      <c r="M588" s="294"/>
      <c r="N588" s="467"/>
      <c r="O588" s="294"/>
      <c r="P588" s="294"/>
      <c r="Q588" s="294"/>
      <c r="R588" s="294"/>
      <c r="S588" s="294"/>
      <c r="T588" s="294"/>
      <c r="U588" s="294"/>
      <c r="V588" s="294"/>
      <c r="W588" s="294"/>
      <c r="X588" s="294"/>
      <c r="Y588" s="410">
        <f>Y587</f>
        <v>0</v>
      </c>
      <c r="Z588" s="410">
        <f t="shared" ref="Z588" si="1472">Z587</f>
        <v>0</v>
      </c>
      <c r="AA588" s="410">
        <f t="shared" ref="AA588" si="1473">AA587</f>
        <v>0</v>
      </c>
      <c r="AB588" s="410">
        <f t="shared" ref="AB588" si="1474">AB587</f>
        <v>0</v>
      </c>
      <c r="AC588" s="410">
        <f t="shared" ref="AC588" si="1475">AC587</f>
        <v>0</v>
      </c>
      <c r="AD588" s="410">
        <f t="shared" ref="AD588" si="1476">AD587</f>
        <v>0</v>
      </c>
      <c r="AE588" s="410">
        <f t="shared" ref="AE588" si="1477">AE587</f>
        <v>0</v>
      </c>
      <c r="AF588" s="410">
        <f t="shared" ref="AF588" si="1478">AF587</f>
        <v>0</v>
      </c>
      <c r="AG588" s="410">
        <f t="shared" ref="AG588" si="1479">AG587</f>
        <v>0</v>
      </c>
      <c r="AH588" s="410">
        <f t="shared" ref="AH588" si="1480">AH587</f>
        <v>0</v>
      </c>
      <c r="AI588" s="410">
        <f t="shared" ref="AI588" si="1481">AI587</f>
        <v>0</v>
      </c>
      <c r="AJ588" s="410">
        <f t="shared" ref="AJ588" si="1482">AJ587</f>
        <v>0</v>
      </c>
      <c r="AK588" s="410">
        <f t="shared" ref="AK588" si="1483">AK587</f>
        <v>0</v>
      </c>
      <c r="AL588" s="410">
        <f t="shared" ref="AL588" si="1484">AL587</f>
        <v>0</v>
      </c>
      <c r="AM588" s="296"/>
    </row>
    <row r="589" spans="1:39" ht="15.6" outlineLevel="1">
      <c r="A589" s="531"/>
      <c r="B589" s="297"/>
      <c r="C589" s="298"/>
      <c r="D589" s="298"/>
      <c r="E589" s="298"/>
      <c r="F589" s="298"/>
      <c r="G589" s="298"/>
      <c r="H589" s="298"/>
      <c r="I589" s="298"/>
      <c r="J589" s="298"/>
      <c r="K589" s="298"/>
      <c r="L589" s="298"/>
      <c r="M589" s="298"/>
      <c r="N589" s="299"/>
      <c r="O589" s="298"/>
      <c r="P589" s="298"/>
      <c r="Q589" s="298"/>
      <c r="R589" s="298"/>
      <c r="S589" s="298"/>
      <c r="T589" s="298"/>
      <c r="U589" s="298"/>
      <c r="V589" s="298"/>
      <c r="W589" s="298"/>
      <c r="X589" s="298"/>
      <c r="Y589" s="411"/>
      <c r="Z589" s="412"/>
      <c r="AA589" s="412"/>
      <c r="AB589" s="412"/>
      <c r="AC589" s="412"/>
      <c r="AD589" s="412"/>
      <c r="AE589" s="412"/>
      <c r="AF589" s="412"/>
      <c r="AG589" s="412"/>
      <c r="AH589" s="412"/>
      <c r="AI589" s="412"/>
      <c r="AJ589" s="412"/>
      <c r="AK589" s="412"/>
      <c r="AL589" s="412"/>
      <c r="AM589" s="301"/>
    </row>
    <row r="590" spans="1:39" ht="15" outlineLevel="1">
      <c r="A590" s="531">
        <v>2</v>
      </c>
      <c r="B590" s="427" t="s">
        <v>96</v>
      </c>
      <c r="C590" s="290" t="s">
        <v>25</v>
      </c>
      <c r="D590" s="294"/>
      <c r="E590" s="294"/>
      <c r="F590" s="294"/>
      <c r="G590" s="294"/>
      <c r="H590" s="294"/>
      <c r="I590" s="294"/>
      <c r="J590" s="294"/>
      <c r="K590" s="294"/>
      <c r="L590" s="294"/>
      <c r="M590" s="294"/>
      <c r="N590" s="290"/>
      <c r="O590" s="294"/>
      <c r="P590" s="294"/>
      <c r="Q590" s="294"/>
      <c r="R590" s="294"/>
      <c r="S590" s="294"/>
      <c r="T590" s="294"/>
      <c r="U590" s="294"/>
      <c r="V590" s="294"/>
      <c r="W590" s="294"/>
      <c r="X590" s="294"/>
      <c r="Y590" s="409"/>
      <c r="Z590" s="409"/>
      <c r="AA590" s="409"/>
      <c r="AB590" s="409"/>
      <c r="AC590" s="409"/>
      <c r="AD590" s="409"/>
      <c r="AE590" s="409"/>
      <c r="AF590" s="409"/>
      <c r="AG590" s="409"/>
      <c r="AH590" s="409"/>
      <c r="AI590" s="409"/>
      <c r="AJ590" s="409"/>
      <c r="AK590" s="409"/>
      <c r="AL590" s="409"/>
      <c r="AM590" s="295">
        <f>SUM(Y590:AL590)</f>
        <v>0</v>
      </c>
    </row>
    <row r="591" spans="1:39" ht="15" outlineLevel="1">
      <c r="A591" s="531"/>
      <c r="B591" s="293" t="s">
        <v>310</v>
      </c>
      <c r="C591" s="290" t="s">
        <v>163</v>
      </c>
      <c r="D591" s="294"/>
      <c r="E591" s="294"/>
      <c r="F591" s="294"/>
      <c r="G591" s="294"/>
      <c r="H591" s="294"/>
      <c r="I591" s="294"/>
      <c r="J591" s="294"/>
      <c r="K591" s="294"/>
      <c r="L591" s="294"/>
      <c r="M591" s="294"/>
      <c r="N591" s="467"/>
      <c r="O591" s="294"/>
      <c r="P591" s="294"/>
      <c r="Q591" s="294"/>
      <c r="R591" s="294"/>
      <c r="S591" s="294"/>
      <c r="T591" s="294"/>
      <c r="U591" s="294"/>
      <c r="V591" s="294"/>
      <c r="W591" s="294"/>
      <c r="X591" s="294"/>
      <c r="Y591" s="410">
        <f>Y590</f>
        <v>0</v>
      </c>
      <c r="Z591" s="410">
        <f t="shared" ref="Z591" si="1485">Z590</f>
        <v>0</v>
      </c>
      <c r="AA591" s="410">
        <f t="shared" ref="AA591" si="1486">AA590</f>
        <v>0</v>
      </c>
      <c r="AB591" s="410">
        <f t="shared" ref="AB591" si="1487">AB590</f>
        <v>0</v>
      </c>
      <c r="AC591" s="410">
        <f t="shared" ref="AC591" si="1488">AC590</f>
        <v>0</v>
      </c>
      <c r="AD591" s="410">
        <f t="shared" ref="AD591" si="1489">AD590</f>
        <v>0</v>
      </c>
      <c r="AE591" s="410">
        <f t="shared" ref="AE591" si="1490">AE590</f>
        <v>0</v>
      </c>
      <c r="AF591" s="410">
        <f t="shared" ref="AF591" si="1491">AF590</f>
        <v>0</v>
      </c>
      <c r="AG591" s="410">
        <f t="shared" ref="AG591" si="1492">AG590</f>
        <v>0</v>
      </c>
      <c r="AH591" s="410">
        <f t="shared" ref="AH591" si="1493">AH590</f>
        <v>0</v>
      </c>
      <c r="AI591" s="410">
        <f t="shared" ref="AI591" si="1494">AI590</f>
        <v>0</v>
      </c>
      <c r="AJ591" s="410">
        <f t="shared" ref="AJ591" si="1495">AJ590</f>
        <v>0</v>
      </c>
      <c r="AK591" s="410">
        <f t="shared" ref="AK591" si="1496">AK590</f>
        <v>0</v>
      </c>
      <c r="AL591" s="410">
        <f t="shared" ref="AL591" si="1497">AL590</f>
        <v>0</v>
      </c>
      <c r="AM591" s="296"/>
    </row>
    <row r="592" spans="1:39" ht="15.6" outlineLevel="1">
      <c r="A592" s="531"/>
      <c r="B592" s="297"/>
      <c r="C592" s="298"/>
      <c r="D592" s="303"/>
      <c r="E592" s="303"/>
      <c r="F592" s="303"/>
      <c r="G592" s="303"/>
      <c r="H592" s="303"/>
      <c r="I592" s="303"/>
      <c r="J592" s="303"/>
      <c r="K592" s="303"/>
      <c r="L592" s="303"/>
      <c r="M592" s="303"/>
      <c r="N592" s="299"/>
      <c r="O592" s="303"/>
      <c r="P592" s="303"/>
      <c r="Q592" s="303"/>
      <c r="R592" s="303"/>
      <c r="S592" s="303"/>
      <c r="T592" s="303"/>
      <c r="U592" s="303"/>
      <c r="V592" s="303"/>
      <c r="W592" s="303"/>
      <c r="X592" s="303"/>
      <c r="Y592" s="411"/>
      <c r="Z592" s="412"/>
      <c r="AA592" s="412"/>
      <c r="AB592" s="412"/>
      <c r="AC592" s="412"/>
      <c r="AD592" s="412"/>
      <c r="AE592" s="412"/>
      <c r="AF592" s="412"/>
      <c r="AG592" s="412"/>
      <c r="AH592" s="412"/>
      <c r="AI592" s="412"/>
      <c r="AJ592" s="412"/>
      <c r="AK592" s="412"/>
      <c r="AL592" s="412"/>
      <c r="AM592" s="301"/>
    </row>
    <row r="593" spans="1:39" ht="15" outlineLevel="1">
      <c r="A593" s="531">
        <v>3</v>
      </c>
      <c r="B593" s="427" t="s">
        <v>97</v>
      </c>
      <c r="C593" s="290" t="s">
        <v>25</v>
      </c>
      <c r="D593" s="294"/>
      <c r="E593" s="294"/>
      <c r="F593" s="294"/>
      <c r="G593" s="294"/>
      <c r="H593" s="294"/>
      <c r="I593" s="294"/>
      <c r="J593" s="294"/>
      <c r="K593" s="294"/>
      <c r="L593" s="294"/>
      <c r="M593" s="294"/>
      <c r="N593" s="290"/>
      <c r="O593" s="294"/>
      <c r="P593" s="294"/>
      <c r="Q593" s="294"/>
      <c r="R593" s="294"/>
      <c r="S593" s="294"/>
      <c r="T593" s="294"/>
      <c r="U593" s="294"/>
      <c r="V593" s="294"/>
      <c r="W593" s="294"/>
      <c r="X593" s="294"/>
      <c r="Y593" s="409"/>
      <c r="Z593" s="409"/>
      <c r="AA593" s="409"/>
      <c r="AB593" s="409"/>
      <c r="AC593" s="409"/>
      <c r="AD593" s="409"/>
      <c r="AE593" s="409"/>
      <c r="AF593" s="409"/>
      <c r="AG593" s="409"/>
      <c r="AH593" s="409"/>
      <c r="AI593" s="409"/>
      <c r="AJ593" s="409"/>
      <c r="AK593" s="409"/>
      <c r="AL593" s="409"/>
      <c r="AM593" s="295">
        <f>SUM(Y593:AL593)</f>
        <v>0</v>
      </c>
    </row>
    <row r="594" spans="1:39" ht="15" outlineLevel="1">
      <c r="A594" s="531"/>
      <c r="B594" s="293" t="s">
        <v>310</v>
      </c>
      <c r="C594" s="290" t="s">
        <v>163</v>
      </c>
      <c r="D594" s="294"/>
      <c r="E594" s="294"/>
      <c r="F594" s="294"/>
      <c r="G594" s="294"/>
      <c r="H594" s="294"/>
      <c r="I594" s="294"/>
      <c r="J594" s="294"/>
      <c r="K594" s="294"/>
      <c r="L594" s="294"/>
      <c r="M594" s="294"/>
      <c r="N594" s="467"/>
      <c r="O594" s="294"/>
      <c r="P594" s="294"/>
      <c r="Q594" s="294"/>
      <c r="R594" s="294"/>
      <c r="S594" s="294"/>
      <c r="T594" s="294"/>
      <c r="U594" s="294"/>
      <c r="V594" s="294"/>
      <c r="W594" s="294"/>
      <c r="X594" s="294"/>
      <c r="Y594" s="410">
        <f>Y593</f>
        <v>0</v>
      </c>
      <c r="Z594" s="410">
        <f t="shared" ref="Z594" si="1498">Z593</f>
        <v>0</v>
      </c>
      <c r="AA594" s="410">
        <f t="shared" ref="AA594" si="1499">AA593</f>
        <v>0</v>
      </c>
      <c r="AB594" s="410">
        <f t="shared" ref="AB594" si="1500">AB593</f>
        <v>0</v>
      </c>
      <c r="AC594" s="410">
        <f t="shared" ref="AC594" si="1501">AC593</f>
        <v>0</v>
      </c>
      <c r="AD594" s="410">
        <f t="shared" ref="AD594" si="1502">AD593</f>
        <v>0</v>
      </c>
      <c r="AE594" s="410">
        <f t="shared" ref="AE594" si="1503">AE593</f>
        <v>0</v>
      </c>
      <c r="AF594" s="410">
        <f t="shared" ref="AF594" si="1504">AF593</f>
        <v>0</v>
      </c>
      <c r="AG594" s="410">
        <f t="shared" ref="AG594" si="1505">AG593</f>
        <v>0</v>
      </c>
      <c r="AH594" s="410">
        <f t="shared" ref="AH594" si="1506">AH593</f>
        <v>0</v>
      </c>
      <c r="AI594" s="410">
        <f t="shared" ref="AI594" si="1507">AI593</f>
        <v>0</v>
      </c>
      <c r="AJ594" s="410">
        <f t="shared" ref="AJ594" si="1508">AJ593</f>
        <v>0</v>
      </c>
      <c r="AK594" s="410">
        <f t="shared" ref="AK594" si="1509">AK593</f>
        <v>0</v>
      </c>
      <c r="AL594" s="410">
        <f t="shared" ref="AL594" si="1510">AL593</f>
        <v>0</v>
      </c>
      <c r="AM594" s="296"/>
    </row>
    <row r="595" spans="1:39" ht="15" outlineLevel="1">
      <c r="A595" s="531"/>
      <c r="B595" s="293"/>
      <c r="C595" s="304"/>
      <c r="D595" s="290"/>
      <c r="E595" s="290"/>
      <c r="F595" s="290"/>
      <c r="G595" s="290"/>
      <c r="H595" s="290"/>
      <c r="I595" s="290"/>
      <c r="J595" s="290"/>
      <c r="K595" s="290"/>
      <c r="L595" s="290"/>
      <c r="M595" s="290"/>
      <c r="N595" s="290"/>
      <c r="O595" s="290"/>
      <c r="P595" s="290"/>
      <c r="Q595" s="290"/>
      <c r="R595" s="290"/>
      <c r="S595" s="290"/>
      <c r="T595" s="290"/>
      <c r="U595" s="290"/>
      <c r="V595" s="290"/>
      <c r="W595" s="290"/>
      <c r="X595" s="290"/>
      <c r="Y595" s="411"/>
      <c r="Z595" s="411"/>
      <c r="AA595" s="411"/>
      <c r="AB595" s="411"/>
      <c r="AC595" s="411"/>
      <c r="AD595" s="411"/>
      <c r="AE595" s="411"/>
      <c r="AF595" s="411"/>
      <c r="AG595" s="411"/>
      <c r="AH595" s="411"/>
      <c r="AI595" s="411"/>
      <c r="AJ595" s="411"/>
      <c r="AK595" s="411"/>
      <c r="AL595" s="411"/>
      <c r="AM595" s="305"/>
    </row>
    <row r="596" spans="1:39" ht="15" outlineLevel="1">
      <c r="A596" s="531">
        <v>4</v>
      </c>
      <c r="B596" s="519" t="s">
        <v>675</v>
      </c>
      <c r="C596" s="290" t="s">
        <v>25</v>
      </c>
      <c r="D596" s="294"/>
      <c r="E596" s="294"/>
      <c r="F596" s="294"/>
      <c r="G596" s="294"/>
      <c r="H596" s="294"/>
      <c r="I596" s="294"/>
      <c r="J596" s="294"/>
      <c r="K596" s="294"/>
      <c r="L596" s="294"/>
      <c r="M596" s="294"/>
      <c r="N596" s="290"/>
      <c r="O596" s="294"/>
      <c r="P596" s="294"/>
      <c r="Q596" s="294"/>
      <c r="R596" s="294"/>
      <c r="S596" s="294"/>
      <c r="T596" s="294"/>
      <c r="U596" s="294"/>
      <c r="V596" s="294"/>
      <c r="W596" s="294"/>
      <c r="X596" s="294"/>
      <c r="Y596" s="409"/>
      <c r="Z596" s="409"/>
      <c r="AA596" s="409"/>
      <c r="AB596" s="409"/>
      <c r="AC596" s="409"/>
      <c r="AD596" s="409"/>
      <c r="AE596" s="409"/>
      <c r="AF596" s="409"/>
      <c r="AG596" s="409"/>
      <c r="AH596" s="409"/>
      <c r="AI596" s="409"/>
      <c r="AJ596" s="409"/>
      <c r="AK596" s="409"/>
      <c r="AL596" s="409"/>
      <c r="AM596" s="295">
        <f>SUM(Y596:AL596)</f>
        <v>0</v>
      </c>
    </row>
    <row r="597" spans="1:39" ht="15" outlineLevel="1">
      <c r="A597" s="531"/>
      <c r="B597" s="293" t="s">
        <v>310</v>
      </c>
      <c r="C597" s="290" t="s">
        <v>163</v>
      </c>
      <c r="D597" s="294"/>
      <c r="E597" s="294"/>
      <c r="F597" s="294"/>
      <c r="G597" s="294"/>
      <c r="H597" s="294"/>
      <c r="I597" s="294"/>
      <c r="J597" s="294"/>
      <c r="K597" s="294"/>
      <c r="L597" s="294"/>
      <c r="M597" s="294"/>
      <c r="N597" s="467"/>
      <c r="O597" s="294"/>
      <c r="P597" s="294"/>
      <c r="Q597" s="294"/>
      <c r="R597" s="294"/>
      <c r="S597" s="294"/>
      <c r="T597" s="294"/>
      <c r="U597" s="294"/>
      <c r="V597" s="294"/>
      <c r="W597" s="294"/>
      <c r="X597" s="294"/>
      <c r="Y597" s="410">
        <f>Y596</f>
        <v>0</v>
      </c>
      <c r="Z597" s="410">
        <f t="shared" ref="Z597" si="1511">Z596</f>
        <v>0</v>
      </c>
      <c r="AA597" s="410">
        <f t="shared" ref="AA597" si="1512">AA596</f>
        <v>0</v>
      </c>
      <c r="AB597" s="410">
        <f t="shared" ref="AB597" si="1513">AB596</f>
        <v>0</v>
      </c>
      <c r="AC597" s="410">
        <f t="shared" ref="AC597" si="1514">AC596</f>
        <v>0</v>
      </c>
      <c r="AD597" s="410">
        <f t="shared" ref="AD597" si="1515">AD596</f>
        <v>0</v>
      </c>
      <c r="AE597" s="410">
        <f t="shared" ref="AE597" si="1516">AE596</f>
        <v>0</v>
      </c>
      <c r="AF597" s="410">
        <f t="shared" ref="AF597" si="1517">AF596</f>
        <v>0</v>
      </c>
      <c r="AG597" s="410">
        <f t="shared" ref="AG597" si="1518">AG596</f>
        <v>0</v>
      </c>
      <c r="AH597" s="410">
        <f t="shared" ref="AH597" si="1519">AH596</f>
        <v>0</v>
      </c>
      <c r="AI597" s="410">
        <f t="shared" ref="AI597" si="1520">AI596</f>
        <v>0</v>
      </c>
      <c r="AJ597" s="410">
        <f t="shared" ref="AJ597" si="1521">AJ596</f>
        <v>0</v>
      </c>
      <c r="AK597" s="410">
        <f t="shared" ref="AK597" si="1522">AK596</f>
        <v>0</v>
      </c>
      <c r="AL597" s="410">
        <f t="shared" ref="AL597" si="1523">AL596</f>
        <v>0</v>
      </c>
      <c r="AM597" s="296"/>
    </row>
    <row r="598" spans="1:39" ht="15" outlineLevel="1">
      <c r="A598" s="531"/>
      <c r="B598" s="293"/>
      <c r="C598" s="304"/>
      <c r="D598" s="303"/>
      <c r="E598" s="303"/>
      <c r="F598" s="303"/>
      <c r="G598" s="303"/>
      <c r="H598" s="303"/>
      <c r="I598" s="303"/>
      <c r="J598" s="303"/>
      <c r="K598" s="303"/>
      <c r="L598" s="303"/>
      <c r="M598" s="303"/>
      <c r="N598" s="290"/>
      <c r="O598" s="303"/>
      <c r="P598" s="303"/>
      <c r="Q598" s="303"/>
      <c r="R598" s="303"/>
      <c r="S598" s="303"/>
      <c r="T598" s="303"/>
      <c r="U598" s="303"/>
      <c r="V598" s="303"/>
      <c r="W598" s="303"/>
      <c r="X598" s="303"/>
      <c r="Y598" s="411"/>
      <c r="Z598" s="411"/>
      <c r="AA598" s="411"/>
      <c r="AB598" s="411"/>
      <c r="AC598" s="411"/>
      <c r="AD598" s="411"/>
      <c r="AE598" s="411"/>
      <c r="AF598" s="411"/>
      <c r="AG598" s="411"/>
      <c r="AH598" s="411"/>
      <c r="AI598" s="411"/>
      <c r="AJ598" s="411"/>
      <c r="AK598" s="411"/>
      <c r="AL598" s="411"/>
      <c r="AM598" s="305"/>
    </row>
    <row r="599" spans="1:39" ht="15.75" customHeight="1" outlineLevel="1">
      <c r="A599" s="531">
        <v>5</v>
      </c>
      <c r="B599" s="427" t="s">
        <v>98</v>
      </c>
      <c r="C599" s="290" t="s">
        <v>25</v>
      </c>
      <c r="D599" s="294"/>
      <c r="E599" s="294"/>
      <c r="F599" s="294"/>
      <c r="G599" s="294"/>
      <c r="H599" s="294"/>
      <c r="I599" s="294"/>
      <c r="J599" s="294"/>
      <c r="K599" s="294"/>
      <c r="L599" s="294"/>
      <c r="M599" s="294"/>
      <c r="N599" s="290"/>
      <c r="O599" s="294"/>
      <c r="P599" s="294"/>
      <c r="Q599" s="294"/>
      <c r="R599" s="294"/>
      <c r="S599" s="294"/>
      <c r="T599" s="294"/>
      <c r="U599" s="294"/>
      <c r="V599" s="294"/>
      <c r="W599" s="294"/>
      <c r="X599" s="294"/>
      <c r="Y599" s="409"/>
      <c r="Z599" s="409"/>
      <c r="AA599" s="409"/>
      <c r="AB599" s="409"/>
      <c r="AC599" s="409"/>
      <c r="AD599" s="409"/>
      <c r="AE599" s="409"/>
      <c r="AF599" s="409"/>
      <c r="AG599" s="409"/>
      <c r="AH599" s="409"/>
      <c r="AI599" s="409"/>
      <c r="AJ599" s="409"/>
      <c r="AK599" s="409"/>
      <c r="AL599" s="409"/>
      <c r="AM599" s="295">
        <f>SUM(Y599:AL599)</f>
        <v>0</v>
      </c>
    </row>
    <row r="600" spans="1:39" ht="15" outlineLevel="1">
      <c r="A600" s="531"/>
      <c r="B600" s="293" t="s">
        <v>310</v>
      </c>
      <c r="C600" s="290" t="s">
        <v>163</v>
      </c>
      <c r="D600" s="294"/>
      <c r="E600" s="294"/>
      <c r="F600" s="294"/>
      <c r="G600" s="294"/>
      <c r="H600" s="294"/>
      <c r="I600" s="294"/>
      <c r="J600" s="294"/>
      <c r="K600" s="294"/>
      <c r="L600" s="294"/>
      <c r="M600" s="294"/>
      <c r="N600" s="467"/>
      <c r="O600" s="294"/>
      <c r="P600" s="294"/>
      <c r="Q600" s="294"/>
      <c r="R600" s="294"/>
      <c r="S600" s="294"/>
      <c r="T600" s="294"/>
      <c r="U600" s="294"/>
      <c r="V600" s="294"/>
      <c r="W600" s="294"/>
      <c r="X600" s="294"/>
      <c r="Y600" s="410">
        <f>Y599</f>
        <v>0</v>
      </c>
      <c r="Z600" s="410">
        <f t="shared" ref="Z600" si="1524">Z599</f>
        <v>0</v>
      </c>
      <c r="AA600" s="410">
        <f t="shared" ref="AA600" si="1525">AA599</f>
        <v>0</v>
      </c>
      <c r="AB600" s="410">
        <f t="shared" ref="AB600" si="1526">AB599</f>
        <v>0</v>
      </c>
      <c r="AC600" s="410">
        <f t="shared" ref="AC600" si="1527">AC599</f>
        <v>0</v>
      </c>
      <c r="AD600" s="410">
        <f t="shared" ref="AD600" si="1528">AD599</f>
        <v>0</v>
      </c>
      <c r="AE600" s="410">
        <f t="shared" ref="AE600" si="1529">AE599</f>
        <v>0</v>
      </c>
      <c r="AF600" s="410">
        <f t="shared" ref="AF600" si="1530">AF599</f>
        <v>0</v>
      </c>
      <c r="AG600" s="410">
        <f t="shared" ref="AG600" si="1531">AG599</f>
        <v>0</v>
      </c>
      <c r="AH600" s="410">
        <f t="shared" ref="AH600" si="1532">AH599</f>
        <v>0</v>
      </c>
      <c r="AI600" s="410">
        <f t="shared" ref="AI600" si="1533">AI599</f>
        <v>0</v>
      </c>
      <c r="AJ600" s="410">
        <f t="shared" ref="AJ600" si="1534">AJ599</f>
        <v>0</v>
      </c>
      <c r="AK600" s="410">
        <f t="shared" ref="AK600" si="1535">AK599</f>
        <v>0</v>
      </c>
      <c r="AL600" s="410">
        <f t="shared" ref="AL600" si="1536">AL599</f>
        <v>0</v>
      </c>
      <c r="AM600" s="296"/>
    </row>
    <row r="601" spans="1:39" ht="15" outlineLevel="1">
      <c r="A601" s="531"/>
      <c r="B601" s="293"/>
      <c r="C601" s="290"/>
      <c r="D601" s="290"/>
      <c r="E601" s="290"/>
      <c r="F601" s="290"/>
      <c r="G601" s="290"/>
      <c r="H601" s="290"/>
      <c r="I601" s="290"/>
      <c r="J601" s="290"/>
      <c r="K601" s="290"/>
      <c r="L601" s="290"/>
      <c r="M601" s="290"/>
      <c r="N601" s="290"/>
      <c r="O601" s="290"/>
      <c r="P601" s="290"/>
      <c r="Q601" s="290"/>
      <c r="R601" s="290"/>
      <c r="S601" s="290"/>
      <c r="T601" s="290"/>
      <c r="U601" s="290"/>
      <c r="V601" s="290"/>
      <c r="W601" s="290"/>
      <c r="X601" s="290"/>
      <c r="Y601" s="421"/>
      <c r="Z601" s="422"/>
      <c r="AA601" s="422"/>
      <c r="AB601" s="422"/>
      <c r="AC601" s="422"/>
      <c r="AD601" s="422"/>
      <c r="AE601" s="422"/>
      <c r="AF601" s="422"/>
      <c r="AG601" s="422"/>
      <c r="AH601" s="422"/>
      <c r="AI601" s="422"/>
      <c r="AJ601" s="422"/>
      <c r="AK601" s="422"/>
      <c r="AL601" s="422"/>
      <c r="AM601" s="296"/>
    </row>
    <row r="602" spans="1:39" ht="15.6" outlineLevel="1">
      <c r="A602" s="531"/>
      <c r="B602" s="318" t="s">
        <v>497</v>
      </c>
      <c r="C602" s="288"/>
      <c r="D602" s="288"/>
      <c r="E602" s="288"/>
      <c r="F602" s="288"/>
      <c r="G602" s="288"/>
      <c r="H602" s="288"/>
      <c r="I602" s="288"/>
      <c r="J602" s="288"/>
      <c r="K602" s="288"/>
      <c r="L602" s="288"/>
      <c r="M602" s="288"/>
      <c r="N602" s="289"/>
      <c r="O602" s="288"/>
      <c r="P602" s="288"/>
      <c r="Q602" s="288"/>
      <c r="R602" s="288"/>
      <c r="S602" s="288"/>
      <c r="T602" s="288"/>
      <c r="U602" s="288"/>
      <c r="V602" s="288"/>
      <c r="W602" s="288"/>
      <c r="X602" s="288"/>
      <c r="Y602" s="413"/>
      <c r="Z602" s="413"/>
      <c r="AA602" s="413"/>
      <c r="AB602" s="413"/>
      <c r="AC602" s="413"/>
      <c r="AD602" s="413"/>
      <c r="AE602" s="413"/>
      <c r="AF602" s="413"/>
      <c r="AG602" s="413"/>
      <c r="AH602" s="413"/>
      <c r="AI602" s="413"/>
      <c r="AJ602" s="413"/>
      <c r="AK602" s="413"/>
      <c r="AL602" s="413"/>
      <c r="AM602" s="291"/>
    </row>
    <row r="603" spans="1:39" ht="15" outlineLevel="1">
      <c r="A603" s="531">
        <v>6</v>
      </c>
      <c r="B603" s="427" t="s">
        <v>99</v>
      </c>
      <c r="C603" s="290" t="s">
        <v>25</v>
      </c>
      <c r="D603" s="294"/>
      <c r="E603" s="294"/>
      <c r="F603" s="294"/>
      <c r="G603" s="294"/>
      <c r="H603" s="294"/>
      <c r="I603" s="294"/>
      <c r="J603" s="294"/>
      <c r="K603" s="294"/>
      <c r="L603" s="294"/>
      <c r="M603" s="294"/>
      <c r="N603" s="294">
        <v>12</v>
      </c>
      <c r="O603" s="294"/>
      <c r="P603" s="294"/>
      <c r="Q603" s="294"/>
      <c r="R603" s="294"/>
      <c r="S603" s="294"/>
      <c r="T603" s="294"/>
      <c r="U603" s="294"/>
      <c r="V603" s="294"/>
      <c r="W603" s="294"/>
      <c r="X603" s="294"/>
      <c r="Y603" s="414"/>
      <c r="Z603" s="409"/>
      <c r="AA603" s="409"/>
      <c r="AB603" s="409"/>
      <c r="AC603" s="409"/>
      <c r="AD603" s="409"/>
      <c r="AE603" s="409"/>
      <c r="AF603" s="414"/>
      <c r="AG603" s="414"/>
      <c r="AH603" s="414"/>
      <c r="AI603" s="414"/>
      <c r="AJ603" s="414"/>
      <c r="AK603" s="414"/>
      <c r="AL603" s="414"/>
      <c r="AM603" s="295">
        <f>SUM(Y603:AL603)</f>
        <v>0</v>
      </c>
    </row>
    <row r="604" spans="1:39" ht="15" outlineLevel="1">
      <c r="A604" s="531"/>
      <c r="B604" s="293" t="s">
        <v>310</v>
      </c>
      <c r="C604" s="290" t="s">
        <v>163</v>
      </c>
      <c r="D604" s="294"/>
      <c r="E604" s="294"/>
      <c r="F604" s="294"/>
      <c r="G604" s="294"/>
      <c r="H604" s="294"/>
      <c r="I604" s="294"/>
      <c r="J604" s="294"/>
      <c r="K604" s="294"/>
      <c r="L604" s="294"/>
      <c r="M604" s="294"/>
      <c r="N604" s="294">
        <f>N603</f>
        <v>12</v>
      </c>
      <c r="O604" s="294"/>
      <c r="P604" s="294"/>
      <c r="Q604" s="294"/>
      <c r="R604" s="294"/>
      <c r="S604" s="294"/>
      <c r="T604" s="294"/>
      <c r="U604" s="294"/>
      <c r="V604" s="294"/>
      <c r="W604" s="294"/>
      <c r="X604" s="294"/>
      <c r="Y604" s="410">
        <f>Y603</f>
        <v>0</v>
      </c>
      <c r="Z604" s="410">
        <f t="shared" ref="Z604" si="1537">Z603</f>
        <v>0</v>
      </c>
      <c r="AA604" s="410">
        <f t="shared" ref="AA604" si="1538">AA603</f>
        <v>0</v>
      </c>
      <c r="AB604" s="410">
        <f t="shared" ref="AB604" si="1539">AB603</f>
        <v>0</v>
      </c>
      <c r="AC604" s="410">
        <f t="shared" ref="AC604" si="1540">AC603</f>
        <v>0</v>
      </c>
      <c r="AD604" s="410">
        <f t="shared" ref="AD604" si="1541">AD603</f>
        <v>0</v>
      </c>
      <c r="AE604" s="410">
        <f t="shared" ref="AE604" si="1542">AE603</f>
        <v>0</v>
      </c>
      <c r="AF604" s="410">
        <f t="shared" ref="AF604" si="1543">AF603</f>
        <v>0</v>
      </c>
      <c r="AG604" s="410">
        <f t="shared" ref="AG604" si="1544">AG603</f>
        <v>0</v>
      </c>
      <c r="AH604" s="410">
        <f t="shared" ref="AH604" si="1545">AH603</f>
        <v>0</v>
      </c>
      <c r="AI604" s="410">
        <f t="shared" ref="AI604" si="1546">AI603</f>
        <v>0</v>
      </c>
      <c r="AJ604" s="410">
        <f t="shared" ref="AJ604" si="1547">AJ603</f>
        <v>0</v>
      </c>
      <c r="AK604" s="410">
        <f t="shared" ref="AK604" si="1548">AK603</f>
        <v>0</v>
      </c>
      <c r="AL604" s="410">
        <f t="shared" ref="AL604" si="1549">AL603</f>
        <v>0</v>
      </c>
      <c r="AM604" s="310"/>
    </row>
    <row r="605" spans="1:39" ht="15" outlineLevel="1">
      <c r="A605" s="531"/>
      <c r="B605" s="309"/>
      <c r="C605" s="311"/>
      <c r="D605" s="290"/>
      <c r="E605" s="290"/>
      <c r="F605" s="290"/>
      <c r="G605" s="290"/>
      <c r="H605" s="290"/>
      <c r="I605" s="290"/>
      <c r="J605" s="290"/>
      <c r="K605" s="290"/>
      <c r="L605" s="290"/>
      <c r="M605" s="290"/>
      <c r="N605" s="290"/>
      <c r="O605" s="290"/>
      <c r="P605" s="290"/>
      <c r="Q605" s="290"/>
      <c r="R605" s="290"/>
      <c r="S605" s="290"/>
      <c r="T605" s="290"/>
      <c r="U605" s="290"/>
      <c r="V605" s="290"/>
      <c r="W605" s="290"/>
      <c r="X605" s="290"/>
      <c r="Y605" s="415"/>
      <c r="Z605" s="415"/>
      <c r="AA605" s="415"/>
      <c r="AB605" s="415"/>
      <c r="AC605" s="415"/>
      <c r="AD605" s="415"/>
      <c r="AE605" s="415"/>
      <c r="AF605" s="415"/>
      <c r="AG605" s="415"/>
      <c r="AH605" s="415"/>
      <c r="AI605" s="415"/>
      <c r="AJ605" s="415"/>
      <c r="AK605" s="415"/>
      <c r="AL605" s="415"/>
      <c r="AM605" s="312"/>
    </row>
    <row r="606" spans="1:39" ht="30" outlineLevel="1">
      <c r="A606" s="531">
        <v>7</v>
      </c>
      <c r="B606" s="427" t="s">
        <v>100</v>
      </c>
      <c r="C606" s="290" t="s">
        <v>25</v>
      </c>
      <c r="D606" s="294"/>
      <c r="E606" s="294"/>
      <c r="F606" s="294"/>
      <c r="G606" s="294"/>
      <c r="H606" s="294"/>
      <c r="I606" s="294"/>
      <c r="J606" s="294"/>
      <c r="K606" s="294"/>
      <c r="L606" s="294"/>
      <c r="M606" s="294"/>
      <c r="N606" s="294">
        <v>12</v>
      </c>
      <c r="O606" s="294"/>
      <c r="P606" s="294"/>
      <c r="Q606" s="294"/>
      <c r="R606" s="294"/>
      <c r="S606" s="294"/>
      <c r="T606" s="294"/>
      <c r="U606" s="294"/>
      <c r="V606" s="294"/>
      <c r="W606" s="294"/>
      <c r="X606" s="294"/>
      <c r="Y606" s="414"/>
      <c r="Z606" s="409"/>
      <c r="AA606" s="409"/>
      <c r="AB606" s="409"/>
      <c r="AC606" s="409"/>
      <c r="AD606" s="409"/>
      <c r="AE606" s="409"/>
      <c r="AF606" s="414"/>
      <c r="AG606" s="414"/>
      <c r="AH606" s="414"/>
      <c r="AI606" s="414"/>
      <c r="AJ606" s="414"/>
      <c r="AK606" s="414"/>
      <c r="AL606" s="414"/>
      <c r="AM606" s="295">
        <f>SUM(Y606:AL606)</f>
        <v>0</v>
      </c>
    </row>
    <row r="607" spans="1:39" ht="15" outlineLevel="1">
      <c r="A607" s="531"/>
      <c r="B607" s="293" t="s">
        <v>310</v>
      </c>
      <c r="C607" s="290" t="s">
        <v>163</v>
      </c>
      <c r="D607" s="294"/>
      <c r="E607" s="294"/>
      <c r="F607" s="294"/>
      <c r="G607" s="294"/>
      <c r="H607" s="294"/>
      <c r="I607" s="294"/>
      <c r="J607" s="294"/>
      <c r="K607" s="294"/>
      <c r="L607" s="294"/>
      <c r="M607" s="294"/>
      <c r="N607" s="294">
        <f>N606</f>
        <v>12</v>
      </c>
      <c r="O607" s="294"/>
      <c r="P607" s="294"/>
      <c r="Q607" s="294"/>
      <c r="R607" s="294"/>
      <c r="S607" s="294"/>
      <c r="T607" s="294"/>
      <c r="U607" s="294"/>
      <c r="V607" s="294"/>
      <c r="W607" s="294"/>
      <c r="X607" s="294"/>
      <c r="Y607" s="410">
        <f>Y606</f>
        <v>0</v>
      </c>
      <c r="Z607" s="410">
        <f t="shared" ref="Z607" si="1550">Z606</f>
        <v>0</v>
      </c>
      <c r="AA607" s="410">
        <f t="shared" ref="AA607" si="1551">AA606</f>
        <v>0</v>
      </c>
      <c r="AB607" s="410">
        <f t="shared" ref="AB607" si="1552">AB606</f>
        <v>0</v>
      </c>
      <c r="AC607" s="410">
        <f t="shared" ref="AC607" si="1553">AC606</f>
        <v>0</v>
      </c>
      <c r="AD607" s="410">
        <f t="shared" ref="AD607" si="1554">AD606</f>
        <v>0</v>
      </c>
      <c r="AE607" s="410">
        <f t="shared" ref="AE607" si="1555">AE606</f>
        <v>0</v>
      </c>
      <c r="AF607" s="410">
        <f t="shared" ref="AF607" si="1556">AF606</f>
        <v>0</v>
      </c>
      <c r="AG607" s="410">
        <f t="shared" ref="AG607" si="1557">AG606</f>
        <v>0</v>
      </c>
      <c r="AH607" s="410">
        <f t="shared" ref="AH607" si="1558">AH606</f>
        <v>0</v>
      </c>
      <c r="AI607" s="410">
        <f t="shared" ref="AI607" si="1559">AI606</f>
        <v>0</v>
      </c>
      <c r="AJ607" s="410">
        <f t="shared" ref="AJ607" si="1560">AJ606</f>
        <v>0</v>
      </c>
      <c r="AK607" s="410">
        <f t="shared" ref="AK607" si="1561">AK606</f>
        <v>0</v>
      </c>
      <c r="AL607" s="410">
        <f t="shared" ref="AL607" si="1562">AL606</f>
        <v>0</v>
      </c>
      <c r="AM607" s="310"/>
    </row>
    <row r="608" spans="1:39" ht="15" outlineLevel="1">
      <c r="A608" s="531"/>
      <c r="B608" s="313"/>
      <c r="C608" s="311"/>
      <c r="D608" s="290"/>
      <c r="E608" s="290"/>
      <c r="F608" s="290"/>
      <c r="G608" s="290"/>
      <c r="H608" s="290"/>
      <c r="I608" s="290"/>
      <c r="J608" s="290"/>
      <c r="K608" s="290"/>
      <c r="L608" s="290"/>
      <c r="M608" s="290"/>
      <c r="N608" s="290"/>
      <c r="O608" s="290"/>
      <c r="P608" s="290"/>
      <c r="Q608" s="290"/>
      <c r="R608" s="290"/>
      <c r="S608" s="290"/>
      <c r="T608" s="290"/>
      <c r="U608" s="290"/>
      <c r="V608" s="290"/>
      <c r="W608" s="290"/>
      <c r="X608" s="290"/>
      <c r="Y608" s="415"/>
      <c r="Z608" s="416"/>
      <c r="AA608" s="415"/>
      <c r="AB608" s="415"/>
      <c r="AC608" s="415"/>
      <c r="AD608" s="415"/>
      <c r="AE608" s="415"/>
      <c r="AF608" s="415"/>
      <c r="AG608" s="415"/>
      <c r="AH608" s="415"/>
      <c r="AI608" s="415"/>
      <c r="AJ608" s="415"/>
      <c r="AK608" s="415"/>
      <c r="AL608" s="415"/>
      <c r="AM608" s="312"/>
    </row>
    <row r="609" spans="1:39" ht="30" outlineLevel="1">
      <c r="A609" s="531">
        <v>8</v>
      </c>
      <c r="B609" s="427" t="s">
        <v>101</v>
      </c>
      <c r="C609" s="290" t="s">
        <v>25</v>
      </c>
      <c r="D609" s="294"/>
      <c r="E609" s="294"/>
      <c r="F609" s="294"/>
      <c r="G609" s="294"/>
      <c r="H609" s="294"/>
      <c r="I609" s="294"/>
      <c r="J609" s="294"/>
      <c r="K609" s="294"/>
      <c r="L609" s="294"/>
      <c r="M609" s="294"/>
      <c r="N609" s="294">
        <v>12</v>
      </c>
      <c r="O609" s="294"/>
      <c r="P609" s="294"/>
      <c r="Q609" s="294"/>
      <c r="R609" s="294"/>
      <c r="S609" s="294"/>
      <c r="T609" s="294"/>
      <c r="U609" s="294"/>
      <c r="V609" s="294"/>
      <c r="W609" s="294"/>
      <c r="X609" s="294"/>
      <c r="Y609" s="414"/>
      <c r="Z609" s="409"/>
      <c r="AA609" s="409"/>
      <c r="AB609" s="409"/>
      <c r="AC609" s="409"/>
      <c r="AD609" s="409"/>
      <c r="AE609" s="409"/>
      <c r="AF609" s="414"/>
      <c r="AG609" s="414"/>
      <c r="AH609" s="414"/>
      <c r="AI609" s="414"/>
      <c r="AJ609" s="414"/>
      <c r="AK609" s="414"/>
      <c r="AL609" s="414"/>
      <c r="AM609" s="295">
        <f>SUM(Y609:AL609)</f>
        <v>0</v>
      </c>
    </row>
    <row r="610" spans="1:39" ht="15" outlineLevel="1">
      <c r="A610" s="531"/>
      <c r="B610" s="293" t="s">
        <v>310</v>
      </c>
      <c r="C610" s="290" t="s">
        <v>163</v>
      </c>
      <c r="D610" s="294"/>
      <c r="E610" s="294"/>
      <c r="F610" s="294"/>
      <c r="G610" s="294"/>
      <c r="H610" s="294"/>
      <c r="I610" s="294"/>
      <c r="J610" s="294"/>
      <c r="K610" s="294"/>
      <c r="L610" s="294"/>
      <c r="M610" s="294"/>
      <c r="N610" s="294">
        <f>N609</f>
        <v>12</v>
      </c>
      <c r="O610" s="294"/>
      <c r="P610" s="294"/>
      <c r="Q610" s="294"/>
      <c r="R610" s="294"/>
      <c r="S610" s="294"/>
      <c r="T610" s="294"/>
      <c r="U610" s="294"/>
      <c r="V610" s="294"/>
      <c r="W610" s="294"/>
      <c r="X610" s="294"/>
      <c r="Y610" s="410">
        <f>Y609</f>
        <v>0</v>
      </c>
      <c r="Z610" s="410">
        <f t="shared" ref="Z610" si="1563">Z609</f>
        <v>0</v>
      </c>
      <c r="AA610" s="410">
        <f t="shared" ref="AA610" si="1564">AA609</f>
        <v>0</v>
      </c>
      <c r="AB610" s="410">
        <f t="shared" ref="AB610" si="1565">AB609</f>
        <v>0</v>
      </c>
      <c r="AC610" s="410">
        <f t="shared" ref="AC610" si="1566">AC609</f>
        <v>0</v>
      </c>
      <c r="AD610" s="410">
        <f t="shared" ref="AD610" si="1567">AD609</f>
        <v>0</v>
      </c>
      <c r="AE610" s="410">
        <f t="shared" ref="AE610" si="1568">AE609</f>
        <v>0</v>
      </c>
      <c r="AF610" s="410">
        <f t="shared" ref="AF610" si="1569">AF609</f>
        <v>0</v>
      </c>
      <c r="AG610" s="410">
        <f t="shared" ref="AG610" si="1570">AG609</f>
        <v>0</v>
      </c>
      <c r="AH610" s="410">
        <f t="shared" ref="AH610" si="1571">AH609</f>
        <v>0</v>
      </c>
      <c r="AI610" s="410">
        <f t="shared" ref="AI610" si="1572">AI609</f>
        <v>0</v>
      </c>
      <c r="AJ610" s="410">
        <f t="shared" ref="AJ610" si="1573">AJ609</f>
        <v>0</v>
      </c>
      <c r="AK610" s="410">
        <f t="shared" ref="AK610" si="1574">AK609</f>
        <v>0</v>
      </c>
      <c r="AL610" s="410">
        <f t="shared" ref="AL610" si="1575">AL609</f>
        <v>0</v>
      </c>
      <c r="AM610" s="310"/>
    </row>
    <row r="611" spans="1:39" ht="15" outlineLevel="1">
      <c r="A611" s="531"/>
      <c r="B611" s="313"/>
      <c r="C611" s="311"/>
      <c r="D611" s="315"/>
      <c r="E611" s="315"/>
      <c r="F611" s="315"/>
      <c r="G611" s="315"/>
      <c r="H611" s="315"/>
      <c r="I611" s="315"/>
      <c r="J611" s="315"/>
      <c r="K611" s="315"/>
      <c r="L611" s="315"/>
      <c r="M611" s="315"/>
      <c r="N611" s="290"/>
      <c r="O611" s="315"/>
      <c r="P611" s="315"/>
      <c r="Q611" s="315"/>
      <c r="R611" s="315"/>
      <c r="S611" s="315"/>
      <c r="T611" s="315"/>
      <c r="U611" s="315"/>
      <c r="V611" s="315"/>
      <c r="W611" s="315"/>
      <c r="X611" s="315"/>
      <c r="Y611" s="415"/>
      <c r="Z611" s="416"/>
      <c r="AA611" s="415"/>
      <c r="AB611" s="415"/>
      <c r="AC611" s="415"/>
      <c r="AD611" s="415"/>
      <c r="AE611" s="415"/>
      <c r="AF611" s="415"/>
      <c r="AG611" s="415"/>
      <c r="AH611" s="415"/>
      <c r="AI611" s="415"/>
      <c r="AJ611" s="415"/>
      <c r="AK611" s="415"/>
      <c r="AL611" s="415"/>
      <c r="AM611" s="312"/>
    </row>
    <row r="612" spans="1:39" ht="30" outlineLevel="1">
      <c r="A612" s="531">
        <v>9</v>
      </c>
      <c r="B612" s="427" t="s">
        <v>102</v>
      </c>
      <c r="C612" s="290" t="s">
        <v>25</v>
      </c>
      <c r="D612" s="294"/>
      <c r="E612" s="294"/>
      <c r="F612" s="294"/>
      <c r="G612" s="294"/>
      <c r="H612" s="294"/>
      <c r="I612" s="294"/>
      <c r="J612" s="294"/>
      <c r="K612" s="294"/>
      <c r="L612" s="294"/>
      <c r="M612" s="294"/>
      <c r="N612" s="294">
        <v>12</v>
      </c>
      <c r="O612" s="294"/>
      <c r="P612" s="294"/>
      <c r="Q612" s="294"/>
      <c r="R612" s="294"/>
      <c r="S612" s="294"/>
      <c r="T612" s="294"/>
      <c r="U612" s="294"/>
      <c r="V612" s="294"/>
      <c r="W612" s="294"/>
      <c r="X612" s="294"/>
      <c r="Y612" s="414"/>
      <c r="Z612" s="409"/>
      <c r="AA612" s="409"/>
      <c r="AB612" s="409"/>
      <c r="AC612" s="409"/>
      <c r="AD612" s="409"/>
      <c r="AE612" s="409"/>
      <c r="AF612" s="414"/>
      <c r="AG612" s="414"/>
      <c r="AH612" s="414"/>
      <c r="AI612" s="414"/>
      <c r="AJ612" s="414"/>
      <c r="AK612" s="414"/>
      <c r="AL612" s="414"/>
      <c r="AM612" s="295">
        <f>SUM(Y612:AL612)</f>
        <v>0</v>
      </c>
    </row>
    <row r="613" spans="1:39" ht="15" outlineLevel="1">
      <c r="A613" s="531"/>
      <c r="B613" s="293" t="s">
        <v>310</v>
      </c>
      <c r="C613" s="290" t="s">
        <v>163</v>
      </c>
      <c r="D613" s="294"/>
      <c r="E613" s="294"/>
      <c r="F613" s="294"/>
      <c r="G613" s="294"/>
      <c r="H613" s="294"/>
      <c r="I613" s="294"/>
      <c r="J613" s="294"/>
      <c r="K613" s="294"/>
      <c r="L613" s="294"/>
      <c r="M613" s="294"/>
      <c r="N613" s="294">
        <f>N612</f>
        <v>12</v>
      </c>
      <c r="O613" s="294"/>
      <c r="P613" s="294"/>
      <c r="Q613" s="294"/>
      <c r="R613" s="294"/>
      <c r="S613" s="294"/>
      <c r="T613" s="294"/>
      <c r="U613" s="294"/>
      <c r="V613" s="294"/>
      <c r="W613" s="294"/>
      <c r="X613" s="294"/>
      <c r="Y613" s="410">
        <f>Y612</f>
        <v>0</v>
      </c>
      <c r="Z613" s="410">
        <f t="shared" ref="Z613" si="1576">Z612</f>
        <v>0</v>
      </c>
      <c r="AA613" s="410">
        <f t="shared" ref="AA613" si="1577">AA612</f>
        <v>0</v>
      </c>
      <c r="AB613" s="410">
        <f t="shared" ref="AB613" si="1578">AB612</f>
        <v>0</v>
      </c>
      <c r="AC613" s="410">
        <f t="shared" ref="AC613" si="1579">AC612</f>
        <v>0</v>
      </c>
      <c r="AD613" s="410">
        <f t="shared" ref="AD613" si="1580">AD612</f>
        <v>0</v>
      </c>
      <c r="AE613" s="410">
        <f t="shared" ref="AE613" si="1581">AE612</f>
        <v>0</v>
      </c>
      <c r="AF613" s="410">
        <f t="shared" ref="AF613" si="1582">AF612</f>
        <v>0</v>
      </c>
      <c r="AG613" s="410">
        <f t="shared" ref="AG613" si="1583">AG612</f>
        <v>0</v>
      </c>
      <c r="AH613" s="410">
        <f t="shared" ref="AH613" si="1584">AH612</f>
        <v>0</v>
      </c>
      <c r="AI613" s="410">
        <f t="shared" ref="AI613" si="1585">AI612</f>
        <v>0</v>
      </c>
      <c r="AJ613" s="410">
        <f t="shared" ref="AJ613" si="1586">AJ612</f>
        <v>0</v>
      </c>
      <c r="AK613" s="410">
        <f t="shared" ref="AK613" si="1587">AK612</f>
        <v>0</v>
      </c>
      <c r="AL613" s="410">
        <f t="shared" ref="AL613" si="1588">AL612</f>
        <v>0</v>
      </c>
      <c r="AM613" s="310"/>
    </row>
    <row r="614" spans="1:39" ht="15" outlineLevel="1">
      <c r="A614" s="531"/>
      <c r="B614" s="313"/>
      <c r="C614" s="311"/>
      <c r="D614" s="315"/>
      <c r="E614" s="315"/>
      <c r="F614" s="315"/>
      <c r="G614" s="315"/>
      <c r="H614" s="315"/>
      <c r="I614" s="315"/>
      <c r="J614" s="315"/>
      <c r="K614" s="315"/>
      <c r="L614" s="315"/>
      <c r="M614" s="315"/>
      <c r="N614" s="290"/>
      <c r="O614" s="315"/>
      <c r="P614" s="315"/>
      <c r="Q614" s="315"/>
      <c r="R614" s="315"/>
      <c r="S614" s="315"/>
      <c r="T614" s="315"/>
      <c r="U614" s="315"/>
      <c r="V614" s="315"/>
      <c r="W614" s="315"/>
      <c r="X614" s="315"/>
      <c r="Y614" s="415"/>
      <c r="Z614" s="415"/>
      <c r="AA614" s="415"/>
      <c r="AB614" s="415"/>
      <c r="AC614" s="415"/>
      <c r="AD614" s="415"/>
      <c r="AE614" s="415"/>
      <c r="AF614" s="415"/>
      <c r="AG614" s="415"/>
      <c r="AH614" s="415"/>
      <c r="AI614" s="415"/>
      <c r="AJ614" s="415"/>
      <c r="AK614" s="415"/>
      <c r="AL614" s="415"/>
      <c r="AM614" s="312"/>
    </row>
    <row r="615" spans="1:39" ht="30" outlineLevel="1">
      <c r="A615" s="531">
        <v>10</v>
      </c>
      <c r="B615" s="427" t="s">
        <v>103</v>
      </c>
      <c r="C615" s="290" t="s">
        <v>25</v>
      </c>
      <c r="D615" s="294"/>
      <c r="E615" s="294"/>
      <c r="F615" s="294"/>
      <c r="G615" s="294"/>
      <c r="H615" s="294"/>
      <c r="I615" s="294"/>
      <c r="J615" s="294"/>
      <c r="K615" s="294"/>
      <c r="L615" s="294"/>
      <c r="M615" s="294"/>
      <c r="N615" s="294">
        <v>3</v>
      </c>
      <c r="O615" s="294"/>
      <c r="P615" s="294"/>
      <c r="Q615" s="294"/>
      <c r="R615" s="294"/>
      <c r="S615" s="294"/>
      <c r="T615" s="294"/>
      <c r="U615" s="294"/>
      <c r="V615" s="294"/>
      <c r="W615" s="294"/>
      <c r="X615" s="294"/>
      <c r="Y615" s="414"/>
      <c r="Z615" s="409"/>
      <c r="AA615" s="409"/>
      <c r="AB615" s="409"/>
      <c r="AC615" s="409"/>
      <c r="AD615" s="409"/>
      <c r="AE615" s="409"/>
      <c r="AF615" s="414"/>
      <c r="AG615" s="414"/>
      <c r="AH615" s="414"/>
      <c r="AI615" s="414"/>
      <c r="AJ615" s="414"/>
      <c r="AK615" s="414"/>
      <c r="AL615" s="414"/>
      <c r="AM615" s="295">
        <f>SUM(Y615:AL615)</f>
        <v>0</v>
      </c>
    </row>
    <row r="616" spans="1:39" ht="15" outlineLevel="1">
      <c r="A616" s="531"/>
      <c r="B616" s="293" t="s">
        <v>310</v>
      </c>
      <c r="C616" s="290" t="s">
        <v>163</v>
      </c>
      <c r="D616" s="294"/>
      <c r="E616" s="294"/>
      <c r="F616" s="294"/>
      <c r="G616" s="294"/>
      <c r="H616" s="294"/>
      <c r="I616" s="294"/>
      <c r="J616" s="294"/>
      <c r="K616" s="294"/>
      <c r="L616" s="294"/>
      <c r="M616" s="294"/>
      <c r="N616" s="294">
        <f>N615</f>
        <v>3</v>
      </c>
      <c r="O616" s="294"/>
      <c r="P616" s="294"/>
      <c r="Q616" s="294"/>
      <c r="R616" s="294"/>
      <c r="S616" s="294"/>
      <c r="T616" s="294"/>
      <c r="U616" s="294"/>
      <c r="V616" s="294"/>
      <c r="W616" s="294"/>
      <c r="X616" s="294"/>
      <c r="Y616" s="410">
        <f>Y615</f>
        <v>0</v>
      </c>
      <c r="Z616" s="410">
        <f t="shared" ref="Z616" si="1589">Z615</f>
        <v>0</v>
      </c>
      <c r="AA616" s="410">
        <f t="shared" ref="AA616" si="1590">AA615</f>
        <v>0</v>
      </c>
      <c r="AB616" s="410">
        <f t="shared" ref="AB616" si="1591">AB615</f>
        <v>0</v>
      </c>
      <c r="AC616" s="410">
        <f t="shared" ref="AC616" si="1592">AC615</f>
        <v>0</v>
      </c>
      <c r="AD616" s="410">
        <f t="shared" ref="AD616" si="1593">AD615</f>
        <v>0</v>
      </c>
      <c r="AE616" s="410">
        <f t="shared" ref="AE616" si="1594">AE615</f>
        <v>0</v>
      </c>
      <c r="AF616" s="410">
        <f t="shared" ref="AF616" si="1595">AF615</f>
        <v>0</v>
      </c>
      <c r="AG616" s="410">
        <f t="shared" ref="AG616" si="1596">AG615</f>
        <v>0</v>
      </c>
      <c r="AH616" s="410">
        <f t="shared" ref="AH616" si="1597">AH615</f>
        <v>0</v>
      </c>
      <c r="AI616" s="410">
        <f t="shared" ref="AI616" si="1598">AI615</f>
        <v>0</v>
      </c>
      <c r="AJ616" s="410">
        <f t="shared" ref="AJ616" si="1599">AJ615</f>
        <v>0</v>
      </c>
      <c r="AK616" s="410">
        <f t="shared" ref="AK616" si="1600">AK615</f>
        <v>0</v>
      </c>
      <c r="AL616" s="410">
        <f t="shared" ref="AL616" si="1601">AL615</f>
        <v>0</v>
      </c>
      <c r="AM616" s="310"/>
    </row>
    <row r="617" spans="1:39" ht="15" outlineLevel="1">
      <c r="A617" s="531"/>
      <c r="B617" s="313"/>
      <c r="C617" s="311"/>
      <c r="D617" s="315"/>
      <c r="E617" s="315"/>
      <c r="F617" s="315"/>
      <c r="G617" s="315"/>
      <c r="H617" s="315"/>
      <c r="I617" s="315"/>
      <c r="J617" s="315"/>
      <c r="K617" s="315"/>
      <c r="L617" s="315"/>
      <c r="M617" s="315"/>
      <c r="N617" s="290"/>
      <c r="O617" s="315"/>
      <c r="P617" s="315"/>
      <c r="Q617" s="315"/>
      <c r="R617" s="315"/>
      <c r="S617" s="315"/>
      <c r="T617" s="315"/>
      <c r="U617" s="315"/>
      <c r="V617" s="315"/>
      <c r="W617" s="315"/>
      <c r="X617" s="315"/>
      <c r="Y617" s="415"/>
      <c r="Z617" s="416"/>
      <c r="AA617" s="415"/>
      <c r="AB617" s="415"/>
      <c r="AC617" s="415"/>
      <c r="AD617" s="415"/>
      <c r="AE617" s="415"/>
      <c r="AF617" s="415"/>
      <c r="AG617" s="415"/>
      <c r="AH617" s="415"/>
      <c r="AI617" s="415"/>
      <c r="AJ617" s="415"/>
      <c r="AK617" s="415"/>
      <c r="AL617" s="415"/>
      <c r="AM617" s="312"/>
    </row>
    <row r="618" spans="1:39" ht="15.6" outlineLevel="1">
      <c r="A618" s="531"/>
      <c r="B618" s="287" t="s">
        <v>10</v>
      </c>
      <c r="C618" s="288"/>
      <c r="D618" s="288"/>
      <c r="E618" s="288"/>
      <c r="F618" s="288"/>
      <c r="G618" s="288"/>
      <c r="H618" s="288"/>
      <c r="I618" s="288"/>
      <c r="J618" s="288"/>
      <c r="K618" s="288"/>
      <c r="L618" s="288"/>
      <c r="M618" s="288"/>
      <c r="N618" s="289"/>
      <c r="O618" s="288"/>
      <c r="P618" s="288"/>
      <c r="Q618" s="288"/>
      <c r="R618" s="288"/>
      <c r="S618" s="288"/>
      <c r="T618" s="288"/>
      <c r="U618" s="288"/>
      <c r="V618" s="288"/>
      <c r="W618" s="288"/>
      <c r="X618" s="288"/>
      <c r="Y618" s="413"/>
      <c r="Z618" s="413"/>
      <c r="AA618" s="413"/>
      <c r="AB618" s="413"/>
      <c r="AC618" s="413"/>
      <c r="AD618" s="413"/>
      <c r="AE618" s="413"/>
      <c r="AF618" s="413"/>
      <c r="AG618" s="413"/>
      <c r="AH618" s="413"/>
      <c r="AI618" s="413"/>
      <c r="AJ618" s="413"/>
      <c r="AK618" s="413"/>
      <c r="AL618" s="413"/>
      <c r="AM618" s="291"/>
    </row>
    <row r="619" spans="1:39" ht="30" outlineLevel="1">
      <c r="A619" s="531">
        <v>11</v>
      </c>
      <c r="B619" s="427" t="s">
        <v>104</v>
      </c>
      <c r="C619" s="290" t="s">
        <v>25</v>
      </c>
      <c r="D619" s="294"/>
      <c r="E619" s="294"/>
      <c r="F619" s="294"/>
      <c r="G619" s="294"/>
      <c r="H619" s="294"/>
      <c r="I619" s="294"/>
      <c r="J619" s="294"/>
      <c r="K619" s="294"/>
      <c r="L619" s="294"/>
      <c r="M619" s="294"/>
      <c r="N619" s="294">
        <v>12</v>
      </c>
      <c r="O619" s="294"/>
      <c r="P619" s="294"/>
      <c r="Q619" s="294"/>
      <c r="R619" s="294"/>
      <c r="S619" s="294"/>
      <c r="T619" s="294"/>
      <c r="U619" s="294"/>
      <c r="V619" s="294"/>
      <c r="W619" s="294"/>
      <c r="X619" s="294"/>
      <c r="Y619" s="425"/>
      <c r="Z619" s="409"/>
      <c r="AA619" s="409"/>
      <c r="AB619" s="409"/>
      <c r="AC619" s="409"/>
      <c r="AD619" s="409"/>
      <c r="AE619" s="409"/>
      <c r="AF619" s="414"/>
      <c r="AG619" s="414"/>
      <c r="AH619" s="414"/>
      <c r="AI619" s="414"/>
      <c r="AJ619" s="414"/>
      <c r="AK619" s="414"/>
      <c r="AL619" s="414"/>
      <c r="AM619" s="295">
        <f>SUM(Y619:AL619)</f>
        <v>0</v>
      </c>
    </row>
    <row r="620" spans="1:39" ht="15" outlineLevel="1">
      <c r="A620" s="531"/>
      <c r="B620" s="293" t="s">
        <v>310</v>
      </c>
      <c r="C620" s="290" t="s">
        <v>163</v>
      </c>
      <c r="D620" s="294"/>
      <c r="E620" s="294"/>
      <c r="F620" s="294"/>
      <c r="G620" s="294"/>
      <c r="H620" s="294"/>
      <c r="I620" s="294"/>
      <c r="J620" s="294"/>
      <c r="K620" s="294"/>
      <c r="L620" s="294"/>
      <c r="M620" s="294"/>
      <c r="N620" s="294">
        <f>N619</f>
        <v>12</v>
      </c>
      <c r="O620" s="294"/>
      <c r="P620" s="294"/>
      <c r="Q620" s="294"/>
      <c r="R620" s="294"/>
      <c r="S620" s="294"/>
      <c r="T620" s="294"/>
      <c r="U620" s="294"/>
      <c r="V620" s="294"/>
      <c r="W620" s="294"/>
      <c r="X620" s="294"/>
      <c r="Y620" s="410">
        <f>Y619</f>
        <v>0</v>
      </c>
      <c r="Z620" s="410">
        <f t="shared" ref="Z620" si="1602">Z619</f>
        <v>0</v>
      </c>
      <c r="AA620" s="410">
        <f t="shared" ref="AA620" si="1603">AA619</f>
        <v>0</v>
      </c>
      <c r="AB620" s="410">
        <f t="shared" ref="AB620" si="1604">AB619</f>
        <v>0</v>
      </c>
      <c r="AC620" s="410">
        <f t="shared" ref="AC620" si="1605">AC619</f>
        <v>0</v>
      </c>
      <c r="AD620" s="410">
        <f t="shared" ref="AD620" si="1606">AD619</f>
        <v>0</v>
      </c>
      <c r="AE620" s="410">
        <f t="shared" ref="AE620" si="1607">AE619</f>
        <v>0</v>
      </c>
      <c r="AF620" s="410">
        <f t="shared" ref="AF620" si="1608">AF619</f>
        <v>0</v>
      </c>
      <c r="AG620" s="410">
        <f t="shared" ref="AG620" si="1609">AG619</f>
        <v>0</v>
      </c>
      <c r="AH620" s="410">
        <f t="shared" ref="AH620" si="1610">AH619</f>
        <v>0</v>
      </c>
      <c r="AI620" s="410">
        <f t="shared" ref="AI620" si="1611">AI619</f>
        <v>0</v>
      </c>
      <c r="AJ620" s="410">
        <f t="shared" ref="AJ620" si="1612">AJ619</f>
        <v>0</v>
      </c>
      <c r="AK620" s="410">
        <f t="shared" ref="AK620" si="1613">AK619</f>
        <v>0</v>
      </c>
      <c r="AL620" s="410">
        <f t="shared" ref="AL620" si="1614">AL619</f>
        <v>0</v>
      </c>
      <c r="AM620" s="296"/>
    </row>
    <row r="621" spans="1:39" ht="15" outlineLevel="1">
      <c r="A621" s="531"/>
      <c r="B621" s="314"/>
      <c r="C621" s="304"/>
      <c r="D621" s="290"/>
      <c r="E621" s="290"/>
      <c r="F621" s="290"/>
      <c r="G621" s="290"/>
      <c r="H621" s="290"/>
      <c r="I621" s="290"/>
      <c r="J621" s="290"/>
      <c r="K621" s="290"/>
      <c r="L621" s="290"/>
      <c r="M621" s="290"/>
      <c r="N621" s="290"/>
      <c r="O621" s="290"/>
      <c r="P621" s="290"/>
      <c r="Q621" s="290"/>
      <c r="R621" s="290"/>
      <c r="S621" s="290"/>
      <c r="T621" s="290"/>
      <c r="U621" s="290"/>
      <c r="V621" s="290"/>
      <c r="W621" s="290"/>
      <c r="X621" s="290"/>
      <c r="Y621" s="411"/>
      <c r="Z621" s="420"/>
      <c r="AA621" s="420"/>
      <c r="AB621" s="420"/>
      <c r="AC621" s="420"/>
      <c r="AD621" s="420"/>
      <c r="AE621" s="420"/>
      <c r="AF621" s="420"/>
      <c r="AG621" s="420"/>
      <c r="AH621" s="420"/>
      <c r="AI621" s="420"/>
      <c r="AJ621" s="420"/>
      <c r="AK621" s="420"/>
      <c r="AL621" s="420"/>
      <c r="AM621" s="305"/>
    </row>
    <row r="622" spans="1:39" ht="30" outlineLevel="1">
      <c r="A622" s="531">
        <v>12</v>
      </c>
      <c r="B622" s="427" t="s">
        <v>105</v>
      </c>
      <c r="C622" s="290" t="s">
        <v>25</v>
      </c>
      <c r="D622" s="294"/>
      <c r="E622" s="294"/>
      <c r="F622" s="294"/>
      <c r="G622" s="294"/>
      <c r="H622" s="294"/>
      <c r="I622" s="294"/>
      <c r="J622" s="294"/>
      <c r="K622" s="294"/>
      <c r="L622" s="294"/>
      <c r="M622" s="294"/>
      <c r="N622" s="294">
        <v>12</v>
      </c>
      <c r="O622" s="294"/>
      <c r="P622" s="294"/>
      <c r="Q622" s="294"/>
      <c r="R622" s="294"/>
      <c r="S622" s="294"/>
      <c r="T622" s="294"/>
      <c r="U622" s="294"/>
      <c r="V622" s="294"/>
      <c r="W622" s="294"/>
      <c r="X622" s="294"/>
      <c r="Y622" s="409"/>
      <c r="Z622" s="409"/>
      <c r="AA622" s="409"/>
      <c r="AB622" s="409"/>
      <c r="AC622" s="409"/>
      <c r="AD622" s="409"/>
      <c r="AE622" s="409"/>
      <c r="AF622" s="414"/>
      <c r="AG622" s="414"/>
      <c r="AH622" s="414"/>
      <c r="AI622" s="414"/>
      <c r="AJ622" s="414"/>
      <c r="AK622" s="414"/>
      <c r="AL622" s="414"/>
      <c r="AM622" s="295">
        <f>SUM(Y622:AL622)</f>
        <v>0</v>
      </c>
    </row>
    <row r="623" spans="1:39" ht="15" outlineLevel="1">
      <c r="A623" s="531"/>
      <c r="B623" s="293" t="s">
        <v>310</v>
      </c>
      <c r="C623" s="290" t="s">
        <v>163</v>
      </c>
      <c r="D623" s="294"/>
      <c r="E623" s="294"/>
      <c r="F623" s="294"/>
      <c r="G623" s="294"/>
      <c r="H623" s="294"/>
      <c r="I623" s="294"/>
      <c r="J623" s="294"/>
      <c r="K623" s="294"/>
      <c r="L623" s="294"/>
      <c r="M623" s="294"/>
      <c r="N623" s="294">
        <f>N622</f>
        <v>12</v>
      </c>
      <c r="O623" s="294"/>
      <c r="P623" s="294"/>
      <c r="Q623" s="294"/>
      <c r="R623" s="294"/>
      <c r="S623" s="294"/>
      <c r="T623" s="294"/>
      <c r="U623" s="294"/>
      <c r="V623" s="294"/>
      <c r="W623" s="294"/>
      <c r="X623" s="294"/>
      <c r="Y623" s="410">
        <f>Y622</f>
        <v>0</v>
      </c>
      <c r="Z623" s="410">
        <f t="shared" ref="Z623" si="1615">Z622</f>
        <v>0</v>
      </c>
      <c r="AA623" s="410">
        <f t="shared" ref="AA623" si="1616">AA622</f>
        <v>0</v>
      </c>
      <c r="AB623" s="410">
        <f t="shared" ref="AB623" si="1617">AB622</f>
        <v>0</v>
      </c>
      <c r="AC623" s="410">
        <f t="shared" ref="AC623" si="1618">AC622</f>
        <v>0</v>
      </c>
      <c r="AD623" s="410">
        <f t="shared" ref="AD623" si="1619">AD622</f>
        <v>0</v>
      </c>
      <c r="AE623" s="410">
        <f t="shared" ref="AE623" si="1620">AE622</f>
        <v>0</v>
      </c>
      <c r="AF623" s="410">
        <f t="shared" ref="AF623" si="1621">AF622</f>
        <v>0</v>
      </c>
      <c r="AG623" s="410">
        <f t="shared" ref="AG623" si="1622">AG622</f>
        <v>0</v>
      </c>
      <c r="AH623" s="410">
        <f t="shared" ref="AH623" si="1623">AH622</f>
        <v>0</v>
      </c>
      <c r="AI623" s="410">
        <f t="shared" ref="AI623" si="1624">AI622</f>
        <v>0</v>
      </c>
      <c r="AJ623" s="410">
        <f t="shared" ref="AJ623" si="1625">AJ622</f>
        <v>0</v>
      </c>
      <c r="AK623" s="410">
        <f t="shared" ref="AK623" si="1626">AK622</f>
        <v>0</v>
      </c>
      <c r="AL623" s="410">
        <f t="shared" ref="AL623" si="1627">AL622</f>
        <v>0</v>
      </c>
      <c r="AM623" s="296"/>
    </row>
    <row r="624" spans="1:39" ht="15" outlineLevel="1">
      <c r="A624" s="531"/>
      <c r="B624" s="314"/>
      <c r="C624" s="304"/>
      <c r="D624" s="290"/>
      <c r="E624" s="290"/>
      <c r="F624" s="290"/>
      <c r="G624" s="290"/>
      <c r="H624" s="290"/>
      <c r="I624" s="290"/>
      <c r="J624" s="290"/>
      <c r="K624" s="290"/>
      <c r="L624" s="290"/>
      <c r="M624" s="290"/>
      <c r="N624" s="290"/>
      <c r="O624" s="290"/>
      <c r="P624" s="290"/>
      <c r="Q624" s="290"/>
      <c r="R624" s="290"/>
      <c r="S624" s="290"/>
      <c r="T624" s="290"/>
      <c r="U624" s="290"/>
      <c r="V624" s="290"/>
      <c r="W624" s="290"/>
      <c r="X624" s="290"/>
      <c r="Y624" s="421"/>
      <c r="Z624" s="421"/>
      <c r="AA624" s="411"/>
      <c r="AB624" s="411"/>
      <c r="AC624" s="411"/>
      <c r="AD624" s="411"/>
      <c r="AE624" s="411"/>
      <c r="AF624" s="411"/>
      <c r="AG624" s="411"/>
      <c r="AH624" s="411"/>
      <c r="AI624" s="411"/>
      <c r="AJ624" s="411"/>
      <c r="AK624" s="411"/>
      <c r="AL624" s="411"/>
      <c r="AM624" s="305"/>
    </row>
    <row r="625" spans="1:40" ht="30" outlineLevel="1">
      <c r="A625" s="531">
        <v>13</v>
      </c>
      <c r="B625" s="427" t="s">
        <v>106</v>
      </c>
      <c r="C625" s="290" t="s">
        <v>25</v>
      </c>
      <c r="D625" s="294"/>
      <c r="E625" s="294"/>
      <c r="F625" s="294"/>
      <c r="G625" s="294"/>
      <c r="H625" s="294"/>
      <c r="I625" s="294"/>
      <c r="J625" s="294"/>
      <c r="K625" s="294"/>
      <c r="L625" s="294"/>
      <c r="M625" s="294"/>
      <c r="N625" s="294">
        <v>12</v>
      </c>
      <c r="O625" s="294"/>
      <c r="P625" s="294"/>
      <c r="Q625" s="294"/>
      <c r="R625" s="294"/>
      <c r="S625" s="294"/>
      <c r="T625" s="294"/>
      <c r="U625" s="294"/>
      <c r="V625" s="294"/>
      <c r="W625" s="294"/>
      <c r="X625" s="294"/>
      <c r="Y625" s="409"/>
      <c r="Z625" s="409"/>
      <c r="AA625" s="409"/>
      <c r="AB625" s="409"/>
      <c r="AC625" s="409"/>
      <c r="AD625" s="409"/>
      <c r="AE625" s="409"/>
      <c r="AF625" s="414"/>
      <c r="AG625" s="414"/>
      <c r="AH625" s="414"/>
      <c r="AI625" s="414"/>
      <c r="AJ625" s="414"/>
      <c r="AK625" s="414"/>
      <c r="AL625" s="414"/>
      <c r="AM625" s="295">
        <f>SUM(Y625:AL625)</f>
        <v>0</v>
      </c>
    </row>
    <row r="626" spans="1:40" ht="15" outlineLevel="1">
      <c r="A626" s="531"/>
      <c r="B626" s="293" t="s">
        <v>310</v>
      </c>
      <c r="C626" s="290" t="s">
        <v>163</v>
      </c>
      <c r="D626" s="294"/>
      <c r="E626" s="294"/>
      <c r="F626" s="294"/>
      <c r="G626" s="294"/>
      <c r="H626" s="294"/>
      <c r="I626" s="294"/>
      <c r="J626" s="294"/>
      <c r="K626" s="294"/>
      <c r="L626" s="294"/>
      <c r="M626" s="294"/>
      <c r="N626" s="294">
        <f>N625</f>
        <v>12</v>
      </c>
      <c r="O626" s="294"/>
      <c r="P626" s="294"/>
      <c r="Q626" s="294"/>
      <c r="R626" s="294"/>
      <c r="S626" s="294"/>
      <c r="T626" s="294"/>
      <c r="U626" s="294"/>
      <c r="V626" s="294"/>
      <c r="W626" s="294"/>
      <c r="X626" s="294"/>
      <c r="Y626" s="410">
        <f>Y625</f>
        <v>0</v>
      </c>
      <c r="Z626" s="410">
        <f t="shared" ref="Z626" si="1628">Z625</f>
        <v>0</v>
      </c>
      <c r="AA626" s="410">
        <f t="shared" ref="AA626" si="1629">AA625</f>
        <v>0</v>
      </c>
      <c r="AB626" s="410">
        <f t="shared" ref="AB626" si="1630">AB625</f>
        <v>0</v>
      </c>
      <c r="AC626" s="410">
        <f t="shared" ref="AC626" si="1631">AC625</f>
        <v>0</v>
      </c>
      <c r="AD626" s="410">
        <f t="shared" ref="AD626" si="1632">AD625</f>
        <v>0</v>
      </c>
      <c r="AE626" s="410">
        <f t="shared" ref="AE626" si="1633">AE625</f>
        <v>0</v>
      </c>
      <c r="AF626" s="410">
        <f t="shared" ref="AF626" si="1634">AF625</f>
        <v>0</v>
      </c>
      <c r="AG626" s="410">
        <f t="shared" ref="AG626" si="1635">AG625</f>
        <v>0</v>
      </c>
      <c r="AH626" s="410">
        <f t="shared" ref="AH626" si="1636">AH625</f>
        <v>0</v>
      </c>
      <c r="AI626" s="410">
        <f t="shared" ref="AI626" si="1637">AI625</f>
        <v>0</v>
      </c>
      <c r="AJ626" s="410">
        <f t="shared" ref="AJ626" si="1638">AJ625</f>
        <v>0</v>
      </c>
      <c r="AK626" s="410">
        <f t="shared" ref="AK626" si="1639">AK625</f>
        <v>0</v>
      </c>
      <c r="AL626" s="410">
        <f t="shared" ref="AL626" si="1640">AL625</f>
        <v>0</v>
      </c>
      <c r="AM626" s="305"/>
    </row>
    <row r="627" spans="1:40" ht="15" outlineLevel="1">
      <c r="A627" s="531"/>
      <c r="B627" s="314"/>
      <c r="C627" s="304"/>
      <c r="D627" s="290"/>
      <c r="E627" s="290"/>
      <c r="F627" s="290"/>
      <c r="G627" s="290"/>
      <c r="H627" s="290"/>
      <c r="I627" s="290"/>
      <c r="J627" s="290"/>
      <c r="K627" s="290"/>
      <c r="L627" s="290"/>
      <c r="M627" s="290"/>
      <c r="N627" s="290"/>
      <c r="O627" s="290"/>
      <c r="P627" s="290"/>
      <c r="Q627" s="290"/>
      <c r="R627" s="290"/>
      <c r="S627" s="290"/>
      <c r="T627" s="290"/>
      <c r="U627" s="290"/>
      <c r="V627" s="290"/>
      <c r="W627" s="290"/>
      <c r="X627" s="290"/>
      <c r="Y627" s="411"/>
      <c r="Z627" s="411"/>
      <c r="AA627" s="411"/>
      <c r="AB627" s="411"/>
      <c r="AC627" s="411"/>
      <c r="AD627" s="411"/>
      <c r="AE627" s="411"/>
      <c r="AF627" s="411"/>
      <c r="AG627" s="411"/>
      <c r="AH627" s="411"/>
      <c r="AI627" s="411"/>
      <c r="AJ627" s="411"/>
      <c r="AK627" s="411"/>
      <c r="AL627" s="411"/>
      <c r="AM627" s="305"/>
    </row>
    <row r="628" spans="1:40" ht="15.6" outlineLevel="1">
      <c r="A628" s="531"/>
      <c r="B628" s="287" t="s">
        <v>107</v>
      </c>
      <c r="C628" s="288"/>
      <c r="D628" s="289"/>
      <c r="E628" s="289"/>
      <c r="F628" s="289"/>
      <c r="G628" s="289"/>
      <c r="H628" s="289"/>
      <c r="I628" s="289"/>
      <c r="J628" s="289"/>
      <c r="K628" s="289"/>
      <c r="L628" s="289"/>
      <c r="M628" s="289"/>
      <c r="N628" s="289"/>
      <c r="O628" s="289"/>
      <c r="P628" s="288"/>
      <c r="Q628" s="288"/>
      <c r="R628" s="288"/>
      <c r="S628" s="288"/>
      <c r="T628" s="288"/>
      <c r="U628" s="288"/>
      <c r="V628" s="288"/>
      <c r="W628" s="288"/>
      <c r="X628" s="288"/>
      <c r="Y628" s="413"/>
      <c r="Z628" s="413"/>
      <c r="AA628" s="413"/>
      <c r="AB628" s="413"/>
      <c r="AC628" s="413"/>
      <c r="AD628" s="413"/>
      <c r="AE628" s="413"/>
      <c r="AF628" s="413"/>
      <c r="AG628" s="413"/>
      <c r="AH628" s="413"/>
      <c r="AI628" s="413"/>
      <c r="AJ628" s="413"/>
      <c r="AK628" s="413"/>
      <c r="AL628" s="413"/>
      <c r="AM628" s="291"/>
    </row>
    <row r="629" spans="1:40" ht="15" outlineLevel="1">
      <c r="A629" s="531">
        <v>14</v>
      </c>
      <c r="B629" s="314" t="s">
        <v>108</v>
      </c>
      <c r="C629" s="290" t="s">
        <v>25</v>
      </c>
      <c r="D629" s="294"/>
      <c r="E629" s="294"/>
      <c r="F629" s="294"/>
      <c r="G629" s="294"/>
      <c r="H629" s="294"/>
      <c r="I629" s="294"/>
      <c r="J629" s="294"/>
      <c r="K629" s="294"/>
      <c r="L629" s="294"/>
      <c r="M629" s="294"/>
      <c r="N629" s="294">
        <v>12</v>
      </c>
      <c r="O629" s="294"/>
      <c r="P629" s="294"/>
      <c r="Q629" s="294"/>
      <c r="R629" s="294"/>
      <c r="S629" s="294"/>
      <c r="T629" s="294"/>
      <c r="U629" s="294"/>
      <c r="V629" s="294"/>
      <c r="W629" s="294"/>
      <c r="X629" s="294"/>
      <c r="Y629" s="409"/>
      <c r="Z629" s="409"/>
      <c r="AA629" s="409"/>
      <c r="AB629" s="409"/>
      <c r="AC629" s="409"/>
      <c r="AD629" s="409"/>
      <c r="AE629" s="409"/>
      <c r="AF629" s="409"/>
      <c r="AG629" s="409"/>
      <c r="AH629" s="409"/>
      <c r="AI629" s="409"/>
      <c r="AJ629" s="409"/>
      <c r="AK629" s="409"/>
      <c r="AL629" s="409"/>
      <c r="AM629" s="295">
        <f>SUM(Y629:AL629)</f>
        <v>0</v>
      </c>
    </row>
    <row r="630" spans="1:40" ht="15" outlineLevel="1">
      <c r="A630" s="531"/>
      <c r="B630" s="293" t="s">
        <v>310</v>
      </c>
      <c r="C630" s="290" t="s">
        <v>163</v>
      </c>
      <c r="D630" s="294"/>
      <c r="E630" s="294"/>
      <c r="F630" s="294"/>
      <c r="G630" s="294"/>
      <c r="H630" s="294"/>
      <c r="I630" s="294"/>
      <c r="J630" s="294"/>
      <c r="K630" s="294"/>
      <c r="L630" s="294"/>
      <c r="M630" s="294"/>
      <c r="N630" s="294">
        <f>N629</f>
        <v>12</v>
      </c>
      <c r="O630" s="294"/>
      <c r="P630" s="294"/>
      <c r="Q630" s="294"/>
      <c r="R630" s="294"/>
      <c r="S630" s="294"/>
      <c r="T630" s="294"/>
      <c r="U630" s="294"/>
      <c r="V630" s="294"/>
      <c r="W630" s="294"/>
      <c r="X630" s="294"/>
      <c r="Y630" s="410">
        <f>Y629</f>
        <v>0</v>
      </c>
      <c r="Z630" s="410">
        <f t="shared" ref="Z630" si="1641">Z629</f>
        <v>0</v>
      </c>
      <c r="AA630" s="410">
        <f t="shared" ref="AA630" si="1642">AA629</f>
        <v>0</v>
      </c>
      <c r="AB630" s="410">
        <f t="shared" ref="AB630" si="1643">AB629</f>
        <v>0</v>
      </c>
      <c r="AC630" s="410">
        <f t="shared" ref="AC630" si="1644">AC629</f>
        <v>0</v>
      </c>
      <c r="AD630" s="410">
        <f t="shared" ref="AD630" si="1645">AD629</f>
        <v>0</v>
      </c>
      <c r="AE630" s="410">
        <f t="shared" ref="AE630" si="1646">AE629</f>
        <v>0</v>
      </c>
      <c r="AF630" s="410">
        <f t="shared" ref="AF630" si="1647">AF629</f>
        <v>0</v>
      </c>
      <c r="AG630" s="410">
        <f t="shared" ref="AG630" si="1648">AG629</f>
        <v>0</v>
      </c>
      <c r="AH630" s="410">
        <f t="shared" ref="AH630" si="1649">AH629</f>
        <v>0</v>
      </c>
      <c r="AI630" s="410">
        <f t="shared" ref="AI630" si="1650">AI629</f>
        <v>0</v>
      </c>
      <c r="AJ630" s="410">
        <f t="shared" ref="AJ630" si="1651">AJ629</f>
        <v>0</v>
      </c>
      <c r="AK630" s="410">
        <f t="shared" ref="AK630" si="1652">AK629</f>
        <v>0</v>
      </c>
      <c r="AL630" s="410">
        <f t="shared" ref="AL630" si="1653">AL629</f>
        <v>0</v>
      </c>
      <c r="AM630" s="515"/>
      <c r="AN630" s="629"/>
    </row>
    <row r="631" spans="1:40" ht="15" outlineLevel="1">
      <c r="A631" s="531"/>
      <c r="B631" s="314"/>
      <c r="C631" s="304"/>
      <c r="D631" s="290"/>
      <c r="E631" s="290"/>
      <c r="F631" s="290"/>
      <c r="G631" s="290"/>
      <c r="H631" s="290"/>
      <c r="I631" s="290"/>
      <c r="J631" s="290"/>
      <c r="K631" s="290"/>
      <c r="L631" s="290"/>
      <c r="M631" s="290"/>
      <c r="N631" s="467"/>
      <c r="O631" s="290"/>
      <c r="P631" s="290"/>
      <c r="Q631" s="290"/>
      <c r="R631" s="290"/>
      <c r="S631" s="290"/>
      <c r="T631" s="290"/>
      <c r="U631" s="290"/>
      <c r="V631" s="290"/>
      <c r="W631" s="290"/>
      <c r="X631" s="290"/>
      <c r="Y631" s="411"/>
      <c r="Z631" s="411"/>
      <c r="AA631" s="411"/>
      <c r="AB631" s="411"/>
      <c r="AC631" s="411"/>
      <c r="AD631" s="411"/>
      <c r="AE631" s="411"/>
      <c r="AF631" s="411"/>
      <c r="AG631" s="411"/>
      <c r="AH631" s="411"/>
      <c r="AI631" s="411"/>
      <c r="AJ631" s="411"/>
      <c r="AK631" s="411"/>
      <c r="AL631" s="411"/>
      <c r="AM631" s="300"/>
      <c r="AN631" s="629"/>
    </row>
    <row r="632" spans="1:40" s="308" customFormat="1" ht="15.6" outlineLevel="1">
      <c r="A632" s="531"/>
      <c r="B632" s="287" t="s">
        <v>489</v>
      </c>
      <c r="C632" s="290"/>
      <c r="D632" s="290"/>
      <c r="E632" s="290"/>
      <c r="F632" s="290"/>
      <c r="G632" s="290"/>
      <c r="H632" s="290"/>
      <c r="I632" s="290"/>
      <c r="J632" s="290"/>
      <c r="K632" s="290"/>
      <c r="L632" s="290"/>
      <c r="M632" s="290"/>
      <c r="N632" s="290"/>
      <c r="O632" s="290"/>
      <c r="P632" s="290"/>
      <c r="Q632" s="290"/>
      <c r="R632" s="290"/>
      <c r="S632" s="290"/>
      <c r="T632" s="290"/>
      <c r="U632" s="290"/>
      <c r="V632" s="290"/>
      <c r="W632" s="290"/>
      <c r="X632" s="290"/>
      <c r="Y632" s="411"/>
      <c r="Z632" s="411"/>
      <c r="AA632" s="411"/>
      <c r="AB632" s="411"/>
      <c r="AC632" s="411"/>
      <c r="AD632" s="411"/>
      <c r="AE632" s="415"/>
      <c r="AF632" s="415"/>
      <c r="AG632" s="415"/>
      <c r="AH632" s="415"/>
      <c r="AI632" s="415"/>
      <c r="AJ632" s="415"/>
      <c r="AK632" s="415"/>
      <c r="AL632" s="415"/>
      <c r="AM632" s="516"/>
      <c r="AN632" s="630"/>
    </row>
    <row r="633" spans="1:40" ht="15" outlineLevel="1">
      <c r="A633" s="531">
        <v>15</v>
      </c>
      <c r="B633" s="293" t="s">
        <v>494</v>
      </c>
      <c r="C633" s="290" t="s">
        <v>25</v>
      </c>
      <c r="D633" s="294"/>
      <c r="E633" s="294"/>
      <c r="F633" s="294"/>
      <c r="G633" s="294"/>
      <c r="H633" s="294"/>
      <c r="I633" s="294"/>
      <c r="J633" s="294"/>
      <c r="K633" s="294"/>
      <c r="L633" s="294"/>
      <c r="M633" s="294"/>
      <c r="N633" s="294">
        <v>0</v>
      </c>
      <c r="O633" s="294"/>
      <c r="P633" s="294"/>
      <c r="Q633" s="294"/>
      <c r="R633" s="294"/>
      <c r="S633" s="294"/>
      <c r="T633" s="294"/>
      <c r="U633" s="294"/>
      <c r="V633" s="294"/>
      <c r="W633" s="294"/>
      <c r="X633" s="294"/>
      <c r="Y633" s="409"/>
      <c r="Z633" s="409"/>
      <c r="AA633" s="409"/>
      <c r="AB633" s="409"/>
      <c r="AC633" s="409"/>
      <c r="AD633" s="409"/>
      <c r="AE633" s="409"/>
      <c r="AF633" s="409"/>
      <c r="AG633" s="409"/>
      <c r="AH633" s="409"/>
      <c r="AI633" s="409"/>
      <c r="AJ633" s="409"/>
      <c r="AK633" s="409"/>
      <c r="AL633" s="409"/>
      <c r="AM633" s="295">
        <f>SUM(Y633:AL633)</f>
        <v>0</v>
      </c>
    </row>
    <row r="634" spans="1:40" ht="15" outlineLevel="1">
      <c r="A634" s="531"/>
      <c r="B634" s="293" t="s">
        <v>310</v>
      </c>
      <c r="C634" s="290" t="s">
        <v>163</v>
      </c>
      <c r="D634" s="294"/>
      <c r="E634" s="294"/>
      <c r="F634" s="294"/>
      <c r="G634" s="294"/>
      <c r="H634" s="294"/>
      <c r="I634" s="294"/>
      <c r="J634" s="294"/>
      <c r="K634" s="294"/>
      <c r="L634" s="294"/>
      <c r="M634" s="294"/>
      <c r="N634" s="294">
        <f>N633</f>
        <v>0</v>
      </c>
      <c r="O634" s="294"/>
      <c r="P634" s="294"/>
      <c r="Q634" s="294"/>
      <c r="R634" s="294"/>
      <c r="S634" s="294"/>
      <c r="T634" s="294"/>
      <c r="U634" s="294"/>
      <c r="V634" s="294"/>
      <c r="W634" s="294"/>
      <c r="X634" s="294"/>
      <c r="Y634" s="410">
        <f>Y633</f>
        <v>0</v>
      </c>
      <c r="Z634" s="410">
        <f t="shared" ref="Z634:AL634" si="1654">Z633</f>
        <v>0</v>
      </c>
      <c r="AA634" s="410">
        <f t="shared" si="1654"/>
        <v>0</v>
      </c>
      <c r="AB634" s="410">
        <f t="shared" si="1654"/>
        <v>0</v>
      </c>
      <c r="AC634" s="410">
        <f t="shared" si="1654"/>
        <v>0</v>
      </c>
      <c r="AD634" s="410">
        <f t="shared" si="1654"/>
        <v>0</v>
      </c>
      <c r="AE634" s="410">
        <f t="shared" si="1654"/>
        <v>0</v>
      </c>
      <c r="AF634" s="410">
        <f t="shared" si="1654"/>
        <v>0</v>
      </c>
      <c r="AG634" s="410">
        <f t="shared" si="1654"/>
        <v>0</v>
      </c>
      <c r="AH634" s="410">
        <f t="shared" si="1654"/>
        <v>0</v>
      </c>
      <c r="AI634" s="410">
        <f t="shared" si="1654"/>
        <v>0</v>
      </c>
      <c r="AJ634" s="410">
        <f t="shared" si="1654"/>
        <v>0</v>
      </c>
      <c r="AK634" s="410">
        <f t="shared" si="1654"/>
        <v>0</v>
      </c>
      <c r="AL634" s="410">
        <f t="shared" si="1654"/>
        <v>0</v>
      </c>
      <c r="AM634" s="296"/>
    </row>
    <row r="635" spans="1:40" ht="15" outlineLevel="1">
      <c r="A635" s="531"/>
      <c r="B635" s="314"/>
      <c r="C635" s="304"/>
      <c r="D635" s="290"/>
      <c r="E635" s="290"/>
      <c r="F635" s="290"/>
      <c r="G635" s="290"/>
      <c r="H635" s="290"/>
      <c r="I635" s="290"/>
      <c r="J635" s="290"/>
      <c r="K635" s="290"/>
      <c r="L635" s="290"/>
      <c r="M635" s="290"/>
      <c r="N635" s="290"/>
      <c r="O635" s="290"/>
      <c r="P635" s="290"/>
      <c r="Q635" s="290"/>
      <c r="R635" s="290"/>
      <c r="S635" s="290"/>
      <c r="T635" s="290"/>
      <c r="U635" s="290"/>
      <c r="V635" s="290"/>
      <c r="W635" s="290"/>
      <c r="X635" s="290"/>
      <c r="Y635" s="411"/>
      <c r="Z635" s="411"/>
      <c r="AA635" s="411"/>
      <c r="AB635" s="411"/>
      <c r="AC635" s="411"/>
      <c r="AD635" s="411"/>
      <c r="AE635" s="411"/>
      <c r="AF635" s="411"/>
      <c r="AG635" s="411"/>
      <c r="AH635" s="411"/>
      <c r="AI635" s="411"/>
      <c r="AJ635" s="411"/>
      <c r="AK635" s="411"/>
      <c r="AL635" s="411"/>
      <c r="AM635" s="305"/>
    </row>
    <row r="636" spans="1:40" s="282" customFormat="1" ht="15" outlineLevel="1">
      <c r="A636" s="531">
        <v>16</v>
      </c>
      <c r="B636" s="323" t="s">
        <v>490</v>
      </c>
      <c r="C636" s="290" t="s">
        <v>25</v>
      </c>
      <c r="D636" s="294"/>
      <c r="E636" s="294"/>
      <c r="F636" s="294"/>
      <c r="G636" s="294"/>
      <c r="H636" s="294"/>
      <c r="I636" s="294"/>
      <c r="J636" s="294"/>
      <c r="K636" s="294"/>
      <c r="L636" s="294"/>
      <c r="M636" s="294"/>
      <c r="N636" s="294">
        <v>0</v>
      </c>
      <c r="O636" s="294"/>
      <c r="P636" s="294"/>
      <c r="Q636" s="294"/>
      <c r="R636" s="294"/>
      <c r="S636" s="294"/>
      <c r="T636" s="294"/>
      <c r="U636" s="294"/>
      <c r="V636" s="294"/>
      <c r="W636" s="294"/>
      <c r="X636" s="294"/>
      <c r="Y636" s="409"/>
      <c r="Z636" s="409"/>
      <c r="AA636" s="409"/>
      <c r="AB636" s="409"/>
      <c r="AC636" s="409"/>
      <c r="AD636" s="409"/>
      <c r="AE636" s="409"/>
      <c r="AF636" s="409"/>
      <c r="AG636" s="409"/>
      <c r="AH636" s="409"/>
      <c r="AI636" s="409"/>
      <c r="AJ636" s="409"/>
      <c r="AK636" s="409"/>
      <c r="AL636" s="409"/>
      <c r="AM636" s="295">
        <f>SUM(Y636:AL636)</f>
        <v>0</v>
      </c>
    </row>
    <row r="637" spans="1:40" s="282" customFormat="1" ht="15" outlineLevel="1">
      <c r="A637" s="531"/>
      <c r="B637" s="293" t="s">
        <v>310</v>
      </c>
      <c r="C637" s="290" t="s">
        <v>163</v>
      </c>
      <c r="D637" s="294"/>
      <c r="E637" s="294"/>
      <c r="F637" s="294"/>
      <c r="G637" s="294"/>
      <c r="H637" s="294"/>
      <c r="I637" s="294"/>
      <c r="J637" s="294"/>
      <c r="K637" s="294"/>
      <c r="L637" s="294"/>
      <c r="M637" s="294"/>
      <c r="N637" s="294">
        <f>N636</f>
        <v>0</v>
      </c>
      <c r="O637" s="294"/>
      <c r="P637" s="294"/>
      <c r="Q637" s="294"/>
      <c r="R637" s="294"/>
      <c r="S637" s="294"/>
      <c r="T637" s="294"/>
      <c r="U637" s="294"/>
      <c r="V637" s="294"/>
      <c r="W637" s="294"/>
      <c r="X637" s="294"/>
      <c r="Y637" s="410">
        <f>Y636</f>
        <v>0</v>
      </c>
      <c r="Z637" s="410">
        <f t="shared" ref="Z637:AL637" si="1655">Z636</f>
        <v>0</v>
      </c>
      <c r="AA637" s="410">
        <f t="shared" si="1655"/>
        <v>0</v>
      </c>
      <c r="AB637" s="410">
        <f t="shared" si="1655"/>
        <v>0</v>
      </c>
      <c r="AC637" s="410">
        <f t="shared" si="1655"/>
        <v>0</v>
      </c>
      <c r="AD637" s="410">
        <f t="shared" si="1655"/>
        <v>0</v>
      </c>
      <c r="AE637" s="410">
        <f t="shared" si="1655"/>
        <v>0</v>
      </c>
      <c r="AF637" s="410">
        <f t="shared" si="1655"/>
        <v>0</v>
      </c>
      <c r="AG637" s="410">
        <f t="shared" si="1655"/>
        <v>0</v>
      </c>
      <c r="AH637" s="410">
        <f t="shared" si="1655"/>
        <v>0</v>
      </c>
      <c r="AI637" s="410">
        <f t="shared" si="1655"/>
        <v>0</v>
      </c>
      <c r="AJ637" s="410">
        <f t="shared" si="1655"/>
        <v>0</v>
      </c>
      <c r="AK637" s="410">
        <f t="shared" si="1655"/>
        <v>0</v>
      </c>
      <c r="AL637" s="410">
        <f t="shared" si="1655"/>
        <v>0</v>
      </c>
      <c r="AM637" s="296"/>
    </row>
    <row r="638" spans="1:40" s="282" customFormat="1" ht="15" outlineLevel="1">
      <c r="A638" s="531"/>
      <c r="B638" s="323"/>
      <c r="C638" s="290"/>
      <c r="D638" s="290"/>
      <c r="E638" s="290"/>
      <c r="F638" s="290"/>
      <c r="G638" s="290"/>
      <c r="H638" s="290"/>
      <c r="I638" s="290"/>
      <c r="J638" s="290"/>
      <c r="K638" s="290"/>
      <c r="L638" s="290"/>
      <c r="M638" s="290"/>
      <c r="N638" s="290"/>
      <c r="O638" s="290"/>
      <c r="P638" s="290"/>
      <c r="Q638" s="290"/>
      <c r="R638" s="290"/>
      <c r="S638" s="290"/>
      <c r="T638" s="290"/>
      <c r="U638" s="290"/>
      <c r="V638" s="290"/>
      <c r="W638" s="290"/>
      <c r="X638" s="290"/>
      <c r="Y638" s="411"/>
      <c r="Z638" s="411"/>
      <c r="AA638" s="411"/>
      <c r="AB638" s="411"/>
      <c r="AC638" s="411"/>
      <c r="AD638" s="411"/>
      <c r="AE638" s="415"/>
      <c r="AF638" s="415"/>
      <c r="AG638" s="415"/>
      <c r="AH638" s="415"/>
      <c r="AI638" s="415"/>
      <c r="AJ638" s="415"/>
      <c r="AK638" s="415"/>
      <c r="AL638" s="415"/>
      <c r="AM638" s="312"/>
    </row>
    <row r="639" spans="1:40" ht="15.6" outlineLevel="1">
      <c r="A639" s="531"/>
      <c r="B639" s="518" t="s">
        <v>495</v>
      </c>
      <c r="C639" s="319"/>
      <c r="D639" s="289"/>
      <c r="E639" s="288"/>
      <c r="F639" s="288"/>
      <c r="G639" s="288"/>
      <c r="H639" s="288"/>
      <c r="I639" s="288"/>
      <c r="J639" s="288"/>
      <c r="K639" s="288"/>
      <c r="L639" s="288"/>
      <c r="M639" s="288"/>
      <c r="N639" s="289"/>
      <c r="O639" s="288"/>
      <c r="P639" s="288"/>
      <c r="Q639" s="288"/>
      <c r="R639" s="288"/>
      <c r="S639" s="288"/>
      <c r="T639" s="288"/>
      <c r="U639" s="288"/>
      <c r="V639" s="288"/>
      <c r="W639" s="288"/>
      <c r="X639" s="288"/>
      <c r="Y639" s="413"/>
      <c r="Z639" s="413"/>
      <c r="AA639" s="413"/>
      <c r="AB639" s="413"/>
      <c r="AC639" s="413"/>
      <c r="AD639" s="413"/>
      <c r="AE639" s="413"/>
      <c r="AF639" s="413"/>
      <c r="AG639" s="413"/>
      <c r="AH639" s="413"/>
      <c r="AI639" s="413"/>
      <c r="AJ639" s="413"/>
      <c r="AK639" s="413"/>
      <c r="AL639" s="413"/>
      <c r="AM639" s="291"/>
    </row>
    <row r="640" spans="1:40" ht="15" outlineLevel="1">
      <c r="A640" s="531">
        <v>17</v>
      </c>
      <c r="B640" s="427" t="s">
        <v>112</v>
      </c>
      <c r="C640" s="290" t="s">
        <v>25</v>
      </c>
      <c r="D640" s="294"/>
      <c r="E640" s="294"/>
      <c r="F640" s="294"/>
      <c r="G640" s="294"/>
      <c r="H640" s="294"/>
      <c r="I640" s="294"/>
      <c r="J640" s="294"/>
      <c r="K640" s="294"/>
      <c r="L640" s="294"/>
      <c r="M640" s="294"/>
      <c r="N640" s="294">
        <v>12</v>
      </c>
      <c r="O640" s="294"/>
      <c r="P640" s="294"/>
      <c r="Q640" s="294"/>
      <c r="R640" s="294"/>
      <c r="S640" s="294"/>
      <c r="T640" s="294"/>
      <c r="U640" s="294"/>
      <c r="V640" s="294"/>
      <c r="W640" s="294"/>
      <c r="X640" s="294"/>
      <c r="Y640" s="425"/>
      <c r="Z640" s="409"/>
      <c r="AA640" s="409"/>
      <c r="AB640" s="409"/>
      <c r="AC640" s="409"/>
      <c r="AD640" s="409"/>
      <c r="AE640" s="409"/>
      <c r="AF640" s="414"/>
      <c r="AG640" s="414"/>
      <c r="AH640" s="414"/>
      <c r="AI640" s="414"/>
      <c r="AJ640" s="414"/>
      <c r="AK640" s="414"/>
      <c r="AL640" s="414"/>
      <c r="AM640" s="295">
        <f>SUM(Y640:AL640)</f>
        <v>0</v>
      </c>
    </row>
    <row r="641" spans="1:39" ht="15" outlineLevel="1">
      <c r="A641" s="531"/>
      <c r="B641" s="293" t="s">
        <v>310</v>
      </c>
      <c r="C641" s="290" t="s">
        <v>163</v>
      </c>
      <c r="D641" s="294"/>
      <c r="E641" s="294"/>
      <c r="F641" s="294"/>
      <c r="G641" s="294"/>
      <c r="H641" s="294"/>
      <c r="I641" s="294"/>
      <c r="J641" s="294"/>
      <c r="K641" s="294"/>
      <c r="L641" s="294"/>
      <c r="M641" s="294"/>
      <c r="N641" s="294">
        <f>N640</f>
        <v>12</v>
      </c>
      <c r="O641" s="294"/>
      <c r="P641" s="294"/>
      <c r="Q641" s="294"/>
      <c r="R641" s="294"/>
      <c r="S641" s="294"/>
      <c r="T641" s="294"/>
      <c r="U641" s="294"/>
      <c r="V641" s="294"/>
      <c r="W641" s="294"/>
      <c r="X641" s="294"/>
      <c r="Y641" s="410">
        <f>Y640</f>
        <v>0</v>
      </c>
      <c r="Z641" s="410">
        <f t="shared" ref="Z641:AL641" si="1656">Z640</f>
        <v>0</v>
      </c>
      <c r="AA641" s="410">
        <f t="shared" si="1656"/>
        <v>0</v>
      </c>
      <c r="AB641" s="410">
        <f t="shared" si="1656"/>
        <v>0</v>
      </c>
      <c r="AC641" s="410">
        <f t="shared" si="1656"/>
        <v>0</v>
      </c>
      <c r="AD641" s="410">
        <f t="shared" si="1656"/>
        <v>0</v>
      </c>
      <c r="AE641" s="410">
        <f t="shared" si="1656"/>
        <v>0</v>
      </c>
      <c r="AF641" s="410">
        <f t="shared" si="1656"/>
        <v>0</v>
      </c>
      <c r="AG641" s="410">
        <f t="shared" si="1656"/>
        <v>0</v>
      </c>
      <c r="AH641" s="410">
        <f t="shared" si="1656"/>
        <v>0</v>
      </c>
      <c r="AI641" s="410">
        <f t="shared" si="1656"/>
        <v>0</v>
      </c>
      <c r="AJ641" s="410">
        <f t="shared" si="1656"/>
        <v>0</v>
      </c>
      <c r="AK641" s="410">
        <f t="shared" si="1656"/>
        <v>0</v>
      </c>
      <c r="AL641" s="410">
        <f t="shared" si="1656"/>
        <v>0</v>
      </c>
      <c r="AM641" s="305"/>
    </row>
    <row r="642" spans="1:39" ht="15" outlineLevel="1">
      <c r="A642" s="531"/>
      <c r="B642" s="293"/>
      <c r="C642" s="290"/>
      <c r="D642" s="290"/>
      <c r="E642" s="290"/>
      <c r="F642" s="290"/>
      <c r="G642" s="290"/>
      <c r="H642" s="290"/>
      <c r="I642" s="290"/>
      <c r="J642" s="290"/>
      <c r="K642" s="290"/>
      <c r="L642" s="290"/>
      <c r="M642" s="290"/>
      <c r="N642" s="290"/>
      <c r="O642" s="290"/>
      <c r="P642" s="290"/>
      <c r="Q642" s="290"/>
      <c r="R642" s="290"/>
      <c r="S642" s="290"/>
      <c r="T642" s="290"/>
      <c r="U642" s="290"/>
      <c r="V642" s="290"/>
      <c r="W642" s="290"/>
      <c r="X642" s="290"/>
      <c r="Y642" s="421"/>
      <c r="Z642" s="424"/>
      <c r="AA642" s="424"/>
      <c r="AB642" s="424"/>
      <c r="AC642" s="424"/>
      <c r="AD642" s="424"/>
      <c r="AE642" s="424"/>
      <c r="AF642" s="424"/>
      <c r="AG642" s="424"/>
      <c r="AH642" s="424"/>
      <c r="AI642" s="424"/>
      <c r="AJ642" s="424"/>
      <c r="AK642" s="424"/>
      <c r="AL642" s="424"/>
      <c r="AM642" s="305"/>
    </row>
    <row r="643" spans="1:39" ht="15" outlineLevel="1">
      <c r="A643" s="531">
        <v>18</v>
      </c>
      <c r="B643" s="427" t="s">
        <v>109</v>
      </c>
      <c r="C643" s="290" t="s">
        <v>25</v>
      </c>
      <c r="D643" s="294"/>
      <c r="E643" s="294"/>
      <c r="F643" s="294"/>
      <c r="G643" s="294"/>
      <c r="H643" s="294"/>
      <c r="I643" s="294"/>
      <c r="J643" s="294"/>
      <c r="K643" s="294"/>
      <c r="L643" s="294"/>
      <c r="M643" s="294"/>
      <c r="N643" s="294">
        <v>12</v>
      </c>
      <c r="O643" s="294"/>
      <c r="P643" s="294"/>
      <c r="Q643" s="294"/>
      <c r="R643" s="294"/>
      <c r="S643" s="294"/>
      <c r="T643" s="294"/>
      <c r="U643" s="294"/>
      <c r="V643" s="294"/>
      <c r="W643" s="294"/>
      <c r="X643" s="294"/>
      <c r="Y643" s="425"/>
      <c r="Z643" s="409"/>
      <c r="AA643" s="409"/>
      <c r="AB643" s="409"/>
      <c r="AC643" s="409"/>
      <c r="AD643" s="409"/>
      <c r="AE643" s="409"/>
      <c r="AF643" s="414"/>
      <c r="AG643" s="414"/>
      <c r="AH643" s="414"/>
      <c r="AI643" s="414"/>
      <c r="AJ643" s="414"/>
      <c r="AK643" s="414"/>
      <c r="AL643" s="414"/>
      <c r="AM643" s="295">
        <f>SUM(Y643:AL643)</f>
        <v>0</v>
      </c>
    </row>
    <row r="644" spans="1:39" ht="15" outlineLevel="1">
      <c r="A644" s="531"/>
      <c r="B644" s="293" t="s">
        <v>310</v>
      </c>
      <c r="C644" s="290" t="s">
        <v>163</v>
      </c>
      <c r="D644" s="294"/>
      <c r="E644" s="294"/>
      <c r="F644" s="294"/>
      <c r="G644" s="294"/>
      <c r="H644" s="294"/>
      <c r="I644" s="294"/>
      <c r="J644" s="294"/>
      <c r="K644" s="294"/>
      <c r="L644" s="294"/>
      <c r="M644" s="294"/>
      <c r="N644" s="294">
        <f>N643</f>
        <v>12</v>
      </c>
      <c r="O644" s="294"/>
      <c r="P644" s="294"/>
      <c r="Q644" s="294"/>
      <c r="R644" s="294"/>
      <c r="S644" s="294"/>
      <c r="T644" s="294"/>
      <c r="U644" s="294"/>
      <c r="V644" s="294"/>
      <c r="W644" s="294"/>
      <c r="X644" s="294"/>
      <c r="Y644" s="410">
        <f>Y643</f>
        <v>0</v>
      </c>
      <c r="Z644" s="410">
        <f t="shared" ref="Z644:AL644" si="1657">Z643</f>
        <v>0</v>
      </c>
      <c r="AA644" s="410">
        <f t="shared" si="1657"/>
        <v>0</v>
      </c>
      <c r="AB644" s="410">
        <f t="shared" si="1657"/>
        <v>0</v>
      </c>
      <c r="AC644" s="410">
        <f t="shared" si="1657"/>
        <v>0</v>
      </c>
      <c r="AD644" s="410">
        <f t="shared" si="1657"/>
        <v>0</v>
      </c>
      <c r="AE644" s="410">
        <f t="shared" si="1657"/>
        <v>0</v>
      </c>
      <c r="AF644" s="410">
        <f t="shared" si="1657"/>
        <v>0</v>
      </c>
      <c r="AG644" s="410">
        <f t="shared" si="1657"/>
        <v>0</v>
      </c>
      <c r="AH644" s="410">
        <f t="shared" si="1657"/>
        <v>0</v>
      </c>
      <c r="AI644" s="410">
        <f t="shared" si="1657"/>
        <v>0</v>
      </c>
      <c r="AJ644" s="410">
        <f t="shared" si="1657"/>
        <v>0</v>
      </c>
      <c r="AK644" s="410">
        <f t="shared" si="1657"/>
        <v>0</v>
      </c>
      <c r="AL644" s="410">
        <f t="shared" si="1657"/>
        <v>0</v>
      </c>
      <c r="AM644" s="305"/>
    </row>
    <row r="645" spans="1:39" ht="15" outlineLevel="1">
      <c r="A645" s="531"/>
      <c r="B645" s="321"/>
      <c r="C645" s="290"/>
      <c r="D645" s="290"/>
      <c r="E645" s="290"/>
      <c r="F645" s="290"/>
      <c r="G645" s="290"/>
      <c r="H645" s="290"/>
      <c r="I645" s="290"/>
      <c r="J645" s="290"/>
      <c r="K645" s="290"/>
      <c r="L645" s="290"/>
      <c r="M645" s="290"/>
      <c r="N645" s="290"/>
      <c r="O645" s="290"/>
      <c r="P645" s="290"/>
      <c r="Q645" s="290"/>
      <c r="R645" s="290"/>
      <c r="S645" s="290"/>
      <c r="T645" s="290"/>
      <c r="U645" s="290"/>
      <c r="V645" s="290"/>
      <c r="W645" s="290"/>
      <c r="X645" s="290"/>
      <c r="Y645" s="422"/>
      <c r="Z645" s="423"/>
      <c r="AA645" s="423"/>
      <c r="AB645" s="423"/>
      <c r="AC645" s="423"/>
      <c r="AD645" s="423"/>
      <c r="AE645" s="423"/>
      <c r="AF645" s="423"/>
      <c r="AG645" s="423"/>
      <c r="AH645" s="423"/>
      <c r="AI645" s="423"/>
      <c r="AJ645" s="423"/>
      <c r="AK645" s="423"/>
      <c r="AL645" s="423"/>
      <c r="AM645" s="296"/>
    </row>
    <row r="646" spans="1:39" ht="15" outlineLevel="1">
      <c r="A646" s="531">
        <v>19</v>
      </c>
      <c r="B646" s="427" t="s">
        <v>111</v>
      </c>
      <c r="C646" s="290" t="s">
        <v>25</v>
      </c>
      <c r="D646" s="294"/>
      <c r="E646" s="294"/>
      <c r="F646" s="294"/>
      <c r="G646" s="294"/>
      <c r="H646" s="294"/>
      <c r="I646" s="294"/>
      <c r="J646" s="294"/>
      <c r="K646" s="294"/>
      <c r="L646" s="294"/>
      <c r="M646" s="294"/>
      <c r="N646" s="294">
        <v>12</v>
      </c>
      <c r="O646" s="294"/>
      <c r="P646" s="294"/>
      <c r="Q646" s="294"/>
      <c r="R646" s="294"/>
      <c r="S646" s="294"/>
      <c r="T646" s="294"/>
      <c r="U646" s="294"/>
      <c r="V646" s="294"/>
      <c r="W646" s="294"/>
      <c r="X646" s="294"/>
      <c r="Y646" s="425"/>
      <c r="Z646" s="409"/>
      <c r="AA646" s="409"/>
      <c r="AB646" s="409"/>
      <c r="AC646" s="409"/>
      <c r="AD646" s="409"/>
      <c r="AE646" s="409"/>
      <c r="AF646" s="414"/>
      <c r="AG646" s="414"/>
      <c r="AH646" s="414"/>
      <c r="AI646" s="414"/>
      <c r="AJ646" s="414"/>
      <c r="AK646" s="414"/>
      <c r="AL646" s="414"/>
      <c r="AM646" s="295">
        <f>SUM(Y646:AL646)</f>
        <v>0</v>
      </c>
    </row>
    <row r="647" spans="1:39" ht="15" outlineLevel="1">
      <c r="A647" s="531"/>
      <c r="B647" s="293" t="s">
        <v>310</v>
      </c>
      <c r="C647" s="290" t="s">
        <v>163</v>
      </c>
      <c r="D647" s="294"/>
      <c r="E647" s="294"/>
      <c r="F647" s="294"/>
      <c r="G647" s="294"/>
      <c r="H647" s="294"/>
      <c r="I647" s="294"/>
      <c r="J647" s="294"/>
      <c r="K647" s="294"/>
      <c r="L647" s="294"/>
      <c r="M647" s="294"/>
      <c r="N647" s="294">
        <f>N646</f>
        <v>12</v>
      </c>
      <c r="O647" s="294"/>
      <c r="P647" s="294"/>
      <c r="Q647" s="294"/>
      <c r="R647" s="294"/>
      <c r="S647" s="294"/>
      <c r="T647" s="294"/>
      <c r="U647" s="294"/>
      <c r="V647" s="294"/>
      <c r="W647" s="294"/>
      <c r="X647" s="294"/>
      <c r="Y647" s="410">
        <f>Y646</f>
        <v>0</v>
      </c>
      <c r="Z647" s="410">
        <f t="shared" ref="Z647:AL647" si="1658">Z646</f>
        <v>0</v>
      </c>
      <c r="AA647" s="410">
        <f t="shared" si="1658"/>
        <v>0</v>
      </c>
      <c r="AB647" s="410">
        <f t="shared" si="1658"/>
        <v>0</v>
      </c>
      <c r="AC647" s="410">
        <f t="shared" si="1658"/>
        <v>0</v>
      </c>
      <c r="AD647" s="410">
        <f t="shared" si="1658"/>
        <v>0</v>
      </c>
      <c r="AE647" s="410">
        <f t="shared" si="1658"/>
        <v>0</v>
      </c>
      <c r="AF647" s="410">
        <f t="shared" si="1658"/>
        <v>0</v>
      </c>
      <c r="AG647" s="410">
        <f t="shared" si="1658"/>
        <v>0</v>
      </c>
      <c r="AH647" s="410">
        <f t="shared" si="1658"/>
        <v>0</v>
      </c>
      <c r="AI647" s="410">
        <f t="shared" si="1658"/>
        <v>0</v>
      </c>
      <c r="AJ647" s="410">
        <f t="shared" si="1658"/>
        <v>0</v>
      </c>
      <c r="AK647" s="410">
        <f t="shared" si="1658"/>
        <v>0</v>
      </c>
      <c r="AL647" s="410">
        <f t="shared" si="1658"/>
        <v>0</v>
      </c>
      <c r="AM647" s="296"/>
    </row>
    <row r="648" spans="1:39" ht="15" outlineLevel="1">
      <c r="A648" s="531"/>
      <c r="B648" s="321"/>
      <c r="C648" s="290"/>
      <c r="D648" s="290"/>
      <c r="E648" s="290"/>
      <c r="F648" s="290"/>
      <c r="G648" s="290"/>
      <c r="H648" s="290"/>
      <c r="I648" s="290"/>
      <c r="J648" s="290"/>
      <c r="K648" s="290"/>
      <c r="L648" s="290"/>
      <c r="M648" s="290"/>
      <c r="N648" s="290"/>
      <c r="O648" s="290"/>
      <c r="P648" s="290"/>
      <c r="Q648" s="290"/>
      <c r="R648" s="290"/>
      <c r="S648" s="290"/>
      <c r="T648" s="290"/>
      <c r="U648" s="290"/>
      <c r="V648" s="290"/>
      <c r="W648" s="290"/>
      <c r="X648" s="290"/>
      <c r="Y648" s="411"/>
      <c r="Z648" s="411"/>
      <c r="AA648" s="411"/>
      <c r="AB648" s="411"/>
      <c r="AC648" s="411"/>
      <c r="AD648" s="411"/>
      <c r="AE648" s="411"/>
      <c r="AF648" s="411"/>
      <c r="AG648" s="411"/>
      <c r="AH648" s="411"/>
      <c r="AI648" s="411"/>
      <c r="AJ648" s="411"/>
      <c r="AK648" s="411"/>
      <c r="AL648" s="411"/>
      <c r="AM648" s="305"/>
    </row>
    <row r="649" spans="1:39" ht="15" outlineLevel="1">
      <c r="A649" s="531">
        <v>20</v>
      </c>
      <c r="B649" s="427" t="s">
        <v>110</v>
      </c>
      <c r="C649" s="290" t="s">
        <v>25</v>
      </c>
      <c r="D649" s="294"/>
      <c r="E649" s="294"/>
      <c r="F649" s="294"/>
      <c r="G649" s="294"/>
      <c r="H649" s="294"/>
      <c r="I649" s="294"/>
      <c r="J649" s="294"/>
      <c r="K649" s="294"/>
      <c r="L649" s="294"/>
      <c r="M649" s="294"/>
      <c r="N649" s="294">
        <v>12</v>
      </c>
      <c r="O649" s="294"/>
      <c r="P649" s="294"/>
      <c r="Q649" s="294"/>
      <c r="R649" s="294"/>
      <c r="S649" s="294"/>
      <c r="T649" s="294"/>
      <c r="U649" s="294"/>
      <c r="V649" s="294"/>
      <c r="W649" s="294"/>
      <c r="X649" s="294"/>
      <c r="Y649" s="425"/>
      <c r="Z649" s="409"/>
      <c r="AA649" s="409"/>
      <c r="AB649" s="409"/>
      <c r="AC649" s="409"/>
      <c r="AD649" s="409"/>
      <c r="AE649" s="409"/>
      <c r="AF649" s="414"/>
      <c r="AG649" s="414"/>
      <c r="AH649" s="414"/>
      <c r="AI649" s="414"/>
      <c r="AJ649" s="414"/>
      <c r="AK649" s="414"/>
      <c r="AL649" s="414"/>
      <c r="AM649" s="295">
        <f>SUM(Y649:AL649)</f>
        <v>0</v>
      </c>
    </row>
    <row r="650" spans="1:39" ht="15" outlineLevel="1">
      <c r="A650" s="531"/>
      <c r="B650" s="293" t="s">
        <v>310</v>
      </c>
      <c r="C650" s="290" t="s">
        <v>163</v>
      </c>
      <c r="D650" s="294"/>
      <c r="E650" s="294"/>
      <c r="F650" s="294"/>
      <c r="G650" s="294"/>
      <c r="H650" s="294"/>
      <c r="I650" s="294"/>
      <c r="J650" s="294"/>
      <c r="K650" s="294"/>
      <c r="L650" s="294"/>
      <c r="M650" s="294"/>
      <c r="N650" s="294">
        <f>N649</f>
        <v>12</v>
      </c>
      <c r="O650" s="294"/>
      <c r="P650" s="294"/>
      <c r="Q650" s="294"/>
      <c r="R650" s="294"/>
      <c r="S650" s="294"/>
      <c r="T650" s="294"/>
      <c r="U650" s="294"/>
      <c r="V650" s="294"/>
      <c r="W650" s="294"/>
      <c r="X650" s="294"/>
      <c r="Y650" s="410">
        <f>Y649</f>
        <v>0</v>
      </c>
      <c r="Z650" s="410">
        <f t="shared" ref="Z650:AL650" si="1659">Z649</f>
        <v>0</v>
      </c>
      <c r="AA650" s="410">
        <f t="shared" si="1659"/>
        <v>0</v>
      </c>
      <c r="AB650" s="410">
        <f t="shared" si="1659"/>
        <v>0</v>
      </c>
      <c r="AC650" s="410">
        <f t="shared" si="1659"/>
        <v>0</v>
      </c>
      <c r="AD650" s="410">
        <f t="shared" si="1659"/>
        <v>0</v>
      </c>
      <c r="AE650" s="410">
        <f t="shared" si="1659"/>
        <v>0</v>
      </c>
      <c r="AF650" s="410">
        <f t="shared" si="1659"/>
        <v>0</v>
      </c>
      <c r="AG650" s="410">
        <f t="shared" si="1659"/>
        <v>0</v>
      </c>
      <c r="AH650" s="410">
        <f t="shared" si="1659"/>
        <v>0</v>
      </c>
      <c r="AI650" s="410">
        <f t="shared" si="1659"/>
        <v>0</v>
      </c>
      <c r="AJ650" s="410">
        <f t="shared" si="1659"/>
        <v>0</v>
      </c>
      <c r="AK650" s="410">
        <f t="shared" si="1659"/>
        <v>0</v>
      </c>
      <c r="AL650" s="410">
        <f t="shared" si="1659"/>
        <v>0</v>
      </c>
      <c r="AM650" s="305"/>
    </row>
    <row r="651" spans="1:39" ht="15.6" outlineLevel="1">
      <c r="A651" s="531"/>
      <c r="B651" s="322"/>
      <c r="C651" s="299"/>
      <c r="D651" s="290"/>
      <c r="E651" s="290"/>
      <c r="F651" s="290"/>
      <c r="G651" s="290"/>
      <c r="H651" s="290"/>
      <c r="I651" s="290"/>
      <c r="J651" s="290"/>
      <c r="K651" s="290"/>
      <c r="L651" s="290"/>
      <c r="M651" s="290"/>
      <c r="N651" s="299"/>
      <c r="O651" s="290"/>
      <c r="P651" s="290"/>
      <c r="Q651" s="290"/>
      <c r="R651" s="290"/>
      <c r="S651" s="290"/>
      <c r="T651" s="290"/>
      <c r="U651" s="290"/>
      <c r="V651" s="290"/>
      <c r="W651" s="290"/>
      <c r="X651" s="290"/>
      <c r="Y651" s="411"/>
      <c r="Z651" s="411"/>
      <c r="AA651" s="411"/>
      <c r="AB651" s="411"/>
      <c r="AC651" s="411"/>
      <c r="AD651" s="411"/>
      <c r="AE651" s="411"/>
      <c r="AF651" s="411"/>
      <c r="AG651" s="411"/>
      <c r="AH651" s="411"/>
      <c r="AI651" s="411"/>
      <c r="AJ651" s="411"/>
      <c r="AK651" s="411"/>
      <c r="AL651" s="411"/>
      <c r="AM651" s="305"/>
    </row>
    <row r="652" spans="1:39" ht="15.6" outlineLevel="1">
      <c r="A652" s="531"/>
      <c r="B652" s="517" t="s">
        <v>502</v>
      </c>
      <c r="C652" s="290"/>
      <c r="D652" s="290"/>
      <c r="E652" s="290"/>
      <c r="F652" s="290"/>
      <c r="G652" s="290"/>
      <c r="H652" s="290"/>
      <c r="I652" s="290"/>
      <c r="J652" s="290"/>
      <c r="K652" s="290"/>
      <c r="L652" s="290"/>
      <c r="M652" s="290"/>
      <c r="N652" s="290"/>
      <c r="O652" s="290"/>
      <c r="P652" s="290"/>
      <c r="Q652" s="290"/>
      <c r="R652" s="290"/>
      <c r="S652" s="290"/>
      <c r="T652" s="290"/>
      <c r="U652" s="290"/>
      <c r="V652" s="290"/>
      <c r="W652" s="290"/>
      <c r="X652" s="290"/>
      <c r="Y652" s="421"/>
      <c r="Z652" s="424"/>
      <c r="AA652" s="424"/>
      <c r="AB652" s="424"/>
      <c r="AC652" s="424"/>
      <c r="AD652" s="424"/>
      <c r="AE652" s="424"/>
      <c r="AF652" s="424"/>
      <c r="AG652" s="424"/>
      <c r="AH652" s="424"/>
      <c r="AI652" s="424"/>
      <c r="AJ652" s="424"/>
      <c r="AK652" s="424"/>
      <c r="AL652" s="424"/>
      <c r="AM652" s="305"/>
    </row>
    <row r="653" spans="1:39" ht="15.6" outlineLevel="1">
      <c r="A653" s="531"/>
      <c r="B653" s="503" t="s">
        <v>498</v>
      </c>
      <c r="C653" s="290"/>
      <c r="D653" s="290"/>
      <c r="E653" s="290"/>
      <c r="F653" s="290"/>
      <c r="G653" s="290"/>
      <c r="H653" s="290"/>
      <c r="I653" s="290"/>
      <c r="J653" s="290"/>
      <c r="K653" s="290"/>
      <c r="L653" s="290"/>
      <c r="M653" s="290"/>
      <c r="N653" s="290"/>
      <c r="O653" s="290"/>
      <c r="P653" s="290"/>
      <c r="Q653" s="290"/>
      <c r="R653" s="290"/>
      <c r="S653" s="290"/>
      <c r="T653" s="290"/>
      <c r="U653" s="290"/>
      <c r="V653" s="290"/>
      <c r="W653" s="290"/>
      <c r="X653" s="290"/>
      <c r="Y653" s="421"/>
      <c r="Z653" s="424"/>
      <c r="AA653" s="424"/>
      <c r="AB653" s="424"/>
      <c r="AC653" s="424"/>
      <c r="AD653" s="424"/>
      <c r="AE653" s="424"/>
      <c r="AF653" s="424"/>
      <c r="AG653" s="424"/>
      <c r="AH653" s="424"/>
      <c r="AI653" s="424"/>
      <c r="AJ653" s="424"/>
      <c r="AK653" s="424"/>
      <c r="AL653" s="424"/>
      <c r="AM653" s="305"/>
    </row>
    <row r="654" spans="1:39" ht="15" outlineLevel="1">
      <c r="A654" s="531">
        <v>21</v>
      </c>
      <c r="B654" s="427" t="s">
        <v>113</v>
      </c>
      <c r="C654" s="290" t="s">
        <v>25</v>
      </c>
      <c r="D654" s="294"/>
      <c r="E654" s="294"/>
      <c r="F654" s="294"/>
      <c r="G654" s="294"/>
      <c r="H654" s="294"/>
      <c r="I654" s="294"/>
      <c r="J654" s="294"/>
      <c r="K654" s="294"/>
      <c r="L654" s="294"/>
      <c r="M654" s="294"/>
      <c r="N654" s="290"/>
      <c r="O654" s="294"/>
      <c r="P654" s="294"/>
      <c r="Q654" s="294"/>
      <c r="R654" s="294"/>
      <c r="S654" s="294"/>
      <c r="T654" s="294"/>
      <c r="U654" s="294"/>
      <c r="V654" s="294"/>
      <c r="W654" s="294"/>
      <c r="X654" s="294"/>
      <c r="Y654" s="409"/>
      <c r="Z654" s="409"/>
      <c r="AA654" s="409"/>
      <c r="AB654" s="409"/>
      <c r="AC654" s="409"/>
      <c r="AD654" s="409"/>
      <c r="AE654" s="409"/>
      <c r="AF654" s="409"/>
      <c r="AG654" s="409"/>
      <c r="AH654" s="409"/>
      <c r="AI654" s="409"/>
      <c r="AJ654" s="409"/>
      <c r="AK654" s="409"/>
      <c r="AL654" s="409"/>
      <c r="AM654" s="295">
        <f>SUM(Y654:AL654)</f>
        <v>0</v>
      </c>
    </row>
    <row r="655" spans="1:39" ht="15" outlineLevel="1">
      <c r="A655" s="531"/>
      <c r="B655" s="293" t="s">
        <v>310</v>
      </c>
      <c r="C655" s="290" t="s">
        <v>163</v>
      </c>
      <c r="D655" s="294"/>
      <c r="E655" s="294"/>
      <c r="F655" s="294"/>
      <c r="G655" s="294"/>
      <c r="H655" s="294"/>
      <c r="I655" s="294"/>
      <c r="J655" s="294"/>
      <c r="K655" s="294"/>
      <c r="L655" s="294"/>
      <c r="M655" s="294"/>
      <c r="N655" s="290"/>
      <c r="O655" s="294"/>
      <c r="P655" s="294"/>
      <c r="Q655" s="294"/>
      <c r="R655" s="294"/>
      <c r="S655" s="294"/>
      <c r="T655" s="294"/>
      <c r="U655" s="294"/>
      <c r="V655" s="294"/>
      <c r="W655" s="294"/>
      <c r="X655" s="294"/>
      <c r="Y655" s="410">
        <f>Y654</f>
        <v>0</v>
      </c>
      <c r="Z655" s="410">
        <f t="shared" ref="Z655" si="1660">Z654</f>
        <v>0</v>
      </c>
      <c r="AA655" s="410">
        <f t="shared" ref="AA655" si="1661">AA654</f>
        <v>0</v>
      </c>
      <c r="AB655" s="410">
        <f t="shared" ref="AB655" si="1662">AB654</f>
        <v>0</v>
      </c>
      <c r="AC655" s="410">
        <f t="shared" ref="AC655" si="1663">AC654</f>
        <v>0</v>
      </c>
      <c r="AD655" s="410">
        <f t="shared" ref="AD655" si="1664">AD654</f>
        <v>0</v>
      </c>
      <c r="AE655" s="410">
        <f t="shared" ref="AE655" si="1665">AE654</f>
        <v>0</v>
      </c>
      <c r="AF655" s="410">
        <f t="shared" ref="AF655" si="1666">AF654</f>
        <v>0</v>
      </c>
      <c r="AG655" s="410">
        <f t="shared" ref="AG655" si="1667">AG654</f>
        <v>0</v>
      </c>
      <c r="AH655" s="410">
        <f t="shared" ref="AH655" si="1668">AH654</f>
        <v>0</v>
      </c>
      <c r="AI655" s="410">
        <f t="shared" ref="AI655" si="1669">AI654</f>
        <v>0</v>
      </c>
      <c r="AJ655" s="410">
        <f t="shared" ref="AJ655" si="1670">AJ654</f>
        <v>0</v>
      </c>
      <c r="AK655" s="410">
        <f t="shared" ref="AK655" si="1671">AK654</f>
        <v>0</v>
      </c>
      <c r="AL655" s="410">
        <f t="shared" ref="AL655" si="1672">AL654</f>
        <v>0</v>
      </c>
      <c r="AM655" s="305"/>
    </row>
    <row r="656" spans="1:39" ht="15" outlineLevel="1">
      <c r="A656" s="531"/>
      <c r="B656" s="293"/>
      <c r="C656" s="290"/>
      <c r="D656" s="290"/>
      <c r="E656" s="290"/>
      <c r="F656" s="290"/>
      <c r="G656" s="290"/>
      <c r="H656" s="290"/>
      <c r="I656" s="290"/>
      <c r="J656" s="290"/>
      <c r="K656" s="290"/>
      <c r="L656" s="290"/>
      <c r="M656" s="290"/>
      <c r="N656" s="290"/>
      <c r="O656" s="290"/>
      <c r="P656" s="290"/>
      <c r="Q656" s="290"/>
      <c r="R656" s="290"/>
      <c r="S656" s="290"/>
      <c r="T656" s="290"/>
      <c r="U656" s="290"/>
      <c r="V656" s="290"/>
      <c r="W656" s="290"/>
      <c r="X656" s="290"/>
      <c r="Y656" s="421"/>
      <c r="Z656" s="424"/>
      <c r="AA656" s="424"/>
      <c r="AB656" s="424"/>
      <c r="AC656" s="424"/>
      <c r="AD656" s="424"/>
      <c r="AE656" s="424"/>
      <c r="AF656" s="424"/>
      <c r="AG656" s="424"/>
      <c r="AH656" s="424"/>
      <c r="AI656" s="424"/>
      <c r="AJ656" s="424"/>
      <c r="AK656" s="424"/>
      <c r="AL656" s="424"/>
      <c r="AM656" s="305"/>
    </row>
    <row r="657" spans="1:39" ht="15" outlineLevel="1">
      <c r="A657" s="531">
        <v>22</v>
      </c>
      <c r="B657" s="427" t="s">
        <v>114</v>
      </c>
      <c r="C657" s="290" t="s">
        <v>25</v>
      </c>
      <c r="D657" s="294">
        <f>+'7.  Persistence Report'!AX262</f>
        <v>613481.42051249999</v>
      </c>
      <c r="E657" s="294">
        <f>+'7.  Persistence Report'!AY262</f>
        <v>613481.42051249999</v>
      </c>
      <c r="F657" s="294">
        <f>+'7.  Persistence Report'!AZ262</f>
        <v>613481.42051249999</v>
      </c>
      <c r="G657" s="294">
        <f>+'7.  Persistence Report'!BA262</f>
        <v>613481.42051249999</v>
      </c>
      <c r="H657" s="294">
        <f>+'7.  Persistence Report'!BB262</f>
        <v>613481.42051249999</v>
      </c>
      <c r="I657" s="294">
        <f>+'7.  Persistence Report'!BC262</f>
        <v>613481.42051249999</v>
      </c>
      <c r="J657" s="294">
        <f>+'7.  Persistence Report'!BD262</f>
        <v>613481.42051249999</v>
      </c>
      <c r="K657" s="294">
        <f>+'7.  Persistence Report'!BE262</f>
        <v>613481.42051249999</v>
      </c>
      <c r="L657" s="294">
        <f>+'7.  Persistence Report'!BF262</f>
        <v>613481.42051249999</v>
      </c>
      <c r="M657" s="294">
        <f>+'7.  Persistence Report'!BG262</f>
        <v>613481.42051249999</v>
      </c>
      <c r="N657" s="290"/>
      <c r="O657" s="294"/>
      <c r="P657" s="294"/>
      <c r="Q657" s="294"/>
      <c r="R657" s="294"/>
      <c r="S657" s="294"/>
      <c r="T657" s="294"/>
      <c r="U657" s="294"/>
      <c r="V657" s="294"/>
      <c r="W657" s="294"/>
      <c r="X657" s="294"/>
      <c r="Y657" s="409">
        <v>1</v>
      </c>
      <c r="Z657" s="409"/>
      <c r="AA657" s="409"/>
      <c r="AB657" s="409"/>
      <c r="AC657" s="409"/>
      <c r="AD657" s="409"/>
      <c r="AE657" s="409"/>
      <c r="AF657" s="409"/>
      <c r="AG657" s="409"/>
      <c r="AH657" s="409"/>
      <c r="AI657" s="409"/>
      <c r="AJ657" s="409"/>
      <c r="AK657" s="409"/>
      <c r="AL657" s="409"/>
      <c r="AM657" s="295">
        <f>SUM(Y657:AL657)</f>
        <v>1</v>
      </c>
    </row>
    <row r="658" spans="1:39" ht="15" outlineLevel="1">
      <c r="A658" s="531"/>
      <c r="B658" s="293" t="s">
        <v>310</v>
      </c>
      <c r="C658" s="290" t="s">
        <v>163</v>
      </c>
      <c r="D658" s="294"/>
      <c r="E658" s="294"/>
      <c r="F658" s="294"/>
      <c r="G658" s="294"/>
      <c r="H658" s="294"/>
      <c r="I658" s="294"/>
      <c r="J658" s="294"/>
      <c r="K658" s="294"/>
      <c r="L658" s="294"/>
      <c r="M658" s="294"/>
      <c r="N658" s="290"/>
      <c r="O658" s="294"/>
      <c r="P658" s="294"/>
      <c r="Q658" s="294"/>
      <c r="R658" s="294"/>
      <c r="S658" s="294"/>
      <c r="T658" s="294"/>
      <c r="U658" s="294"/>
      <c r="V658" s="294"/>
      <c r="W658" s="294"/>
      <c r="X658" s="294"/>
      <c r="Y658" s="410">
        <f>Y657</f>
        <v>1</v>
      </c>
      <c r="Z658" s="410">
        <f t="shared" ref="Z658" si="1673">Z657</f>
        <v>0</v>
      </c>
      <c r="AA658" s="410">
        <f t="shared" ref="AA658" si="1674">AA657</f>
        <v>0</v>
      </c>
      <c r="AB658" s="410">
        <f t="shared" ref="AB658" si="1675">AB657</f>
        <v>0</v>
      </c>
      <c r="AC658" s="410">
        <f t="shared" ref="AC658" si="1676">AC657</f>
        <v>0</v>
      </c>
      <c r="AD658" s="410">
        <f t="shared" ref="AD658" si="1677">AD657</f>
        <v>0</v>
      </c>
      <c r="AE658" s="410">
        <f t="shared" ref="AE658" si="1678">AE657</f>
        <v>0</v>
      </c>
      <c r="AF658" s="410">
        <f t="shared" ref="AF658" si="1679">AF657</f>
        <v>0</v>
      </c>
      <c r="AG658" s="410">
        <f t="shared" ref="AG658" si="1680">AG657</f>
        <v>0</v>
      </c>
      <c r="AH658" s="410">
        <f t="shared" ref="AH658" si="1681">AH657</f>
        <v>0</v>
      </c>
      <c r="AI658" s="410">
        <f t="shared" ref="AI658" si="1682">AI657</f>
        <v>0</v>
      </c>
      <c r="AJ658" s="410">
        <f t="shared" ref="AJ658" si="1683">AJ657</f>
        <v>0</v>
      </c>
      <c r="AK658" s="410">
        <f t="shared" ref="AK658" si="1684">AK657</f>
        <v>0</v>
      </c>
      <c r="AL658" s="410">
        <f t="shared" ref="AL658" si="1685">AL657</f>
        <v>0</v>
      </c>
      <c r="AM658" s="305"/>
    </row>
    <row r="659" spans="1:39" ht="15" outlineLevel="1">
      <c r="A659" s="531"/>
      <c r="B659" s="293"/>
      <c r="C659" s="290"/>
      <c r="D659" s="290"/>
      <c r="E659" s="290"/>
      <c r="F659" s="290"/>
      <c r="G659" s="290"/>
      <c r="H659" s="290"/>
      <c r="I659" s="290"/>
      <c r="J659" s="290"/>
      <c r="K659" s="290"/>
      <c r="L659" s="290"/>
      <c r="M659" s="290"/>
      <c r="N659" s="290"/>
      <c r="O659" s="290"/>
      <c r="P659" s="290"/>
      <c r="Q659" s="290"/>
      <c r="R659" s="290"/>
      <c r="S659" s="290"/>
      <c r="T659" s="290"/>
      <c r="U659" s="290"/>
      <c r="V659" s="290"/>
      <c r="W659" s="290"/>
      <c r="X659" s="290"/>
      <c r="Y659" s="421"/>
      <c r="Z659" s="424"/>
      <c r="AA659" s="424"/>
      <c r="AB659" s="424"/>
      <c r="AC659" s="424"/>
      <c r="AD659" s="424"/>
      <c r="AE659" s="424"/>
      <c r="AF659" s="424"/>
      <c r="AG659" s="424"/>
      <c r="AH659" s="424"/>
      <c r="AI659" s="424"/>
      <c r="AJ659" s="424"/>
      <c r="AK659" s="424"/>
      <c r="AL659" s="424"/>
      <c r="AM659" s="305"/>
    </row>
    <row r="660" spans="1:39" ht="15" outlineLevel="1">
      <c r="A660" s="531">
        <v>23</v>
      </c>
      <c r="B660" s="427" t="s">
        <v>115</v>
      </c>
      <c r="C660" s="290" t="s">
        <v>25</v>
      </c>
      <c r="D660" s="294">
        <f>+'7.  Persistence Report'!AX265</f>
        <v>843222.05218014645</v>
      </c>
      <c r="E660" s="294">
        <f>+'7.  Persistence Report'!AY265</f>
        <v>843222.05218014645</v>
      </c>
      <c r="F660" s="294">
        <f>+'7.  Persistence Report'!AZ265</f>
        <v>843222.05218014645</v>
      </c>
      <c r="G660" s="294">
        <f>+'7.  Persistence Report'!BA265</f>
        <v>843222.05218014645</v>
      </c>
      <c r="H660" s="294">
        <f>+'7.  Persistence Report'!BB265</f>
        <v>843222.05218014645</v>
      </c>
      <c r="I660" s="294">
        <f>+'7.  Persistence Report'!BC265</f>
        <v>843222.05218014645</v>
      </c>
      <c r="J660" s="294">
        <f>+'7.  Persistence Report'!BD265</f>
        <v>843222.05218014645</v>
      </c>
      <c r="K660" s="294">
        <f>+'7.  Persistence Report'!BE265</f>
        <v>843222.05218014645</v>
      </c>
      <c r="L660" s="294">
        <f>+'7.  Persistence Report'!BF265</f>
        <v>843222.05218014645</v>
      </c>
      <c r="M660" s="294">
        <f>+'7.  Persistence Report'!BG265</f>
        <v>843222.05218014645</v>
      </c>
      <c r="N660" s="290"/>
      <c r="O660" s="294"/>
      <c r="P660" s="294"/>
      <c r="Q660" s="294"/>
      <c r="R660" s="294"/>
      <c r="S660" s="294"/>
      <c r="T660" s="294"/>
      <c r="U660" s="294"/>
      <c r="V660" s="294"/>
      <c r="W660" s="294"/>
      <c r="X660" s="294"/>
      <c r="Y660" s="409">
        <v>1</v>
      </c>
      <c r="Z660" s="409"/>
      <c r="AA660" s="409"/>
      <c r="AB660" s="409"/>
      <c r="AC660" s="409"/>
      <c r="AD660" s="409"/>
      <c r="AE660" s="409"/>
      <c r="AF660" s="409"/>
      <c r="AG660" s="409"/>
      <c r="AH660" s="409"/>
      <c r="AI660" s="409"/>
      <c r="AJ660" s="409"/>
      <c r="AK660" s="409"/>
      <c r="AL660" s="409"/>
      <c r="AM660" s="295">
        <f>SUM(Y660:AL660)</f>
        <v>1</v>
      </c>
    </row>
    <row r="661" spans="1:39" ht="15" outlineLevel="1">
      <c r="A661" s="531"/>
      <c r="B661" s="293" t="s">
        <v>310</v>
      </c>
      <c r="C661" s="290" t="s">
        <v>163</v>
      </c>
      <c r="D661" s="294"/>
      <c r="E661" s="294"/>
      <c r="F661" s="294"/>
      <c r="G661" s="294"/>
      <c r="H661" s="294"/>
      <c r="I661" s="294"/>
      <c r="J661" s="294"/>
      <c r="K661" s="294"/>
      <c r="L661" s="294"/>
      <c r="M661" s="294"/>
      <c r="N661" s="290"/>
      <c r="O661" s="294"/>
      <c r="P661" s="294"/>
      <c r="Q661" s="294"/>
      <c r="R661" s="294"/>
      <c r="S661" s="294"/>
      <c r="T661" s="294"/>
      <c r="U661" s="294"/>
      <c r="V661" s="294"/>
      <c r="W661" s="294"/>
      <c r="X661" s="294"/>
      <c r="Y661" s="410">
        <f>Y660</f>
        <v>1</v>
      </c>
      <c r="Z661" s="410">
        <f t="shared" ref="Z661" si="1686">Z660</f>
        <v>0</v>
      </c>
      <c r="AA661" s="410">
        <f t="shared" ref="AA661" si="1687">AA660</f>
        <v>0</v>
      </c>
      <c r="AB661" s="410">
        <f t="shared" ref="AB661" si="1688">AB660</f>
        <v>0</v>
      </c>
      <c r="AC661" s="410">
        <f t="shared" ref="AC661" si="1689">AC660</f>
        <v>0</v>
      </c>
      <c r="AD661" s="410">
        <f t="shared" ref="AD661" si="1690">AD660</f>
        <v>0</v>
      </c>
      <c r="AE661" s="410">
        <f t="shared" ref="AE661" si="1691">AE660</f>
        <v>0</v>
      </c>
      <c r="AF661" s="410">
        <f t="shared" ref="AF661" si="1692">AF660</f>
        <v>0</v>
      </c>
      <c r="AG661" s="410">
        <f t="shared" ref="AG661" si="1693">AG660</f>
        <v>0</v>
      </c>
      <c r="AH661" s="410">
        <f t="shared" ref="AH661" si="1694">AH660</f>
        <v>0</v>
      </c>
      <c r="AI661" s="410">
        <f t="shared" ref="AI661" si="1695">AI660</f>
        <v>0</v>
      </c>
      <c r="AJ661" s="410">
        <f t="shared" ref="AJ661" si="1696">AJ660</f>
        <v>0</v>
      </c>
      <c r="AK661" s="410">
        <f t="shared" ref="AK661" si="1697">AK660</f>
        <v>0</v>
      </c>
      <c r="AL661" s="410">
        <f t="shared" ref="AL661" si="1698">AL660</f>
        <v>0</v>
      </c>
      <c r="AM661" s="305"/>
    </row>
    <row r="662" spans="1:39" ht="15" outlineLevel="1">
      <c r="A662" s="531"/>
      <c r="B662" s="429"/>
      <c r="C662" s="290"/>
      <c r="D662" s="290"/>
      <c r="E662" s="290"/>
      <c r="F662" s="290"/>
      <c r="G662" s="290"/>
      <c r="H662" s="290"/>
      <c r="I662" s="290"/>
      <c r="J662" s="290"/>
      <c r="K662" s="290"/>
      <c r="L662" s="290"/>
      <c r="M662" s="290"/>
      <c r="N662" s="290"/>
      <c r="O662" s="290"/>
      <c r="P662" s="290"/>
      <c r="Q662" s="290"/>
      <c r="R662" s="290"/>
      <c r="S662" s="290"/>
      <c r="T662" s="290"/>
      <c r="U662" s="290"/>
      <c r="V662" s="290"/>
      <c r="W662" s="290"/>
      <c r="X662" s="290"/>
      <c r="Y662" s="421"/>
      <c r="Z662" s="424"/>
      <c r="AA662" s="424"/>
      <c r="AB662" s="424"/>
      <c r="AC662" s="424"/>
      <c r="AD662" s="424"/>
      <c r="AE662" s="424"/>
      <c r="AF662" s="424"/>
      <c r="AG662" s="424"/>
      <c r="AH662" s="424"/>
      <c r="AI662" s="424"/>
      <c r="AJ662" s="424"/>
      <c r="AK662" s="424"/>
      <c r="AL662" s="424"/>
      <c r="AM662" s="305"/>
    </row>
    <row r="663" spans="1:39" ht="15" outlineLevel="1">
      <c r="A663" s="531">
        <v>24</v>
      </c>
      <c r="B663" s="427" t="s">
        <v>116</v>
      </c>
      <c r="C663" s="290" t="s">
        <v>25</v>
      </c>
      <c r="D663" s="294">
        <f>+'7.  Persistence Report'!AX263</f>
        <v>12510.849664649963</v>
      </c>
      <c r="E663" s="294">
        <f>+'7.  Persistence Report'!AY263</f>
        <v>10925.147346027477</v>
      </c>
      <c r="F663" s="294">
        <f>+'7.  Persistence Report'!AZ263</f>
        <v>10925.147346027477</v>
      </c>
      <c r="G663" s="294">
        <f>+'7.  Persistence Report'!BA263</f>
        <v>10925.147346027477</v>
      </c>
      <c r="H663" s="294">
        <f>+'7.  Persistence Report'!BB263</f>
        <v>10925.147346027477</v>
      </c>
      <c r="I663" s="294">
        <f>+'7.  Persistence Report'!BC263</f>
        <v>10925.147346027477</v>
      </c>
      <c r="J663" s="294">
        <f>+'7.  Persistence Report'!BD263</f>
        <v>10925.147346027477</v>
      </c>
      <c r="K663" s="294">
        <f>+'7.  Persistence Report'!BE263</f>
        <v>10925.147346027477</v>
      </c>
      <c r="L663" s="294">
        <f>+'7.  Persistence Report'!BF263</f>
        <v>10925.147346027477</v>
      </c>
      <c r="M663" s="294">
        <f>+'7.  Persistence Report'!BG263</f>
        <v>10925.147346027477</v>
      </c>
      <c r="N663" s="290"/>
      <c r="O663" s="294"/>
      <c r="P663" s="294"/>
      <c r="Q663" s="294"/>
      <c r="R663" s="294"/>
      <c r="S663" s="294"/>
      <c r="T663" s="294"/>
      <c r="U663" s="294"/>
      <c r="V663" s="294"/>
      <c r="W663" s="294"/>
      <c r="X663" s="294"/>
      <c r="Y663" s="409">
        <v>1</v>
      </c>
      <c r="Z663" s="409"/>
      <c r="AA663" s="409"/>
      <c r="AB663" s="409"/>
      <c r="AC663" s="409"/>
      <c r="AD663" s="409"/>
      <c r="AE663" s="409"/>
      <c r="AF663" s="409"/>
      <c r="AG663" s="409"/>
      <c r="AH663" s="409"/>
      <c r="AI663" s="409"/>
      <c r="AJ663" s="409"/>
      <c r="AK663" s="409"/>
      <c r="AL663" s="409"/>
      <c r="AM663" s="295">
        <f>SUM(Y663:AL663)</f>
        <v>1</v>
      </c>
    </row>
    <row r="664" spans="1:39" ht="15" outlineLevel="1">
      <c r="A664" s="531"/>
      <c r="B664" s="293" t="s">
        <v>310</v>
      </c>
      <c r="C664" s="290" t="s">
        <v>163</v>
      </c>
      <c r="D664" s="294"/>
      <c r="E664" s="294"/>
      <c r="F664" s="294"/>
      <c r="G664" s="294"/>
      <c r="H664" s="294"/>
      <c r="I664" s="294"/>
      <c r="J664" s="294"/>
      <c r="K664" s="294"/>
      <c r="L664" s="294"/>
      <c r="M664" s="294"/>
      <c r="N664" s="290"/>
      <c r="O664" s="294"/>
      <c r="P664" s="294"/>
      <c r="Q664" s="294"/>
      <c r="R664" s="294"/>
      <c r="S664" s="294"/>
      <c r="T664" s="294"/>
      <c r="U664" s="294"/>
      <c r="V664" s="294"/>
      <c r="W664" s="294"/>
      <c r="X664" s="294"/>
      <c r="Y664" s="410">
        <f>Y663</f>
        <v>1</v>
      </c>
      <c r="Z664" s="410">
        <f t="shared" ref="Z664" si="1699">Z663</f>
        <v>0</v>
      </c>
      <c r="AA664" s="410">
        <f t="shared" ref="AA664" si="1700">AA663</f>
        <v>0</v>
      </c>
      <c r="AB664" s="410">
        <f t="shared" ref="AB664" si="1701">AB663</f>
        <v>0</v>
      </c>
      <c r="AC664" s="410">
        <f t="shared" ref="AC664" si="1702">AC663</f>
        <v>0</v>
      </c>
      <c r="AD664" s="410">
        <f t="shared" ref="AD664" si="1703">AD663</f>
        <v>0</v>
      </c>
      <c r="AE664" s="410">
        <f t="shared" ref="AE664" si="1704">AE663</f>
        <v>0</v>
      </c>
      <c r="AF664" s="410">
        <f t="shared" ref="AF664" si="1705">AF663</f>
        <v>0</v>
      </c>
      <c r="AG664" s="410">
        <f t="shared" ref="AG664" si="1706">AG663</f>
        <v>0</v>
      </c>
      <c r="AH664" s="410">
        <f t="shared" ref="AH664" si="1707">AH663</f>
        <v>0</v>
      </c>
      <c r="AI664" s="410">
        <f t="shared" ref="AI664" si="1708">AI663</f>
        <v>0</v>
      </c>
      <c r="AJ664" s="410">
        <f t="shared" ref="AJ664" si="1709">AJ663</f>
        <v>0</v>
      </c>
      <c r="AK664" s="410">
        <f t="shared" ref="AK664" si="1710">AK663</f>
        <v>0</v>
      </c>
      <c r="AL664" s="410">
        <f t="shared" ref="AL664" si="1711">AL663</f>
        <v>0</v>
      </c>
      <c r="AM664" s="305"/>
    </row>
    <row r="665" spans="1:39" ht="15" outlineLevel="1">
      <c r="A665" s="531"/>
      <c r="B665" s="293"/>
      <c r="C665" s="290"/>
      <c r="D665" s="290"/>
      <c r="E665" s="290"/>
      <c r="F665" s="290"/>
      <c r="G665" s="290"/>
      <c r="H665" s="290"/>
      <c r="I665" s="290"/>
      <c r="J665" s="290"/>
      <c r="K665" s="290"/>
      <c r="L665" s="290"/>
      <c r="M665" s="290"/>
      <c r="N665" s="290"/>
      <c r="O665" s="290"/>
      <c r="P665" s="290"/>
      <c r="Q665" s="290"/>
      <c r="R665" s="290"/>
      <c r="S665" s="290"/>
      <c r="T665" s="290"/>
      <c r="U665" s="290"/>
      <c r="V665" s="290"/>
      <c r="W665" s="290"/>
      <c r="X665" s="290"/>
      <c r="Y665" s="411"/>
      <c r="Z665" s="424"/>
      <c r="AA665" s="424"/>
      <c r="AB665" s="424"/>
      <c r="AC665" s="424"/>
      <c r="AD665" s="424"/>
      <c r="AE665" s="424"/>
      <c r="AF665" s="424"/>
      <c r="AG665" s="424"/>
      <c r="AH665" s="424"/>
      <c r="AI665" s="424"/>
      <c r="AJ665" s="424"/>
      <c r="AK665" s="424"/>
      <c r="AL665" s="424"/>
      <c r="AM665" s="305"/>
    </row>
    <row r="666" spans="1:39" ht="15.6" outlineLevel="1">
      <c r="A666" s="531"/>
      <c r="B666" s="287" t="s">
        <v>499</v>
      </c>
      <c r="C666" s="290"/>
      <c r="D666" s="290"/>
      <c r="E666" s="290"/>
      <c r="F666" s="290"/>
      <c r="G666" s="290"/>
      <c r="H666" s="290"/>
      <c r="I666" s="290"/>
      <c r="J666" s="290"/>
      <c r="K666" s="290"/>
      <c r="L666" s="290"/>
      <c r="M666" s="290"/>
      <c r="N666" s="290"/>
      <c r="O666" s="290"/>
      <c r="P666" s="290"/>
      <c r="Q666" s="290"/>
      <c r="R666" s="290"/>
      <c r="S666" s="290"/>
      <c r="T666" s="290"/>
      <c r="U666" s="290"/>
      <c r="V666" s="290"/>
      <c r="W666" s="290"/>
      <c r="X666" s="290"/>
      <c r="Y666" s="411"/>
      <c r="Z666" s="424"/>
      <c r="AA666" s="424"/>
      <c r="AB666" s="424"/>
      <c r="AC666" s="424"/>
      <c r="AD666" s="424"/>
      <c r="AE666" s="424"/>
      <c r="AF666" s="424"/>
      <c r="AG666" s="424"/>
      <c r="AH666" s="424"/>
      <c r="AI666" s="424"/>
      <c r="AJ666" s="424"/>
      <c r="AK666" s="424"/>
      <c r="AL666" s="424"/>
      <c r="AM666" s="305"/>
    </row>
    <row r="667" spans="1:39" ht="15" outlineLevel="1">
      <c r="A667" s="531">
        <v>25</v>
      </c>
      <c r="B667" s="427" t="s">
        <v>117</v>
      </c>
      <c r="C667" s="290" t="s">
        <v>25</v>
      </c>
      <c r="D667" s="294"/>
      <c r="E667" s="294"/>
      <c r="F667" s="294"/>
      <c r="G667" s="294"/>
      <c r="H667" s="294"/>
      <c r="I667" s="294"/>
      <c r="J667" s="294"/>
      <c r="K667" s="294"/>
      <c r="L667" s="294"/>
      <c r="M667" s="294"/>
      <c r="N667" s="294">
        <v>12</v>
      </c>
      <c r="O667" s="294"/>
      <c r="P667" s="294"/>
      <c r="Q667" s="294"/>
      <c r="R667" s="294"/>
      <c r="S667" s="294"/>
      <c r="T667" s="294"/>
      <c r="U667" s="294"/>
      <c r="V667" s="294"/>
      <c r="W667" s="294"/>
      <c r="X667" s="294"/>
      <c r="Y667" s="425"/>
      <c r="Z667" s="409"/>
      <c r="AA667" s="409"/>
      <c r="AB667" s="409"/>
      <c r="AC667" s="409">
        <v>1</v>
      </c>
      <c r="AD667" s="409"/>
      <c r="AE667" s="409"/>
      <c r="AF667" s="414"/>
      <c r="AG667" s="414"/>
      <c r="AH667" s="414"/>
      <c r="AI667" s="414"/>
      <c r="AJ667" s="414"/>
      <c r="AK667" s="414"/>
      <c r="AL667" s="414"/>
      <c r="AM667" s="295">
        <f>SUM(Y667:AL667)</f>
        <v>1</v>
      </c>
    </row>
    <row r="668" spans="1:39" ht="15" outlineLevel="1">
      <c r="A668" s="531"/>
      <c r="B668" s="293" t="s">
        <v>310</v>
      </c>
      <c r="C668" s="290" t="s">
        <v>163</v>
      </c>
      <c r="D668" s="294"/>
      <c r="E668" s="294"/>
      <c r="F668" s="294"/>
      <c r="G668" s="294"/>
      <c r="H668" s="294"/>
      <c r="I668" s="294"/>
      <c r="J668" s="294"/>
      <c r="K668" s="294"/>
      <c r="L668" s="294"/>
      <c r="M668" s="294"/>
      <c r="N668" s="294">
        <f>N667</f>
        <v>12</v>
      </c>
      <c r="O668" s="294"/>
      <c r="P668" s="294"/>
      <c r="Q668" s="294"/>
      <c r="R668" s="294"/>
      <c r="S668" s="294"/>
      <c r="T668" s="294"/>
      <c r="U668" s="294"/>
      <c r="V668" s="294"/>
      <c r="W668" s="294"/>
      <c r="X668" s="294"/>
      <c r="Y668" s="410">
        <f>Y667</f>
        <v>0</v>
      </c>
      <c r="Z668" s="410">
        <f t="shared" ref="Z668" si="1712">Z667</f>
        <v>0</v>
      </c>
      <c r="AA668" s="410">
        <f t="shared" ref="AA668" si="1713">AA667</f>
        <v>0</v>
      </c>
      <c r="AB668" s="410">
        <f t="shared" ref="AB668" si="1714">AB667</f>
        <v>0</v>
      </c>
      <c r="AC668" s="410">
        <f t="shared" ref="AC668" si="1715">AC667</f>
        <v>1</v>
      </c>
      <c r="AD668" s="410">
        <f t="shared" ref="AD668" si="1716">AD667</f>
        <v>0</v>
      </c>
      <c r="AE668" s="410">
        <f t="shared" ref="AE668" si="1717">AE667</f>
        <v>0</v>
      </c>
      <c r="AF668" s="410">
        <f t="shared" ref="AF668" si="1718">AF667</f>
        <v>0</v>
      </c>
      <c r="AG668" s="410">
        <f t="shared" ref="AG668" si="1719">AG667</f>
        <v>0</v>
      </c>
      <c r="AH668" s="410">
        <f t="shared" ref="AH668" si="1720">AH667</f>
        <v>0</v>
      </c>
      <c r="AI668" s="410">
        <f t="shared" ref="AI668" si="1721">AI667</f>
        <v>0</v>
      </c>
      <c r="AJ668" s="410">
        <f t="shared" ref="AJ668" si="1722">AJ667</f>
        <v>0</v>
      </c>
      <c r="AK668" s="410">
        <f t="shared" ref="AK668" si="1723">AK667</f>
        <v>0</v>
      </c>
      <c r="AL668" s="410">
        <f t="shared" ref="AL668" si="1724">AL667</f>
        <v>0</v>
      </c>
      <c r="AM668" s="305"/>
    </row>
    <row r="669" spans="1:39" ht="15" outlineLevel="1">
      <c r="A669" s="531"/>
      <c r="B669" s="293"/>
      <c r="C669" s="290"/>
      <c r="D669" s="290"/>
      <c r="E669" s="290"/>
      <c r="F669" s="290"/>
      <c r="G669" s="290"/>
      <c r="H669" s="290"/>
      <c r="I669" s="290"/>
      <c r="J669" s="290"/>
      <c r="K669" s="290"/>
      <c r="L669" s="290"/>
      <c r="M669" s="290"/>
      <c r="N669" s="290"/>
      <c r="O669" s="290"/>
      <c r="P669" s="290"/>
      <c r="Q669" s="290"/>
      <c r="R669" s="290"/>
      <c r="S669" s="290"/>
      <c r="T669" s="290"/>
      <c r="U669" s="290"/>
      <c r="V669" s="290"/>
      <c r="W669" s="290"/>
      <c r="X669" s="290"/>
      <c r="Y669" s="411"/>
      <c r="Z669" s="424"/>
      <c r="AA669" s="424"/>
      <c r="AB669" s="424"/>
      <c r="AC669" s="424"/>
      <c r="AD669" s="424"/>
      <c r="AE669" s="424"/>
      <c r="AF669" s="424"/>
      <c r="AG669" s="424"/>
      <c r="AH669" s="424"/>
      <c r="AI669" s="424"/>
      <c r="AJ669" s="424"/>
      <c r="AK669" s="424"/>
      <c r="AL669" s="424"/>
      <c r="AM669" s="305"/>
    </row>
    <row r="670" spans="1:39" ht="15" outlineLevel="1">
      <c r="A670" s="531">
        <v>26</v>
      </c>
      <c r="B670" s="427" t="s">
        <v>118</v>
      </c>
      <c r="C670" s="290" t="s">
        <v>25</v>
      </c>
      <c r="D670" s="294">
        <f>+'7.  Persistence Report'!AX269</f>
        <v>12276866.532526737</v>
      </c>
      <c r="E670" s="294">
        <f>+'7.  Persistence Report'!AY269</f>
        <v>12276866.532526737</v>
      </c>
      <c r="F670" s="294">
        <f>+'7.  Persistence Report'!AZ269</f>
        <v>12276866.532526737</v>
      </c>
      <c r="G670" s="294">
        <f>+'7.  Persistence Report'!BA269</f>
        <v>12276866.532526737</v>
      </c>
      <c r="H670" s="294">
        <f>+'7.  Persistence Report'!BB269</f>
        <v>12276866.532526737</v>
      </c>
      <c r="I670" s="294">
        <f>+'7.  Persistence Report'!BC269</f>
        <v>12276866.532526737</v>
      </c>
      <c r="J670" s="294">
        <f>+'7.  Persistence Report'!BD269</f>
        <v>12276866.532526737</v>
      </c>
      <c r="K670" s="294">
        <f>+'7.  Persistence Report'!BE269</f>
        <v>12276866.532526737</v>
      </c>
      <c r="L670" s="294">
        <f>+'7.  Persistence Report'!BF269</f>
        <v>12276866.532526737</v>
      </c>
      <c r="M670" s="294">
        <f>+'7.  Persistence Report'!BG269</f>
        <v>12276866.532526737</v>
      </c>
      <c r="N670" s="294">
        <v>12</v>
      </c>
      <c r="O670" s="294">
        <f>+'7.  Persistence Report'!S269</f>
        <v>1310.5319491161911</v>
      </c>
      <c r="P670" s="294">
        <f>+'7.  Persistence Report'!T269</f>
        <v>1310.5319491161911</v>
      </c>
      <c r="Q670" s="294">
        <f>+'7.  Persistence Report'!U269</f>
        <v>1310.5319491161911</v>
      </c>
      <c r="R670" s="294">
        <f>+'7.  Persistence Report'!V269</f>
        <v>1310.5319491161911</v>
      </c>
      <c r="S670" s="294">
        <f>+'7.  Persistence Report'!W269</f>
        <v>1310.5319491161911</v>
      </c>
      <c r="T670" s="294">
        <f>+'7.  Persistence Report'!X269</f>
        <v>1310.5319491161911</v>
      </c>
      <c r="U670" s="294">
        <f>+'7.  Persistence Report'!Y269</f>
        <v>1310.5319491161911</v>
      </c>
      <c r="V670" s="294">
        <f>+'7.  Persistence Report'!Z269</f>
        <v>1310.5319491161911</v>
      </c>
      <c r="W670" s="294">
        <f>+'7.  Persistence Report'!AA269</f>
        <v>1310.5319491161911</v>
      </c>
      <c r="X670" s="294">
        <f>+'7.  Persistence Report'!AB269</f>
        <v>1310.5319491161911</v>
      </c>
      <c r="Y670" s="425"/>
      <c r="Z670" s="409">
        <v>0.31296988357583522</v>
      </c>
      <c r="AA670" s="409">
        <v>0.66178887456708946</v>
      </c>
      <c r="AB670" s="409">
        <v>2.5241241857075332E-2</v>
      </c>
      <c r="AC670" s="409"/>
      <c r="AD670" s="409"/>
      <c r="AE670" s="409"/>
      <c r="AF670" s="414"/>
      <c r="AG670" s="414"/>
      <c r="AH670" s="414"/>
      <c r="AI670" s="414"/>
      <c r="AJ670" s="414"/>
      <c r="AK670" s="414"/>
      <c r="AL670" s="414"/>
      <c r="AM670" s="295">
        <f>SUM(Y670:AL670)</f>
        <v>1</v>
      </c>
    </row>
    <row r="671" spans="1:39" ht="15" outlineLevel="1">
      <c r="A671" s="531"/>
      <c r="B671" s="293" t="s">
        <v>310</v>
      </c>
      <c r="C671" s="290" t="s">
        <v>163</v>
      </c>
      <c r="D671" s="294"/>
      <c r="E671" s="294"/>
      <c r="F671" s="294"/>
      <c r="G671" s="294"/>
      <c r="H671" s="294"/>
      <c r="I671" s="294"/>
      <c r="J671" s="294"/>
      <c r="K671" s="294"/>
      <c r="L671" s="294"/>
      <c r="M671" s="294"/>
      <c r="N671" s="294">
        <f>N670</f>
        <v>12</v>
      </c>
      <c r="O671" s="294"/>
      <c r="P671" s="294"/>
      <c r="Q671" s="294"/>
      <c r="R671" s="294"/>
      <c r="S671" s="294"/>
      <c r="T671" s="294"/>
      <c r="U671" s="294"/>
      <c r="V671" s="294"/>
      <c r="W671" s="294"/>
      <c r="X671" s="294"/>
      <c r="Y671" s="410">
        <f>Y670</f>
        <v>0</v>
      </c>
      <c r="Z671" s="410">
        <f t="shared" ref="Z671" si="1725">Z670</f>
        <v>0.31296988357583522</v>
      </c>
      <c r="AA671" s="410">
        <f t="shared" ref="AA671" si="1726">AA670</f>
        <v>0.66178887456708946</v>
      </c>
      <c r="AB671" s="410">
        <f t="shared" ref="AB671" si="1727">AB670</f>
        <v>2.5241241857075332E-2</v>
      </c>
      <c r="AC671" s="410">
        <f t="shared" ref="AC671" si="1728">AC670</f>
        <v>0</v>
      </c>
      <c r="AD671" s="410">
        <f t="shared" ref="AD671" si="1729">AD670</f>
        <v>0</v>
      </c>
      <c r="AE671" s="410">
        <f t="shared" ref="AE671" si="1730">AE670</f>
        <v>0</v>
      </c>
      <c r="AF671" s="410">
        <f t="shared" ref="AF671" si="1731">AF670</f>
        <v>0</v>
      </c>
      <c r="AG671" s="410">
        <f t="shared" ref="AG671" si="1732">AG670</f>
        <v>0</v>
      </c>
      <c r="AH671" s="410">
        <f t="shared" ref="AH671" si="1733">AH670</f>
        <v>0</v>
      </c>
      <c r="AI671" s="410">
        <f t="shared" ref="AI671" si="1734">AI670</f>
        <v>0</v>
      </c>
      <c r="AJ671" s="410">
        <f t="shared" ref="AJ671" si="1735">AJ670</f>
        <v>0</v>
      </c>
      <c r="AK671" s="410">
        <f t="shared" ref="AK671" si="1736">AK670</f>
        <v>0</v>
      </c>
      <c r="AL671" s="410">
        <f t="shared" ref="AL671" si="1737">AL670</f>
        <v>0</v>
      </c>
      <c r="AM671" s="305"/>
    </row>
    <row r="672" spans="1:39" ht="15" outlineLevel="1">
      <c r="A672" s="531"/>
      <c r="B672" s="293"/>
      <c r="C672" s="290"/>
      <c r="D672" s="290"/>
      <c r="E672" s="290"/>
      <c r="F672" s="290"/>
      <c r="G672" s="290"/>
      <c r="H672" s="290"/>
      <c r="I672" s="290"/>
      <c r="J672" s="290"/>
      <c r="K672" s="290"/>
      <c r="L672" s="290"/>
      <c r="M672" s="290"/>
      <c r="N672" s="290"/>
      <c r="O672" s="290"/>
      <c r="P672" s="290"/>
      <c r="Q672" s="290"/>
      <c r="R672" s="290"/>
      <c r="S672" s="290"/>
      <c r="T672" s="290"/>
      <c r="U672" s="290"/>
      <c r="V672" s="290"/>
      <c r="W672" s="290"/>
      <c r="X672" s="290"/>
      <c r="Y672" s="411"/>
      <c r="Z672" s="424"/>
      <c r="AA672" s="424"/>
      <c r="AB672" s="424"/>
      <c r="AC672" s="424"/>
      <c r="AD672" s="424"/>
      <c r="AE672" s="424"/>
      <c r="AF672" s="424"/>
      <c r="AG672" s="424"/>
      <c r="AH672" s="424"/>
      <c r="AI672" s="424"/>
      <c r="AJ672" s="424"/>
      <c r="AK672" s="424"/>
      <c r="AL672" s="424"/>
      <c r="AM672" s="305"/>
    </row>
    <row r="673" spans="1:39" ht="30" outlineLevel="1">
      <c r="A673" s="531">
        <v>27</v>
      </c>
      <c r="B673" s="427" t="s">
        <v>119</v>
      </c>
      <c r="C673" s="290" t="s">
        <v>25</v>
      </c>
      <c r="D673" s="294">
        <f>+'7.  Persistence Report'!AX272</f>
        <v>307061.36384267558</v>
      </c>
      <c r="E673" s="294">
        <f>+'7.  Persistence Report'!AY272</f>
        <v>197436.90388737633</v>
      </c>
      <c r="F673" s="294">
        <f>+'7.  Persistence Report'!AZ272</f>
        <v>197436.90388737633</v>
      </c>
      <c r="G673" s="294">
        <f>+'7.  Persistence Report'!BA272</f>
        <v>197436.90388737633</v>
      </c>
      <c r="H673" s="294">
        <f>+'7.  Persistence Report'!BB272</f>
        <v>197436.90388737633</v>
      </c>
      <c r="I673" s="294">
        <f>+'7.  Persistence Report'!BC272</f>
        <v>197436.90388737633</v>
      </c>
      <c r="J673" s="294">
        <f>+'7.  Persistence Report'!BD272</f>
        <v>197436.90388737633</v>
      </c>
      <c r="K673" s="294">
        <f>+'7.  Persistence Report'!BE272</f>
        <v>197436.90388737633</v>
      </c>
      <c r="L673" s="294">
        <f>+'7.  Persistence Report'!BF272</f>
        <v>197436.90388737633</v>
      </c>
      <c r="M673" s="294">
        <f>+'7.  Persistence Report'!BG272</f>
        <v>197436.90388737633</v>
      </c>
      <c r="N673" s="294">
        <v>12</v>
      </c>
      <c r="O673" s="294">
        <f>+'7.  Persistence Report'!S272</f>
        <v>26.89380253813562</v>
      </c>
      <c r="P673" s="294">
        <f>+'7.  Persistence Report'!T272</f>
        <v>26.89380253813562</v>
      </c>
      <c r="Q673" s="294">
        <f>+'7.  Persistence Report'!U272</f>
        <v>26.89380253813562</v>
      </c>
      <c r="R673" s="294">
        <f>+'7.  Persistence Report'!V272</f>
        <v>26.89380253813562</v>
      </c>
      <c r="S673" s="294">
        <f>+'7.  Persistence Report'!W272</f>
        <v>26.89380253813562</v>
      </c>
      <c r="T673" s="294">
        <f>+'7.  Persistence Report'!X272</f>
        <v>26.89380253813562</v>
      </c>
      <c r="U673" s="294">
        <f>+'7.  Persistence Report'!Y272</f>
        <v>26.89380253813562</v>
      </c>
      <c r="V673" s="294">
        <f>+'7.  Persistence Report'!Z272</f>
        <v>26.89380253813562</v>
      </c>
      <c r="W673" s="294">
        <f>+'7.  Persistence Report'!AA272</f>
        <v>26.89380253813562</v>
      </c>
      <c r="X673" s="294">
        <f>+'7.  Persistence Report'!AB272</f>
        <v>26.89380253813562</v>
      </c>
      <c r="Y673" s="425"/>
      <c r="Z673" s="409">
        <v>1</v>
      </c>
      <c r="AA673" s="409"/>
      <c r="AB673" s="409"/>
      <c r="AC673" s="409"/>
      <c r="AD673" s="409"/>
      <c r="AE673" s="409"/>
      <c r="AF673" s="414"/>
      <c r="AG673" s="414"/>
      <c r="AH673" s="414"/>
      <c r="AI673" s="414"/>
      <c r="AJ673" s="414"/>
      <c r="AK673" s="414"/>
      <c r="AL673" s="414"/>
      <c r="AM673" s="295">
        <f>SUM(Y673:AL673)</f>
        <v>1</v>
      </c>
    </row>
    <row r="674" spans="1:39" ht="15" outlineLevel="1">
      <c r="A674" s="531"/>
      <c r="B674" s="293" t="s">
        <v>310</v>
      </c>
      <c r="C674" s="290" t="s">
        <v>163</v>
      </c>
      <c r="D674" s="294"/>
      <c r="E674" s="294"/>
      <c r="F674" s="294"/>
      <c r="G674" s="294"/>
      <c r="H674" s="294"/>
      <c r="I674" s="294"/>
      <c r="J674" s="294"/>
      <c r="K674" s="294"/>
      <c r="L674" s="294"/>
      <c r="M674" s="294"/>
      <c r="N674" s="294">
        <f>N673</f>
        <v>12</v>
      </c>
      <c r="O674" s="294"/>
      <c r="P674" s="294"/>
      <c r="Q674" s="294"/>
      <c r="R674" s="294"/>
      <c r="S674" s="294"/>
      <c r="T674" s="294"/>
      <c r="U674" s="294"/>
      <c r="V674" s="294"/>
      <c r="W674" s="294"/>
      <c r="X674" s="294"/>
      <c r="Y674" s="410">
        <f>Y673</f>
        <v>0</v>
      </c>
      <c r="Z674" s="410">
        <f t="shared" ref="Z674" si="1738">Z673</f>
        <v>1</v>
      </c>
      <c r="AA674" s="410">
        <f t="shared" ref="AA674" si="1739">AA673</f>
        <v>0</v>
      </c>
      <c r="AB674" s="410">
        <f t="shared" ref="AB674" si="1740">AB673</f>
        <v>0</v>
      </c>
      <c r="AC674" s="410">
        <f t="shared" ref="AC674" si="1741">AC673</f>
        <v>0</v>
      </c>
      <c r="AD674" s="410">
        <f t="shared" ref="AD674" si="1742">AD673</f>
        <v>0</v>
      </c>
      <c r="AE674" s="410">
        <f t="shared" ref="AE674" si="1743">AE673</f>
        <v>0</v>
      </c>
      <c r="AF674" s="410">
        <f t="shared" ref="AF674" si="1744">AF673</f>
        <v>0</v>
      </c>
      <c r="AG674" s="410">
        <f t="shared" ref="AG674" si="1745">AG673</f>
        <v>0</v>
      </c>
      <c r="AH674" s="410">
        <f t="shared" ref="AH674" si="1746">AH673</f>
        <v>0</v>
      </c>
      <c r="AI674" s="410">
        <f t="shared" ref="AI674" si="1747">AI673</f>
        <v>0</v>
      </c>
      <c r="AJ674" s="410">
        <f t="shared" ref="AJ674" si="1748">AJ673</f>
        <v>0</v>
      </c>
      <c r="AK674" s="410">
        <f t="shared" ref="AK674" si="1749">AK673</f>
        <v>0</v>
      </c>
      <c r="AL674" s="410">
        <f t="shared" ref="AL674" si="1750">AL673</f>
        <v>0</v>
      </c>
      <c r="AM674" s="305"/>
    </row>
    <row r="675" spans="1:39" ht="15" outlineLevel="1">
      <c r="A675" s="531"/>
      <c r="B675" s="293"/>
      <c r="C675" s="290"/>
      <c r="D675" s="290"/>
      <c r="E675" s="290"/>
      <c r="F675" s="290"/>
      <c r="G675" s="290"/>
      <c r="H675" s="290"/>
      <c r="I675" s="290"/>
      <c r="J675" s="290"/>
      <c r="K675" s="290"/>
      <c r="L675" s="290"/>
      <c r="M675" s="290"/>
      <c r="N675" s="290"/>
      <c r="O675" s="290"/>
      <c r="P675" s="290"/>
      <c r="Q675" s="290"/>
      <c r="R675" s="290"/>
      <c r="S675" s="290"/>
      <c r="T675" s="290"/>
      <c r="U675" s="290"/>
      <c r="V675" s="290"/>
      <c r="W675" s="290"/>
      <c r="X675" s="290"/>
      <c r="Y675" s="411"/>
      <c r="Z675" s="424"/>
      <c r="AA675" s="424"/>
      <c r="AB675" s="424"/>
      <c r="AC675" s="424"/>
      <c r="AD675" s="424"/>
      <c r="AE675" s="424"/>
      <c r="AF675" s="424"/>
      <c r="AG675" s="424"/>
      <c r="AH675" s="424"/>
      <c r="AI675" s="424"/>
      <c r="AJ675" s="424"/>
      <c r="AK675" s="424"/>
      <c r="AL675" s="424"/>
      <c r="AM675" s="305"/>
    </row>
    <row r="676" spans="1:39" ht="30" outlineLevel="1">
      <c r="A676" s="531">
        <v>28</v>
      </c>
      <c r="B676" s="427" t="s">
        <v>120</v>
      </c>
      <c r="C676" s="290" t="s">
        <v>25</v>
      </c>
      <c r="D676" s="294">
        <f>+'7.  Persistence Report'!AX276</f>
        <v>355040.03617351619</v>
      </c>
      <c r="E676" s="294">
        <f>+'7.  Persistence Report'!AY276</f>
        <v>355040.03617351619</v>
      </c>
      <c r="F676" s="294">
        <f>+'7.  Persistence Report'!AZ276</f>
        <v>355040.03617351619</v>
      </c>
      <c r="G676" s="294">
        <f>+'7.  Persistence Report'!BA276</f>
        <v>355040.03617351619</v>
      </c>
      <c r="H676" s="294">
        <f>+'7.  Persistence Report'!BB276</f>
        <v>355040.03617351619</v>
      </c>
      <c r="I676" s="294">
        <f>+'7.  Persistence Report'!BC276</f>
        <v>355040.03617351619</v>
      </c>
      <c r="J676" s="294">
        <f>+'7.  Persistence Report'!BD276</f>
        <v>355040.03617351619</v>
      </c>
      <c r="K676" s="294">
        <f>+'7.  Persistence Report'!BE276</f>
        <v>355040.03617351619</v>
      </c>
      <c r="L676" s="294">
        <f>+'7.  Persistence Report'!BF276</f>
        <v>355040.03617351619</v>
      </c>
      <c r="M676" s="294">
        <f>+'7.  Persistence Report'!BG276</f>
        <v>355040.03617351619</v>
      </c>
      <c r="N676" s="294">
        <v>12</v>
      </c>
      <c r="O676" s="294">
        <f>+'7.  Persistence Report'!S276</f>
        <v>57.762539469686509</v>
      </c>
      <c r="P676" s="294">
        <f>+'7.  Persistence Report'!T276</f>
        <v>57.762539469686509</v>
      </c>
      <c r="Q676" s="294">
        <f>+'7.  Persistence Report'!U276</f>
        <v>57.762539469686509</v>
      </c>
      <c r="R676" s="294">
        <f>+'7.  Persistence Report'!V276</f>
        <v>57.762539469686509</v>
      </c>
      <c r="S676" s="294">
        <f>+'7.  Persistence Report'!W276</f>
        <v>57.762539469686509</v>
      </c>
      <c r="T676" s="294">
        <f>+'7.  Persistence Report'!X276</f>
        <v>57.762539469686509</v>
      </c>
      <c r="U676" s="294">
        <f>+'7.  Persistence Report'!Y276</f>
        <v>57.762539469686509</v>
      </c>
      <c r="V676" s="294">
        <f>+'7.  Persistence Report'!Z276</f>
        <v>57.762539469686509</v>
      </c>
      <c r="W676" s="294">
        <f>+'7.  Persistence Report'!AA276</f>
        <v>57.762539469686509</v>
      </c>
      <c r="X676" s="294">
        <f>+'7.  Persistence Report'!AB276</f>
        <v>57.762539469686509</v>
      </c>
      <c r="Y676" s="425"/>
      <c r="Z676" s="409"/>
      <c r="AA676" s="409">
        <v>1</v>
      </c>
      <c r="AB676" s="409"/>
      <c r="AC676" s="409"/>
      <c r="AD676" s="409"/>
      <c r="AE676" s="409"/>
      <c r="AF676" s="414"/>
      <c r="AG676" s="414"/>
      <c r="AH676" s="414"/>
      <c r="AI676" s="414"/>
      <c r="AJ676" s="414"/>
      <c r="AK676" s="414"/>
      <c r="AL676" s="414"/>
      <c r="AM676" s="295">
        <f>SUM(Y676:AL676)</f>
        <v>1</v>
      </c>
    </row>
    <row r="677" spans="1:39" ht="15" outlineLevel="1">
      <c r="A677" s="531"/>
      <c r="B677" s="293" t="s">
        <v>310</v>
      </c>
      <c r="C677" s="290" t="s">
        <v>163</v>
      </c>
      <c r="D677" s="294"/>
      <c r="E677" s="294"/>
      <c r="F677" s="294"/>
      <c r="G677" s="294"/>
      <c r="H677" s="294"/>
      <c r="I677" s="294"/>
      <c r="J677" s="294"/>
      <c r="K677" s="294"/>
      <c r="L677" s="294"/>
      <c r="M677" s="294"/>
      <c r="N677" s="294">
        <f>N676</f>
        <v>12</v>
      </c>
      <c r="O677" s="294"/>
      <c r="P677" s="294"/>
      <c r="Q677" s="294"/>
      <c r="R677" s="294"/>
      <c r="S677" s="294"/>
      <c r="T677" s="294"/>
      <c r="U677" s="294"/>
      <c r="V677" s="294"/>
      <c r="W677" s="294"/>
      <c r="X677" s="294"/>
      <c r="Y677" s="410">
        <f>Y676</f>
        <v>0</v>
      </c>
      <c r="Z677" s="410">
        <f t="shared" ref="Z677" si="1751">Z676</f>
        <v>0</v>
      </c>
      <c r="AA677" s="410">
        <f t="shared" ref="AA677" si="1752">AA676</f>
        <v>1</v>
      </c>
      <c r="AB677" s="410">
        <f t="shared" ref="AB677" si="1753">AB676</f>
        <v>0</v>
      </c>
      <c r="AC677" s="410">
        <f t="shared" ref="AC677" si="1754">AC676</f>
        <v>0</v>
      </c>
      <c r="AD677" s="410">
        <f t="shared" ref="AD677" si="1755">AD676</f>
        <v>0</v>
      </c>
      <c r="AE677" s="410">
        <f t="shared" ref="AE677" si="1756">AE676</f>
        <v>0</v>
      </c>
      <c r="AF677" s="410">
        <f t="shared" ref="AF677" si="1757">AF676</f>
        <v>0</v>
      </c>
      <c r="AG677" s="410">
        <f t="shared" ref="AG677" si="1758">AG676</f>
        <v>0</v>
      </c>
      <c r="AH677" s="410">
        <f t="shared" ref="AH677" si="1759">AH676</f>
        <v>0</v>
      </c>
      <c r="AI677" s="410">
        <f t="shared" ref="AI677" si="1760">AI676</f>
        <v>0</v>
      </c>
      <c r="AJ677" s="410">
        <f t="shared" ref="AJ677" si="1761">AJ676</f>
        <v>0</v>
      </c>
      <c r="AK677" s="410">
        <f t="shared" ref="AK677" si="1762">AK676</f>
        <v>0</v>
      </c>
      <c r="AL677" s="410">
        <f t="shared" ref="AL677" si="1763">AL676</f>
        <v>0</v>
      </c>
      <c r="AM677" s="305"/>
    </row>
    <row r="678" spans="1:39" ht="15" outlineLevel="1">
      <c r="A678" s="531"/>
      <c r="B678" s="293"/>
      <c r="C678" s="290"/>
      <c r="D678" s="290"/>
      <c r="E678" s="290"/>
      <c r="F678" s="290"/>
      <c r="G678" s="290"/>
      <c r="H678" s="290"/>
      <c r="I678" s="290"/>
      <c r="J678" s="290"/>
      <c r="K678" s="290"/>
      <c r="L678" s="290"/>
      <c r="M678" s="290"/>
      <c r="N678" s="290"/>
      <c r="O678" s="290"/>
      <c r="P678" s="290"/>
      <c r="Q678" s="290"/>
      <c r="R678" s="290"/>
      <c r="S678" s="290"/>
      <c r="T678" s="290"/>
      <c r="U678" s="290"/>
      <c r="V678" s="290"/>
      <c r="W678" s="290"/>
      <c r="X678" s="290"/>
      <c r="Y678" s="411"/>
      <c r="Z678" s="424"/>
      <c r="AA678" s="424"/>
      <c r="AB678" s="424"/>
      <c r="AC678" s="424"/>
      <c r="AD678" s="424"/>
      <c r="AE678" s="424"/>
      <c r="AF678" s="424"/>
      <c r="AG678" s="424"/>
      <c r="AH678" s="424"/>
      <c r="AI678" s="424"/>
      <c r="AJ678" s="424"/>
      <c r="AK678" s="424"/>
      <c r="AL678" s="424"/>
      <c r="AM678" s="305"/>
    </row>
    <row r="679" spans="1:39" ht="15" outlineLevel="1">
      <c r="A679" s="531">
        <v>29</v>
      </c>
      <c r="B679" s="747" t="s">
        <v>784</v>
      </c>
      <c r="C679" s="290" t="s">
        <v>25</v>
      </c>
      <c r="D679" s="294">
        <f>+'7.  Persistence Report'!AX264</f>
        <v>2865390.3600171176</v>
      </c>
      <c r="E679" s="294">
        <f>+'7.  Persistence Report'!AY264</f>
        <v>2841835.0168146337</v>
      </c>
      <c r="F679" s="294">
        <f>+'7.  Persistence Report'!AZ264</f>
        <v>2841835.0168146337</v>
      </c>
      <c r="G679" s="294">
        <f>+'7.  Persistence Report'!BA264</f>
        <v>2841835.0168146337</v>
      </c>
      <c r="H679" s="294">
        <f>+'7.  Persistence Report'!BB264</f>
        <v>2841835.0168146337</v>
      </c>
      <c r="I679" s="294">
        <f>+'7.  Persistence Report'!BC264</f>
        <v>2841835.0168146337</v>
      </c>
      <c r="J679" s="294">
        <f>+'7.  Persistence Report'!BD264</f>
        <v>2841835.0168146337</v>
      </c>
      <c r="K679" s="294">
        <f>+'7.  Persistence Report'!BE264</f>
        <v>2841835.0168146337</v>
      </c>
      <c r="L679" s="294">
        <f>+'7.  Persistence Report'!BF264</f>
        <v>2841835.0168146337</v>
      </c>
      <c r="M679" s="294">
        <f>+'7.  Persistence Report'!BG264</f>
        <v>2841835.0168146337</v>
      </c>
      <c r="N679" s="294">
        <v>12</v>
      </c>
      <c r="O679" s="294"/>
      <c r="P679" s="294"/>
      <c r="Q679" s="294"/>
      <c r="R679" s="294"/>
      <c r="S679" s="294"/>
      <c r="T679" s="294"/>
      <c r="U679" s="294"/>
      <c r="V679" s="294"/>
      <c r="W679" s="294"/>
      <c r="X679" s="294"/>
      <c r="Y679" s="425">
        <v>1</v>
      </c>
      <c r="Z679" s="409"/>
      <c r="AA679" s="409"/>
      <c r="AB679" s="409"/>
      <c r="AC679" s="409"/>
      <c r="AD679" s="409"/>
      <c r="AE679" s="409"/>
      <c r="AF679" s="414"/>
      <c r="AG679" s="414"/>
      <c r="AH679" s="414"/>
      <c r="AI679" s="414"/>
      <c r="AJ679" s="414"/>
      <c r="AK679" s="414"/>
      <c r="AL679" s="414"/>
      <c r="AM679" s="295">
        <f>SUM(Y679:AL679)</f>
        <v>1</v>
      </c>
    </row>
    <row r="680" spans="1:39" ht="15" outlineLevel="1">
      <c r="A680" s="531"/>
      <c r="B680" s="293" t="s">
        <v>310</v>
      </c>
      <c r="C680" s="290" t="s">
        <v>163</v>
      </c>
      <c r="D680" s="294"/>
      <c r="E680" s="294"/>
      <c r="F680" s="294"/>
      <c r="G680" s="294"/>
      <c r="H680" s="294"/>
      <c r="I680" s="294"/>
      <c r="J680" s="294"/>
      <c r="K680" s="294"/>
      <c r="L680" s="294"/>
      <c r="M680" s="294"/>
      <c r="N680" s="294">
        <f>N679</f>
        <v>12</v>
      </c>
      <c r="O680" s="294"/>
      <c r="P680" s="294"/>
      <c r="Q680" s="294"/>
      <c r="R680" s="294"/>
      <c r="S680" s="294"/>
      <c r="T680" s="294"/>
      <c r="U680" s="294"/>
      <c r="V680" s="294"/>
      <c r="W680" s="294"/>
      <c r="X680" s="294"/>
      <c r="Y680" s="410">
        <f>Y679</f>
        <v>1</v>
      </c>
      <c r="Z680" s="410">
        <f t="shared" ref="Z680" si="1764">Z679</f>
        <v>0</v>
      </c>
      <c r="AA680" s="410">
        <f t="shared" ref="AA680" si="1765">AA679</f>
        <v>0</v>
      </c>
      <c r="AB680" s="410">
        <f t="shared" ref="AB680" si="1766">AB679</f>
        <v>0</v>
      </c>
      <c r="AC680" s="410">
        <f t="shared" ref="AC680" si="1767">AC679</f>
        <v>0</v>
      </c>
      <c r="AD680" s="410">
        <f t="shared" ref="AD680" si="1768">AD679</f>
        <v>0</v>
      </c>
      <c r="AE680" s="410">
        <f t="shared" ref="AE680" si="1769">AE679</f>
        <v>0</v>
      </c>
      <c r="AF680" s="410">
        <f t="shared" ref="AF680" si="1770">AF679</f>
        <v>0</v>
      </c>
      <c r="AG680" s="410">
        <f t="shared" ref="AG680" si="1771">AG679</f>
        <v>0</v>
      </c>
      <c r="AH680" s="410">
        <f t="shared" ref="AH680" si="1772">AH679</f>
        <v>0</v>
      </c>
      <c r="AI680" s="410">
        <f t="shared" ref="AI680" si="1773">AI679</f>
        <v>0</v>
      </c>
      <c r="AJ680" s="410">
        <f t="shared" ref="AJ680" si="1774">AJ679</f>
        <v>0</v>
      </c>
      <c r="AK680" s="410">
        <f t="shared" ref="AK680" si="1775">AK679</f>
        <v>0</v>
      </c>
      <c r="AL680" s="410">
        <f t="shared" ref="AL680" si="1776">AL679</f>
        <v>0</v>
      </c>
      <c r="AM680" s="305"/>
    </row>
    <row r="681" spans="1:39" ht="15" outlineLevel="1">
      <c r="A681" s="531"/>
      <c r="B681" s="293"/>
      <c r="C681" s="290"/>
      <c r="D681" s="290"/>
      <c r="E681" s="290"/>
      <c r="F681" s="290"/>
      <c r="G681" s="290"/>
      <c r="H681" s="290"/>
      <c r="I681" s="290"/>
      <c r="J681" s="290"/>
      <c r="K681" s="290"/>
      <c r="L681" s="290"/>
      <c r="M681" s="290"/>
      <c r="N681" s="290"/>
      <c r="O681" s="290"/>
      <c r="P681" s="290"/>
      <c r="Q681" s="290"/>
      <c r="R681" s="290"/>
      <c r="S681" s="290"/>
      <c r="T681" s="290"/>
      <c r="U681" s="290"/>
      <c r="V681" s="290"/>
      <c r="W681" s="290"/>
      <c r="X681" s="290"/>
      <c r="Y681" s="411"/>
      <c r="Z681" s="424"/>
      <c r="AA681" s="424"/>
      <c r="AB681" s="424"/>
      <c r="AC681" s="424"/>
      <c r="AD681" s="424"/>
      <c r="AE681" s="424"/>
      <c r="AF681" s="424"/>
      <c r="AG681" s="424"/>
      <c r="AH681" s="424"/>
      <c r="AI681" s="424"/>
      <c r="AJ681" s="424"/>
      <c r="AK681" s="424"/>
      <c r="AL681" s="424"/>
      <c r="AM681" s="305"/>
    </row>
    <row r="682" spans="1:39" ht="15" outlineLevel="1">
      <c r="A682" s="531">
        <v>30</v>
      </c>
      <c r="B682" s="747" t="s">
        <v>794</v>
      </c>
      <c r="C682" s="290" t="s">
        <v>25</v>
      </c>
      <c r="D682" s="294">
        <f>+'7.  Persistence Report'!AX266</f>
        <v>133024.10000000082</v>
      </c>
      <c r="E682" s="294">
        <f>+'7.  Persistence Report'!AY266</f>
        <v>133024.10000000082</v>
      </c>
      <c r="F682" s="294">
        <f>+'7.  Persistence Report'!AZ266</f>
        <v>133024.10000000082</v>
      </c>
      <c r="G682" s="294">
        <f>+'7.  Persistence Report'!BA266</f>
        <v>133024.10000000082</v>
      </c>
      <c r="H682" s="294">
        <f>+'7.  Persistence Report'!BB266</f>
        <v>133024.10000000082</v>
      </c>
      <c r="I682" s="294">
        <f>+'7.  Persistence Report'!BC266</f>
        <v>133024.10000000082</v>
      </c>
      <c r="J682" s="294">
        <f>+'7.  Persistence Report'!BD266</f>
        <v>133024.10000000082</v>
      </c>
      <c r="K682" s="294">
        <f>+'7.  Persistence Report'!BE266</f>
        <v>133024.10000000082</v>
      </c>
      <c r="L682" s="294">
        <f>+'7.  Persistence Report'!BF266</f>
        <v>133024.10000000082</v>
      </c>
      <c r="M682" s="294">
        <f>+'7.  Persistence Report'!BG266</f>
        <v>133024.10000000082</v>
      </c>
      <c r="N682" s="294">
        <v>12</v>
      </c>
      <c r="O682" s="294"/>
      <c r="P682" s="294"/>
      <c r="Q682" s="294"/>
      <c r="R682" s="294"/>
      <c r="S682" s="294"/>
      <c r="T682" s="294"/>
      <c r="U682" s="294"/>
      <c r="V682" s="294"/>
      <c r="W682" s="294"/>
      <c r="X682" s="294"/>
      <c r="Y682" s="425">
        <v>1</v>
      </c>
      <c r="Z682" s="409"/>
      <c r="AA682" s="409"/>
      <c r="AB682" s="409"/>
      <c r="AC682" s="409"/>
      <c r="AD682" s="409"/>
      <c r="AE682" s="409"/>
      <c r="AF682" s="414"/>
      <c r="AG682" s="414"/>
      <c r="AH682" s="414"/>
      <c r="AI682" s="414"/>
      <c r="AJ682" s="414"/>
      <c r="AK682" s="414"/>
      <c r="AL682" s="414"/>
      <c r="AM682" s="295">
        <f>SUM(Y682:AL682)</f>
        <v>1</v>
      </c>
    </row>
    <row r="683" spans="1:39" ht="15" outlineLevel="1">
      <c r="A683" s="531"/>
      <c r="B683" s="293" t="s">
        <v>310</v>
      </c>
      <c r="C683" s="290" t="s">
        <v>163</v>
      </c>
      <c r="D683" s="294"/>
      <c r="E683" s="294"/>
      <c r="F683" s="294"/>
      <c r="G683" s="294"/>
      <c r="H683" s="294"/>
      <c r="I683" s="294"/>
      <c r="J683" s="294"/>
      <c r="K683" s="294"/>
      <c r="L683" s="294"/>
      <c r="M683" s="294"/>
      <c r="N683" s="294">
        <f>N682</f>
        <v>12</v>
      </c>
      <c r="O683" s="294"/>
      <c r="P683" s="294"/>
      <c r="Q683" s="294"/>
      <c r="R683" s="294"/>
      <c r="S683" s="294"/>
      <c r="T683" s="294"/>
      <c r="U683" s="294"/>
      <c r="V683" s="294"/>
      <c r="W683" s="294"/>
      <c r="X683" s="294"/>
      <c r="Y683" s="410">
        <f>Y682</f>
        <v>1</v>
      </c>
      <c r="Z683" s="410">
        <f t="shared" ref="Z683" si="1777">Z682</f>
        <v>0</v>
      </c>
      <c r="AA683" s="410">
        <f t="shared" ref="AA683" si="1778">AA682</f>
        <v>0</v>
      </c>
      <c r="AB683" s="410">
        <f t="shared" ref="AB683" si="1779">AB682</f>
        <v>0</v>
      </c>
      <c r="AC683" s="410">
        <f t="shared" ref="AC683" si="1780">AC682</f>
        <v>0</v>
      </c>
      <c r="AD683" s="410">
        <f t="shared" ref="AD683" si="1781">AD682</f>
        <v>0</v>
      </c>
      <c r="AE683" s="410">
        <f t="shared" ref="AE683" si="1782">AE682</f>
        <v>0</v>
      </c>
      <c r="AF683" s="410">
        <f t="shared" ref="AF683" si="1783">AF682</f>
        <v>0</v>
      </c>
      <c r="AG683" s="410">
        <f t="shared" ref="AG683" si="1784">AG682</f>
        <v>0</v>
      </c>
      <c r="AH683" s="410">
        <f t="shared" ref="AH683" si="1785">AH682</f>
        <v>0</v>
      </c>
      <c r="AI683" s="410">
        <f t="shared" ref="AI683" si="1786">AI682</f>
        <v>0</v>
      </c>
      <c r="AJ683" s="410">
        <f t="shared" ref="AJ683" si="1787">AJ682</f>
        <v>0</v>
      </c>
      <c r="AK683" s="410">
        <f t="shared" ref="AK683" si="1788">AK682</f>
        <v>0</v>
      </c>
      <c r="AL683" s="410">
        <f t="shared" ref="AL683" si="1789">AL682</f>
        <v>0</v>
      </c>
      <c r="AM683" s="305"/>
    </row>
    <row r="684" spans="1:39" ht="15" outlineLevel="1">
      <c r="A684" s="531"/>
      <c r="B684" s="293"/>
      <c r="C684" s="290"/>
      <c r="D684" s="290"/>
      <c r="E684" s="290"/>
      <c r="F684" s="290"/>
      <c r="G684" s="290"/>
      <c r="H684" s="290"/>
      <c r="I684" s="290"/>
      <c r="J684" s="290"/>
      <c r="K684" s="290"/>
      <c r="L684" s="290"/>
      <c r="M684" s="290"/>
      <c r="N684" s="290"/>
      <c r="O684" s="290"/>
      <c r="P684" s="290"/>
      <c r="Q684" s="290"/>
      <c r="R684" s="290"/>
      <c r="S684" s="290"/>
      <c r="T684" s="290"/>
      <c r="U684" s="290"/>
      <c r="V684" s="290"/>
      <c r="W684" s="290"/>
      <c r="X684" s="290"/>
      <c r="Y684" s="411"/>
      <c r="Z684" s="424"/>
      <c r="AA684" s="424"/>
      <c r="AB684" s="424"/>
      <c r="AC684" s="424"/>
      <c r="AD684" s="424"/>
      <c r="AE684" s="424"/>
      <c r="AF684" s="424"/>
      <c r="AG684" s="424"/>
      <c r="AH684" s="424"/>
      <c r="AI684" s="424"/>
      <c r="AJ684" s="424"/>
      <c r="AK684" s="424"/>
      <c r="AL684" s="424"/>
      <c r="AM684" s="305"/>
    </row>
    <row r="685" spans="1:39" ht="15" outlineLevel="1">
      <c r="A685" s="531">
        <v>31</v>
      </c>
      <c r="B685" s="748" t="s">
        <v>786</v>
      </c>
      <c r="C685" s="290" t="s">
        <v>25</v>
      </c>
      <c r="D685" s="294"/>
      <c r="E685" s="294"/>
      <c r="F685" s="294"/>
      <c r="G685" s="294"/>
      <c r="H685" s="294"/>
      <c r="I685" s="294"/>
      <c r="J685" s="294"/>
      <c r="K685" s="294"/>
      <c r="L685" s="294"/>
      <c r="M685" s="294"/>
      <c r="N685" s="294">
        <v>12</v>
      </c>
      <c r="O685" s="294"/>
      <c r="P685" s="294"/>
      <c r="Q685" s="294"/>
      <c r="R685" s="294"/>
      <c r="S685" s="294"/>
      <c r="T685" s="294"/>
      <c r="U685" s="294"/>
      <c r="V685" s="294"/>
      <c r="W685" s="294"/>
      <c r="X685" s="294"/>
      <c r="Y685" s="425"/>
      <c r="Z685" s="409"/>
      <c r="AA685" s="409"/>
      <c r="AB685" s="409"/>
      <c r="AC685" s="409"/>
      <c r="AD685" s="409"/>
      <c r="AE685" s="409"/>
      <c r="AF685" s="414"/>
      <c r="AG685" s="414"/>
      <c r="AH685" s="414"/>
      <c r="AI685" s="414"/>
      <c r="AJ685" s="414"/>
      <c r="AK685" s="414"/>
      <c r="AL685" s="414"/>
      <c r="AM685" s="295">
        <f>SUM(Y685:AL685)</f>
        <v>0</v>
      </c>
    </row>
    <row r="686" spans="1:39" ht="15" outlineLevel="1">
      <c r="A686" s="531"/>
      <c r="B686" s="293" t="s">
        <v>310</v>
      </c>
      <c r="C686" s="290" t="s">
        <v>163</v>
      </c>
      <c r="D686" s="294"/>
      <c r="E686" s="294"/>
      <c r="F686" s="294"/>
      <c r="G686" s="294"/>
      <c r="H686" s="294"/>
      <c r="I686" s="294"/>
      <c r="J686" s="294"/>
      <c r="K686" s="294"/>
      <c r="L686" s="294"/>
      <c r="M686" s="294"/>
      <c r="N686" s="294">
        <f>N685</f>
        <v>12</v>
      </c>
      <c r="O686" s="294"/>
      <c r="P686" s="294"/>
      <c r="Q686" s="294"/>
      <c r="R686" s="294"/>
      <c r="S686" s="294"/>
      <c r="T686" s="294"/>
      <c r="U686" s="294"/>
      <c r="V686" s="294"/>
      <c r="W686" s="294"/>
      <c r="X686" s="294"/>
      <c r="Y686" s="410">
        <f>Y685</f>
        <v>0</v>
      </c>
      <c r="Z686" s="410">
        <f t="shared" ref="Z686" si="1790">Z685</f>
        <v>0</v>
      </c>
      <c r="AA686" s="410">
        <f t="shared" ref="AA686" si="1791">AA685</f>
        <v>0</v>
      </c>
      <c r="AB686" s="410">
        <f t="shared" ref="AB686" si="1792">AB685</f>
        <v>0</v>
      </c>
      <c r="AC686" s="410">
        <f t="shared" ref="AC686" si="1793">AC685</f>
        <v>0</v>
      </c>
      <c r="AD686" s="410">
        <f t="shared" ref="AD686" si="1794">AD685</f>
        <v>0</v>
      </c>
      <c r="AE686" s="410">
        <f t="shared" ref="AE686" si="1795">AE685</f>
        <v>0</v>
      </c>
      <c r="AF686" s="410">
        <f t="shared" ref="AF686" si="1796">AF685</f>
        <v>0</v>
      </c>
      <c r="AG686" s="410">
        <f t="shared" ref="AG686" si="1797">AG685</f>
        <v>0</v>
      </c>
      <c r="AH686" s="410">
        <f t="shared" ref="AH686" si="1798">AH685</f>
        <v>0</v>
      </c>
      <c r="AI686" s="410">
        <f t="shared" ref="AI686" si="1799">AI685</f>
        <v>0</v>
      </c>
      <c r="AJ686" s="410">
        <f t="shared" ref="AJ686" si="1800">AJ685</f>
        <v>0</v>
      </c>
      <c r="AK686" s="410">
        <f t="shared" ref="AK686" si="1801">AK685</f>
        <v>0</v>
      </c>
      <c r="AL686" s="410">
        <f t="shared" ref="AL686" si="1802">AL685</f>
        <v>0</v>
      </c>
      <c r="AM686" s="305"/>
    </row>
    <row r="687" spans="1:39" ht="15" outlineLevel="1">
      <c r="A687" s="531"/>
      <c r="B687" s="427"/>
      <c r="C687" s="290"/>
      <c r="D687" s="290"/>
      <c r="E687" s="290"/>
      <c r="F687" s="290"/>
      <c r="G687" s="290"/>
      <c r="H687" s="290"/>
      <c r="I687" s="290"/>
      <c r="J687" s="290"/>
      <c r="K687" s="290"/>
      <c r="L687" s="290"/>
      <c r="M687" s="290"/>
      <c r="N687" s="290"/>
      <c r="O687" s="290"/>
      <c r="P687" s="290"/>
      <c r="Q687" s="290"/>
      <c r="R687" s="290"/>
      <c r="S687" s="290"/>
      <c r="T687" s="290"/>
      <c r="U687" s="290"/>
      <c r="V687" s="290"/>
      <c r="W687" s="290"/>
      <c r="X687" s="290"/>
      <c r="Y687" s="411"/>
      <c r="Z687" s="424"/>
      <c r="AA687" s="424"/>
      <c r="AB687" s="424"/>
      <c r="AC687" s="424"/>
      <c r="AD687" s="424"/>
      <c r="AE687" s="424"/>
      <c r="AF687" s="424"/>
      <c r="AG687" s="424"/>
      <c r="AH687" s="424"/>
      <c r="AI687" s="424"/>
      <c r="AJ687" s="424"/>
      <c r="AK687" s="424"/>
      <c r="AL687" s="424"/>
      <c r="AM687" s="305"/>
    </row>
    <row r="688" spans="1:39" ht="15" outlineLevel="1">
      <c r="A688" s="531">
        <v>32</v>
      </c>
      <c r="B688" s="427" t="s">
        <v>124</v>
      </c>
      <c r="C688" s="290" t="s">
        <v>25</v>
      </c>
      <c r="D688" s="294"/>
      <c r="E688" s="294"/>
      <c r="F688" s="294"/>
      <c r="G688" s="294"/>
      <c r="H688" s="294"/>
      <c r="I688" s="294"/>
      <c r="J688" s="294"/>
      <c r="K688" s="294"/>
      <c r="L688" s="294"/>
      <c r="M688" s="294"/>
      <c r="N688" s="294">
        <v>12</v>
      </c>
      <c r="O688" s="294"/>
      <c r="P688" s="294"/>
      <c r="Q688" s="294"/>
      <c r="R688" s="294"/>
      <c r="S688" s="294"/>
      <c r="T688" s="294"/>
      <c r="U688" s="294"/>
      <c r="V688" s="294"/>
      <c r="W688" s="294"/>
      <c r="X688" s="294"/>
      <c r="Y688" s="425"/>
      <c r="Z688" s="409"/>
      <c r="AA688" s="409"/>
      <c r="AB688" s="409"/>
      <c r="AC688" s="409"/>
      <c r="AD688" s="409"/>
      <c r="AE688" s="409"/>
      <c r="AF688" s="414"/>
      <c r="AG688" s="414"/>
      <c r="AH688" s="414"/>
      <c r="AI688" s="414"/>
      <c r="AJ688" s="414"/>
      <c r="AK688" s="414"/>
      <c r="AL688" s="414"/>
      <c r="AM688" s="295">
        <f>SUM(Y688:AL688)</f>
        <v>0</v>
      </c>
    </row>
    <row r="689" spans="1:39" ht="15" outlineLevel="1">
      <c r="A689" s="531"/>
      <c r="B689" s="293" t="s">
        <v>310</v>
      </c>
      <c r="C689" s="290" t="s">
        <v>163</v>
      </c>
      <c r="D689" s="294"/>
      <c r="E689" s="294"/>
      <c r="F689" s="294"/>
      <c r="G689" s="294"/>
      <c r="H689" s="294"/>
      <c r="I689" s="294"/>
      <c r="J689" s="294"/>
      <c r="K689" s="294"/>
      <c r="L689" s="294"/>
      <c r="M689" s="294"/>
      <c r="N689" s="294">
        <f>N688</f>
        <v>12</v>
      </c>
      <c r="O689" s="294"/>
      <c r="P689" s="294"/>
      <c r="Q689" s="294"/>
      <c r="R689" s="294"/>
      <c r="S689" s="294"/>
      <c r="T689" s="294"/>
      <c r="U689" s="294"/>
      <c r="V689" s="294"/>
      <c r="W689" s="294"/>
      <c r="X689" s="294"/>
      <c r="Y689" s="410">
        <f>Y688</f>
        <v>0</v>
      </c>
      <c r="Z689" s="410">
        <f t="shared" ref="Z689" si="1803">Z688</f>
        <v>0</v>
      </c>
      <c r="AA689" s="410">
        <f t="shared" ref="AA689" si="1804">AA688</f>
        <v>0</v>
      </c>
      <c r="AB689" s="410">
        <f t="shared" ref="AB689" si="1805">AB688</f>
        <v>0</v>
      </c>
      <c r="AC689" s="410">
        <f t="shared" ref="AC689" si="1806">AC688</f>
        <v>0</v>
      </c>
      <c r="AD689" s="410">
        <f t="shared" ref="AD689" si="1807">AD688</f>
        <v>0</v>
      </c>
      <c r="AE689" s="410">
        <f t="shared" ref="AE689" si="1808">AE688</f>
        <v>0</v>
      </c>
      <c r="AF689" s="410">
        <f t="shared" ref="AF689" si="1809">AF688</f>
        <v>0</v>
      </c>
      <c r="AG689" s="410">
        <f t="shared" ref="AG689" si="1810">AG688</f>
        <v>0</v>
      </c>
      <c r="AH689" s="410">
        <f t="shared" ref="AH689" si="1811">AH688</f>
        <v>0</v>
      </c>
      <c r="AI689" s="410">
        <f t="shared" ref="AI689" si="1812">AI688</f>
        <v>0</v>
      </c>
      <c r="AJ689" s="410">
        <f t="shared" ref="AJ689" si="1813">AJ688</f>
        <v>0</v>
      </c>
      <c r="AK689" s="410">
        <f t="shared" ref="AK689" si="1814">AK688</f>
        <v>0</v>
      </c>
      <c r="AL689" s="410">
        <f t="shared" ref="AL689" si="1815">AL688</f>
        <v>0</v>
      </c>
      <c r="AM689" s="305"/>
    </row>
    <row r="690" spans="1:39" ht="15" outlineLevel="1">
      <c r="A690" s="531"/>
      <c r="B690" s="427"/>
      <c r="C690" s="290"/>
      <c r="D690" s="290"/>
      <c r="E690" s="290"/>
      <c r="F690" s="290"/>
      <c r="G690" s="290"/>
      <c r="H690" s="290"/>
      <c r="I690" s="290"/>
      <c r="J690" s="290"/>
      <c r="K690" s="290"/>
      <c r="L690" s="290"/>
      <c r="M690" s="290"/>
      <c r="N690" s="290"/>
      <c r="O690" s="290"/>
      <c r="P690" s="290"/>
      <c r="Q690" s="290"/>
      <c r="R690" s="290"/>
      <c r="S690" s="290"/>
      <c r="T690" s="290"/>
      <c r="U690" s="290"/>
      <c r="V690" s="290"/>
      <c r="W690" s="290"/>
      <c r="X690" s="290"/>
      <c r="Y690" s="411"/>
      <c r="Z690" s="424"/>
      <c r="AA690" s="424"/>
      <c r="AB690" s="424"/>
      <c r="AC690" s="424"/>
      <c r="AD690" s="424"/>
      <c r="AE690" s="424"/>
      <c r="AF690" s="424"/>
      <c r="AG690" s="424"/>
      <c r="AH690" s="424"/>
      <c r="AI690" s="424"/>
      <c r="AJ690" s="424"/>
      <c r="AK690" s="424"/>
      <c r="AL690" s="424"/>
      <c r="AM690" s="305"/>
    </row>
    <row r="691" spans="1:39" ht="15.6" outlineLevel="1">
      <c r="A691" s="531"/>
      <c r="B691" s="287" t="s">
        <v>500</v>
      </c>
      <c r="C691" s="290"/>
      <c r="D691" s="290"/>
      <c r="E691" s="290"/>
      <c r="F691" s="290"/>
      <c r="G691" s="290"/>
      <c r="H691" s="290"/>
      <c r="I691" s="290"/>
      <c r="J691" s="290"/>
      <c r="K691" s="290"/>
      <c r="L691" s="290"/>
      <c r="M691" s="290"/>
      <c r="N691" s="290"/>
      <c r="O691" s="290"/>
      <c r="P691" s="290"/>
      <c r="Q691" s="290"/>
      <c r="R691" s="290"/>
      <c r="S691" s="290"/>
      <c r="T691" s="290"/>
      <c r="U691" s="290"/>
      <c r="V691" s="290"/>
      <c r="W691" s="290"/>
      <c r="X691" s="290"/>
      <c r="Y691" s="411"/>
      <c r="Z691" s="424"/>
      <c r="AA691" s="424"/>
      <c r="AB691" s="424"/>
      <c r="AC691" s="424"/>
      <c r="AD691" s="424"/>
      <c r="AE691" s="424"/>
      <c r="AF691" s="424"/>
      <c r="AG691" s="424"/>
      <c r="AH691" s="424"/>
      <c r="AI691" s="424"/>
      <c r="AJ691" s="424"/>
      <c r="AK691" s="424"/>
      <c r="AL691" s="424"/>
      <c r="AM691" s="305"/>
    </row>
    <row r="692" spans="1:39" ht="15" outlineLevel="1">
      <c r="A692" s="531">
        <v>33</v>
      </c>
      <c r="B692" s="427" t="s">
        <v>125</v>
      </c>
      <c r="C692" s="290" t="s">
        <v>25</v>
      </c>
      <c r="D692" s="294">
        <f>+'7.  Persistence Report'!AX273</f>
        <v>675144.92916666728</v>
      </c>
      <c r="E692" s="294">
        <f>+'7.  Persistence Report'!AY273</f>
        <v>675144.92916666728</v>
      </c>
      <c r="F692" s="294">
        <f>+'7.  Persistence Report'!AZ273</f>
        <v>675144.92916666728</v>
      </c>
      <c r="G692" s="294">
        <f>+'7.  Persistence Report'!BA273</f>
        <v>675144.92916666728</v>
      </c>
      <c r="H692" s="294">
        <f>+'7.  Persistence Report'!BB273</f>
        <v>675144.92916666728</v>
      </c>
      <c r="I692" s="294">
        <f>+'7.  Persistence Report'!BC273</f>
        <v>675144.92916666728</v>
      </c>
      <c r="J692" s="294">
        <f>+'7.  Persistence Report'!BD273</f>
        <v>675144.92916666728</v>
      </c>
      <c r="K692" s="294">
        <f>+'7.  Persistence Report'!BE273</f>
        <v>675144.92916666728</v>
      </c>
      <c r="L692" s="294">
        <f>+'7.  Persistence Report'!BF273</f>
        <v>675144.92916666728</v>
      </c>
      <c r="M692" s="294">
        <f>+'7.  Persistence Report'!BG273</f>
        <v>675144.92916666728</v>
      </c>
      <c r="N692" s="294">
        <v>12</v>
      </c>
      <c r="O692" s="294">
        <f>+'7.  Persistence Report'!S273</f>
        <v>44.658184049999932</v>
      </c>
      <c r="P692" s="294">
        <f>+'7.  Persistence Report'!T273</f>
        <v>44.658184049999932</v>
      </c>
      <c r="Q692" s="294">
        <f>+'7.  Persistence Report'!U273</f>
        <v>44.658184049999932</v>
      </c>
      <c r="R692" s="294">
        <f>+'7.  Persistence Report'!V273</f>
        <v>44.658184049999932</v>
      </c>
      <c r="S692" s="294">
        <f>+'7.  Persistence Report'!W273</f>
        <v>44.658184049999932</v>
      </c>
      <c r="T692" s="294">
        <f>+'7.  Persistence Report'!X273</f>
        <v>44.658184049999932</v>
      </c>
      <c r="U692" s="294">
        <f>+'7.  Persistence Report'!Y273</f>
        <v>44.658184049999932</v>
      </c>
      <c r="V692" s="294">
        <f>+'7.  Persistence Report'!Z273</f>
        <v>44.658184049999932</v>
      </c>
      <c r="W692" s="294">
        <f>+'7.  Persistence Report'!AA273</f>
        <v>44.658184049999932</v>
      </c>
      <c r="X692" s="294">
        <f>+'7.  Persistence Report'!AB273</f>
        <v>44.658184049999932</v>
      </c>
      <c r="Y692" s="425"/>
      <c r="Z692" s="409">
        <v>1</v>
      </c>
      <c r="AA692" s="409"/>
      <c r="AB692" s="409"/>
      <c r="AC692" s="409"/>
      <c r="AD692" s="409"/>
      <c r="AE692" s="409"/>
      <c r="AF692" s="414"/>
      <c r="AG692" s="414"/>
      <c r="AH692" s="414"/>
      <c r="AI692" s="414"/>
      <c r="AJ692" s="414"/>
      <c r="AK692" s="414"/>
      <c r="AL692" s="414"/>
      <c r="AM692" s="295">
        <f>SUM(Y692:AL692)</f>
        <v>1</v>
      </c>
    </row>
    <row r="693" spans="1:39" ht="15" outlineLevel="1">
      <c r="A693" s="531"/>
      <c r="B693" s="293" t="s">
        <v>310</v>
      </c>
      <c r="C693" s="290" t="s">
        <v>163</v>
      </c>
      <c r="D693" s="294"/>
      <c r="E693" s="294"/>
      <c r="F693" s="294"/>
      <c r="G693" s="294"/>
      <c r="H693" s="294"/>
      <c r="I693" s="294"/>
      <c r="J693" s="294"/>
      <c r="K693" s="294"/>
      <c r="L693" s="294"/>
      <c r="M693" s="294"/>
      <c r="N693" s="294">
        <f>N692</f>
        <v>12</v>
      </c>
      <c r="O693" s="294"/>
      <c r="P693" s="294"/>
      <c r="Q693" s="294"/>
      <c r="R693" s="294"/>
      <c r="S693" s="294"/>
      <c r="T693" s="294"/>
      <c r="U693" s="294"/>
      <c r="V693" s="294"/>
      <c r="W693" s="294"/>
      <c r="X693" s="294"/>
      <c r="Y693" s="410">
        <f>Y692</f>
        <v>0</v>
      </c>
      <c r="Z693" s="410">
        <f t="shared" ref="Z693" si="1816">Z692</f>
        <v>1</v>
      </c>
      <c r="AA693" s="410">
        <f t="shared" ref="AA693" si="1817">AA692</f>
        <v>0</v>
      </c>
      <c r="AB693" s="410">
        <f t="shared" ref="AB693" si="1818">AB692</f>
        <v>0</v>
      </c>
      <c r="AC693" s="410">
        <f t="shared" ref="AC693" si="1819">AC692</f>
        <v>0</v>
      </c>
      <c r="AD693" s="410">
        <f t="shared" ref="AD693" si="1820">AD692</f>
        <v>0</v>
      </c>
      <c r="AE693" s="410">
        <f t="shared" ref="AE693" si="1821">AE692</f>
        <v>0</v>
      </c>
      <c r="AF693" s="410">
        <f t="shared" ref="AF693" si="1822">AF692</f>
        <v>0</v>
      </c>
      <c r="AG693" s="410">
        <f t="shared" ref="AG693" si="1823">AG692</f>
        <v>0</v>
      </c>
      <c r="AH693" s="410">
        <f t="shared" ref="AH693" si="1824">AH692</f>
        <v>0</v>
      </c>
      <c r="AI693" s="410">
        <f t="shared" ref="AI693" si="1825">AI692</f>
        <v>0</v>
      </c>
      <c r="AJ693" s="410">
        <f t="shared" ref="AJ693" si="1826">AJ692</f>
        <v>0</v>
      </c>
      <c r="AK693" s="410">
        <f t="shared" ref="AK693" si="1827">AK692</f>
        <v>0</v>
      </c>
      <c r="AL693" s="410">
        <f t="shared" ref="AL693" si="1828">AL692</f>
        <v>0</v>
      </c>
      <c r="AM693" s="305"/>
    </row>
    <row r="694" spans="1:39" ht="15" outlineLevel="1">
      <c r="A694" s="531"/>
      <c r="B694" s="427"/>
      <c r="C694" s="290"/>
      <c r="D694" s="290"/>
      <c r="E694" s="290"/>
      <c r="F694" s="290"/>
      <c r="G694" s="290"/>
      <c r="H694" s="290"/>
      <c r="I694" s="290"/>
      <c r="J694" s="290"/>
      <c r="K694" s="290"/>
      <c r="L694" s="290"/>
      <c r="M694" s="290"/>
      <c r="N694" s="290"/>
      <c r="O694" s="290"/>
      <c r="P694" s="290"/>
      <c r="Q694" s="290"/>
      <c r="R694" s="290"/>
      <c r="S694" s="290"/>
      <c r="T694" s="290"/>
      <c r="U694" s="290"/>
      <c r="V694" s="290"/>
      <c r="W694" s="290"/>
      <c r="X694" s="290"/>
      <c r="Y694" s="411"/>
      <c r="Z694" s="424"/>
      <c r="AA694" s="424"/>
      <c r="AB694" s="424"/>
      <c r="AC694" s="424"/>
      <c r="AD694" s="424"/>
      <c r="AE694" s="424"/>
      <c r="AF694" s="424"/>
      <c r="AG694" s="424"/>
      <c r="AH694" s="424"/>
      <c r="AI694" s="424"/>
      <c r="AJ694" s="424"/>
      <c r="AK694" s="424"/>
      <c r="AL694" s="424"/>
      <c r="AM694" s="305"/>
    </row>
    <row r="695" spans="1:39" ht="15" outlineLevel="1">
      <c r="A695" s="531">
        <v>34</v>
      </c>
      <c r="B695" s="760" t="s">
        <v>858</v>
      </c>
      <c r="C695" s="290" t="s">
        <v>25</v>
      </c>
      <c r="D695" s="294">
        <f>+'7.  Persistence Report'!AX270</f>
        <v>-1927423.8839806446</v>
      </c>
      <c r="E695" s="294">
        <f>+'7.  Persistence Report'!AY270</f>
        <v>-1927423.8839806446</v>
      </c>
      <c r="F695" s="294">
        <f>+'7.  Persistence Report'!AZ270</f>
        <v>-1927423.8839806446</v>
      </c>
      <c r="G695" s="294">
        <f>+'7.  Persistence Report'!BA270</f>
        <v>-1927423.8839806446</v>
      </c>
      <c r="H695" s="294">
        <f>+'7.  Persistence Report'!BB270</f>
        <v>-1927423.8839806446</v>
      </c>
      <c r="I695" s="294">
        <f>+'7.  Persistence Report'!BC270</f>
        <v>-1927423.8839806446</v>
      </c>
      <c r="J695" s="294">
        <f>+'7.  Persistence Report'!BD270</f>
        <v>-1927423.8839806446</v>
      </c>
      <c r="K695" s="294">
        <f>+'7.  Persistence Report'!BE270</f>
        <v>-1927423.8839806446</v>
      </c>
      <c r="L695" s="294">
        <f>+'7.  Persistence Report'!BF270</f>
        <v>-1927423.8839806446</v>
      </c>
      <c r="M695" s="294">
        <f>+'7.  Persistence Report'!BG270</f>
        <v>-1927423.8839806446</v>
      </c>
      <c r="N695" s="294">
        <v>1</v>
      </c>
      <c r="O695" s="294">
        <v>51.44</v>
      </c>
      <c r="P695" s="294">
        <f>+O695</f>
        <v>51.44</v>
      </c>
      <c r="Q695" s="294">
        <f t="shared" ref="Q695:X695" si="1829">+P695</f>
        <v>51.44</v>
      </c>
      <c r="R695" s="294">
        <f t="shared" si="1829"/>
        <v>51.44</v>
      </c>
      <c r="S695" s="294">
        <f t="shared" si="1829"/>
        <v>51.44</v>
      </c>
      <c r="T695" s="294">
        <f t="shared" si="1829"/>
        <v>51.44</v>
      </c>
      <c r="U695" s="294">
        <f t="shared" si="1829"/>
        <v>51.44</v>
      </c>
      <c r="V695" s="294">
        <f t="shared" si="1829"/>
        <v>51.44</v>
      </c>
      <c r="W695" s="294">
        <f t="shared" si="1829"/>
        <v>51.44</v>
      </c>
      <c r="X695" s="294">
        <f t="shared" si="1829"/>
        <v>51.44</v>
      </c>
      <c r="Y695" s="425"/>
      <c r="Z695" s="409"/>
      <c r="AA695" s="409"/>
      <c r="AB695" s="409"/>
      <c r="AC695" s="409">
        <v>1</v>
      </c>
      <c r="AD695" s="409"/>
      <c r="AE695" s="409"/>
      <c r="AF695" s="414"/>
      <c r="AG695" s="414"/>
      <c r="AH695" s="414"/>
      <c r="AI695" s="414"/>
      <c r="AJ695" s="414"/>
      <c r="AK695" s="414"/>
      <c r="AL695" s="414"/>
      <c r="AM695" s="295">
        <f>SUM(Y695:AL695)</f>
        <v>1</v>
      </c>
    </row>
    <row r="696" spans="1:39" ht="15" outlineLevel="1">
      <c r="A696" s="531"/>
      <c r="B696" s="762" t="s">
        <v>310</v>
      </c>
      <c r="C696" s="290" t="s">
        <v>163</v>
      </c>
      <c r="D696" s="294"/>
      <c r="E696" s="294"/>
      <c r="F696" s="294"/>
      <c r="G696" s="294"/>
      <c r="H696" s="294"/>
      <c r="I696" s="294"/>
      <c r="J696" s="294"/>
      <c r="K696" s="294"/>
      <c r="L696" s="294"/>
      <c r="M696" s="294"/>
      <c r="N696" s="294">
        <f>N695</f>
        <v>1</v>
      </c>
      <c r="O696" s="294"/>
      <c r="P696" s="294"/>
      <c r="Q696" s="294"/>
      <c r="R696" s="294"/>
      <c r="S696" s="294"/>
      <c r="T696" s="294"/>
      <c r="U696" s="294"/>
      <c r="V696" s="294"/>
      <c r="W696" s="294"/>
      <c r="X696" s="294"/>
      <c r="Y696" s="410">
        <f>Y695</f>
        <v>0</v>
      </c>
      <c r="Z696" s="410">
        <f t="shared" ref="Z696" si="1830">Z695</f>
        <v>0</v>
      </c>
      <c r="AA696" s="410">
        <f t="shared" ref="AA696" si="1831">AA695</f>
        <v>0</v>
      </c>
      <c r="AB696" s="410">
        <f t="shared" ref="AB696" si="1832">AB695</f>
        <v>0</v>
      </c>
      <c r="AC696" s="410">
        <f t="shared" ref="AC696" si="1833">AC695</f>
        <v>1</v>
      </c>
      <c r="AD696" s="410">
        <f t="shared" ref="AD696" si="1834">AD695</f>
        <v>0</v>
      </c>
      <c r="AE696" s="410">
        <f t="shared" ref="AE696" si="1835">AE695</f>
        <v>0</v>
      </c>
      <c r="AF696" s="410">
        <f t="shared" ref="AF696" si="1836">AF695</f>
        <v>0</v>
      </c>
      <c r="AG696" s="410">
        <f t="shared" ref="AG696" si="1837">AG695</f>
        <v>0</v>
      </c>
      <c r="AH696" s="410">
        <f t="shared" ref="AH696" si="1838">AH695</f>
        <v>0</v>
      </c>
      <c r="AI696" s="410">
        <f t="shared" ref="AI696" si="1839">AI695</f>
        <v>0</v>
      </c>
      <c r="AJ696" s="410">
        <f t="shared" ref="AJ696" si="1840">AJ695</f>
        <v>0</v>
      </c>
      <c r="AK696" s="410">
        <f t="shared" ref="AK696" si="1841">AK695</f>
        <v>0</v>
      </c>
      <c r="AL696" s="410">
        <f t="shared" ref="AL696" si="1842">AL695</f>
        <v>0</v>
      </c>
      <c r="AM696" s="305"/>
    </row>
    <row r="697" spans="1:39" ht="15" outlineLevel="1">
      <c r="A697" s="531"/>
      <c r="B697" s="427"/>
      <c r="C697" s="290"/>
      <c r="D697" s="290"/>
      <c r="E697" s="290"/>
      <c r="F697" s="290"/>
      <c r="G697" s="290"/>
      <c r="H697" s="290"/>
      <c r="I697" s="290"/>
      <c r="J697" s="290"/>
      <c r="K697" s="290"/>
      <c r="L697" s="290"/>
      <c r="M697" s="290"/>
      <c r="N697" s="290"/>
      <c r="O697" s="290"/>
      <c r="P697" s="290"/>
      <c r="Q697" s="290"/>
      <c r="R697" s="290"/>
      <c r="S697" s="290"/>
      <c r="T697" s="290"/>
      <c r="U697" s="290"/>
      <c r="V697" s="290"/>
      <c r="W697" s="290"/>
      <c r="X697" s="290"/>
      <c r="Y697" s="411"/>
      <c r="Z697" s="424"/>
      <c r="AA697" s="424"/>
      <c r="AB697" s="424"/>
      <c r="AC697" s="424"/>
      <c r="AD697" s="424"/>
      <c r="AE697" s="424"/>
      <c r="AF697" s="424"/>
      <c r="AG697" s="424"/>
      <c r="AH697" s="424"/>
      <c r="AI697" s="424"/>
      <c r="AJ697" s="424"/>
      <c r="AK697" s="424"/>
      <c r="AL697" s="424"/>
      <c r="AM697" s="305"/>
    </row>
    <row r="698" spans="1:39" ht="15" outlineLevel="1">
      <c r="A698" s="531">
        <v>35</v>
      </c>
      <c r="B698" s="427" t="s">
        <v>127</v>
      </c>
      <c r="C698" s="290" t="s">
        <v>25</v>
      </c>
      <c r="D698" s="294"/>
      <c r="E698" s="294"/>
      <c r="F698" s="294"/>
      <c r="G698" s="294"/>
      <c r="H698" s="294"/>
      <c r="I698" s="294"/>
      <c r="J698" s="294"/>
      <c r="K698" s="294"/>
      <c r="L698" s="294"/>
      <c r="M698" s="294"/>
      <c r="N698" s="294">
        <v>0</v>
      </c>
      <c r="O698" s="294"/>
      <c r="P698" s="294"/>
      <c r="Q698" s="294"/>
      <c r="R698" s="294"/>
      <c r="S698" s="294"/>
      <c r="T698" s="294"/>
      <c r="U698" s="294"/>
      <c r="V698" s="294"/>
      <c r="W698" s="294"/>
      <c r="X698" s="294"/>
      <c r="Y698" s="425"/>
      <c r="Z698" s="409"/>
      <c r="AA698" s="409"/>
      <c r="AB698" s="409"/>
      <c r="AC698" s="409"/>
      <c r="AD698" s="409"/>
      <c r="AE698" s="409"/>
      <c r="AF698" s="414"/>
      <c r="AG698" s="414"/>
      <c r="AH698" s="414"/>
      <c r="AI698" s="414"/>
      <c r="AJ698" s="414"/>
      <c r="AK698" s="414"/>
      <c r="AL698" s="414"/>
      <c r="AM698" s="295">
        <f>SUM(Y698:AL698)</f>
        <v>0</v>
      </c>
    </row>
    <row r="699" spans="1:39" ht="15" outlineLevel="1">
      <c r="A699" s="531"/>
      <c r="B699" s="293" t="s">
        <v>310</v>
      </c>
      <c r="C699" s="290" t="s">
        <v>163</v>
      </c>
      <c r="D699" s="294"/>
      <c r="E699" s="294"/>
      <c r="F699" s="294"/>
      <c r="G699" s="294"/>
      <c r="H699" s="294"/>
      <c r="I699" s="294"/>
      <c r="J699" s="294"/>
      <c r="K699" s="294"/>
      <c r="L699" s="294"/>
      <c r="M699" s="294"/>
      <c r="N699" s="294">
        <f>N698</f>
        <v>0</v>
      </c>
      <c r="O699" s="294"/>
      <c r="P699" s="294"/>
      <c r="Q699" s="294"/>
      <c r="R699" s="294"/>
      <c r="S699" s="294"/>
      <c r="T699" s="294"/>
      <c r="U699" s="294"/>
      <c r="V699" s="294"/>
      <c r="W699" s="294"/>
      <c r="X699" s="294"/>
      <c r="Y699" s="410">
        <f>Y698</f>
        <v>0</v>
      </c>
      <c r="Z699" s="410">
        <f t="shared" ref="Z699" si="1843">Z698</f>
        <v>0</v>
      </c>
      <c r="AA699" s="410">
        <f t="shared" ref="AA699" si="1844">AA698</f>
        <v>0</v>
      </c>
      <c r="AB699" s="410">
        <f t="shared" ref="AB699" si="1845">AB698</f>
        <v>0</v>
      </c>
      <c r="AC699" s="410">
        <f t="shared" ref="AC699" si="1846">AC698</f>
        <v>0</v>
      </c>
      <c r="AD699" s="410">
        <f t="shared" ref="AD699" si="1847">AD698</f>
        <v>0</v>
      </c>
      <c r="AE699" s="410">
        <f t="shared" ref="AE699" si="1848">AE698</f>
        <v>0</v>
      </c>
      <c r="AF699" s="410">
        <f t="shared" ref="AF699" si="1849">AF698</f>
        <v>0</v>
      </c>
      <c r="AG699" s="410">
        <f t="shared" ref="AG699" si="1850">AG698</f>
        <v>0</v>
      </c>
      <c r="AH699" s="410">
        <f t="shared" ref="AH699" si="1851">AH698</f>
        <v>0</v>
      </c>
      <c r="AI699" s="410">
        <f t="shared" ref="AI699" si="1852">AI698</f>
        <v>0</v>
      </c>
      <c r="AJ699" s="410">
        <f t="shared" ref="AJ699" si="1853">AJ698</f>
        <v>0</v>
      </c>
      <c r="AK699" s="410">
        <f t="shared" ref="AK699" si="1854">AK698</f>
        <v>0</v>
      </c>
      <c r="AL699" s="410">
        <f t="shared" ref="AL699" si="1855">AL698</f>
        <v>0</v>
      </c>
      <c r="AM699" s="305"/>
    </row>
    <row r="700" spans="1:39" ht="15" outlineLevel="1">
      <c r="A700" s="531"/>
      <c r="B700" s="430"/>
      <c r="C700" s="290"/>
      <c r="D700" s="290"/>
      <c r="E700" s="290"/>
      <c r="F700" s="290"/>
      <c r="G700" s="290"/>
      <c r="H700" s="290"/>
      <c r="I700" s="290"/>
      <c r="J700" s="290"/>
      <c r="K700" s="290"/>
      <c r="L700" s="290"/>
      <c r="M700" s="290"/>
      <c r="N700" s="290"/>
      <c r="O700" s="290"/>
      <c r="P700" s="290"/>
      <c r="Q700" s="290"/>
      <c r="R700" s="290"/>
      <c r="S700" s="290"/>
      <c r="T700" s="290"/>
      <c r="U700" s="290"/>
      <c r="V700" s="290"/>
      <c r="W700" s="290"/>
      <c r="X700" s="290"/>
      <c r="Y700" s="411"/>
      <c r="Z700" s="424"/>
      <c r="AA700" s="424"/>
      <c r="AB700" s="424"/>
      <c r="AC700" s="424"/>
      <c r="AD700" s="424"/>
      <c r="AE700" s="424"/>
      <c r="AF700" s="424"/>
      <c r="AG700" s="424"/>
      <c r="AH700" s="424"/>
      <c r="AI700" s="424"/>
      <c r="AJ700" s="424"/>
      <c r="AK700" s="424"/>
      <c r="AL700" s="424"/>
      <c r="AM700" s="305"/>
    </row>
    <row r="701" spans="1:39" ht="15.6" outlineLevel="1">
      <c r="A701" s="531"/>
      <c r="B701" s="287" t="s">
        <v>501</v>
      </c>
      <c r="C701" s="290"/>
      <c r="D701" s="290"/>
      <c r="E701" s="290"/>
      <c r="F701" s="290"/>
      <c r="G701" s="290"/>
      <c r="H701" s="290"/>
      <c r="I701" s="290"/>
      <c r="J701" s="290"/>
      <c r="K701" s="290"/>
      <c r="L701" s="290"/>
      <c r="M701" s="290"/>
      <c r="N701" s="290"/>
      <c r="O701" s="290"/>
      <c r="P701" s="290"/>
      <c r="Q701" s="290"/>
      <c r="R701" s="290"/>
      <c r="S701" s="290"/>
      <c r="T701" s="290"/>
      <c r="U701" s="290"/>
      <c r="V701" s="290"/>
      <c r="W701" s="290"/>
      <c r="X701" s="290"/>
      <c r="Y701" s="411"/>
      <c r="Z701" s="424"/>
      <c r="AA701" s="424"/>
      <c r="AB701" s="424"/>
      <c r="AC701" s="424"/>
      <c r="AD701" s="424"/>
      <c r="AE701" s="424"/>
      <c r="AF701" s="424"/>
      <c r="AG701" s="424"/>
      <c r="AH701" s="424"/>
      <c r="AI701" s="424"/>
      <c r="AJ701" s="424"/>
      <c r="AK701" s="424"/>
      <c r="AL701" s="424"/>
      <c r="AM701" s="305"/>
    </row>
    <row r="702" spans="1:39" ht="45" outlineLevel="1">
      <c r="A702" s="531">
        <v>36</v>
      </c>
      <c r="B702" s="427" t="s">
        <v>128</v>
      </c>
      <c r="C702" s="290" t="s">
        <v>25</v>
      </c>
      <c r="D702" s="294"/>
      <c r="E702" s="294"/>
      <c r="F702" s="294"/>
      <c r="G702" s="294"/>
      <c r="H702" s="294"/>
      <c r="I702" s="294"/>
      <c r="J702" s="294"/>
      <c r="K702" s="294"/>
      <c r="L702" s="294"/>
      <c r="M702" s="294"/>
      <c r="N702" s="294">
        <v>12</v>
      </c>
      <c r="O702" s="294"/>
      <c r="P702" s="294"/>
      <c r="Q702" s="294"/>
      <c r="R702" s="294"/>
      <c r="S702" s="294"/>
      <c r="T702" s="294"/>
      <c r="U702" s="294"/>
      <c r="V702" s="294"/>
      <c r="W702" s="294"/>
      <c r="X702" s="294"/>
      <c r="Y702" s="425"/>
      <c r="Z702" s="409"/>
      <c r="AA702" s="409"/>
      <c r="AB702" s="409"/>
      <c r="AC702" s="409"/>
      <c r="AD702" s="409"/>
      <c r="AE702" s="409"/>
      <c r="AF702" s="414"/>
      <c r="AG702" s="414"/>
      <c r="AH702" s="414"/>
      <c r="AI702" s="414"/>
      <c r="AJ702" s="414"/>
      <c r="AK702" s="414"/>
      <c r="AL702" s="414"/>
      <c r="AM702" s="295">
        <f>SUM(Y702:AL702)</f>
        <v>0</v>
      </c>
    </row>
    <row r="703" spans="1:39" ht="15" outlineLevel="1">
      <c r="A703" s="531"/>
      <c r="B703" s="293" t="s">
        <v>310</v>
      </c>
      <c r="C703" s="290" t="s">
        <v>163</v>
      </c>
      <c r="D703" s="294"/>
      <c r="E703" s="294"/>
      <c r="F703" s="294"/>
      <c r="G703" s="294"/>
      <c r="H703" s="294"/>
      <c r="I703" s="294"/>
      <c r="J703" s="294"/>
      <c r="K703" s="294"/>
      <c r="L703" s="294"/>
      <c r="M703" s="294"/>
      <c r="N703" s="294">
        <f>N702</f>
        <v>12</v>
      </c>
      <c r="O703" s="294"/>
      <c r="P703" s="294"/>
      <c r="Q703" s="294"/>
      <c r="R703" s="294"/>
      <c r="S703" s="294"/>
      <c r="T703" s="294"/>
      <c r="U703" s="294"/>
      <c r="V703" s="294"/>
      <c r="W703" s="294"/>
      <c r="X703" s="294"/>
      <c r="Y703" s="410">
        <f>Y702</f>
        <v>0</v>
      </c>
      <c r="Z703" s="410">
        <f t="shared" ref="Z703" si="1856">Z702</f>
        <v>0</v>
      </c>
      <c r="AA703" s="410">
        <f t="shared" ref="AA703" si="1857">AA702</f>
        <v>0</v>
      </c>
      <c r="AB703" s="410">
        <f t="shared" ref="AB703" si="1858">AB702</f>
        <v>0</v>
      </c>
      <c r="AC703" s="410">
        <f t="shared" ref="AC703" si="1859">AC702</f>
        <v>0</v>
      </c>
      <c r="AD703" s="410">
        <f t="shared" ref="AD703" si="1860">AD702</f>
        <v>0</v>
      </c>
      <c r="AE703" s="410">
        <f t="shared" ref="AE703" si="1861">AE702</f>
        <v>0</v>
      </c>
      <c r="AF703" s="410">
        <f t="shared" ref="AF703" si="1862">AF702</f>
        <v>0</v>
      </c>
      <c r="AG703" s="410">
        <f t="shared" ref="AG703" si="1863">AG702</f>
        <v>0</v>
      </c>
      <c r="AH703" s="410">
        <f t="shared" ref="AH703" si="1864">AH702</f>
        <v>0</v>
      </c>
      <c r="AI703" s="410">
        <f t="shared" ref="AI703" si="1865">AI702</f>
        <v>0</v>
      </c>
      <c r="AJ703" s="410">
        <f t="shared" ref="AJ703" si="1866">AJ702</f>
        <v>0</v>
      </c>
      <c r="AK703" s="410">
        <f t="shared" ref="AK703" si="1867">AK702</f>
        <v>0</v>
      </c>
      <c r="AL703" s="410">
        <f t="shared" ref="AL703" si="1868">AL702</f>
        <v>0</v>
      </c>
      <c r="AM703" s="305"/>
    </row>
    <row r="704" spans="1:39" ht="15" outlineLevel="1">
      <c r="A704" s="531"/>
      <c r="B704" s="427"/>
      <c r="C704" s="290"/>
      <c r="D704" s="290"/>
      <c r="E704" s="290"/>
      <c r="F704" s="290"/>
      <c r="G704" s="290"/>
      <c r="H704" s="290"/>
      <c r="I704" s="290"/>
      <c r="J704" s="290"/>
      <c r="K704" s="290"/>
      <c r="L704" s="290"/>
      <c r="M704" s="290"/>
      <c r="N704" s="290"/>
      <c r="O704" s="290"/>
      <c r="P704" s="290"/>
      <c r="Q704" s="290"/>
      <c r="R704" s="290"/>
      <c r="S704" s="290"/>
      <c r="T704" s="290"/>
      <c r="U704" s="290"/>
      <c r="V704" s="290"/>
      <c r="W704" s="290"/>
      <c r="X704" s="290"/>
      <c r="Y704" s="411"/>
      <c r="Z704" s="424"/>
      <c r="AA704" s="424"/>
      <c r="AB704" s="424"/>
      <c r="AC704" s="424"/>
      <c r="AD704" s="424"/>
      <c r="AE704" s="424"/>
      <c r="AF704" s="424"/>
      <c r="AG704" s="424"/>
      <c r="AH704" s="424"/>
      <c r="AI704" s="424"/>
      <c r="AJ704" s="424"/>
      <c r="AK704" s="424"/>
      <c r="AL704" s="424"/>
      <c r="AM704" s="305"/>
    </row>
    <row r="705" spans="1:39" ht="15" outlineLevel="1">
      <c r="A705" s="531">
        <v>37</v>
      </c>
      <c r="B705" s="427" t="s">
        <v>129</v>
      </c>
      <c r="C705" s="290" t="s">
        <v>25</v>
      </c>
      <c r="D705" s="294"/>
      <c r="E705" s="294"/>
      <c r="F705" s="294"/>
      <c r="G705" s="294"/>
      <c r="H705" s="294"/>
      <c r="I705" s="294"/>
      <c r="J705" s="294"/>
      <c r="K705" s="294"/>
      <c r="L705" s="294"/>
      <c r="M705" s="294"/>
      <c r="N705" s="294">
        <v>12</v>
      </c>
      <c r="O705" s="294"/>
      <c r="P705" s="294"/>
      <c r="Q705" s="294"/>
      <c r="R705" s="294"/>
      <c r="S705" s="294"/>
      <c r="T705" s="294"/>
      <c r="U705" s="294"/>
      <c r="V705" s="294"/>
      <c r="W705" s="294"/>
      <c r="X705" s="294"/>
      <c r="Y705" s="425"/>
      <c r="Z705" s="409"/>
      <c r="AA705" s="409"/>
      <c r="AB705" s="409"/>
      <c r="AC705" s="409"/>
      <c r="AD705" s="409"/>
      <c r="AE705" s="409"/>
      <c r="AF705" s="414"/>
      <c r="AG705" s="414"/>
      <c r="AH705" s="414"/>
      <c r="AI705" s="414"/>
      <c r="AJ705" s="414"/>
      <c r="AK705" s="414"/>
      <c r="AL705" s="414"/>
      <c r="AM705" s="295">
        <f>SUM(Y705:AL705)</f>
        <v>0</v>
      </c>
    </row>
    <row r="706" spans="1:39" ht="15" outlineLevel="1">
      <c r="A706" s="531"/>
      <c r="B706" s="293" t="s">
        <v>310</v>
      </c>
      <c r="C706" s="290" t="s">
        <v>163</v>
      </c>
      <c r="D706" s="294"/>
      <c r="E706" s="294"/>
      <c r="F706" s="294"/>
      <c r="G706" s="294"/>
      <c r="H706" s="294"/>
      <c r="I706" s="294"/>
      <c r="J706" s="294"/>
      <c r="K706" s="294"/>
      <c r="L706" s="294"/>
      <c r="M706" s="294"/>
      <c r="N706" s="294">
        <f>N705</f>
        <v>12</v>
      </c>
      <c r="O706" s="294"/>
      <c r="P706" s="294"/>
      <c r="Q706" s="294"/>
      <c r="R706" s="294"/>
      <c r="S706" s="294"/>
      <c r="T706" s="294"/>
      <c r="U706" s="294"/>
      <c r="V706" s="294"/>
      <c r="W706" s="294"/>
      <c r="X706" s="294"/>
      <c r="Y706" s="410">
        <f>Y705</f>
        <v>0</v>
      </c>
      <c r="Z706" s="410">
        <f t="shared" ref="Z706" si="1869">Z705</f>
        <v>0</v>
      </c>
      <c r="AA706" s="410">
        <f t="shared" ref="AA706" si="1870">AA705</f>
        <v>0</v>
      </c>
      <c r="AB706" s="410">
        <f t="shared" ref="AB706" si="1871">AB705</f>
        <v>0</v>
      </c>
      <c r="AC706" s="410">
        <f t="shared" ref="AC706" si="1872">AC705</f>
        <v>0</v>
      </c>
      <c r="AD706" s="410">
        <f t="shared" ref="AD706" si="1873">AD705</f>
        <v>0</v>
      </c>
      <c r="AE706" s="410">
        <f t="shared" ref="AE706" si="1874">AE705</f>
        <v>0</v>
      </c>
      <c r="AF706" s="410">
        <f t="shared" ref="AF706" si="1875">AF705</f>
        <v>0</v>
      </c>
      <c r="AG706" s="410">
        <f t="shared" ref="AG706" si="1876">AG705</f>
        <v>0</v>
      </c>
      <c r="AH706" s="410">
        <f t="shared" ref="AH706" si="1877">AH705</f>
        <v>0</v>
      </c>
      <c r="AI706" s="410">
        <f t="shared" ref="AI706" si="1878">AI705</f>
        <v>0</v>
      </c>
      <c r="AJ706" s="410">
        <f t="shared" ref="AJ706" si="1879">AJ705</f>
        <v>0</v>
      </c>
      <c r="AK706" s="410">
        <f t="shared" ref="AK706" si="1880">AK705</f>
        <v>0</v>
      </c>
      <c r="AL706" s="410">
        <f t="shared" ref="AL706" si="1881">AL705</f>
        <v>0</v>
      </c>
      <c r="AM706" s="305"/>
    </row>
    <row r="707" spans="1:39" ht="15" outlineLevel="1">
      <c r="A707" s="531"/>
      <c r="B707" s="427"/>
      <c r="C707" s="290"/>
      <c r="D707" s="290"/>
      <c r="E707" s="290"/>
      <c r="F707" s="290"/>
      <c r="G707" s="290"/>
      <c r="H707" s="290"/>
      <c r="I707" s="290"/>
      <c r="J707" s="290"/>
      <c r="K707" s="290"/>
      <c r="L707" s="290"/>
      <c r="M707" s="290"/>
      <c r="N707" s="290"/>
      <c r="O707" s="290"/>
      <c r="P707" s="290"/>
      <c r="Q707" s="290"/>
      <c r="R707" s="290"/>
      <c r="S707" s="290"/>
      <c r="T707" s="290"/>
      <c r="U707" s="290"/>
      <c r="V707" s="290"/>
      <c r="W707" s="290"/>
      <c r="X707" s="290"/>
      <c r="Y707" s="411"/>
      <c r="Z707" s="424"/>
      <c r="AA707" s="424"/>
      <c r="AB707" s="424"/>
      <c r="AC707" s="424"/>
      <c r="AD707" s="424"/>
      <c r="AE707" s="424"/>
      <c r="AF707" s="424"/>
      <c r="AG707" s="424"/>
      <c r="AH707" s="424"/>
      <c r="AI707" s="424"/>
      <c r="AJ707" s="424"/>
      <c r="AK707" s="424"/>
      <c r="AL707" s="424"/>
      <c r="AM707" s="305"/>
    </row>
    <row r="708" spans="1:39" ht="15" outlineLevel="1">
      <c r="A708" s="531">
        <v>38</v>
      </c>
      <c r="B708" s="427" t="s">
        <v>130</v>
      </c>
      <c r="C708" s="290" t="s">
        <v>25</v>
      </c>
      <c r="D708" s="294"/>
      <c r="E708" s="294"/>
      <c r="F708" s="294"/>
      <c r="G708" s="294"/>
      <c r="H708" s="294"/>
      <c r="I708" s="294"/>
      <c r="J708" s="294"/>
      <c r="K708" s="294"/>
      <c r="L708" s="294"/>
      <c r="M708" s="294"/>
      <c r="N708" s="294">
        <v>12</v>
      </c>
      <c r="O708" s="294"/>
      <c r="P708" s="294"/>
      <c r="Q708" s="294"/>
      <c r="R708" s="294"/>
      <c r="S708" s="294"/>
      <c r="T708" s="294"/>
      <c r="U708" s="294"/>
      <c r="V708" s="294"/>
      <c r="W708" s="294"/>
      <c r="X708" s="294"/>
      <c r="Y708" s="425"/>
      <c r="Z708" s="409"/>
      <c r="AA708" s="409"/>
      <c r="AB708" s="409"/>
      <c r="AC708" s="409"/>
      <c r="AD708" s="409"/>
      <c r="AE708" s="409"/>
      <c r="AF708" s="414"/>
      <c r="AG708" s="414"/>
      <c r="AH708" s="414"/>
      <c r="AI708" s="414"/>
      <c r="AJ708" s="414"/>
      <c r="AK708" s="414"/>
      <c r="AL708" s="414"/>
      <c r="AM708" s="295">
        <f>SUM(Y708:AL708)</f>
        <v>0</v>
      </c>
    </row>
    <row r="709" spans="1:39" ht="15" outlineLevel="1">
      <c r="A709" s="531"/>
      <c r="B709" s="293" t="s">
        <v>310</v>
      </c>
      <c r="C709" s="290" t="s">
        <v>163</v>
      </c>
      <c r="D709" s="294"/>
      <c r="E709" s="294"/>
      <c r="F709" s="294"/>
      <c r="G709" s="294"/>
      <c r="H709" s="294"/>
      <c r="I709" s="294"/>
      <c r="J709" s="294"/>
      <c r="K709" s="294"/>
      <c r="L709" s="294"/>
      <c r="M709" s="294"/>
      <c r="N709" s="294">
        <f>N708</f>
        <v>12</v>
      </c>
      <c r="O709" s="294"/>
      <c r="P709" s="294"/>
      <c r="Q709" s="294"/>
      <c r="R709" s="294"/>
      <c r="S709" s="294"/>
      <c r="T709" s="294"/>
      <c r="U709" s="294"/>
      <c r="V709" s="294"/>
      <c r="W709" s="294"/>
      <c r="X709" s="294"/>
      <c r="Y709" s="410">
        <f>Y708</f>
        <v>0</v>
      </c>
      <c r="Z709" s="410">
        <f t="shared" ref="Z709" si="1882">Z708</f>
        <v>0</v>
      </c>
      <c r="AA709" s="410">
        <f t="shared" ref="AA709" si="1883">AA708</f>
        <v>0</v>
      </c>
      <c r="AB709" s="410">
        <f t="shared" ref="AB709" si="1884">AB708</f>
        <v>0</v>
      </c>
      <c r="AC709" s="410">
        <f t="shared" ref="AC709" si="1885">AC708</f>
        <v>0</v>
      </c>
      <c r="AD709" s="410">
        <f t="shared" ref="AD709" si="1886">AD708</f>
        <v>0</v>
      </c>
      <c r="AE709" s="410">
        <f t="shared" ref="AE709" si="1887">AE708</f>
        <v>0</v>
      </c>
      <c r="AF709" s="410">
        <f t="shared" ref="AF709" si="1888">AF708</f>
        <v>0</v>
      </c>
      <c r="AG709" s="410">
        <f t="shared" ref="AG709" si="1889">AG708</f>
        <v>0</v>
      </c>
      <c r="AH709" s="410">
        <f t="shared" ref="AH709" si="1890">AH708</f>
        <v>0</v>
      </c>
      <c r="AI709" s="410">
        <f t="shared" ref="AI709" si="1891">AI708</f>
        <v>0</v>
      </c>
      <c r="AJ709" s="410">
        <f t="shared" ref="AJ709" si="1892">AJ708</f>
        <v>0</v>
      </c>
      <c r="AK709" s="410">
        <f t="shared" ref="AK709" si="1893">AK708</f>
        <v>0</v>
      </c>
      <c r="AL709" s="410">
        <f t="shared" ref="AL709" si="1894">AL708</f>
        <v>0</v>
      </c>
      <c r="AM709" s="305"/>
    </row>
    <row r="710" spans="1:39" ht="15" outlineLevel="1">
      <c r="A710" s="531"/>
      <c r="B710" s="427"/>
      <c r="C710" s="290"/>
      <c r="D710" s="290"/>
      <c r="E710" s="290"/>
      <c r="F710" s="290"/>
      <c r="G710" s="290"/>
      <c r="H710" s="290"/>
      <c r="I710" s="290"/>
      <c r="J710" s="290"/>
      <c r="K710" s="290"/>
      <c r="L710" s="290"/>
      <c r="M710" s="290"/>
      <c r="N710" s="290"/>
      <c r="O710" s="290"/>
      <c r="P710" s="290"/>
      <c r="Q710" s="290"/>
      <c r="R710" s="290"/>
      <c r="S710" s="290"/>
      <c r="T710" s="290"/>
      <c r="U710" s="290"/>
      <c r="V710" s="290"/>
      <c r="W710" s="290"/>
      <c r="X710" s="290"/>
      <c r="Y710" s="411"/>
      <c r="Z710" s="424"/>
      <c r="AA710" s="424"/>
      <c r="AB710" s="424"/>
      <c r="AC710" s="424"/>
      <c r="AD710" s="424"/>
      <c r="AE710" s="424"/>
      <c r="AF710" s="424"/>
      <c r="AG710" s="424"/>
      <c r="AH710" s="424"/>
      <c r="AI710" s="424"/>
      <c r="AJ710" s="424"/>
      <c r="AK710" s="424"/>
      <c r="AL710" s="424"/>
      <c r="AM710" s="305"/>
    </row>
    <row r="711" spans="1:39" ht="30" outlineLevel="1">
      <c r="A711" s="531">
        <v>39</v>
      </c>
      <c r="B711" s="427" t="s">
        <v>131</v>
      </c>
      <c r="C711" s="290" t="s">
        <v>25</v>
      </c>
      <c r="D711" s="294"/>
      <c r="E711" s="294"/>
      <c r="F711" s="294"/>
      <c r="G711" s="294"/>
      <c r="H711" s="294"/>
      <c r="I711" s="294"/>
      <c r="J711" s="294"/>
      <c r="K711" s="294"/>
      <c r="L711" s="294"/>
      <c r="M711" s="294"/>
      <c r="N711" s="294">
        <v>12</v>
      </c>
      <c r="O711" s="294"/>
      <c r="P711" s="294"/>
      <c r="Q711" s="294"/>
      <c r="R711" s="294"/>
      <c r="S711" s="294"/>
      <c r="T711" s="294"/>
      <c r="U711" s="294"/>
      <c r="V711" s="294"/>
      <c r="W711" s="294"/>
      <c r="X711" s="294"/>
      <c r="Y711" s="425"/>
      <c r="Z711" s="409"/>
      <c r="AA711" s="409"/>
      <c r="AB711" s="409"/>
      <c r="AC711" s="409"/>
      <c r="AD711" s="409"/>
      <c r="AE711" s="409"/>
      <c r="AF711" s="414"/>
      <c r="AG711" s="414"/>
      <c r="AH711" s="414"/>
      <c r="AI711" s="414"/>
      <c r="AJ711" s="414"/>
      <c r="AK711" s="414"/>
      <c r="AL711" s="414"/>
      <c r="AM711" s="295">
        <f>SUM(Y711:AL711)</f>
        <v>0</v>
      </c>
    </row>
    <row r="712" spans="1:39" ht="15" outlineLevel="1">
      <c r="A712" s="531"/>
      <c r="B712" s="293" t="s">
        <v>310</v>
      </c>
      <c r="C712" s="290" t="s">
        <v>163</v>
      </c>
      <c r="D712" s="294"/>
      <c r="E712" s="294"/>
      <c r="F712" s="294"/>
      <c r="G712" s="294"/>
      <c r="H712" s="294"/>
      <c r="I712" s="294"/>
      <c r="J712" s="294"/>
      <c r="K712" s="294"/>
      <c r="L712" s="294"/>
      <c r="M712" s="294"/>
      <c r="N712" s="294">
        <f>N711</f>
        <v>12</v>
      </c>
      <c r="O712" s="294"/>
      <c r="P712" s="294"/>
      <c r="Q712" s="294"/>
      <c r="R712" s="294"/>
      <c r="S712" s="294"/>
      <c r="T712" s="294"/>
      <c r="U712" s="294"/>
      <c r="V712" s="294"/>
      <c r="W712" s="294"/>
      <c r="X712" s="294"/>
      <c r="Y712" s="410">
        <f>Y711</f>
        <v>0</v>
      </c>
      <c r="Z712" s="410">
        <f t="shared" ref="Z712" si="1895">Z711</f>
        <v>0</v>
      </c>
      <c r="AA712" s="410">
        <f t="shared" ref="AA712" si="1896">AA711</f>
        <v>0</v>
      </c>
      <c r="AB712" s="410">
        <f t="shared" ref="AB712" si="1897">AB711</f>
        <v>0</v>
      </c>
      <c r="AC712" s="410">
        <f t="shared" ref="AC712" si="1898">AC711</f>
        <v>0</v>
      </c>
      <c r="AD712" s="410">
        <f t="shared" ref="AD712" si="1899">AD711</f>
        <v>0</v>
      </c>
      <c r="AE712" s="410">
        <f t="shared" ref="AE712" si="1900">AE711</f>
        <v>0</v>
      </c>
      <c r="AF712" s="410">
        <f t="shared" ref="AF712" si="1901">AF711</f>
        <v>0</v>
      </c>
      <c r="AG712" s="410">
        <f t="shared" ref="AG712" si="1902">AG711</f>
        <v>0</v>
      </c>
      <c r="AH712" s="410">
        <f t="shared" ref="AH712" si="1903">AH711</f>
        <v>0</v>
      </c>
      <c r="AI712" s="410">
        <f t="shared" ref="AI712" si="1904">AI711</f>
        <v>0</v>
      </c>
      <c r="AJ712" s="410">
        <f t="shared" ref="AJ712" si="1905">AJ711</f>
        <v>0</v>
      </c>
      <c r="AK712" s="410">
        <f t="shared" ref="AK712" si="1906">AK711</f>
        <v>0</v>
      </c>
      <c r="AL712" s="410">
        <f t="shared" ref="AL712" si="1907">AL711</f>
        <v>0</v>
      </c>
      <c r="AM712" s="305"/>
    </row>
    <row r="713" spans="1:39" ht="15" outlineLevel="1">
      <c r="A713" s="531"/>
      <c r="B713" s="427"/>
      <c r="C713" s="290"/>
      <c r="D713" s="290"/>
      <c r="E713" s="290"/>
      <c r="F713" s="290"/>
      <c r="G713" s="290"/>
      <c r="H713" s="290"/>
      <c r="I713" s="290"/>
      <c r="J713" s="290"/>
      <c r="K713" s="290"/>
      <c r="L713" s="290"/>
      <c r="M713" s="290"/>
      <c r="N713" s="290"/>
      <c r="O713" s="290"/>
      <c r="P713" s="290"/>
      <c r="Q713" s="290"/>
      <c r="R713" s="290"/>
      <c r="S713" s="290"/>
      <c r="T713" s="290"/>
      <c r="U713" s="290"/>
      <c r="V713" s="290"/>
      <c r="W713" s="290"/>
      <c r="X713" s="290"/>
      <c r="Y713" s="411"/>
      <c r="Z713" s="424"/>
      <c r="AA713" s="424"/>
      <c r="AB713" s="424"/>
      <c r="AC713" s="424"/>
      <c r="AD713" s="424"/>
      <c r="AE713" s="424"/>
      <c r="AF713" s="424"/>
      <c r="AG713" s="424"/>
      <c r="AH713" s="424"/>
      <c r="AI713" s="424"/>
      <c r="AJ713" s="424"/>
      <c r="AK713" s="424"/>
      <c r="AL713" s="424"/>
      <c r="AM713" s="305"/>
    </row>
    <row r="714" spans="1:39" ht="30" outlineLevel="1">
      <c r="A714" s="531">
        <v>40</v>
      </c>
      <c r="B714" s="427" t="s">
        <v>132</v>
      </c>
      <c r="C714" s="290" t="s">
        <v>25</v>
      </c>
      <c r="D714" s="294"/>
      <c r="E714" s="294"/>
      <c r="F714" s="294"/>
      <c r="G714" s="294"/>
      <c r="H714" s="294"/>
      <c r="I714" s="294"/>
      <c r="J714" s="294"/>
      <c r="K714" s="294"/>
      <c r="L714" s="294"/>
      <c r="M714" s="294"/>
      <c r="N714" s="294">
        <v>12</v>
      </c>
      <c r="O714" s="294"/>
      <c r="P714" s="294"/>
      <c r="Q714" s="294"/>
      <c r="R714" s="294"/>
      <c r="S714" s="294"/>
      <c r="T714" s="294"/>
      <c r="U714" s="294"/>
      <c r="V714" s="294"/>
      <c r="W714" s="294"/>
      <c r="X714" s="294"/>
      <c r="Y714" s="425"/>
      <c r="Z714" s="409"/>
      <c r="AA714" s="409"/>
      <c r="AB714" s="409"/>
      <c r="AC714" s="409"/>
      <c r="AD714" s="409"/>
      <c r="AE714" s="409"/>
      <c r="AF714" s="414"/>
      <c r="AG714" s="414"/>
      <c r="AH714" s="414"/>
      <c r="AI714" s="414"/>
      <c r="AJ714" s="414"/>
      <c r="AK714" s="414"/>
      <c r="AL714" s="414"/>
      <c r="AM714" s="295">
        <f>SUM(Y714:AL714)</f>
        <v>0</v>
      </c>
    </row>
    <row r="715" spans="1:39" ht="15" outlineLevel="1">
      <c r="A715" s="531"/>
      <c r="B715" s="293" t="s">
        <v>310</v>
      </c>
      <c r="C715" s="290" t="s">
        <v>163</v>
      </c>
      <c r="D715" s="294"/>
      <c r="E715" s="294"/>
      <c r="F715" s="294"/>
      <c r="G715" s="294"/>
      <c r="H715" s="294"/>
      <c r="I715" s="294"/>
      <c r="J715" s="294"/>
      <c r="K715" s="294"/>
      <c r="L715" s="294"/>
      <c r="M715" s="294"/>
      <c r="N715" s="294">
        <f>N714</f>
        <v>12</v>
      </c>
      <c r="O715" s="294"/>
      <c r="P715" s="294"/>
      <c r="Q715" s="294"/>
      <c r="R715" s="294"/>
      <c r="S715" s="294"/>
      <c r="T715" s="294"/>
      <c r="U715" s="294"/>
      <c r="V715" s="294"/>
      <c r="W715" s="294"/>
      <c r="X715" s="294"/>
      <c r="Y715" s="410">
        <f>Y714</f>
        <v>0</v>
      </c>
      <c r="Z715" s="410">
        <f t="shared" ref="Z715" si="1908">Z714</f>
        <v>0</v>
      </c>
      <c r="AA715" s="410">
        <f t="shared" ref="AA715" si="1909">AA714</f>
        <v>0</v>
      </c>
      <c r="AB715" s="410">
        <f t="shared" ref="AB715" si="1910">AB714</f>
        <v>0</v>
      </c>
      <c r="AC715" s="410">
        <f t="shared" ref="AC715" si="1911">AC714</f>
        <v>0</v>
      </c>
      <c r="AD715" s="410">
        <f t="shared" ref="AD715" si="1912">AD714</f>
        <v>0</v>
      </c>
      <c r="AE715" s="410">
        <f t="shared" ref="AE715" si="1913">AE714</f>
        <v>0</v>
      </c>
      <c r="AF715" s="410">
        <f t="shared" ref="AF715" si="1914">AF714</f>
        <v>0</v>
      </c>
      <c r="AG715" s="410">
        <f t="shared" ref="AG715" si="1915">AG714</f>
        <v>0</v>
      </c>
      <c r="AH715" s="410">
        <f t="shared" ref="AH715" si="1916">AH714</f>
        <v>0</v>
      </c>
      <c r="AI715" s="410">
        <f t="shared" ref="AI715" si="1917">AI714</f>
        <v>0</v>
      </c>
      <c r="AJ715" s="410">
        <f t="shared" ref="AJ715" si="1918">AJ714</f>
        <v>0</v>
      </c>
      <c r="AK715" s="410">
        <f t="shared" ref="AK715" si="1919">AK714</f>
        <v>0</v>
      </c>
      <c r="AL715" s="410">
        <f t="shared" ref="AL715" si="1920">AL714</f>
        <v>0</v>
      </c>
      <c r="AM715" s="305"/>
    </row>
    <row r="716" spans="1:39" ht="15" outlineLevel="1">
      <c r="A716" s="531"/>
      <c r="B716" s="427"/>
      <c r="C716" s="290"/>
      <c r="D716" s="290"/>
      <c r="E716" s="290"/>
      <c r="F716" s="290"/>
      <c r="G716" s="290"/>
      <c r="H716" s="290"/>
      <c r="I716" s="290"/>
      <c r="J716" s="290"/>
      <c r="K716" s="290"/>
      <c r="L716" s="290"/>
      <c r="M716" s="290"/>
      <c r="N716" s="290"/>
      <c r="O716" s="290"/>
      <c r="P716" s="290"/>
      <c r="Q716" s="290"/>
      <c r="R716" s="290"/>
      <c r="S716" s="290"/>
      <c r="T716" s="290"/>
      <c r="U716" s="290"/>
      <c r="V716" s="290"/>
      <c r="W716" s="290"/>
      <c r="X716" s="290"/>
      <c r="Y716" s="411"/>
      <c r="Z716" s="424"/>
      <c r="AA716" s="424"/>
      <c r="AB716" s="424"/>
      <c r="AC716" s="424"/>
      <c r="AD716" s="424"/>
      <c r="AE716" s="424"/>
      <c r="AF716" s="424"/>
      <c r="AG716" s="424"/>
      <c r="AH716" s="424"/>
      <c r="AI716" s="424"/>
      <c r="AJ716" s="424"/>
      <c r="AK716" s="424"/>
      <c r="AL716" s="424"/>
      <c r="AM716" s="305"/>
    </row>
    <row r="717" spans="1:39" ht="30" outlineLevel="1">
      <c r="A717" s="531">
        <v>41</v>
      </c>
      <c r="B717" s="427" t="s">
        <v>133</v>
      </c>
      <c r="C717" s="290" t="s">
        <v>25</v>
      </c>
      <c r="D717" s="294"/>
      <c r="E717" s="294"/>
      <c r="F717" s="294"/>
      <c r="G717" s="294"/>
      <c r="H717" s="294"/>
      <c r="I717" s="294"/>
      <c r="J717" s="294"/>
      <c r="K717" s="294"/>
      <c r="L717" s="294"/>
      <c r="M717" s="294"/>
      <c r="N717" s="294">
        <v>12</v>
      </c>
      <c r="O717" s="294"/>
      <c r="P717" s="294"/>
      <c r="Q717" s="294"/>
      <c r="R717" s="294"/>
      <c r="S717" s="294"/>
      <c r="T717" s="294"/>
      <c r="U717" s="294"/>
      <c r="V717" s="294"/>
      <c r="W717" s="294"/>
      <c r="X717" s="294"/>
      <c r="Y717" s="425"/>
      <c r="Z717" s="409"/>
      <c r="AA717" s="409"/>
      <c r="AB717" s="409"/>
      <c r="AC717" s="409"/>
      <c r="AD717" s="409"/>
      <c r="AE717" s="409"/>
      <c r="AF717" s="414"/>
      <c r="AG717" s="414"/>
      <c r="AH717" s="414"/>
      <c r="AI717" s="414"/>
      <c r="AJ717" s="414"/>
      <c r="AK717" s="414"/>
      <c r="AL717" s="414"/>
      <c r="AM717" s="295">
        <f>SUM(Y717:AL717)</f>
        <v>0</v>
      </c>
    </row>
    <row r="718" spans="1:39" ht="15" outlineLevel="1">
      <c r="A718" s="531"/>
      <c r="B718" s="293" t="s">
        <v>310</v>
      </c>
      <c r="C718" s="290" t="s">
        <v>163</v>
      </c>
      <c r="D718" s="294"/>
      <c r="E718" s="294"/>
      <c r="F718" s="294"/>
      <c r="G718" s="294"/>
      <c r="H718" s="294"/>
      <c r="I718" s="294"/>
      <c r="J718" s="294"/>
      <c r="K718" s="294"/>
      <c r="L718" s="294"/>
      <c r="M718" s="294"/>
      <c r="N718" s="294">
        <f>N717</f>
        <v>12</v>
      </c>
      <c r="O718" s="294"/>
      <c r="P718" s="294"/>
      <c r="Q718" s="294"/>
      <c r="R718" s="294"/>
      <c r="S718" s="294"/>
      <c r="T718" s="294"/>
      <c r="U718" s="294"/>
      <c r="V718" s="294"/>
      <c r="W718" s="294"/>
      <c r="X718" s="294"/>
      <c r="Y718" s="410">
        <f>Y717</f>
        <v>0</v>
      </c>
      <c r="Z718" s="410">
        <f t="shared" ref="Z718" si="1921">Z717</f>
        <v>0</v>
      </c>
      <c r="AA718" s="410">
        <f t="shared" ref="AA718" si="1922">AA717</f>
        <v>0</v>
      </c>
      <c r="AB718" s="410">
        <f t="shared" ref="AB718" si="1923">AB717</f>
        <v>0</v>
      </c>
      <c r="AC718" s="410">
        <f t="shared" ref="AC718" si="1924">AC717</f>
        <v>0</v>
      </c>
      <c r="AD718" s="410">
        <f t="shared" ref="AD718" si="1925">AD717</f>
        <v>0</v>
      </c>
      <c r="AE718" s="410">
        <f t="shared" ref="AE718" si="1926">AE717</f>
        <v>0</v>
      </c>
      <c r="AF718" s="410">
        <f t="shared" ref="AF718" si="1927">AF717</f>
        <v>0</v>
      </c>
      <c r="AG718" s="410">
        <f t="shared" ref="AG718" si="1928">AG717</f>
        <v>0</v>
      </c>
      <c r="AH718" s="410">
        <f t="shared" ref="AH718" si="1929">AH717</f>
        <v>0</v>
      </c>
      <c r="AI718" s="410">
        <f t="shared" ref="AI718" si="1930">AI717</f>
        <v>0</v>
      </c>
      <c r="AJ718" s="410">
        <f t="shared" ref="AJ718" si="1931">AJ717</f>
        <v>0</v>
      </c>
      <c r="AK718" s="410">
        <f t="shared" ref="AK718" si="1932">AK717</f>
        <v>0</v>
      </c>
      <c r="AL718" s="410">
        <f t="shared" ref="AL718" si="1933">AL717</f>
        <v>0</v>
      </c>
      <c r="AM718" s="305"/>
    </row>
    <row r="719" spans="1:39" ht="15" outlineLevel="1">
      <c r="A719" s="531"/>
      <c r="B719" s="427"/>
      <c r="C719" s="290"/>
      <c r="D719" s="290"/>
      <c r="E719" s="290"/>
      <c r="F719" s="290"/>
      <c r="G719" s="290"/>
      <c r="H719" s="290"/>
      <c r="I719" s="290"/>
      <c r="J719" s="290"/>
      <c r="K719" s="290"/>
      <c r="L719" s="290"/>
      <c r="M719" s="290"/>
      <c r="N719" s="290"/>
      <c r="O719" s="290"/>
      <c r="P719" s="290"/>
      <c r="Q719" s="290"/>
      <c r="R719" s="290"/>
      <c r="S719" s="290"/>
      <c r="T719" s="290"/>
      <c r="U719" s="290"/>
      <c r="V719" s="290"/>
      <c r="W719" s="290"/>
      <c r="X719" s="290"/>
      <c r="Y719" s="411"/>
      <c r="Z719" s="424"/>
      <c r="AA719" s="424"/>
      <c r="AB719" s="424"/>
      <c r="AC719" s="424"/>
      <c r="AD719" s="424"/>
      <c r="AE719" s="424"/>
      <c r="AF719" s="424"/>
      <c r="AG719" s="424"/>
      <c r="AH719" s="424"/>
      <c r="AI719" s="424"/>
      <c r="AJ719" s="424"/>
      <c r="AK719" s="424"/>
      <c r="AL719" s="424"/>
      <c r="AM719" s="305"/>
    </row>
    <row r="720" spans="1:39" ht="30" outlineLevel="1">
      <c r="A720" s="531">
        <v>42</v>
      </c>
      <c r="B720" s="427" t="s">
        <v>134</v>
      </c>
      <c r="C720" s="290" t="s">
        <v>25</v>
      </c>
      <c r="D720" s="294"/>
      <c r="E720" s="294"/>
      <c r="F720" s="294"/>
      <c r="G720" s="294"/>
      <c r="H720" s="294"/>
      <c r="I720" s="294"/>
      <c r="J720" s="294"/>
      <c r="K720" s="294"/>
      <c r="L720" s="294"/>
      <c r="M720" s="294"/>
      <c r="N720" s="290"/>
      <c r="O720" s="294"/>
      <c r="P720" s="294"/>
      <c r="Q720" s="294"/>
      <c r="R720" s="294"/>
      <c r="S720" s="294"/>
      <c r="T720" s="294"/>
      <c r="U720" s="294"/>
      <c r="V720" s="294"/>
      <c r="W720" s="294"/>
      <c r="X720" s="294"/>
      <c r="Y720" s="425"/>
      <c r="Z720" s="409"/>
      <c r="AA720" s="409"/>
      <c r="AB720" s="409"/>
      <c r="AC720" s="409"/>
      <c r="AD720" s="409"/>
      <c r="AE720" s="409"/>
      <c r="AF720" s="414"/>
      <c r="AG720" s="414"/>
      <c r="AH720" s="414"/>
      <c r="AI720" s="414"/>
      <c r="AJ720" s="414"/>
      <c r="AK720" s="414"/>
      <c r="AL720" s="414"/>
      <c r="AM720" s="295">
        <f>SUM(Y720:AL720)</f>
        <v>0</v>
      </c>
    </row>
    <row r="721" spans="1:39" ht="15" outlineLevel="1">
      <c r="A721" s="531"/>
      <c r="B721" s="293" t="s">
        <v>310</v>
      </c>
      <c r="C721" s="290" t="s">
        <v>163</v>
      </c>
      <c r="D721" s="294"/>
      <c r="E721" s="294"/>
      <c r="F721" s="294"/>
      <c r="G721" s="294"/>
      <c r="H721" s="294"/>
      <c r="I721" s="294"/>
      <c r="J721" s="294"/>
      <c r="K721" s="294"/>
      <c r="L721" s="294"/>
      <c r="M721" s="294"/>
      <c r="N721" s="467"/>
      <c r="O721" s="294"/>
      <c r="P721" s="294"/>
      <c r="Q721" s="294"/>
      <c r="R721" s="294"/>
      <c r="S721" s="294"/>
      <c r="T721" s="294"/>
      <c r="U721" s="294"/>
      <c r="V721" s="294"/>
      <c r="W721" s="294"/>
      <c r="X721" s="294"/>
      <c r="Y721" s="410">
        <f>Y720</f>
        <v>0</v>
      </c>
      <c r="Z721" s="410">
        <f t="shared" ref="Z721" si="1934">Z720</f>
        <v>0</v>
      </c>
      <c r="AA721" s="410">
        <f t="shared" ref="AA721" si="1935">AA720</f>
        <v>0</v>
      </c>
      <c r="AB721" s="410">
        <f t="shared" ref="AB721" si="1936">AB720</f>
        <v>0</v>
      </c>
      <c r="AC721" s="410">
        <f t="shared" ref="AC721" si="1937">AC720</f>
        <v>0</v>
      </c>
      <c r="AD721" s="410">
        <f t="shared" ref="AD721" si="1938">AD720</f>
        <v>0</v>
      </c>
      <c r="AE721" s="410">
        <f t="shared" ref="AE721" si="1939">AE720</f>
        <v>0</v>
      </c>
      <c r="AF721" s="410">
        <f t="shared" ref="AF721" si="1940">AF720</f>
        <v>0</v>
      </c>
      <c r="AG721" s="410">
        <f t="shared" ref="AG721" si="1941">AG720</f>
        <v>0</v>
      </c>
      <c r="AH721" s="410">
        <f t="shared" ref="AH721" si="1942">AH720</f>
        <v>0</v>
      </c>
      <c r="AI721" s="410">
        <f t="shared" ref="AI721" si="1943">AI720</f>
        <v>0</v>
      </c>
      <c r="AJ721" s="410">
        <f t="shared" ref="AJ721" si="1944">AJ720</f>
        <v>0</v>
      </c>
      <c r="AK721" s="410">
        <f t="shared" ref="AK721" si="1945">AK720</f>
        <v>0</v>
      </c>
      <c r="AL721" s="410">
        <f t="shared" ref="AL721" si="1946">AL720</f>
        <v>0</v>
      </c>
      <c r="AM721" s="305"/>
    </row>
    <row r="722" spans="1:39" ht="15" outlineLevel="1">
      <c r="A722" s="531"/>
      <c r="B722" s="427"/>
      <c r="C722" s="290"/>
      <c r="D722" s="290"/>
      <c r="E722" s="290"/>
      <c r="F722" s="290"/>
      <c r="G722" s="290"/>
      <c r="H722" s="290"/>
      <c r="I722" s="290"/>
      <c r="J722" s="290"/>
      <c r="K722" s="290"/>
      <c r="L722" s="290"/>
      <c r="M722" s="290"/>
      <c r="N722" s="290"/>
      <c r="O722" s="290"/>
      <c r="P722" s="290"/>
      <c r="Q722" s="290"/>
      <c r="R722" s="290"/>
      <c r="S722" s="290"/>
      <c r="T722" s="290"/>
      <c r="U722" s="290"/>
      <c r="V722" s="290"/>
      <c r="W722" s="290"/>
      <c r="X722" s="290"/>
      <c r="Y722" s="411"/>
      <c r="Z722" s="424"/>
      <c r="AA722" s="424"/>
      <c r="AB722" s="424"/>
      <c r="AC722" s="424"/>
      <c r="AD722" s="424"/>
      <c r="AE722" s="424"/>
      <c r="AF722" s="424"/>
      <c r="AG722" s="424"/>
      <c r="AH722" s="424"/>
      <c r="AI722" s="424"/>
      <c r="AJ722" s="424"/>
      <c r="AK722" s="424"/>
      <c r="AL722" s="424"/>
      <c r="AM722" s="305"/>
    </row>
    <row r="723" spans="1:39" ht="15" outlineLevel="1">
      <c r="A723" s="531">
        <v>43</v>
      </c>
      <c r="B723" s="427" t="s">
        <v>135</v>
      </c>
      <c r="C723" s="290" t="s">
        <v>25</v>
      </c>
      <c r="D723" s="294"/>
      <c r="E723" s="294"/>
      <c r="F723" s="294"/>
      <c r="G723" s="294"/>
      <c r="H723" s="294"/>
      <c r="I723" s="294"/>
      <c r="J723" s="294"/>
      <c r="K723" s="294"/>
      <c r="L723" s="294"/>
      <c r="M723" s="294"/>
      <c r="N723" s="294">
        <v>12</v>
      </c>
      <c r="O723" s="294"/>
      <c r="P723" s="294"/>
      <c r="Q723" s="294"/>
      <c r="R723" s="294"/>
      <c r="S723" s="294"/>
      <c r="T723" s="294"/>
      <c r="U723" s="294"/>
      <c r="V723" s="294"/>
      <c r="W723" s="294"/>
      <c r="X723" s="294"/>
      <c r="Y723" s="425"/>
      <c r="Z723" s="409"/>
      <c r="AA723" s="409"/>
      <c r="AB723" s="409"/>
      <c r="AC723" s="409"/>
      <c r="AD723" s="409"/>
      <c r="AE723" s="409"/>
      <c r="AF723" s="414"/>
      <c r="AG723" s="414"/>
      <c r="AH723" s="414"/>
      <c r="AI723" s="414"/>
      <c r="AJ723" s="414"/>
      <c r="AK723" s="414"/>
      <c r="AL723" s="414"/>
      <c r="AM723" s="295">
        <f>SUM(Y723:AL723)</f>
        <v>0</v>
      </c>
    </row>
    <row r="724" spans="1:39" ht="15" outlineLevel="1">
      <c r="A724" s="531"/>
      <c r="B724" s="293" t="s">
        <v>310</v>
      </c>
      <c r="C724" s="290" t="s">
        <v>163</v>
      </c>
      <c r="D724" s="294"/>
      <c r="E724" s="294"/>
      <c r="F724" s="294"/>
      <c r="G724" s="294"/>
      <c r="H724" s="294"/>
      <c r="I724" s="294"/>
      <c r="J724" s="294"/>
      <c r="K724" s="294"/>
      <c r="L724" s="294"/>
      <c r="M724" s="294"/>
      <c r="N724" s="294">
        <f>N723</f>
        <v>12</v>
      </c>
      <c r="O724" s="294"/>
      <c r="P724" s="294"/>
      <c r="Q724" s="294"/>
      <c r="R724" s="294"/>
      <c r="S724" s="294"/>
      <c r="T724" s="294"/>
      <c r="U724" s="294"/>
      <c r="V724" s="294"/>
      <c r="W724" s="294"/>
      <c r="X724" s="294"/>
      <c r="Y724" s="410">
        <f>Y723</f>
        <v>0</v>
      </c>
      <c r="Z724" s="410">
        <f t="shared" ref="Z724" si="1947">Z723</f>
        <v>0</v>
      </c>
      <c r="AA724" s="410">
        <f t="shared" ref="AA724" si="1948">AA723</f>
        <v>0</v>
      </c>
      <c r="AB724" s="410">
        <f t="shared" ref="AB724" si="1949">AB723</f>
        <v>0</v>
      </c>
      <c r="AC724" s="410">
        <f t="shared" ref="AC724" si="1950">AC723</f>
        <v>0</v>
      </c>
      <c r="AD724" s="410">
        <f t="shared" ref="AD724" si="1951">AD723</f>
        <v>0</v>
      </c>
      <c r="AE724" s="410">
        <f t="shared" ref="AE724" si="1952">AE723</f>
        <v>0</v>
      </c>
      <c r="AF724" s="410">
        <f t="shared" ref="AF724" si="1953">AF723</f>
        <v>0</v>
      </c>
      <c r="AG724" s="410">
        <f t="shared" ref="AG724" si="1954">AG723</f>
        <v>0</v>
      </c>
      <c r="AH724" s="410">
        <f t="shared" ref="AH724" si="1955">AH723</f>
        <v>0</v>
      </c>
      <c r="AI724" s="410">
        <f t="shared" ref="AI724" si="1956">AI723</f>
        <v>0</v>
      </c>
      <c r="AJ724" s="410">
        <f t="shared" ref="AJ724" si="1957">AJ723</f>
        <v>0</v>
      </c>
      <c r="AK724" s="410">
        <f t="shared" ref="AK724" si="1958">AK723</f>
        <v>0</v>
      </c>
      <c r="AL724" s="410">
        <f t="shared" ref="AL724" si="1959">AL723</f>
        <v>0</v>
      </c>
      <c r="AM724" s="305"/>
    </row>
    <row r="725" spans="1:39" ht="15" outlineLevel="1">
      <c r="A725" s="531"/>
      <c r="B725" s="427"/>
      <c r="C725" s="290"/>
      <c r="D725" s="290"/>
      <c r="E725" s="290"/>
      <c r="F725" s="290"/>
      <c r="G725" s="290"/>
      <c r="H725" s="290"/>
      <c r="I725" s="290"/>
      <c r="J725" s="290"/>
      <c r="K725" s="290"/>
      <c r="L725" s="290"/>
      <c r="M725" s="290"/>
      <c r="N725" s="290"/>
      <c r="O725" s="290"/>
      <c r="P725" s="290"/>
      <c r="Q725" s="290"/>
      <c r="R725" s="290"/>
      <c r="S725" s="290"/>
      <c r="T725" s="290"/>
      <c r="U725" s="290"/>
      <c r="V725" s="290"/>
      <c r="W725" s="290"/>
      <c r="X725" s="290"/>
      <c r="Y725" s="411"/>
      <c r="Z725" s="424"/>
      <c r="AA725" s="424"/>
      <c r="AB725" s="424"/>
      <c r="AC725" s="424"/>
      <c r="AD725" s="424"/>
      <c r="AE725" s="424"/>
      <c r="AF725" s="424"/>
      <c r="AG725" s="424"/>
      <c r="AH725" s="424"/>
      <c r="AI725" s="424"/>
      <c r="AJ725" s="424"/>
      <c r="AK725" s="424"/>
      <c r="AL725" s="424"/>
      <c r="AM725" s="305"/>
    </row>
    <row r="726" spans="1:39" ht="45" outlineLevel="1">
      <c r="A726" s="531">
        <v>44</v>
      </c>
      <c r="B726" s="427" t="s">
        <v>136</v>
      </c>
      <c r="C726" s="290" t="s">
        <v>25</v>
      </c>
      <c r="D726" s="294"/>
      <c r="E726" s="294"/>
      <c r="F726" s="294"/>
      <c r="G726" s="294"/>
      <c r="H726" s="294"/>
      <c r="I726" s="294"/>
      <c r="J726" s="294"/>
      <c r="K726" s="294"/>
      <c r="L726" s="294"/>
      <c r="M726" s="294"/>
      <c r="N726" s="294">
        <v>12</v>
      </c>
      <c r="O726" s="294"/>
      <c r="P726" s="294"/>
      <c r="Q726" s="294"/>
      <c r="R726" s="294"/>
      <c r="S726" s="294"/>
      <c r="T726" s="294"/>
      <c r="U726" s="294"/>
      <c r="V726" s="294"/>
      <c r="W726" s="294"/>
      <c r="X726" s="294"/>
      <c r="Y726" s="425"/>
      <c r="Z726" s="409"/>
      <c r="AA726" s="409"/>
      <c r="AB726" s="409"/>
      <c r="AC726" s="409"/>
      <c r="AD726" s="409"/>
      <c r="AE726" s="409"/>
      <c r="AF726" s="414"/>
      <c r="AG726" s="414"/>
      <c r="AH726" s="414"/>
      <c r="AI726" s="414"/>
      <c r="AJ726" s="414"/>
      <c r="AK726" s="414"/>
      <c r="AL726" s="414"/>
      <c r="AM726" s="295">
        <f>SUM(Y726:AL726)</f>
        <v>0</v>
      </c>
    </row>
    <row r="727" spans="1:39" ht="15" outlineLevel="1">
      <c r="A727" s="531"/>
      <c r="B727" s="293" t="s">
        <v>310</v>
      </c>
      <c r="C727" s="290" t="s">
        <v>163</v>
      </c>
      <c r="D727" s="294"/>
      <c r="E727" s="294"/>
      <c r="F727" s="294"/>
      <c r="G727" s="294"/>
      <c r="H727" s="294"/>
      <c r="I727" s="294"/>
      <c r="J727" s="294"/>
      <c r="K727" s="294"/>
      <c r="L727" s="294"/>
      <c r="M727" s="294"/>
      <c r="N727" s="294">
        <f>N726</f>
        <v>12</v>
      </c>
      <c r="O727" s="294"/>
      <c r="P727" s="294"/>
      <c r="Q727" s="294"/>
      <c r="R727" s="294"/>
      <c r="S727" s="294"/>
      <c r="T727" s="294"/>
      <c r="U727" s="294"/>
      <c r="V727" s="294"/>
      <c r="W727" s="294"/>
      <c r="X727" s="294"/>
      <c r="Y727" s="410">
        <f>Y726</f>
        <v>0</v>
      </c>
      <c r="Z727" s="410">
        <f t="shared" ref="Z727" si="1960">Z726</f>
        <v>0</v>
      </c>
      <c r="AA727" s="410">
        <f t="shared" ref="AA727" si="1961">AA726</f>
        <v>0</v>
      </c>
      <c r="AB727" s="410">
        <f t="shared" ref="AB727" si="1962">AB726</f>
        <v>0</v>
      </c>
      <c r="AC727" s="410">
        <f t="shared" ref="AC727" si="1963">AC726</f>
        <v>0</v>
      </c>
      <c r="AD727" s="410">
        <f t="shared" ref="AD727" si="1964">AD726</f>
        <v>0</v>
      </c>
      <c r="AE727" s="410">
        <f t="shared" ref="AE727" si="1965">AE726</f>
        <v>0</v>
      </c>
      <c r="AF727" s="410">
        <f t="shared" ref="AF727" si="1966">AF726</f>
        <v>0</v>
      </c>
      <c r="AG727" s="410">
        <f t="shared" ref="AG727" si="1967">AG726</f>
        <v>0</v>
      </c>
      <c r="AH727" s="410">
        <f t="shared" ref="AH727" si="1968">AH726</f>
        <v>0</v>
      </c>
      <c r="AI727" s="410">
        <f t="shared" ref="AI727" si="1969">AI726</f>
        <v>0</v>
      </c>
      <c r="AJ727" s="410">
        <f t="shared" ref="AJ727" si="1970">AJ726</f>
        <v>0</v>
      </c>
      <c r="AK727" s="410">
        <f t="shared" ref="AK727" si="1971">AK726</f>
        <v>0</v>
      </c>
      <c r="AL727" s="410">
        <f t="shared" ref="AL727" si="1972">AL726</f>
        <v>0</v>
      </c>
      <c r="AM727" s="305"/>
    </row>
    <row r="728" spans="1:39" ht="15" outlineLevel="1">
      <c r="A728" s="531"/>
      <c r="B728" s="427"/>
      <c r="C728" s="290"/>
      <c r="D728" s="290"/>
      <c r="E728" s="290"/>
      <c r="F728" s="290"/>
      <c r="G728" s="290"/>
      <c r="H728" s="290"/>
      <c r="I728" s="290"/>
      <c r="J728" s="290"/>
      <c r="K728" s="290"/>
      <c r="L728" s="290"/>
      <c r="M728" s="290"/>
      <c r="N728" s="290"/>
      <c r="O728" s="290"/>
      <c r="P728" s="290"/>
      <c r="Q728" s="290"/>
      <c r="R728" s="290"/>
      <c r="S728" s="290"/>
      <c r="T728" s="290"/>
      <c r="U728" s="290"/>
      <c r="V728" s="290"/>
      <c r="W728" s="290"/>
      <c r="X728" s="290"/>
      <c r="Y728" s="411"/>
      <c r="Z728" s="424"/>
      <c r="AA728" s="424"/>
      <c r="AB728" s="424"/>
      <c r="AC728" s="424"/>
      <c r="AD728" s="424"/>
      <c r="AE728" s="424"/>
      <c r="AF728" s="424"/>
      <c r="AG728" s="424"/>
      <c r="AH728" s="424"/>
      <c r="AI728" s="424"/>
      <c r="AJ728" s="424"/>
      <c r="AK728" s="424"/>
      <c r="AL728" s="424"/>
      <c r="AM728" s="305"/>
    </row>
    <row r="729" spans="1:39" ht="30" outlineLevel="1">
      <c r="A729" s="531">
        <v>45</v>
      </c>
      <c r="B729" s="747" t="s">
        <v>795</v>
      </c>
      <c r="C729" s="290" t="s">
        <v>25</v>
      </c>
      <c r="D729" s="294">
        <f>+'7.  Persistence Report'!AX279</f>
        <v>744554.17736928631</v>
      </c>
      <c r="E729" s="294">
        <f>+'7.  Persistence Report'!AY279</f>
        <v>744554.17736928631</v>
      </c>
      <c r="F729" s="294">
        <f>+'7.  Persistence Report'!AZ279</f>
        <v>744554.17736928631</v>
      </c>
      <c r="G729" s="294">
        <f>+'7.  Persistence Report'!BA279</f>
        <v>744554.17736928631</v>
      </c>
      <c r="H729" s="294">
        <f>+'7.  Persistence Report'!BB279</f>
        <v>744554.17736928631</v>
      </c>
      <c r="I729" s="294">
        <f>+'7.  Persistence Report'!BC279</f>
        <v>744554.17736928631</v>
      </c>
      <c r="J729" s="294">
        <f>+'7.  Persistence Report'!BD279</f>
        <v>744554.17736928631</v>
      </c>
      <c r="K729" s="294">
        <f>+'7.  Persistence Report'!BE279</f>
        <v>744554.17736928631</v>
      </c>
      <c r="L729" s="294">
        <f>+'7.  Persistence Report'!BF279</f>
        <v>744554.17736928631</v>
      </c>
      <c r="M729" s="294">
        <f>+'7.  Persistence Report'!BG279</f>
        <v>744554.17736928631</v>
      </c>
      <c r="N729" s="294">
        <v>12</v>
      </c>
      <c r="O729" s="294">
        <f>+'7.  Persistence Report'!S279</f>
        <v>259.46369192699797</v>
      </c>
      <c r="P729" s="294">
        <f>+'7.  Persistence Report'!T279</f>
        <v>259.46369192699797</v>
      </c>
      <c r="Q729" s="294">
        <f>+'7.  Persistence Report'!U279</f>
        <v>259.46369192699797</v>
      </c>
      <c r="R729" s="294">
        <f>+'7.  Persistence Report'!V279</f>
        <v>259.46369192699797</v>
      </c>
      <c r="S729" s="294">
        <f>+'7.  Persistence Report'!W279</f>
        <v>259.46369192699797</v>
      </c>
      <c r="T729" s="294">
        <f>+'7.  Persistence Report'!X279</f>
        <v>259.46369192699797</v>
      </c>
      <c r="U729" s="294">
        <f>+'7.  Persistence Report'!Y279</f>
        <v>259.46369192699797</v>
      </c>
      <c r="V729" s="294">
        <f>+'7.  Persistence Report'!Z279</f>
        <v>259.46369192699797</v>
      </c>
      <c r="W729" s="294">
        <f>+'7.  Persistence Report'!AA279</f>
        <v>259.46369192699797</v>
      </c>
      <c r="X729" s="294">
        <f>+'7.  Persistence Report'!AB279</f>
        <v>259.46369192699797</v>
      </c>
      <c r="Y729" s="425">
        <v>1</v>
      </c>
      <c r="Z729" s="409"/>
      <c r="AA729" s="409"/>
      <c r="AB729" s="409"/>
      <c r="AC729" s="409"/>
      <c r="AD729" s="409"/>
      <c r="AE729" s="409"/>
      <c r="AF729" s="414"/>
      <c r="AG729" s="414"/>
      <c r="AH729" s="414"/>
      <c r="AI729" s="414"/>
      <c r="AJ729" s="414"/>
      <c r="AK729" s="414"/>
      <c r="AL729" s="414"/>
      <c r="AM729" s="295">
        <f>SUM(Y729:AL729)</f>
        <v>1</v>
      </c>
    </row>
    <row r="730" spans="1:39" ht="15" outlineLevel="1">
      <c r="A730" s="531"/>
      <c r="B730" s="293" t="s">
        <v>310</v>
      </c>
      <c r="C730" s="290" t="s">
        <v>163</v>
      </c>
      <c r="D730" s="294"/>
      <c r="E730" s="294"/>
      <c r="F730" s="294"/>
      <c r="G730" s="294"/>
      <c r="H730" s="294"/>
      <c r="I730" s="294"/>
      <c r="J730" s="294"/>
      <c r="K730" s="294"/>
      <c r="L730" s="294"/>
      <c r="M730" s="294"/>
      <c r="N730" s="294">
        <f>N729</f>
        <v>12</v>
      </c>
      <c r="O730" s="294"/>
      <c r="P730" s="294"/>
      <c r="Q730" s="294"/>
      <c r="R730" s="294"/>
      <c r="S730" s="294"/>
      <c r="T730" s="294"/>
      <c r="U730" s="294"/>
      <c r="V730" s="294"/>
      <c r="W730" s="294"/>
      <c r="X730" s="294"/>
      <c r="Y730" s="410">
        <f>Y729</f>
        <v>1</v>
      </c>
      <c r="Z730" s="410">
        <f t="shared" ref="Z730" si="1973">Z729</f>
        <v>0</v>
      </c>
      <c r="AA730" s="410">
        <f t="shared" ref="AA730" si="1974">AA729</f>
        <v>0</v>
      </c>
      <c r="AB730" s="410">
        <f t="shared" ref="AB730" si="1975">AB729</f>
        <v>0</v>
      </c>
      <c r="AC730" s="410">
        <f t="shared" ref="AC730" si="1976">AC729</f>
        <v>0</v>
      </c>
      <c r="AD730" s="410">
        <f t="shared" ref="AD730" si="1977">AD729</f>
        <v>0</v>
      </c>
      <c r="AE730" s="410">
        <f t="shared" ref="AE730" si="1978">AE729</f>
        <v>0</v>
      </c>
      <c r="AF730" s="410">
        <f t="shared" ref="AF730" si="1979">AF729</f>
        <v>0</v>
      </c>
      <c r="AG730" s="410">
        <f t="shared" ref="AG730" si="1980">AG729</f>
        <v>0</v>
      </c>
      <c r="AH730" s="410">
        <f t="shared" ref="AH730" si="1981">AH729</f>
        <v>0</v>
      </c>
      <c r="AI730" s="410">
        <f t="shared" ref="AI730" si="1982">AI729</f>
        <v>0</v>
      </c>
      <c r="AJ730" s="410">
        <f t="shared" ref="AJ730" si="1983">AJ729</f>
        <v>0</v>
      </c>
      <c r="AK730" s="410">
        <f t="shared" ref="AK730" si="1984">AK729</f>
        <v>0</v>
      </c>
      <c r="AL730" s="410">
        <f t="shared" ref="AL730" si="1985">AL729</f>
        <v>0</v>
      </c>
      <c r="AM730" s="305"/>
    </row>
    <row r="731" spans="1:39" ht="15" outlineLevel="1">
      <c r="A731" s="531"/>
      <c r="B731" s="427"/>
      <c r="C731" s="290"/>
      <c r="D731" s="290"/>
      <c r="E731" s="290"/>
      <c r="F731" s="290"/>
      <c r="G731" s="290"/>
      <c r="H731" s="290"/>
      <c r="I731" s="290"/>
      <c r="J731" s="290"/>
      <c r="K731" s="290"/>
      <c r="L731" s="290"/>
      <c r="M731" s="290"/>
      <c r="N731" s="290"/>
      <c r="O731" s="290"/>
      <c r="P731" s="290"/>
      <c r="Q731" s="290"/>
      <c r="R731" s="290"/>
      <c r="S731" s="290"/>
      <c r="T731" s="290"/>
      <c r="U731" s="290"/>
      <c r="V731" s="290"/>
      <c r="W731" s="290"/>
      <c r="X731" s="290"/>
      <c r="Y731" s="411"/>
      <c r="Z731" s="424"/>
      <c r="AA731" s="424"/>
      <c r="AB731" s="424"/>
      <c r="AC731" s="424"/>
      <c r="AD731" s="424"/>
      <c r="AE731" s="424"/>
      <c r="AF731" s="424"/>
      <c r="AG731" s="424"/>
      <c r="AH731" s="424"/>
      <c r="AI731" s="424"/>
      <c r="AJ731" s="424"/>
      <c r="AK731" s="424"/>
      <c r="AL731" s="424"/>
      <c r="AM731" s="305"/>
    </row>
    <row r="732" spans="1:39" ht="30" outlineLevel="1">
      <c r="A732" s="531">
        <v>46</v>
      </c>
      <c r="B732" s="427" t="s">
        <v>138</v>
      </c>
      <c r="C732" s="290" t="s">
        <v>25</v>
      </c>
      <c r="D732" s="294">
        <f>+'7.  Persistence Report'!AX278</f>
        <v>184200.95299049604</v>
      </c>
      <c r="E732" s="294">
        <f>+'7.  Persistence Report'!AY278</f>
        <v>184200.95299049604</v>
      </c>
      <c r="F732" s="294">
        <f>+'7.  Persistence Report'!AZ278</f>
        <v>184200.95299049604</v>
      </c>
      <c r="G732" s="294">
        <f>+'7.  Persistence Report'!BA278</f>
        <v>184200.95299049604</v>
      </c>
      <c r="H732" s="294">
        <f>+'7.  Persistence Report'!BB278</f>
        <v>184200.95299049604</v>
      </c>
      <c r="I732" s="294">
        <f>+'7.  Persistence Report'!BC278</f>
        <v>184200.95299049604</v>
      </c>
      <c r="J732" s="294">
        <f>+'7.  Persistence Report'!BD278</f>
        <v>184200.95299049604</v>
      </c>
      <c r="K732" s="294">
        <f>+'7.  Persistence Report'!BE278</f>
        <v>184200.95299049604</v>
      </c>
      <c r="L732" s="294">
        <f>+'7.  Persistence Report'!BF278</f>
        <v>184200.95299049604</v>
      </c>
      <c r="M732" s="294">
        <f>+'7.  Persistence Report'!BG278</f>
        <v>184200.95299049604</v>
      </c>
      <c r="N732" s="294">
        <v>12</v>
      </c>
      <c r="O732" s="294">
        <f>+'7.  Persistence Report'!S278</f>
        <v>43.287535713017228</v>
      </c>
      <c r="P732" s="294">
        <f>+'7.  Persistence Report'!T278</f>
        <v>43.287535713017228</v>
      </c>
      <c r="Q732" s="294">
        <f>+'7.  Persistence Report'!U278</f>
        <v>43.287535713017228</v>
      </c>
      <c r="R732" s="294">
        <f>+'7.  Persistence Report'!V278</f>
        <v>43.287535713017228</v>
      </c>
      <c r="S732" s="294">
        <f>+'7.  Persistence Report'!W278</f>
        <v>43.287535713017228</v>
      </c>
      <c r="T732" s="294">
        <f>+'7.  Persistence Report'!X278</f>
        <v>43.287535713017228</v>
      </c>
      <c r="U732" s="294">
        <f>+'7.  Persistence Report'!Y278</f>
        <v>43.287535713017228</v>
      </c>
      <c r="V732" s="294">
        <f>+'7.  Persistence Report'!Z278</f>
        <v>43.287535713017228</v>
      </c>
      <c r="W732" s="294">
        <f>+'7.  Persistence Report'!AA278</f>
        <v>43.287535713017228</v>
      </c>
      <c r="X732" s="294">
        <f>+'7.  Persistence Report'!AB278</f>
        <v>43.287535713017228</v>
      </c>
      <c r="Y732" s="425">
        <v>4.3462926623673931E-2</v>
      </c>
      <c r="Z732" s="409">
        <v>0.85690586270596858</v>
      </c>
      <c r="AA732" s="409">
        <v>9.9631210670357434E-2</v>
      </c>
      <c r="AB732" s="409"/>
      <c r="AC732" s="409"/>
      <c r="AD732" s="409"/>
      <c r="AE732" s="409"/>
      <c r="AF732" s="414"/>
      <c r="AG732" s="414"/>
      <c r="AH732" s="414"/>
      <c r="AI732" s="414"/>
      <c r="AJ732" s="414"/>
      <c r="AK732" s="414"/>
      <c r="AL732" s="414"/>
      <c r="AM732" s="295">
        <f>SUM(Y732:AL732)</f>
        <v>0.99999999999999989</v>
      </c>
    </row>
    <row r="733" spans="1:39" ht="15" outlineLevel="1">
      <c r="A733" s="531"/>
      <c r="B733" s="293" t="s">
        <v>310</v>
      </c>
      <c r="C733" s="290" t="s">
        <v>163</v>
      </c>
      <c r="D733" s="294"/>
      <c r="E733" s="294"/>
      <c r="F733" s="294"/>
      <c r="G733" s="294"/>
      <c r="H733" s="294"/>
      <c r="I733" s="294"/>
      <c r="J733" s="294"/>
      <c r="K733" s="294"/>
      <c r="L733" s="294"/>
      <c r="M733" s="294"/>
      <c r="N733" s="294">
        <f>N732</f>
        <v>12</v>
      </c>
      <c r="O733" s="294"/>
      <c r="P733" s="294"/>
      <c r="Q733" s="294"/>
      <c r="R733" s="294"/>
      <c r="S733" s="294"/>
      <c r="T733" s="294"/>
      <c r="U733" s="294"/>
      <c r="V733" s="294"/>
      <c r="W733" s="294"/>
      <c r="X733" s="294"/>
      <c r="Y733" s="410">
        <f>Y732</f>
        <v>4.3462926623673931E-2</v>
      </c>
      <c r="Z733" s="410">
        <f t="shared" ref="Z733" si="1986">Z732</f>
        <v>0.85690586270596858</v>
      </c>
      <c r="AA733" s="410">
        <f t="shared" ref="AA733" si="1987">AA732</f>
        <v>9.9631210670357434E-2</v>
      </c>
      <c r="AB733" s="410">
        <f t="shared" ref="AB733" si="1988">AB732</f>
        <v>0</v>
      </c>
      <c r="AC733" s="410">
        <f t="shared" ref="AC733" si="1989">AC732</f>
        <v>0</v>
      </c>
      <c r="AD733" s="410">
        <f t="shared" ref="AD733" si="1990">AD732</f>
        <v>0</v>
      </c>
      <c r="AE733" s="410">
        <f t="shared" ref="AE733" si="1991">AE732</f>
        <v>0</v>
      </c>
      <c r="AF733" s="410">
        <f t="shared" ref="AF733" si="1992">AF732</f>
        <v>0</v>
      </c>
      <c r="AG733" s="410">
        <f t="shared" ref="AG733" si="1993">AG732</f>
        <v>0</v>
      </c>
      <c r="AH733" s="410">
        <f t="shared" ref="AH733" si="1994">AH732</f>
        <v>0</v>
      </c>
      <c r="AI733" s="410">
        <f t="shared" ref="AI733" si="1995">AI732</f>
        <v>0</v>
      </c>
      <c r="AJ733" s="410">
        <f t="shared" ref="AJ733" si="1996">AJ732</f>
        <v>0</v>
      </c>
      <c r="AK733" s="410">
        <f t="shared" ref="AK733" si="1997">AK732</f>
        <v>0</v>
      </c>
      <c r="AL733" s="410">
        <f t="shared" ref="AL733" si="1998">AL732</f>
        <v>0</v>
      </c>
      <c r="AM733" s="305"/>
    </row>
    <row r="734" spans="1:39" ht="15" outlineLevel="1">
      <c r="A734" s="531"/>
      <c r="B734" s="427"/>
      <c r="C734" s="290"/>
      <c r="D734" s="290"/>
      <c r="E734" s="290"/>
      <c r="F734" s="290"/>
      <c r="G734" s="290"/>
      <c r="H734" s="290"/>
      <c r="I734" s="290"/>
      <c r="J734" s="290"/>
      <c r="K734" s="290"/>
      <c r="L734" s="290"/>
      <c r="M734" s="290"/>
      <c r="N734" s="290"/>
      <c r="O734" s="290"/>
      <c r="P734" s="290"/>
      <c r="Q734" s="290"/>
      <c r="R734" s="290"/>
      <c r="S734" s="290"/>
      <c r="T734" s="290"/>
      <c r="U734" s="290"/>
      <c r="V734" s="290"/>
      <c r="W734" s="290"/>
      <c r="X734" s="290"/>
      <c r="Y734" s="411"/>
      <c r="Z734" s="424"/>
      <c r="AA734" s="424"/>
      <c r="AB734" s="424"/>
      <c r="AC734" s="424"/>
      <c r="AD734" s="424"/>
      <c r="AE734" s="424"/>
      <c r="AF734" s="424"/>
      <c r="AG734" s="424"/>
      <c r="AH734" s="424"/>
      <c r="AI734" s="424"/>
      <c r="AJ734" s="424"/>
      <c r="AK734" s="424"/>
      <c r="AL734" s="424"/>
      <c r="AM734" s="305"/>
    </row>
    <row r="735" spans="1:39" ht="30" outlineLevel="1">
      <c r="A735" s="531">
        <v>47</v>
      </c>
      <c r="B735" s="748" t="s">
        <v>796</v>
      </c>
      <c r="C735" s="290" t="s">
        <v>25</v>
      </c>
      <c r="D735" s="294"/>
      <c r="E735" s="294"/>
      <c r="F735" s="294"/>
      <c r="G735" s="294"/>
      <c r="H735" s="294"/>
      <c r="I735" s="294"/>
      <c r="J735" s="294"/>
      <c r="K735" s="294"/>
      <c r="L735" s="294"/>
      <c r="M735" s="294"/>
      <c r="N735" s="294">
        <v>12</v>
      </c>
      <c r="O735" s="294"/>
      <c r="P735" s="294"/>
      <c r="Q735" s="294"/>
      <c r="R735" s="294"/>
      <c r="S735" s="294"/>
      <c r="T735" s="294"/>
      <c r="U735" s="294"/>
      <c r="V735" s="294"/>
      <c r="W735" s="294"/>
      <c r="X735" s="294"/>
      <c r="Y735" s="425"/>
      <c r="Z735" s="409"/>
      <c r="AA735" s="409"/>
      <c r="AB735" s="409"/>
      <c r="AC735" s="409"/>
      <c r="AD735" s="409"/>
      <c r="AE735" s="409"/>
      <c r="AF735" s="414"/>
      <c r="AG735" s="414"/>
      <c r="AH735" s="414"/>
      <c r="AI735" s="414"/>
      <c r="AJ735" s="414"/>
      <c r="AK735" s="414"/>
      <c r="AL735" s="414"/>
      <c r="AM735" s="295">
        <f>SUM(Y735:AL735)</f>
        <v>0</v>
      </c>
    </row>
    <row r="736" spans="1:39" ht="15" outlineLevel="1">
      <c r="A736" s="531"/>
      <c r="B736" s="293" t="s">
        <v>310</v>
      </c>
      <c r="C736" s="290" t="s">
        <v>163</v>
      </c>
      <c r="D736" s="294"/>
      <c r="E736" s="294"/>
      <c r="F736" s="294"/>
      <c r="G736" s="294"/>
      <c r="H736" s="294"/>
      <c r="I736" s="294"/>
      <c r="J736" s="294"/>
      <c r="K736" s="294"/>
      <c r="L736" s="294"/>
      <c r="M736" s="294"/>
      <c r="N736" s="294">
        <f>N735</f>
        <v>12</v>
      </c>
      <c r="O736" s="294"/>
      <c r="P736" s="294"/>
      <c r="Q736" s="294"/>
      <c r="R736" s="294"/>
      <c r="S736" s="294"/>
      <c r="T736" s="294"/>
      <c r="U736" s="294"/>
      <c r="V736" s="294"/>
      <c r="W736" s="294"/>
      <c r="X736" s="294"/>
      <c r="Y736" s="410">
        <f>Y735</f>
        <v>0</v>
      </c>
      <c r="Z736" s="410">
        <f t="shared" ref="Z736" si="1999">Z735</f>
        <v>0</v>
      </c>
      <c r="AA736" s="410">
        <f t="shared" ref="AA736" si="2000">AA735</f>
        <v>0</v>
      </c>
      <c r="AB736" s="410">
        <f t="shared" ref="AB736" si="2001">AB735</f>
        <v>0</v>
      </c>
      <c r="AC736" s="410">
        <f t="shared" ref="AC736" si="2002">AC735</f>
        <v>0</v>
      </c>
      <c r="AD736" s="410">
        <f t="shared" ref="AD736" si="2003">AD735</f>
        <v>0</v>
      </c>
      <c r="AE736" s="410">
        <f t="shared" ref="AE736" si="2004">AE735</f>
        <v>0</v>
      </c>
      <c r="AF736" s="410">
        <f t="shared" ref="AF736" si="2005">AF735</f>
        <v>0</v>
      </c>
      <c r="AG736" s="410">
        <f t="shared" ref="AG736" si="2006">AG735</f>
        <v>0</v>
      </c>
      <c r="AH736" s="410">
        <f t="shared" ref="AH736" si="2007">AH735</f>
        <v>0</v>
      </c>
      <c r="AI736" s="410">
        <f t="shared" ref="AI736" si="2008">AI735</f>
        <v>0</v>
      </c>
      <c r="AJ736" s="410">
        <f t="shared" ref="AJ736" si="2009">AJ735</f>
        <v>0</v>
      </c>
      <c r="AK736" s="410">
        <f t="shared" ref="AK736" si="2010">AK735</f>
        <v>0</v>
      </c>
      <c r="AL736" s="410">
        <f t="shared" ref="AL736" si="2011">AL735</f>
        <v>0</v>
      </c>
      <c r="AM736" s="305"/>
    </row>
    <row r="737" spans="1:40" ht="15" outlineLevel="1">
      <c r="A737" s="531"/>
      <c r="B737" s="427"/>
      <c r="C737" s="290"/>
      <c r="D737" s="290"/>
      <c r="E737" s="290"/>
      <c r="F737" s="290"/>
      <c r="G737" s="290"/>
      <c r="H737" s="290"/>
      <c r="I737" s="290"/>
      <c r="J737" s="290"/>
      <c r="K737" s="290"/>
      <c r="L737" s="290"/>
      <c r="M737" s="290"/>
      <c r="N737" s="290"/>
      <c r="O737" s="290"/>
      <c r="P737" s="290"/>
      <c r="Q737" s="290"/>
      <c r="R737" s="290"/>
      <c r="S737" s="290"/>
      <c r="T737" s="290"/>
      <c r="U737" s="290"/>
      <c r="V737" s="290"/>
      <c r="W737" s="290"/>
      <c r="X737" s="290"/>
      <c r="Y737" s="411"/>
      <c r="Z737" s="424"/>
      <c r="AA737" s="424"/>
      <c r="AB737" s="424"/>
      <c r="AC737" s="424"/>
      <c r="AD737" s="424"/>
      <c r="AE737" s="424"/>
      <c r="AF737" s="424"/>
      <c r="AG737" s="424"/>
      <c r="AH737" s="424"/>
      <c r="AI737" s="424"/>
      <c r="AJ737" s="424"/>
      <c r="AK737" s="424"/>
      <c r="AL737" s="424"/>
      <c r="AM737" s="305"/>
    </row>
    <row r="738" spans="1:40" ht="30" outlineLevel="1">
      <c r="A738" s="531">
        <v>48</v>
      </c>
      <c r="B738" s="427" t="s">
        <v>140</v>
      </c>
      <c r="C738" s="290" t="s">
        <v>25</v>
      </c>
      <c r="D738" s="294"/>
      <c r="E738" s="294"/>
      <c r="F738" s="294"/>
      <c r="G738" s="294"/>
      <c r="H738" s="294"/>
      <c r="I738" s="294"/>
      <c r="J738" s="294"/>
      <c r="K738" s="294"/>
      <c r="L738" s="294"/>
      <c r="M738" s="294"/>
      <c r="N738" s="294">
        <v>12</v>
      </c>
      <c r="O738" s="294"/>
      <c r="P738" s="294"/>
      <c r="Q738" s="294"/>
      <c r="R738" s="294"/>
      <c r="S738" s="294"/>
      <c r="T738" s="294"/>
      <c r="U738" s="294"/>
      <c r="V738" s="294"/>
      <c r="W738" s="294"/>
      <c r="X738" s="294"/>
      <c r="Y738" s="425"/>
      <c r="Z738" s="409"/>
      <c r="AA738" s="409"/>
      <c r="AB738" s="409"/>
      <c r="AC738" s="409"/>
      <c r="AD738" s="409"/>
      <c r="AE738" s="409"/>
      <c r="AF738" s="414"/>
      <c r="AG738" s="414"/>
      <c r="AH738" s="414"/>
      <c r="AI738" s="414"/>
      <c r="AJ738" s="414"/>
      <c r="AK738" s="414"/>
      <c r="AL738" s="414"/>
      <c r="AM738" s="295">
        <f>SUM(Y738:AL738)</f>
        <v>0</v>
      </c>
    </row>
    <row r="739" spans="1:40" ht="15" outlineLevel="1">
      <c r="A739" s="531"/>
      <c r="B739" s="293" t="s">
        <v>310</v>
      </c>
      <c r="C739" s="290" t="s">
        <v>163</v>
      </c>
      <c r="D739" s="294"/>
      <c r="E739" s="294"/>
      <c r="F739" s="294"/>
      <c r="G739" s="294"/>
      <c r="H739" s="294"/>
      <c r="I739" s="294"/>
      <c r="J739" s="294"/>
      <c r="K739" s="294"/>
      <c r="L739" s="294"/>
      <c r="M739" s="294"/>
      <c r="N739" s="294">
        <f>N738</f>
        <v>12</v>
      </c>
      <c r="O739" s="294"/>
      <c r="P739" s="294"/>
      <c r="Q739" s="294"/>
      <c r="R739" s="294"/>
      <c r="S739" s="294"/>
      <c r="T739" s="294"/>
      <c r="U739" s="294"/>
      <c r="V739" s="294"/>
      <c r="W739" s="294"/>
      <c r="X739" s="294"/>
      <c r="Y739" s="410">
        <f>Y738</f>
        <v>0</v>
      </c>
      <c r="Z739" s="410">
        <f t="shared" ref="Z739" si="2012">Z738</f>
        <v>0</v>
      </c>
      <c r="AA739" s="410">
        <f t="shared" ref="AA739" si="2013">AA738</f>
        <v>0</v>
      </c>
      <c r="AB739" s="410">
        <f t="shared" ref="AB739" si="2014">AB738</f>
        <v>0</v>
      </c>
      <c r="AC739" s="410">
        <f t="shared" ref="AC739" si="2015">AC738</f>
        <v>0</v>
      </c>
      <c r="AD739" s="410">
        <f t="shared" ref="AD739" si="2016">AD738</f>
        <v>0</v>
      </c>
      <c r="AE739" s="410">
        <f t="shared" ref="AE739" si="2017">AE738</f>
        <v>0</v>
      </c>
      <c r="AF739" s="410">
        <f t="shared" ref="AF739" si="2018">AF738</f>
        <v>0</v>
      </c>
      <c r="AG739" s="410">
        <f t="shared" ref="AG739" si="2019">AG738</f>
        <v>0</v>
      </c>
      <c r="AH739" s="410">
        <f t="shared" ref="AH739" si="2020">AH738</f>
        <v>0</v>
      </c>
      <c r="AI739" s="410">
        <f t="shared" ref="AI739" si="2021">AI738</f>
        <v>0</v>
      </c>
      <c r="AJ739" s="410">
        <f t="shared" ref="AJ739" si="2022">AJ738</f>
        <v>0</v>
      </c>
      <c r="AK739" s="410">
        <f t="shared" ref="AK739" si="2023">AK738</f>
        <v>0</v>
      </c>
      <c r="AL739" s="410">
        <f t="shared" ref="AL739" si="2024">AL738</f>
        <v>0</v>
      </c>
      <c r="AM739" s="305"/>
    </row>
    <row r="740" spans="1:40" ht="15" outlineLevel="1">
      <c r="A740" s="531"/>
      <c r="B740" s="427"/>
      <c r="C740" s="290"/>
      <c r="D740" s="290"/>
      <c r="E740" s="290"/>
      <c r="F740" s="290"/>
      <c r="G740" s="290"/>
      <c r="H740" s="290"/>
      <c r="I740" s="290"/>
      <c r="J740" s="290"/>
      <c r="K740" s="290"/>
      <c r="L740" s="290"/>
      <c r="M740" s="290"/>
      <c r="N740" s="290"/>
      <c r="O740" s="290"/>
      <c r="P740" s="290"/>
      <c r="Q740" s="290"/>
      <c r="R740" s="290"/>
      <c r="S740" s="290"/>
      <c r="T740" s="290"/>
      <c r="U740" s="290"/>
      <c r="V740" s="290"/>
      <c r="W740" s="290"/>
      <c r="X740" s="290"/>
      <c r="Y740" s="411"/>
      <c r="Z740" s="424"/>
      <c r="AA740" s="424"/>
      <c r="AB740" s="424"/>
      <c r="AC740" s="424"/>
      <c r="AD740" s="424"/>
      <c r="AE740" s="424"/>
      <c r="AF740" s="424"/>
      <c r="AG740" s="424"/>
      <c r="AH740" s="424"/>
      <c r="AI740" s="424"/>
      <c r="AJ740" s="424"/>
      <c r="AK740" s="424"/>
      <c r="AL740" s="424"/>
      <c r="AM740" s="305"/>
    </row>
    <row r="741" spans="1:40" ht="30" outlineLevel="1">
      <c r="A741" s="531">
        <v>49</v>
      </c>
      <c r="B741" s="427" t="s">
        <v>141</v>
      </c>
      <c r="C741" s="290" t="s">
        <v>25</v>
      </c>
      <c r="D741" s="294"/>
      <c r="E741" s="294"/>
      <c r="F741" s="294"/>
      <c r="G741" s="294"/>
      <c r="H741" s="294"/>
      <c r="I741" s="294"/>
      <c r="J741" s="294"/>
      <c r="K741" s="294"/>
      <c r="L741" s="294"/>
      <c r="M741" s="294"/>
      <c r="N741" s="294">
        <v>12</v>
      </c>
      <c r="O741" s="294"/>
      <c r="P741" s="294"/>
      <c r="Q741" s="294"/>
      <c r="R741" s="294"/>
      <c r="S741" s="294"/>
      <c r="T741" s="294"/>
      <c r="U741" s="294"/>
      <c r="V741" s="294"/>
      <c r="W741" s="294"/>
      <c r="X741" s="294"/>
      <c r="Y741" s="425"/>
      <c r="Z741" s="409"/>
      <c r="AA741" s="409"/>
      <c r="AB741" s="409"/>
      <c r="AC741" s="409"/>
      <c r="AD741" s="409"/>
      <c r="AE741" s="409"/>
      <c r="AF741" s="414"/>
      <c r="AG741" s="414"/>
      <c r="AH741" s="414"/>
      <c r="AI741" s="414"/>
      <c r="AJ741" s="414"/>
      <c r="AK741" s="414"/>
      <c r="AL741" s="414"/>
      <c r="AM741" s="295">
        <f>SUM(Y741:AL741)</f>
        <v>0</v>
      </c>
    </row>
    <row r="742" spans="1:40" ht="15" outlineLevel="1">
      <c r="A742" s="531"/>
      <c r="B742" s="293" t="s">
        <v>310</v>
      </c>
      <c r="C742" s="290" t="s">
        <v>163</v>
      </c>
      <c r="D742" s="294"/>
      <c r="E742" s="294"/>
      <c r="F742" s="294"/>
      <c r="G742" s="294"/>
      <c r="H742" s="294"/>
      <c r="I742" s="294"/>
      <c r="J742" s="294"/>
      <c r="K742" s="294"/>
      <c r="L742" s="294"/>
      <c r="M742" s="294"/>
      <c r="N742" s="294">
        <f>N741</f>
        <v>12</v>
      </c>
      <c r="O742" s="294"/>
      <c r="P742" s="294"/>
      <c r="Q742" s="294"/>
      <c r="R742" s="294"/>
      <c r="S742" s="294"/>
      <c r="T742" s="294"/>
      <c r="U742" s="294"/>
      <c r="V742" s="294"/>
      <c r="W742" s="294"/>
      <c r="X742" s="294"/>
      <c r="Y742" s="410">
        <f>Y741</f>
        <v>0</v>
      </c>
      <c r="Z742" s="410">
        <f t="shared" ref="Z742" si="2025">Z741</f>
        <v>0</v>
      </c>
      <c r="AA742" s="410">
        <f t="shared" ref="AA742" si="2026">AA741</f>
        <v>0</v>
      </c>
      <c r="AB742" s="410">
        <f t="shared" ref="AB742" si="2027">AB741</f>
        <v>0</v>
      </c>
      <c r="AC742" s="410">
        <f t="shared" ref="AC742" si="2028">AC741</f>
        <v>0</v>
      </c>
      <c r="AD742" s="410">
        <f t="shared" ref="AD742" si="2029">AD741</f>
        <v>0</v>
      </c>
      <c r="AE742" s="410">
        <f t="shared" ref="AE742" si="2030">AE741</f>
        <v>0</v>
      </c>
      <c r="AF742" s="410">
        <f t="shared" ref="AF742" si="2031">AF741</f>
        <v>0</v>
      </c>
      <c r="AG742" s="410">
        <f t="shared" ref="AG742" si="2032">AG741</f>
        <v>0</v>
      </c>
      <c r="AH742" s="410">
        <f t="shared" ref="AH742" si="2033">AH741</f>
        <v>0</v>
      </c>
      <c r="AI742" s="410">
        <f t="shared" ref="AI742" si="2034">AI741</f>
        <v>0</v>
      </c>
      <c r="AJ742" s="410">
        <f t="shared" ref="AJ742" si="2035">AJ741</f>
        <v>0</v>
      </c>
      <c r="AK742" s="410">
        <f t="shared" ref="AK742" si="2036">AK741</f>
        <v>0</v>
      </c>
      <c r="AL742" s="410">
        <f t="shared" ref="AL742" si="2037">AL741</f>
        <v>0</v>
      </c>
      <c r="AM742" s="305"/>
    </row>
    <row r="743" spans="1:40" ht="15" outlineLevel="1">
      <c r="A743" s="531"/>
      <c r="B743" s="293"/>
      <c r="C743" s="304"/>
      <c r="D743" s="290"/>
      <c r="E743" s="290"/>
      <c r="F743" s="290"/>
      <c r="G743" s="290"/>
      <c r="H743" s="290"/>
      <c r="I743" s="290"/>
      <c r="J743" s="290"/>
      <c r="K743" s="290"/>
      <c r="L743" s="290"/>
      <c r="M743" s="290"/>
      <c r="N743" s="290"/>
      <c r="O743" s="290"/>
      <c r="P743" s="290"/>
      <c r="Q743" s="290"/>
      <c r="R743" s="290"/>
      <c r="S743" s="290"/>
      <c r="T743" s="290"/>
      <c r="U743" s="290"/>
      <c r="V743" s="290"/>
      <c r="W743" s="290"/>
      <c r="X743" s="290"/>
      <c r="Y743" s="411"/>
      <c r="Z743" s="411"/>
      <c r="AA743" s="411"/>
      <c r="AB743" s="411"/>
      <c r="AC743" s="411"/>
      <c r="AD743" s="411"/>
      <c r="AE743" s="411"/>
      <c r="AF743" s="411"/>
      <c r="AG743" s="411"/>
      <c r="AH743" s="411"/>
      <c r="AI743" s="411"/>
      <c r="AJ743" s="411"/>
      <c r="AK743" s="411"/>
      <c r="AL743" s="411"/>
      <c r="AM743" s="305"/>
    </row>
    <row r="744" spans="1:40" ht="15.6">
      <c r="B744" s="326" t="s">
        <v>311</v>
      </c>
      <c r="C744" s="328"/>
      <c r="D744" s="328">
        <f>SUM(D587:D742)</f>
        <v>17083072.890463151</v>
      </c>
      <c r="E744" s="328">
        <f t="shared" ref="E744:M744" si="2038">SUM(E587:E742)</f>
        <v>16948307.384986743</v>
      </c>
      <c r="F744" s="328">
        <f t="shared" si="2038"/>
        <v>16948307.384986743</v>
      </c>
      <c r="G744" s="328">
        <f t="shared" si="2038"/>
        <v>16948307.384986743</v>
      </c>
      <c r="H744" s="328">
        <f t="shared" si="2038"/>
        <v>16948307.384986743</v>
      </c>
      <c r="I744" s="328">
        <f t="shared" si="2038"/>
        <v>16948307.384986743</v>
      </c>
      <c r="J744" s="328">
        <f t="shared" si="2038"/>
        <v>16948307.384986743</v>
      </c>
      <c r="K744" s="328">
        <f t="shared" si="2038"/>
        <v>16948307.384986743</v>
      </c>
      <c r="L744" s="328">
        <f t="shared" si="2038"/>
        <v>16948307.384986743</v>
      </c>
      <c r="M744" s="328">
        <f t="shared" si="2038"/>
        <v>16948307.384986743</v>
      </c>
      <c r="N744" s="328"/>
      <c r="O744" s="328">
        <f>SUM(O587:O742)</f>
        <v>1794.0377028140281</v>
      </c>
      <c r="P744" s="328">
        <f t="shared" ref="P744:X744" si="2039">SUM(P587:P742)</f>
        <v>1794.0377028140281</v>
      </c>
      <c r="Q744" s="328">
        <f t="shared" si="2039"/>
        <v>1794.0377028140281</v>
      </c>
      <c r="R744" s="328">
        <f t="shared" si="2039"/>
        <v>1794.0377028140281</v>
      </c>
      <c r="S744" s="328">
        <f t="shared" si="2039"/>
        <v>1794.0377028140281</v>
      </c>
      <c r="T744" s="328">
        <f t="shared" si="2039"/>
        <v>1794.0377028140281</v>
      </c>
      <c r="U744" s="328">
        <f t="shared" si="2039"/>
        <v>1794.0377028140281</v>
      </c>
      <c r="V744" s="328">
        <f t="shared" si="2039"/>
        <v>1794.0377028140281</v>
      </c>
      <c r="W744" s="328">
        <f t="shared" si="2039"/>
        <v>1794.0377028140281</v>
      </c>
      <c r="X744" s="328">
        <f t="shared" si="2039"/>
        <v>1794.0377028140281</v>
      </c>
      <c r="Y744" s="328">
        <f>IF(Y585="kWh",SUMPRODUCT(D587:D742,Y587:Y742))</f>
        <v>5220188.8722475376</v>
      </c>
      <c r="Z744" s="328">
        <f>IF(Z585="kWh",SUMPRODUCT(D587:D742,Z587:Z742))</f>
        <v>4982338.6589038866</v>
      </c>
      <c r="AA744" s="328">
        <f>IF(AA585="kw",SUMPRODUCT(N587:N742,O587:O742,AA587:AA742),SUMPRODUCT(D587:D742,AA587:AA742))</f>
        <v>11152.44951299435</v>
      </c>
      <c r="AB744" s="328">
        <f>IF(AB585="kw",SUMPRODUCT(N587:N742,O587:O742,AB587:AB742),SUMPRODUCT(D587:D742,AB587:AB742))</f>
        <v>396.9534466687935</v>
      </c>
      <c r="AC744" s="328">
        <f>IF(AC585="kw",SUMPRODUCT(N587:N742,O587:O742,AC587:AC742),SUMPRODUCT(D587:D742,AC587:AC742))</f>
        <v>51.44</v>
      </c>
      <c r="AD744" s="328">
        <f>IF(AD585="kw",SUMPRODUCT(N587:N742,O587:O742,AD587:AD742),SUMPRODUCT(D587:D742,AD587:AD742))</f>
        <v>0</v>
      </c>
      <c r="AE744" s="328">
        <f>IF(AE585="kw",SUMPRODUCT(N587:N742,O587:O742,AE587:AE742),SUMPRODUCT(D587:D742,AE587:AE742))</f>
        <v>0</v>
      </c>
      <c r="AF744" s="328">
        <f>IF(AF585="kw",SUMPRODUCT(N587:N742,O587:O742,AF587:AF742),SUMPRODUCT(D587:D742,AF587:AF742))</f>
        <v>0</v>
      </c>
      <c r="AG744" s="328">
        <f>IF(AG585="kw",SUMPRODUCT(N587:N742,O587:O742,AG587:AG742),SUMPRODUCT(D587:D742,AG587:AG742))</f>
        <v>0</v>
      </c>
      <c r="AH744" s="328">
        <f>IF(AH585="kw",SUMPRODUCT(N587:N742,O587:O742,AH587:AH742),SUMPRODUCT(D587:D742,AH587:AH742))</f>
        <v>0</v>
      </c>
      <c r="AI744" s="328">
        <f>IF(AI585="kw",SUMPRODUCT(N587:N742,O587:O742,AI587:AI742),SUMPRODUCT(D587:D742,AI587:AI742))</f>
        <v>0</v>
      </c>
      <c r="AJ744" s="328">
        <f>IF(AJ585="kw",SUMPRODUCT(N587:N742,O587:O742,AJ587:AJ742),SUMPRODUCT(D587:D742,AJ587:AJ742))</f>
        <v>0</v>
      </c>
      <c r="AK744" s="328">
        <f>IF(AK585="kw",SUMPRODUCT(N587:N742,O587:O742,AK587:AK742),SUMPRODUCT(D587:D742,AK587:AK742))</f>
        <v>0</v>
      </c>
      <c r="AL744" s="328">
        <f>IF(AL585="kw",SUMPRODUCT(N587:N742,O587:O742,AL587:AL742),SUMPRODUCT(D587:D742,AL587:AL742))</f>
        <v>0</v>
      </c>
      <c r="AM744" s="329"/>
    </row>
    <row r="745" spans="1:40" ht="15.6">
      <c r="B745" s="390" t="s">
        <v>312</v>
      </c>
      <c r="C745" s="391"/>
      <c r="D745" s="391"/>
      <c r="E745" s="391"/>
      <c r="F745" s="391"/>
      <c r="G745" s="391"/>
      <c r="H745" s="391"/>
      <c r="I745" s="391"/>
      <c r="J745" s="391"/>
      <c r="K745" s="391"/>
      <c r="L745" s="391"/>
      <c r="M745" s="391"/>
      <c r="N745" s="391"/>
      <c r="O745" s="391"/>
      <c r="P745" s="391"/>
      <c r="Q745" s="391"/>
      <c r="R745" s="391"/>
      <c r="S745" s="391"/>
      <c r="T745" s="391"/>
      <c r="U745" s="391"/>
      <c r="V745" s="391"/>
      <c r="W745" s="391"/>
      <c r="X745" s="391"/>
      <c r="Y745" s="391">
        <f>HLOOKUP(Y401,'2. LRAMVA Threshold'!$B$42:$Q$53,10,FALSE)</f>
        <v>9138000</v>
      </c>
      <c r="Z745" s="391">
        <f>HLOOKUP(Z401,'2. LRAMVA Threshold'!$B$42:$Q$53,10,FALSE)</f>
        <v>918000</v>
      </c>
      <c r="AA745" s="391">
        <f>HLOOKUP(AA401,'2. LRAMVA Threshold'!$B$42:$Q$53,10,FALSE)</f>
        <v>56525.715164811285</v>
      </c>
      <c r="AB745" s="391">
        <f>HLOOKUP(AB401,'2. LRAMVA Threshold'!$B$42:$Q$53,10,FALSE)</f>
        <v>1203.4557846211967</v>
      </c>
      <c r="AC745" s="391">
        <f>HLOOKUP(AC401,'2. LRAMVA Threshold'!$B$42:$Q$53,10,FALSE)</f>
        <v>15.731448164982963</v>
      </c>
      <c r="AD745" s="391">
        <f>HLOOKUP(AD401,'2. LRAMVA Threshold'!$B$42:$Q$53,10,FALSE)</f>
        <v>0</v>
      </c>
      <c r="AE745" s="391">
        <f>HLOOKUP(AE401,'2. LRAMVA Threshold'!$B$42:$Q$53,10,FALSE)</f>
        <v>0</v>
      </c>
      <c r="AF745" s="391">
        <f>HLOOKUP(AF401,'2. LRAMVA Threshold'!$B$42:$Q$53,10,FALSE)</f>
        <v>0</v>
      </c>
      <c r="AG745" s="391">
        <f>HLOOKUP(AG401,'2. LRAMVA Threshold'!$B$42:$Q$53,10,FALSE)</f>
        <v>0</v>
      </c>
      <c r="AH745" s="391">
        <f>HLOOKUP(AH401,'2. LRAMVA Threshold'!$B$42:$Q$53,10,FALSE)</f>
        <v>0</v>
      </c>
      <c r="AI745" s="391">
        <f>HLOOKUP(AI401,'2. LRAMVA Threshold'!$B$42:$Q$53,10,FALSE)</f>
        <v>0</v>
      </c>
      <c r="AJ745" s="391">
        <f>HLOOKUP(AJ401,'2. LRAMVA Threshold'!$B$42:$Q$53,10,FALSE)</f>
        <v>0</v>
      </c>
      <c r="AK745" s="391">
        <f>HLOOKUP(AK401,'2. LRAMVA Threshold'!$B$42:$Q$53,10,FALSE)</f>
        <v>0</v>
      </c>
      <c r="AL745" s="391">
        <f>HLOOKUP(AL401,'2. LRAMVA Threshold'!$B$42:$Q$53,10,FALSE)</f>
        <v>0</v>
      </c>
      <c r="AM745" s="441"/>
    </row>
    <row r="746" spans="1:40" ht="15">
      <c r="B746" s="393"/>
      <c r="C746" s="431"/>
      <c r="D746" s="432"/>
      <c r="E746" s="432"/>
      <c r="F746" s="432"/>
      <c r="G746" s="432"/>
      <c r="H746" s="432"/>
      <c r="I746" s="432"/>
      <c r="J746" s="432"/>
      <c r="K746" s="432"/>
      <c r="L746" s="432"/>
      <c r="M746" s="432"/>
      <c r="N746" s="432"/>
      <c r="O746" s="433"/>
      <c r="P746" s="432"/>
      <c r="Q746" s="432"/>
      <c r="R746" s="432"/>
      <c r="S746" s="434"/>
      <c r="T746" s="434"/>
      <c r="U746" s="434"/>
      <c r="V746" s="434"/>
      <c r="W746" s="432"/>
      <c r="X746" s="432"/>
      <c r="Y746" s="435"/>
      <c r="Z746" s="435"/>
      <c r="AA746" s="435"/>
      <c r="AB746" s="435"/>
      <c r="AC746" s="435"/>
      <c r="AD746" s="435"/>
      <c r="AE746" s="435"/>
      <c r="AF746" s="398"/>
      <c r="AG746" s="398"/>
      <c r="AH746" s="398"/>
      <c r="AI746" s="398"/>
      <c r="AJ746" s="398"/>
      <c r="AK746" s="398"/>
      <c r="AL746" s="398"/>
      <c r="AM746" s="399"/>
    </row>
    <row r="747" spans="1:40" ht="15">
      <c r="B747" s="323" t="s">
        <v>313</v>
      </c>
      <c r="C747" s="337"/>
      <c r="D747" s="337"/>
      <c r="E747" s="375"/>
      <c r="F747" s="375"/>
      <c r="G747" s="375"/>
      <c r="H747" s="375"/>
      <c r="I747" s="375"/>
      <c r="J747" s="375"/>
      <c r="K747" s="375"/>
      <c r="L747" s="375"/>
      <c r="M747" s="375"/>
      <c r="N747" s="375"/>
      <c r="O747" s="290"/>
      <c r="P747" s="339"/>
      <c r="Q747" s="339"/>
      <c r="R747" s="339"/>
      <c r="S747" s="338"/>
      <c r="T747" s="338"/>
      <c r="U747" s="338"/>
      <c r="V747" s="338"/>
      <c r="W747" s="339"/>
      <c r="X747" s="339"/>
      <c r="Y747" s="340">
        <f>HLOOKUP(Y$35,'3.  Distribution Rates'!$C$122:$P$133,10,FALSE)</f>
        <v>4.1000000000000003E-3</v>
      </c>
      <c r="Z747" s="340">
        <f>HLOOKUP(Z$35,'3.  Distribution Rates'!$C$122:$P$133,10,FALSE)</f>
        <v>1.6199999999999999E-2</v>
      </c>
      <c r="AA747" s="340">
        <f>HLOOKUP(AA$35,'3.  Distribution Rates'!$C$122:$P$133,10,FALSE)</f>
        <v>4.8822999999999999</v>
      </c>
      <c r="AB747" s="340">
        <f>HLOOKUP(AB$35,'3.  Distribution Rates'!$C$122:$P$133,10,FALSE)</f>
        <v>2.8336999999999999</v>
      </c>
      <c r="AC747" s="340">
        <f>HLOOKUP(AC$35,'3.  Distribution Rates'!$C$122:$P$133,10,FALSE)</f>
        <v>23.8626</v>
      </c>
      <c r="AD747" s="340">
        <f>HLOOKUP(AD$35,'3.  Distribution Rates'!$C$122:$P$133,10,FALSE)</f>
        <v>0</v>
      </c>
      <c r="AE747" s="340">
        <f>HLOOKUP(AE$35,'3.  Distribution Rates'!$C$122:$P$133,10,FALSE)</f>
        <v>0</v>
      </c>
      <c r="AF747" s="340">
        <f>HLOOKUP(AF$35,'3.  Distribution Rates'!$C$122:$P$133,10,FALSE)</f>
        <v>0</v>
      </c>
      <c r="AG747" s="340">
        <f>HLOOKUP(AG$35,'3.  Distribution Rates'!$C$122:$P$133,10,FALSE)</f>
        <v>0</v>
      </c>
      <c r="AH747" s="340">
        <f>HLOOKUP(AH$35,'3.  Distribution Rates'!$C$122:$P$133,10,FALSE)</f>
        <v>0</v>
      </c>
      <c r="AI747" s="340">
        <f>HLOOKUP(AI$35,'3.  Distribution Rates'!$C$122:$P$133,10,FALSE)</f>
        <v>0</v>
      </c>
      <c r="AJ747" s="340">
        <f>HLOOKUP(AJ$35,'3.  Distribution Rates'!$C$122:$P$133,10,FALSE)</f>
        <v>0</v>
      </c>
      <c r="AK747" s="340">
        <f>HLOOKUP(AK$35,'3.  Distribution Rates'!$C$122:$P$133,10,FALSE)</f>
        <v>0</v>
      </c>
      <c r="AL747" s="340">
        <f>HLOOKUP(AL$35,'3.  Distribution Rates'!$C$122:$P$133,10,FALSE)</f>
        <v>0</v>
      </c>
      <c r="AM747" s="347"/>
      <c r="AN747" s="442"/>
    </row>
    <row r="748" spans="1:40" ht="15">
      <c r="B748" s="323" t="s">
        <v>314</v>
      </c>
      <c r="C748" s="344"/>
      <c r="D748" s="308"/>
      <c r="E748" s="278"/>
      <c r="F748" s="278"/>
      <c r="G748" s="278"/>
      <c r="H748" s="278"/>
      <c r="I748" s="278"/>
      <c r="J748" s="278"/>
      <c r="K748" s="278"/>
      <c r="L748" s="278"/>
      <c r="M748" s="278"/>
      <c r="N748" s="278"/>
      <c r="O748" s="290"/>
      <c r="P748" s="278"/>
      <c r="Q748" s="278"/>
      <c r="R748" s="278"/>
      <c r="S748" s="308"/>
      <c r="T748" s="308"/>
      <c r="U748" s="308"/>
      <c r="V748" s="308"/>
      <c r="W748" s="278"/>
      <c r="X748" s="278"/>
      <c r="Y748" s="377">
        <f>'4.  2011-2014 LRAM'!Y141*Y747</f>
        <v>6148.429332450045</v>
      </c>
      <c r="Z748" s="377">
        <f>'4.  2011-2014 LRAM'!Z141*Z747</f>
        <v>64575.031292998414</v>
      </c>
      <c r="AA748" s="377">
        <f>'4.  2011-2014 LRAM'!AA141*AA747</f>
        <v>4504.2898789320107</v>
      </c>
      <c r="AB748" s="377">
        <f>'4.  2011-2014 LRAM'!AB141*AB747</f>
        <v>0</v>
      </c>
      <c r="AC748" s="377">
        <f>'4.  2011-2014 LRAM'!AC141*AC747</f>
        <v>0</v>
      </c>
      <c r="AD748" s="377">
        <f>'4.  2011-2014 LRAM'!AD141*AD747</f>
        <v>0</v>
      </c>
      <c r="AE748" s="377">
        <f>'4.  2011-2014 LRAM'!AE141*AE747</f>
        <v>0</v>
      </c>
      <c r="AF748" s="377">
        <f>'4.  2011-2014 LRAM'!AF141*AF747</f>
        <v>0</v>
      </c>
      <c r="AG748" s="377">
        <f>'4.  2011-2014 LRAM'!AG141*AG747</f>
        <v>0</v>
      </c>
      <c r="AH748" s="377">
        <f>'4.  2011-2014 LRAM'!AH141*AH747</f>
        <v>0</v>
      </c>
      <c r="AI748" s="377">
        <f>'4.  2011-2014 LRAM'!AI141*AI747</f>
        <v>0</v>
      </c>
      <c r="AJ748" s="377">
        <f>'4.  2011-2014 LRAM'!AJ141*AJ747</f>
        <v>0</v>
      </c>
      <c r="AK748" s="377">
        <f>'4.  2011-2014 LRAM'!AK141*AK747</f>
        <v>0</v>
      </c>
      <c r="AL748" s="377">
        <f>'4.  2011-2014 LRAM'!AL141*AL747</f>
        <v>0</v>
      </c>
      <c r="AM748" s="628">
        <f t="shared" ref="AM748:AM755" si="2040">SUM(Y748:AL748)</f>
        <v>75227.75050438047</v>
      </c>
      <c r="AN748" s="442"/>
    </row>
    <row r="749" spans="1:40" ht="15">
      <c r="B749" s="323" t="s">
        <v>315</v>
      </c>
      <c r="C749" s="344"/>
      <c r="D749" s="308"/>
      <c r="E749" s="278"/>
      <c r="F749" s="278"/>
      <c r="G749" s="278"/>
      <c r="H749" s="278"/>
      <c r="I749" s="278"/>
      <c r="J749" s="278"/>
      <c r="K749" s="278"/>
      <c r="L749" s="278"/>
      <c r="M749" s="278"/>
      <c r="N749" s="278"/>
      <c r="O749" s="290"/>
      <c r="P749" s="278"/>
      <c r="Q749" s="278"/>
      <c r="R749" s="278"/>
      <c r="S749" s="308"/>
      <c r="T749" s="308"/>
      <c r="U749" s="308"/>
      <c r="V749" s="308"/>
      <c r="W749" s="278"/>
      <c r="X749" s="278"/>
      <c r="Y749" s="377">
        <f>'4.  2011-2014 LRAM'!Y270*Y747</f>
        <v>3999.6911015041064</v>
      </c>
      <c r="Z749" s="377">
        <f>'4.  2011-2014 LRAM'!Z270*Z747</f>
        <v>55372.291763626228</v>
      </c>
      <c r="AA749" s="377">
        <f>'4.  2011-2014 LRAM'!AA270*AA747</f>
        <v>309.10457468195091</v>
      </c>
      <c r="AB749" s="377">
        <f>'4.  2011-2014 LRAM'!AB270*AB747</f>
        <v>0</v>
      </c>
      <c r="AC749" s="377">
        <f>'4.  2011-2014 LRAM'!AC270*AC747</f>
        <v>0</v>
      </c>
      <c r="AD749" s="377">
        <f>'4.  2011-2014 LRAM'!AD270*AD747</f>
        <v>0</v>
      </c>
      <c r="AE749" s="377">
        <f>'4.  2011-2014 LRAM'!AE270*AE747</f>
        <v>0</v>
      </c>
      <c r="AF749" s="377">
        <f>'4.  2011-2014 LRAM'!AF270*AF747</f>
        <v>0</v>
      </c>
      <c r="AG749" s="377">
        <f>'4.  2011-2014 LRAM'!AG270*AG747</f>
        <v>0</v>
      </c>
      <c r="AH749" s="377">
        <f>'4.  2011-2014 LRAM'!AH270*AH747</f>
        <v>0</v>
      </c>
      <c r="AI749" s="377">
        <f>'4.  2011-2014 LRAM'!AI270*AI747</f>
        <v>0</v>
      </c>
      <c r="AJ749" s="377">
        <f>'4.  2011-2014 LRAM'!AJ270*AJ747</f>
        <v>0</v>
      </c>
      <c r="AK749" s="377">
        <f>'4.  2011-2014 LRAM'!AK270*AK747</f>
        <v>0</v>
      </c>
      <c r="AL749" s="377">
        <f>'4.  2011-2014 LRAM'!AL270*AL747</f>
        <v>0</v>
      </c>
      <c r="AM749" s="628">
        <f t="shared" si="2040"/>
        <v>59681.087439812283</v>
      </c>
      <c r="AN749" s="442"/>
    </row>
    <row r="750" spans="1:40" ht="15">
      <c r="B750" s="323" t="s">
        <v>316</v>
      </c>
      <c r="C750" s="344"/>
      <c r="D750" s="308"/>
      <c r="E750" s="278"/>
      <c r="F750" s="278"/>
      <c r="G750" s="278"/>
      <c r="H750" s="278"/>
      <c r="I750" s="278"/>
      <c r="J750" s="278"/>
      <c r="K750" s="278"/>
      <c r="L750" s="278"/>
      <c r="M750" s="278"/>
      <c r="N750" s="278"/>
      <c r="O750" s="290"/>
      <c r="P750" s="278"/>
      <c r="Q750" s="278"/>
      <c r="R750" s="278"/>
      <c r="S750" s="308"/>
      <c r="T750" s="308"/>
      <c r="U750" s="308"/>
      <c r="V750" s="308"/>
      <c r="W750" s="278"/>
      <c r="X750" s="278"/>
      <c r="Y750" s="377">
        <f>'4.  2011-2014 LRAM'!Y399*Y747</f>
        <v>828.94862401892908</v>
      </c>
      <c r="Z750" s="377">
        <f>'4.  2011-2014 LRAM'!Z399*Z747</f>
        <v>576.19289115611627</v>
      </c>
      <c r="AA750" s="377">
        <f>'4.  2011-2014 LRAM'!AA399*AA747</f>
        <v>44508.323059621092</v>
      </c>
      <c r="AB750" s="377">
        <f>'4.  2011-2014 LRAM'!AB399*AB747</f>
        <v>505.81833214917577</v>
      </c>
      <c r="AC750" s="377">
        <f>'4.  2011-2014 LRAM'!AC399*AC747</f>
        <v>0</v>
      </c>
      <c r="AD750" s="377">
        <f>'4.  2011-2014 LRAM'!AD399*AD747</f>
        <v>0</v>
      </c>
      <c r="AE750" s="377">
        <f>'4.  2011-2014 LRAM'!AE399*AE747</f>
        <v>0</v>
      </c>
      <c r="AF750" s="377">
        <f>'4.  2011-2014 LRAM'!AF399*AF747</f>
        <v>0</v>
      </c>
      <c r="AG750" s="377">
        <f>'4.  2011-2014 LRAM'!AG399*AG747</f>
        <v>0</v>
      </c>
      <c r="AH750" s="377">
        <f>'4.  2011-2014 LRAM'!AH399*AH747</f>
        <v>0</v>
      </c>
      <c r="AI750" s="377">
        <f>'4.  2011-2014 LRAM'!AI399*AI747</f>
        <v>0</v>
      </c>
      <c r="AJ750" s="377">
        <f>'4.  2011-2014 LRAM'!AJ399*AJ747</f>
        <v>0</v>
      </c>
      <c r="AK750" s="377">
        <f>'4.  2011-2014 LRAM'!AK399*AK747</f>
        <v>0</v>
      </c>
      <c r="AL750" s="377">
        <f>'4.  2011-2014 LRAM'!AL399*AL747</f>
        <v>0</v>
      </c>
      <c r="AM750" s="628">
        <f t="shared" si="2040"/>
        <v>46419.282906945315</v>
      </c>
      <c r="AN750" s="442"/>
    </row>
    <row r="751" spans="1:40" ht="15">
      <c r="B751" s="323" t="s">
        <v>317</v>
      </c>
      <c r="C751" s="344"/>
      <c r="D751" s="308"/>
      <c r="E751" s="278"/>
      <c r="F751" s="278"/>
      <c r="G751" s="278"/>
      <c r="H751" s="278"/>
      <c r="I751" s="278"/>
      <c r="J751" s="278"/>
      <c r="K751" s="278"/>
      <c r="L751" s="278"/>
      <c r="M751" s="278"/>
      <c r="N751" s="278"/>
      <c r="O751" s="290"/>
      <c r="P751" s="278"/>
      <c r="Q751" s="278"/>
      <c r="R751" s="278"/>
      <c r="S751" s="308"/>
      <c r="T751" s="308"/>
      <c r="U751" s="308"/>
      <c r="V751" s="308"/>
      <c r="W751" s="278"/>
      <c r="X751" s="278"/>
      <c r="Y751" s="377">
        <f>'4.  2011-2014 LRAM'!Y529*Y747</f>
        <v>12066.646865261107</v>
      </c>
      <c r="Z751" s="377">
        <f>'4.  2011-2014 LRAM'!Z529*Z747</f>
        <v>5000.6537682147209</v>
      </c>
      <c r="AA751" s="377">
        <f>'4.  2011-2014 LRAM'!AA529*AA747</f>
        <v>50000.36894204744</v>
      </c>
      <c r="AB751" s="377">
        <f>'4.  2011-2014 LRAM'!AB529*AB747</f>
        <v>619.36406374471414</v>
      </c>
      <c r="AC751" s="377">
        <f>'4.  2011-2014 LRAM'!AC529*AC747</f>
        <v>0</v>
      </c>
      <c r="AD751" s="377">
        <f>'4.  2011-2014 LRAM'!AD529*AD747</f>
        <v>0</v>
      </c>
      <c r="AE751" s="377">
        <f>'4.  2011-2014 LRAM'!AE529*AE747</f>
        <v>0</v>
      </c>
      <c r="AF751" s="377">
        <f>'4.  2011-2014 LRAM'!AF529*AF747</f>
        <v>0</v>
      </c>
      <c r="AG751" s="377">
        <f>'4.  2011-2014 LRAM'!AG529*AG747</f>
        <v>0</v>
      </c>
      <c r="AH751" s="377">
        <f>'4.  2011-2014 LRAM'!AH529*AH747</f>
        <v>0</v>
      </c>
      <c r="AI751" s="377">
        <f>'4.  2011-2014 LRAM'!AI529*AI747</f>
        <v>0</v>
      </c>
      <c r="AJ751" s="377">
        <f>'4.  2011-2014 LRAM'!AJ529*AJ747</f>
        <v>0</v>
      </c>
      <c r="AK751" s="377">
        <f>'4.  2011-2014 LRAM'!AK529*AK747</f>
        <v>0</v>
      </c>
      <c r="AL751" s="377">
        <f>'4.  2011-2014 LRAM'!AL529*AL747</f>
        <v>0</v>
      </c>
      <c r="AM751" s="628">
        <f t="shared" si="2040"/>
        <v>67687.033639267975</v>
      </c>
      <c r="AN751" s="442"/>
    </row>
    <row r="752" spans="1:40" ht="15">
      <c r="B752" s="323" t="s">
        <v>318</v>
      </c>
      <c r="C752" s="344"/>
      <c r="D752" s="308"/>
      <c r="E752" s="278"/>
      <c r="F752" s="278"/>
      <c r="G752" s="278"/>
      <c r="H752" s="278"/>
      <c r="I752" s="278"/>
      <c r="J752" s="278"/>
      <c r="K752" s="278"/>
      <c r="L752" s="278"/>
      <c r="M752" s="278"/>
      <c r="N752" s="278"/>
      <c r="O752" s="290"/>
      <c r="P752" s="278"/>
      <c r="Q752" s="278"/>
      <c r="R752" s="278"/>
      <c r="S752" s="308"/>
      <c r="T752" s="308"/>
      <c r="U752" s="308"/>
      <c r="V752" s="308"/>
      <c r="W752" s="278"/>
      <c r="X752" s="278"/>
      <c r="Y752" s="377">
        <f t="shared" ref="Y752:AL752" si="2041">Y210*Y747</f>
        <v>24882.854900000002</v>
      </c>
      <c r="Z752" s="377">
        <f t="shared" si="2041"/>
        <v>16530.812869466208</v>
      </c>
      <c r="AA752" s="377">
        <f t="shared" si="2041"/>
        <v>183476.5798898481</v>
      </c>
      <c r="AB752" s="377">
        <f t="shared" si="2041"/>
        <v>0</v>
      </c>
      <c r="AC752" s="377">
        <f t="shared" si="2041"/>
        <v>0</v>
      </c>
      <c r="AD752" s="377">
        <f t="shared" si="2041"/>
        <v>0</v>
      </c>
      <c r="AE752" s="377">
        <f t="shared" si="2041"/>
        <v>0</v>
      </c>
      <c r="AF752" s="377">
        <f t="shared" si="2041"/>
        <v>0</v>
      </c>
      <c r="AG752" s="377">
        <f t="shared" si="2041"/>
        <v>0</v>
      </c>
      <c r="AH752" s="377">
        <f t="shared" si="2041"/>
        <v>0</v>
      </c>
      <c r="AI752" s="377">
        <f t="shared" si="2041"/>
        <v>0</v>
      </c>
      <c r="AJ752" s="377">
        <f t="shared" si="2041"/>
        <v>0</v>
      </c>
      <c r="AK752" s="377">
        <f t="shared" si="2041"/>
        <v>0</v>
      </c>
      <c r="AL752" s="377">
        <f t="shared" si="2041"/>
        <v>0</v>
      </c>
      <c r="AM752" s="628">
        <f t="shared" si="2040"/>
        <v>224890.24765931431</v>
      </c>
      <c r="AN752" s="442"/>
    </row>
    <row r="753" spans="1:40" ht="15">
      <c r="B753" s="323" t="s">
        <v>319</v>
      </c>
      <c r="C753" s="344"/>
      <c r="D753" s="308"/>
      <c r="E753" s="278"/>
      <c r="F753" s="278"/>
      <c r="G753" s="278"/>
      <c r="H753" s="278"/>
      <c r="I753" s="278"/>
      <c r="J753" s="278"/>
      <c r="K753" s="278"/>
      <c r="L753" s="278"/>
      <c r="M753" s="278"/>
      <c r="N753" s="278"/>
      <c r="O753" s="290"/>
      <c r="P753" s="278"/>
      <c r="Q753" s="278"/>
      <c r="R753" s="278"/>
      <c r="S753" s="308"/>
      <c r="T753" s="308"/>
      <c r="U753" s="308"/>
      <c r="V753" s="308"/>
      <c r="W753" s="278"/>
      <c r="X753" s="278"/>
      <c r="Y753" s="377">
        <f t="shared" ref="Y753:AL753" si="2042">Y393*Y747</f>
        <v>42129.566400000003</v>
      </c>
      <c r="Z753" s="377">
        <f t="shared" si="2042"/>
        <v>25104.249522016038</v>
      </c>
      <c r="AA753" s="377">
        <f t="shared" si="2042"/>
        <v>39861.277601315531</v>
      </c>
      <c r="AB753" s="377">
        <f t="shared" si="2042"/>
        <v>10217.754500117262</v>
      </c>
      <c r="AC753" s="377">
        <f t="shared" si="2042"/>
        <v>19112.082892131599</v>
      </c>
      <c r="AD753" s="377">
        <f t="shared" si="2042"/>
        <v>0</v>
      </c>
      <c r="AE753" s="377">
        <f t="shared" si="2042"/>
        <v>0</v>
      </c>
      <c r="AF753" s="377">
        <f t="shared" si="2042"/>
        <v>0</v>
      </c>
      <c r="AG753" s="377">
        <f t="shared" si="2042"/>
        <v>0</v>
      </c>
      <c r="AH753" s="377">
        <f t="shared" si="2042"/>
        <v>0</v>
      </c>
      <c r="AI753" s="377">
        <f t="shared" si="2042"/>
        <v>0</v>
      </c>
      <c r="AJ753" s="377">
        <f t="shared" si="2042"/>
        <v>0</v>
      </c>
      <c r="AK753" s="377">
        <f t="shared" si="2042"/>
        <v>0</v>
      </c>
      <c r="AL753" s="377">
        <f t="shared" si="2042"/>
        <v>0</v>
      </c>
      <c r="AM753" s="628">
        <f t="shared" si="2040"/>
        <v>136424.93091558042</v>
      </c>
      <c r="AN753" s="442"/>
    </row>
    <row r="754" spans="1:40" ht="15">
      <c r="B754" s="323" t="s">
        <v>320</v>
      </c>
      <c r="C754" s="344"/>
      <c r="D754" s="308"/>
      <c r="E754" s="278"/>
      <c r="F754" s="278"/>
      <c r="G754" s="278"/>
      <c r="H754" s="278"/>
      <c r="I754" s="278"/>
      <c r="J754" s="278"/>
      <c r="K754" s="278"/>
      <c r="L754" s="278"/>
      <c r="M754" s="278"/>
      <c r="N754" s="278"/>
      <c r="O754" s="290"/>
      <c r="P754" s="278"/>
      <c r="Q754" s="278"/>
      <c r="R754" s="278"/>
      <c r="S754" s="308"/>
      <c r="T754" s="308"/>
      <c r="U754" s="308"/>
      <c r="V754" s="308"/>
      <c r="W754" s="278"/>
      <c r="X754" s="278"/>
      <c r="Y754" s="377">
        <f t="shared" ref="Y754:AL754" si="2043">Y576*Y747</f>
        <v>64698.914584640304</v>
      </c>
      <c r="Z754" s="377">
        <f t="shared" si="2043"/>
        <v>23978.596837801251</v>
      </c>
      <c r="AA754" s="377">
        <f t="shared" si="2043"/>
        <v>80416.809971582203</v>
      </c>
      <c r="AB754" s="377">
        <f t="shared" si="2043"/>
        <v>15.831778562939725</v>
      </c>
      <c r="AC754" s="377">
        <f t="shared" si="2043"/>
        <v>9153.9941228582411</v>
      </c>
      <c r="AD754" s="377">
        <f t="shared" si="2043"/>
        <v>0</v>
      </c>
      <c r="AE754" s="377">
        <f t="shared" si="2043"/>
        <v>0</v>
      </c>
      <c r="AF754" s="377">
        <f t="shared" si="2043"/>
        <v>0</v>
      </c>
      <c r="AG754" s="377">
        <f t="shared" si="2043"/>
        <v>0</v>
      </c>
      <c r="AH754" s="377">
        <f t="shared" si="2043"/>
        <v>0</v>
      </c>
      <c r="AI754" s="377">
        <f t="shared" si="2043"/>
        <v>0</v>
      </c>
      <c r="AJ754" s="377">
        <f t="shared" si="2043"/>
        <v>0</v>
      </c>
      <c r="AK754" s="377">
        <f t="shared" si="2043"/>
        <v>0</v>
      </c>
      <c r="AL754" s="377">
        <f t="shared" si="2043"/>
        <v>0</v>
      </c>
      <c r="AM754" s="628">
        <f t="shared" si="2040"/>
        <v>178264.14729544497</v>
      </c>
      <c r="AN754" s="442"/>
    </row>
    <row r="755" spans="1:40" ht="15">
      <c r="B755" s="323" t="s">
        <v>321</v>
      </c>
      <c r="C755" s="344"/>
      <c r="D755" s="308"/>
      <c r="E755" s="278"/>
      <c r="F755" s="278"/>
      <c r="G755" s="278"/>
      <c r="H755" s="278"/>
      <c r="I755" s="278"/>
      <c r="J755" s="278"/>
      <c r="K755" s="278"/>
      <c r="L755" s="278"/>
      <c r="M755" s="278"/>
      <c r="N755" s="278"/>
      <c r="O755" s="290"/>
      <c r="P755" s="278"/>
      <c r="Q755" s="278"/>
      <c r="R755" s="278"/>
      <c r="S755" s="308"/>
      <c r="T755" s="308"/>
      <c r="U755" s="308"/>
      <c r="V755" s="308"/>
      <c r="W755" s="278"/>
      <c r="X755" s="278"/>
      <c r="Y755" s="377">
        <f>Y744*Y747</f>
        <v>21402.774376214908</v>
      </c>
      <c r="Z755" s="377">
        <f t="shared" ref="Z755:AL755" si="2044">Z744*Z747</f>
        <v>80713.886274242963</v>
      </c>
      <c r="AA755" s="377">
        <f t="shared" si="2044"/>
        <v>54449.604257292311</v>
      </c>
      <c r="AB755" s="377">
        <f t="shared" si="2044"/>
        <v>1124.8469818253602</v>
      </c>
      <c r="AC755" s="377">
        <f>AC744*AC747</f>
        <v>1227.4921440000001</v>
      </c>
      <c r="AD755" s="377">
        <f t="shared" si="2044"/>
        <v>0</v>
      </c>
      <c r="AE755" s="377">
        <f t="shared" si="2044"/>
        <v>0</v>
      </c>
      <c r="AF755" s="377">
        <f t="shared" si="2044"/>
        <v>0</v>
      </c>
      <c r="AG755" s="377">
        <f t="shared" si="2044"/>
        <v>0</v>
      </c>
      <c r="AH755" s="377">
        <f t="shared" si="2044"/>
        <v>0</v>
      </c>
      <c r="AI755" s="377">
        <f t="shared" si="2044"/>
        <v>0</v>
      </c>
      <c r="AJ755" s="377">
        <f t="shared" si="2044"/>
        <v>0</v>
      </c>
      <c r="AK755" s="377">
        <f t="shared" si="2044"/>
        <v>0</v>
      </c>
      <c r="AL755" s="377">
        <f t="shared" si="2044"/>
        <v>0</v>
      </c>
      <c r="AM755" s="628">
        <f t="shared" si="2040"/>
        <v>158918.60403357554</v>
      </c>
      <c r="AN755" s="442"/>
    </row>
    <row r="756" spans="1:40" ht="15.6">
      <c r="B756" s="348" t="s">
        <v>322</v>
      </c>
      <c r="C756" s="344"/>
      <c r="D756" s="335"/>
      <c r="E756" s="333"/>
      <c r="F756" s="333"/>
      <c r="G756" s="333"/>
      <c r="H756" s="333"/>
      <c r="I756" s="333"/>
      <c r="J756" s="333"/>
      <c r="K756" s="333"/>
      <c r="L756" s="333"/>
      <c r="M756" s="333"/>
      <c r="N756" s="333"/>
      <c r="O756" s="299"/>
      <c r="P756" s="333"/>
      <c r="Q756" s="333"/>
      <c r="R756" s="333"/>
      <c r="S756" s="335"/>
      <c r="T756" s="335"/>
      <c r="U756" s="335"/>
      <c r="V756" s="335"/>
      <c r="W756" s="333"/>
      <c r="X756" s="333"/>
      <c r="Y756" s="345">
        <f>SUM(Y748:Y755)</f>
        <v>176157.82618408941</v>
      </c>
      <c r="Z756" s="345">
        <f>SUM(Z748:Z755)</f>
        <v>271851.71521952195</v>
      </c>
      <c r="AA756" s="345">
        <f t="shared" ref="AA756:AE756" si="2045">SUM(AA748:AA755)</f>
        <v>457526.35817532061</v>
      </c>
      <c r="AB756" s="345">
        <f t="shared" si="2045"/>
        <v>12483.615656399452</v>
      </c>
      <c r="AC756" s="345">
        <f t="shared" si="2045"/>
        <v>29493.569158989838</v>
      </c>
      <c r="AD756" s="345">
        <f t="shared" si="2045"/>
        <v>0</v>
      </c>
      <c r="AE756" s="345">
        <f t="shared" si="2045"/>
        <v>0</v>
      </c>
      <c r="AF756" s="345">
        <f t="shared" ref="AF756:AL756" si="2046">SUM(AF748:AF755)</f>
        <v>0</v>
      </c>
      <c r="AG756" s="345">
        <f t="shared" si="2046"/>
        <v>0</v>
      </c>
      <c r="AH756" s="345">
        <f t="shared" si="2046"/>
        <v>0</v>
      </c>
      <c r="AI756" s="345">
        <f t="shared" si="2046"/>
        <v>0</v>
      </c>
      <c r="AJ756" s="345">
        <f t="shared" si="2046"/>
        <v>0</v>
      </c>
      <c r="AK756" s="345">
        <f t="shared" si="2046"/>
        <v>0</v>
      </c>
      <c r="AL756" s="345">
        <f t="shared" si="2046"/>
        <v>0</v>
      </c>
      <c r="AM756" s="406">
        <f>SUM(AM748:AM755)</f>
        <v>947513.08439432119</v>
      </c>
      <c r="AN756" s="442"/>
    </row>
    <row r="757" spans="1:40" ht="15.6">
      <c r="B757" s="348" t="s">
        <v>323</v>
      </c>
      <c r="C757" s="344"/>
      <c r="D757" s="349"/>
      <c r="E757" s="333"/>
      <c r="F757" s="333"/>
      <c r="G757" s="333"/>
      <c r="H757" s="333"/>
      <c r="I757" s="333"/>
      <c r="J757" s="333"/>
      <c r="K757" s="333"/>
      <c r="L757" s="333"/>
      <c r="M757" s="333"/>
      <c r="N757" s="333"/>
      <c r="O757" s="299"/>
      <c r="P757" s="333"/>
      <c r="Q757" s="333"/>
      <c r="R757" s="333"/>
      <c r="S757" s="335"/>
      <c r="T757" s="335"/>
      <c r="U757" s="335"/>
      <c r="V757" s="335"/>
      <c r="W757" s="333"/>
      <c r="X757" s="333"/>
      <c r="Y757" s="346">
        <f>Y745*Y747</f>
        <v>37465.800000000003</v>
      </c>
      <c r="Z757" s="346">
        <f t="shared" ref="Z757:AE757" si="2047">Z745*Z747</f>
        <v>14871.599999999999</v>
      </c>
      <c r="AA757" s="346">
        <f t="shared" si="2047"/>
        <v>275975.49914915813</v>
      </c>
      <c r="AB757" s="346">
        <f t="shared" si="2047"/>
        <v>3410.2326568810849</v>
      </c>
      <c r="AC757" s="346">
        <f t="shared" si="2047"/>
        <v>375.39325498172246</v>
      </c>
      <c r="AD757" s="346">
        <f t="shared" si="2047"/>
        <v>0</v>
      </c>
      <c r="AE757" s="346">
        <f t="shared" si="2047"/>
        <v>0</v>
      </c>
      <c r="AF757" s="346">
        <f t="shared" ref="AF757:AL757" si="2048">AF745*AF747</f>
        <v>0</v>
      </c>
      <c r="AG757" s="346">
        <f t="shared" si="2048"/>
        <v>0</v>
      </c>
      <c r="AH757" s="346">
        <f t="shared" si="2048"/>
        <v>0</v>
      </c>
      <c r="AI757" s="346">
        <f t="shared" si="2048"/>
        <v>0</v>
      </c>
      <c r="AJ757" s="346">
        <f t="shared" si="2048"/>
        <v>0</v>
      </c>
      <c r="AK757" s="346">
        <f t="shared" si="2048"/>
        <v>0</v>
      </c>
      <c r="AL757" s="346">
        <f t="shared" si="2048"/>
        <v>0</v>
      </c>
      <c r="AM757" s="406">
        <f>SUM(Y757:AL757)</f>
        <v>332098.52506102098</v>
      </c>
      <c r="AN757" s="442"/>
    </row>
    <row r="758" spans="1:40" ht="15.6">
      <c r="B758" s="348" t="s">
        <v>324</v>
      </c>
      <c r="C758" s="344"/>
      <c r="D758" s="349"/>
      <c r="E758" s="333"/>
      <c r="F758" s="333"/>
      <c r="G758" s="333"/>
      <c r="H758" s="333"/>
      <c r="I758" s="333"/>
      <c r="J758" s="333"/>
      <c r="K758" s="333"/>
      <c r="L758" s="333"/>
      <c r="M758" s="333"/>
      <c r="N758" s="333"/>
      <c r="O758" s="299"/>
      <c r="P758" s="333"/>
      <c r="Q758" s="333"/>
      <c r="R758" s="333"/>
      <c r="S758" s="349"/>
      <c r="T758" s="349"/>
      <c r="U758" s="349"/>
      <c r="V758" s="349"/>
      <c r="W758" s="333"/>
      <c r="X758" s="333"/>
      <c r="Y758" s="350"/>
      <c r="Z758" s="350"/>
      <c r="AA758" s="350"/>
      <c r="AB758" s="350"/>
      <c r="AC758" s="350"/>
      <c r="AD758" s="350"/>
      <c r="AE758" s="350"/>
      <c r="AF758" s="350"/>
      <c r="AG758" s="350"/>
      <c r="AH758" s="350"/>
      <c r="AI758" s="350"/>
      <c r="AJ758" s="350"/>
      <c r="AK758" s="350"/>
      <c r="AL758" s="350"/>
      <c r="AM758" s="406">
        <f>AM756-AM757</f>
        <v>615414.55933330022</v>
      </c>
      <c r="AN758" s="442"/>
    </row>
    <row r="759" spans="1:40" ht="15">
      <c r="B759" s="323"/>
      <c r="C759" s="349"/>
      <c r="D759" s="349"/>
      <c r="E759" s="333"/>
      <c r="F759" s="333"/>
      <c r="G759" s="333"/>
      <c r="H759" s="333"/>
      <c r="I759" s="333"/>
      <c r="J759" s="333"/>
      <c r="K759" s="333"/>
      <c r="L759" s="333"/>
      <c r="M759" s="333"/>
      <c r="N759" s="333"/>
      <c r="O759" s="299"/>
      <c r="P759" s="333"/>
      <c r="Q759" s="333"/>
      <c r="R759" s="333"/>
      <c r="S759" s="349"/>
      <c r="T759" s="344"/>
      <c r="U759" s="349"/>
      <c r="V759" s="349"/>
      <c r="W759" s="333"/>
      <c r="X759" s="333"/>
      <c r="Y759" s="351"/>
      <c r="Z759" s="351"/>
      <c r="AA759" s="351"/>
      <c r="AB759" s="351"/>
      <c r="AC759" s="351"/>
      <c r="AD759" s="351"/>
      <c r="AE759" s="351"/>
      <c r="AF759" s="351"/>
      <c r="AG759" s="351"/>
      <c r="AH759" s="351"/>
      <c r="AI759" s="351"/>
      <c r="AJ759" s="351"/>
      <c r="AK759" s="351"/>
      <c r="AL759" s="351"/>
      <c r="AM759" s="347"/>
      <c r="AN759" s="442"/>
    </row>
    <row r="760" spans="1:40" ht="15">
      <c r="B760" s="438" t="s">
        <v>325</v>
      </c>
      <c r="C760" s="303"/>
      <c r="D760" s="278"/>
      <c r="E760" s="278"/>
      <c r="F760" s="278"/>
      <c r="G760" s="278"/>
      <c r="H760" s="278"/>
      <c r="I760" s="278"/>
      <c r="J760" s="278"/>
      <c r="K760" s="278"/>
      <c r="L760" s="278"/>
      <c r="M760" s="278"/>
      <c r="N760" s="278"/>
      <c r="O760" s="356"/>
      <c r="P760" s="278"/>
      <c r="Q760" s="278"/>
      <c r="R760" s="278"/>
      <c r="S760" s="303"/>
      <c r="T760" s="308"/>
      <c r="U760" s="308"/>
      <c r="V760" s="278"/>
      <c r="W760" s="278"/>
      <c r="X760" s="308"/>
      <c r="Y760" s="290">
        <f>SUMPRODUCT(E587:E742,Y587:Y742)</f>
        <v>5195047.826726431</v>
      </c>
      <c r="Z760" s="290">
        <f>SUMPRODUCT(E587:E742,Z587:Z742)</f>
        <v>4872714.1989485873</v>
      </c>
      <c r="AA760" s="290">
        <f t="shared" ref="AA760:AL760" si="2049">IF(AA585="kw",SUMPRODUCT($N$587:$N$742,$P$587:$P$742,AA587:AA742),SUMPRODUCT($E$587:$E$742,AA587:AA742))</f>
        <v>11152.44951299435</v>
      </c>
      <c r="AB760" s="290">
        <f t="shared" si="2049"/>
        <v>396.9534466687935</v>
      </c>
      <c r="AC760" s="290">
        <f t="shared" si="2049"/>
        <v>51.44</v>
      </c>
      <c r="AD760" s="290">
        <f t="shared" si="2049"/>
        <v>0</v>
      </c>
      <c r="AE760" s="290">
        <f t="shared" si="2049"/>
        <v>0</v>
      </c>
      <c r="AF760" s="290">
        <f t="shared" si="2049"/>
        <v>0</v>
      </c>
      <c r="AG760" s="290">
        <f t="shared" si="2049"/>
        <v>0</v>
      </c>
      <c r="AH760" s="290">
        <f t="shared" si="2049"/>
        <v>0</v>
      </c>
      <c r="AI760" s="290">
        <f t="shared" si="2049"/>
        <v>0</v>
      </c>
      <c r="AJ760" s="290">
        <f t="shared" si="2049"/>
        <v>0</v>
      </c>
      <c r="AK760" s="290">
        <f t="shared" si="2049"/>
        <v>0</v>
      </c>
      <c r="AL760" s="290">
        <f t="shared" si="2049"/>
        <v>0</v>
      </c>
      <c r="AM760" s="336"/>
    </row>
    <row r="761" spans="1:40" ht="15">
      <c r="B761" s="439" t="s">
        <v>326</v>
      </c>
      <c r="C761" s="363"/>
      <c r="D761" s="383"/>
      <c r="E761" s="383"/>
      <c r="F761" s="383"/>
      <c r="G761" s="383"/>
      <c r="H761" s="383"/>
      <c r="I761" s="383"/>
      <c r="J761" s="383"/>
      <c r="K761" s="383"/>
      <c r="L761" s="383"/>
      <c r="M761" s="383"/>
      <c r="N761" s="383"/>
      <c r="O761" s="382"/>
      <c r="P761" s="383"/>
      <c r="Q761" s="383"/>
      <c r="R761" s="383"/>
      <c r="S761" s="363"/>
      <c r="T761" s="384"/>
      <c r="U761" s="384"/>
      <c r="V761" s="383"/>
      <c r="W761" s="383"/>
      <c r="X761" s="384"/>
      <c r="Y761" s="325">
        <f>SUMPRODUCT(F587:F742,Y587:Y742)</f>
        <v>5195047.826726431</v>
      </c>
      <c r="Z761" s="325">
        <f>SUMPRODUCT(F587:F742,Z587:Z742)</f>
        <v>4872714.1989485873</v>
      </c>
      <c r="AA761" s="325">
        <f t="shared" ref="AA761:AL761" si="2050">IF(AA585="kw",SUMPRODUCT($N$587:$N$742,$Q$587:$Q$742,AA587:AA742),SUMPRODUCT($F$587:$F$742,AA587:AA742))</f>
        <v>11152.44951299435</v>
      </c>
      <c r="AB761" s="325">
        <f t="shared" si="2050"/>
        <v>396.9534466687935</v>
      </c>
      <c r="AC761" s="325">
        <f t="shared" si="2050"/>
        <v>51.44</v>
      </c>
      <c r="AD761" s="325">
        <f t="shared" si="2050"/>
        <v>0</v>
      </c>
      <c r="AE761" s="325">
        <f t="shared" si="2050"/>
        <v>0</v>
      </c>
      <c r="AF761" s="325">
        <f t="shared" si="2050"/>
        <v>0</v>
      </c>
      <c r="AG761" s="325">
        <f t="shared" si="2050"/>
        <v>0</v>
      </c>
      <c r="AH761" s="325">
        <f t="shared" si="2050"/>
        <v>0</v>
      </c>
      <c r="AI761" s="325">
        <f t="shared" si="2050"/>
        <v>0</v>
      </c>
      <c r="AJ761" s="325">
        <f t="shared" si="2050"/>
        <v>0</v>
      </c>
      <c r="AK761" s="325">
        <f t="shared" si="2050"/>
        <v>0</v>
      </c>
      <c r="AL761" s="325">
        <f t="shared" si="2050"/>
        <v>0</v>
      </c>
      <c r="AM761" s="385"/>
    </row>
    <row r="762" spans="1:40" ht="20.25" customHeight="1">
      <c r="B762" s="367" t="s">
        <v>585</v>
      </c>
      <c r="C762" s="386"/>
      <c r="D762" s="387"/>
      <c r="E762" s="387"/>
      <c r="F762" s="387"/>
      <c r="G762" s="387"/>
      <c r="H762" s="387"/>
      <c r="I762" s="387"/>
      <c r="J762" s="387"/>
      <c r="K762" s="387"/>
      <c r="L762" s="387"/>
      <c r="M762" s="387"/>
      <c r="N762" s="387"/>
      <c r="O762" s="387"/>
      <c r="P762" s="387"/>
      <c r="Q762" s="387"/>
      <c r="R762" s="387"/>
      <c r="S762" s="370"/>
      <c r="T762" s="371"/>
      <c r="U762" s="387"/>
      <c r="V762" s="387"/>
      <c r="W762" s="387"/>
      <c r="X762" s="387"/>
      <c r="Y762" s="408"/>
      <c r="Z762" s="408"/>
      <c r="AA762" s="408"/>
      <c r="AB762" s="408"/>
      <c r="AC762" s="408"/>
      <c r="AD762" s="408"/>
      <c r="AE762" s="408"/>
      <c r="AF762" s="408"/>
      <c r="AG762" s="408"/>
      <c r="AH762" s="408"/>
      <c r="AI762" s="408"/>
      <c r="AJ762" s="408"/>
      <c r="AK762" s="408"/>
      <c r="AL762" s="408"/>
      <c r="AM762" s="388"/>
    </row>
    <row r="765" spans="1:40" ht="15.6">
      <c r="B765" s="279" t="s">
        <v>327</v>
      </c>
      <c r="C765" s="280"/>
      <c r="D765" s="589" t="s">
        <v>525</v>
      </c>
      <c r="E765" s="252"/>
      <c r="F765" s="589"/>
      <c r="G765" s="252"/>
      <c r="H765" s="252"/>
      <c r="I765" s="252"/>
      <c r="J765" s="252"/>
      <c r="K765" s="252"/>
      <c r="L765" s="252"/>
      <c r="M765" s="252"/>
      <c r="N765" s="252"/>
      <c r="O765" s="280"/>
      <c r="P765" s="252"/>
      <c r="Q765" s="252"/>
      <c r="R765" s="252"/>
      <c r="S765" s="252"/>
      <c r="T765" s="252"/>
      <c r="U765" s="252"/>
      <c r="V765" s="252"/>
      <c r="W765" s="252"/>
      <c r="X765" s="252"/>
      <c r="Y765" s="269"/>
      <c r="Z765" s="266"/>
      <c r="AA765" s="266"/>
      <c r="AB765" s="266"/>
      <c r="AC765" s="266"/>
      <c r="AD765" s="266"/>
      <c r="AE765" s="266"/>
      <c r="AF765" s="266"/>
      <c r="AG765" s="266"/>
      <c r="AH765" s="266"/>
      <c r="AI765" s="266"/>
      <c r="AJ765" s="266"/>
      <c r="AK765" s="266"/>
      <c r="AL765" s="266"/>
    </row>
    <row r="766" spans="1:40" ht="33" customHeight="1">
      <c r="B766" s="861" t="s">
        <v>211</v>
      </c>
      <c r="C766" s="863" t="s">
        <v>33</v>
      </c>
      <c r="D766" s="283" t="s">
        <v>421</v>
      </c>
      <c r="E766" s="865" t="s">
        <v>209</v>
      </c>
      <c r="F766" s="866"/>
      <c r="G766" s="866"/>
      <c r="H766" s="866"/>
      <c r="I766" s="866"/>
      <c r="J766" s="866"/>
      <c r="K766" s="866"/>
      <c r="L766" s="866"/>
      <c r="M766" s="867"/>
      <c r="N766" s="868" t="s">
        <v>213</v>
      </c>
      <c r="O766" s="283" t="s">
        <v>422</v>
      </c>
      <c r="P766" s="865" t="s">
        <v>212</v>
      </c>
      <c r="Q766" s="866"/>
      <c r="R766" s="866"/>
      <c r="S766" s="866"/>
      <c r="T766" s="866"/>
      <c r="U766" s="866"/>
      <c r="V766" s="866"/>
      <c r="W766" s="866"/>
      <c r="X766" s="867"/>
      <c r="Y766" s="858" t="s">
        <v>243</v>
      </c>
      <c r="Z766" s="859"/>
      <c r="AA766" s="859"/>
      <c r="AB766" s="859"/>
      <c r="AC766" s="859"/>
      <c r="AD766" s="859"/>
      <c r="AE766" s="859"/>
      <c r="AF766" s="859"/>
      <c r="AG766" s="859"/>
      <c r="AH766" s="859"/>
      <c r="AI766" s="859"/>
      <c r="AJ766" s="859"/>
      <c r="AK766" s="859"/>
      <c r="AL766" s="859"/>
      <c r="AM766" s="860"/>
    </row>
    <row r="767" spans="1:40" ht="65.25" customHeight="1">
      <c r="B767" s="862"/>
      <c r="C767" s="864"/>
      <c r="D767" s="284">
        <v>2019</v>
      </c>
      <c r="E767" s="284">
        <v>2020</v>
      </c>
      <c r="F767" s="284">
        <v>2021</v>
      </c>
      <c r="G767" s="284">
        <v>2022</v>
      </c>
      <c r="H767" s="284">
        <v>2023</v>
      </c>
      <c r="I767" s="284">
        <v>2024</v>
      </c>
      <c r="J767" s="284">
        <v>2025</v>
      </c>
      <c r="K767" s="284">
        <v>2026</v>
      </c>
      <c r="L767" s="284">
        <v>2027</v>
      </c>
      <c r="M767" s="284">
        <v>2028</v>
      </c>
      <c r="N767" s="869"/>
      <c r="O767" s="284">
        <v>2019</v>
      </c>
      <c r="P767" s="284">
        <v>2020</v>
      </c>
      <c r="Q767" s="284">
        <v>2021</v>
      </c>
      <c r="R767" s="284">
        <v>2022</v>
      </c>
      <c r="S767" s="284">
        <v>2023</v>
      </c>
      <c r="T767" s="284">
        <v>2024</v>
      </c>
      <c r="U767" s="284">
        <v>2025</v>
      </c>
      <c r="V767" s="284">
        <v>2026</v>
      </c>
      <c r="W767" s="284">
        <v>2027</v>
      </c>
      <c r="X767" s="284">
        <v>2028</v>
      </c>
      <c r="Y767" s="284" t="str">
        <f>'1.  LRAMVA Summary'!D52</f>
        <v>Residential</v>
      </c>
      <c r="Z767" s="284" t="str">
        <f>'1.  LRAMVA Summary'!E52</f>
        <v>GS&lt;50 kW</v>
      </c>
      <c r="AA767" s="284" t="str">
        <f>'1.  LRAMVA Summary'!F52</f>
        <v>GS&gt;50 kW</v>
      </c>
      <c r="AB767" s="284" t="str">
        <f>'1.  LRAMVA Summary'!G52</f>
        <v>GS&gt;1000 kW</v>
      </c>
      <c r="AC767" s="284" t="str">
        <f>'1.  LRAMVA Summary'!H52</f>
        <v>Street Lighting</v>
      </c>
      <c r="AD767" s="284" t="str">
        <f>'1.  LRAMVA Summary'!I52</f>
        <v/>
      </c>
      <c r="AE767" s="284" t="str">
        <f>'1.  LRAMVA Summary'!J52</f>
        <v/>
      </c>
      <c r="AF767" s="284" t="str">
        <f>'1.  LRAMVA Summary'!K52</f>
        <v/>
      </c>
      <c r="AG767" s="284" t="str">
        <f>'1.  LRAMVA Summary'!L52</f>
        <v/>
      </c>
      <c r="AH767" s="284" t="str">
        <f>'1.  LRAMVA Summary'!M52</f>
        <v/>
      </c>
      <c r="AI767" s="284" t="str">
        <f>'1.  LRAMVA Summary'!N52</f>
        <v/>
      </c>
      <c r="AJ767" s="284" t="str">
        <f>'1.  LRAMVA Summary'!O52</f>
        <v/>
      </c>
      <c r="AK767" s="284" t="str">
        <f>'1.  LRAMVA Summary'!P52</f>
        <v/>
      </c>
      <c r="AL767" s="284" t="str">
        <f>'1.  LRAMVA Summary'!Q52</f>
        <v/>
      </c>
      <c r="AM767" s="286" t="str">
        <f>'1.  LRAMVA Summary'!R52</f>
        <v>Total</v>
      </c>
    </row>
    <row r="768" spans="1:40" ht="15.75" customHeight="1">
      <c r="A768" s="531"/>
      <c r="B768" s="517" t="s">
        <v>503</v>
      </c>
      <c r="C768" s="288"/>
      <c r="D768" s="288"/>
      <c r="E768" s="288"/>
      <c r="F768" s="288"/>
      <c r="G768" s="288"/>
      <c r="H768" s="288"/>
      <c r="I768" s="288"/>
      <c r="J768" s="288"/>
      <c r="K768" s="288"/>
      <c r="L768" s="288"/>
      <c r="M768" s="288"/>
      <c r="N768" s="289"/>
      <c r="O768" s="288"/>
      <c r="P768" s="288"/>
      <c r="Q768" s="288"/>
      <c r="R768" s="288"/>
      <c r="S768" s="288"/>
      <c r="T768" s="288"/>
      <c r="U768" s="288"/>
      <c r="V768" s="288"/>
      <c r="W768" s="288"/>
      <c r="X768" s="288"/>
      <c r="Y768" s="290" t="str">
        <f>'1.  LRAMVA Summary'!D53</f>
        <v>kWh</v>
      </c>
      <c r="Z768" s="290" t="str">
        <f>'1.  LRAMVA Summary'!E53</f>
        <v>kWh</v>
      </c>
      <c r="AA768" s="290" t="str">
        <f>'1.  LRAMVA Summary'!F53</f>
        <v>KW</v>
      </c>
      <c r="AB768" s="290" t="str">
        <f>'1.  LRAMVA Summary'!G53</f>
        <v>KW</v>
      </c>
      <c r="AC768" s="290" t="str">
        <f>'1.  LRAMVA Summary'!H53</f>
        <v>KW</v>
      </c>
      <c r="AD768" s="290">
        <f>'1.  LRAMVA Summary'!I53</f>
        <v>0</v>
      </c>
      <c r="AE768" s="290">
        <f>'1.  LRAMVA Summary'!J53</f>
        <v>0</v>
      </c>
      <c r="AF768" s="290">
        <f>'1.  LRAMVA Summary'!K53</f>
        <v>0</v>
      </c>
      <c r="AG768" s="290">
        <f>'1.  LRAMVA Summary'!L53</f>
        <v>0</v>
      </c>
      <c r="AH768" s="290">
        <f>'1.  LRAMVA Summary'!M53</f>
        <v>0</v>
      </c>
      <c r="AI768" s="290">
        <f>'1.  LRAMVA Summary'!N53</f>
        <v>0</v>
      </c>
      <c r="AJ768" s="290">
        <f>'1.  LRAMVA Summary'!O53</f>
        <v>0</v>
      </c>
      <c r="AK768" s="290">
        <f>'1.  LRAMVA Summary'!P53</f>
        <v>0</v>
      </c>
      <c r="AL768" s="290">
        <f>'1.  LRAMVA Summary'!Q53</f>
        <v>0</v>
      </c>
      <c r="AM768" s="291"/>
    </row>
    <row r="769" spans="1:39" ht="15.6" hidden="1" outlineLevel="1">
      <c r="A769" s="531"/>
      <c r="B769" s="503" t="s">
        <v>496</v>
      </c>
      <c r="C769" s="288"/>
      <c r="D769" s="288"/>
      <c r="E769" s="288"/>
      <c r="F769" s="288"/>
      <c r="G769" s="288"/>
      <c r="H769" s="288"/>
      <c r="I769" s="288"/>
      <c r="J769" s="288"/>
      <c r="K769" s="288"/>
      <c r="L769" s="288"/>
      <c r="M769" s="288"/>
      <c r="N769" s="289"/>
      <c r="O769" s="288"/>
      <c r="P769" s="288"/>
      <c r="Q769" s="288"/>
      <c r="R769" s="288"/>
      <c r="S769" s="288"/>
      <c r="T769" s="288"/>
      <c r="U769" s="288"/>
      <c r="V769" s="288"/>
      <c r="W769" s="288"/>
      <c r="X769" s="288"/>
      <c r="Y769" s="290"/>
      <c r="Z769" s="290"/>
      <c r="AA769" s="290"/>
      <c r="AB769" s="290"/>
      <c r="AC769" s="290"/>
      <c r="AD769" s="290"/>
      <c r="AE769" s="290"/>
      <c r="AF769" s="290"/>
      <c r="AG769" s="290"/>
      <c r="AH769" s="290"/>
      <c r="AI769" s="290"/>
      <c r="AJ769" s="290"/>
      <c r="AK769" s="290"/>
      <c r="AL769" s="290"/>
      <c r="AM769" s="291"/>
    </row>
    <row r="770" spans="1:39" ht="15" hidden="1" outlineLevel="1">
      <c r="A770" s="531">
        <v>1</v>
      </c>
      <c r="B770" s="427" t="s">
        <v>95</v>
      </c>
      <c r="C770" s="290" t="s">
        <v>25</v>
      </c>
      <c r="D770" s="294"/>
      <c r="E770" s="294"/>
      <c r="F770" s="294"/>
      <c r="G770" s="294"/>
      <c r="H770" s="294"/>
      <c r="I770" s="294"/>
      <c r="J770" s="294"/>
      <c r="K770" s="294"/>
      <c r="L770" s="294"/>
      <c r="M770" s="294"/>
      <c r="N770" s="290"/>
      <c r="O770" s="294"/>
      <c r="P770" s="294"/>
      <c r="Q770" s="294"/>
      <c r="R770" s="294"/>
      <c r="S770" s="294"/>
      <c r="T770" s="294"/>
      <c r="U770" s="294"/>
      <c r="V770" s="294"/>
      <c r="W770" s="294"/>
      <c r="X770" s="294"/>
      <c r="Y770" s="409"/>
      <c r="Z770" s="409"/>
      <c r="AA770" s="409"/>
      <c r="AB770" s="409"/>
      <c r="AC770" s="409"/>
      <c r="AD770" s="409"/>
      <c r="AE770" s="409"/>
      <c r="AF770" s="409"/>
      <c r="AG770" s="409"/>
      <c r="AH770" s="409"/>
      <c r="AI770" s="409"/>
      <c r="AJ770" s="409"/>
      <c r="AK770" s="409"/>
      <c r="AL770" s="409"/>
      <c r="AM770" s="295">
        <f>SUM(Y770:AL770)</f>
        <v>0</v>
      </c>
    </row>
    <row r="771" spans="1:39" ht="15" hidden="1" outlineLevel="1">
      <c r="A771" s="531"/>
      <c r="B771" s="293" t="s">
        <v>342</v>
      </c>
      <c r="C771" s="290" t="s">
        <v>163</v>
      </c>
      <c r="D771" s="294"/>
      <c r="E771" s="294"/>
      <c r="F771" s="294"/>
      <c r="G771" s="294"/>
      <c r="H771" s="294"/>
      <c r="I771" s="294"/>
      <c r="J771" s="294"/>
      <c r="K771" s="294"/>
      <c r="L771" s="294"/>
      <c r="M771" s="294"/>
      <c r="N771" s="467"/>
      <c r="O771" s="294"/>
      <c r="P771" s="294"/>
      <c r="Q771" s="294"/>
      <c r="R771" s="294"/>
      <c r="S771" s="294"/>
      <c r="T771" s="294"/>
      <c r="U771" s="294"/>
      <c r="V771" s="294"/>
      <c r="W771" s="294"/>
      <c r="X771" s="294"/>
      <c r="Y771" s="410">
        <f>Y770</f>
        <v>0</v>
      </c>
      <c r="Z771" s="410">
        <f t="shared" ref="Z771" si="2051">Z770</f>
        <v>0</v>
      </c>
      <c r="AA771" s="410">
        <f t="shared" ref="AA771" si="2052">AA770</f>
        <v>0</v>
      </c>
      <c r="AB771" s="410">
        <f t="shared" ref="AB771" si="2053">AB770</f>
        <v>0</v>
      </c>
      <c r="AC771" s="410">
        <f t="shared" ref="AC771" si="2054">AC770</f>
        <v>0</v>
      </c>
      <c r="AD771" s="410">
        <f t="shared" ref="AD771" si="2055">AD770</f>
        <v>0</v>
      </c>
      <c r="AE771" s="410">
        <f t="shared" ref="AE771" si="2056">AE770</f>
        <v>0</v>
      </c>
      <c r="AF771" s="410">
        <f t="shared" ref="AF771" si="2057">AF770</f>
        <v>0</v>
      </c>
      <c r="AG771" s="410">
        <f t="shared" ref="AG771" si="2058">AG770</f>
        <v>0</v>
      </c>
      <c r="AH771" s="410">
        <f t="shared" ref="AH771" si="2059">AH770</f>
        <v>0</v>
      </c>
      <c r="AI771" s="410">
        <f t="shared" ref="AI771" si="2060">AI770</f>
        <v>0</v>
      </c>
      <c r="AJ771" s="410">
        <f t="shared" ref="AJ771" si="2061">AJ770</f>
        <v>0</v>
      </c>
      <c r="AK771" s="410">
        <f t="shared" ref="AK771" si="2062">AK770</f>
        <v>0</v>
      </c>
      <c r="AL771" s="410">
        <f t="shared" ref="AL771" si="2063">AL770</f>
        <v>0</v>
      </c>
      <c r="AM771" s="296"/>
    </row>
    <row r="772" spans="1:39" ht="15.6" hidden="1" outlineLevel="1">
      <c r="A772" s="531"/>
      <c r="B772" s="297"/>
      <c r="C772" s="298"/>
      <c r="D772" s="298"/>
      <c r="E772" s="298"/>
      <c r="F772" s="298"/>
      <c r="G772" s="298"/>
      <c r="H772" s="298"/>
      <c r="I772" s="298"/>
      <c r="J772" s="298"/>
      <c r="K772" s="298"/>
      <c r="L772" s="298"/>
      <c r="M772" s="298"/>
      <c r="N772" s="299"/>
      <c r="O772" s="298"/>
      <c r="P772" s="298"/>
      <c r="Q772" s="298"/>
      <c r="R772" s="298"/>
      <c r="S772" s="298"/>
      <c r="T772" s="298"/>
      <c r="U772" s="298"/>
      <c r="V772" s="298"/>
      <c r="W772" s="298"/>
      <c r="X772" s="298"/>
      <c r="Y772" s="411"/>
      <c r="Z772" s="412"/>
      <c r="AA772" s="412"/>
      <c r="AB772" s="412"/>
      <c r="AC772" s="412"/>
      <c r="AD772" s="412"/>
      <c r="AE772" s="412"/>
      <c r="AF772" s="412"/>
      <c r="AG772" s="412"/>
      <c r="AH772" s="412"/>
      <c r="AI772" s="412"/>
      <c r="AJ772" s="412"/>
      <c r="AK772" s="412"/>
      <c r="AL772" s="412"/>
      <c r="AM772" s="301"/>
    </row>
    <row r="773" spans="1:39" ht="15" hidden="1" outlineLevel="1">
      <c r="A773" s="531">
        <v>2</v>
      </c>
      <c r="B773" s="427" t="s">
        <v>96</v>
      </c>
      <c r="C773" s="290" t="s">
        <v>25</v>
      </c>
      <c r="D773" s="294"/>
      <c r="E773" s="294"/>
      <c r="F773" s="294"/>
      <c r="G773" s="294"/>
      <c r="H773" s="294"/>
      <c r="I773" s="294"/>
      <c r="J773" s="294"/>
      <c r="K773" s="294"/>
      <c r="L773" s="294"/>
      <c r="M773" s="294"/>
      <c r="N773" s="290"/>
      <c r="O773" s="294"/>
      <c r="P773" s="294"/>
      <c r="Q773" s="294"/>
      <c r="R773" s="294"/>
      <c r="S773" s="294"/>
      <c r="T773" s="294"/>
      <c r="U773" s="294"/>
      <c r="V773" s="294"/>
      <c r="W773" s="294"/>
      <c r="X773" s="294"/>
      <c r="Y773" s="409"/>
      <c r="Z773" s="409"/>
      <c r="AA773" s="409"/>
      <c r="AB773" s="409"/>
      <c r="AC773" s="409"/>
      <c r="AD773" s="409"/>
      <c r="AE773" s="409"/>
      <c r="AF773" s="409"/>
      <c r="AG773" s="409"/>
      <c r="AH773" s="409"/>
      <c r="AI773" s="409"/>
      <c r="AJ773" s="409"/>
      <c r="AK773" s="409"/>
      <c r="AL773" s="409"/>
      <c r="AM773" s="295">
        <f>SUM(Y773:AL773)</f>
        <v>0</v>
      </c>
    </row>
    <row r="774" spans="1:39" ht="15" hidden="1" outlineLevel="1">
      <c r="A774" s="531"/>
      <c r="B774" s="293" t="s">
        <v>342</v>
      </c>
      <c r="C774" s="290" t="s">
        <v>163</v>
      </c>
      <c r="D774" s="294"/>
      <c r="E774" s="294"/>
      <c r="F774" s="294"/>
      <c r="G774" s="294"/>
      <c r="H774" s="294"/>
      <c r="I774" s="294"/>
      <c r="J774" s="294"/>
      <c r="K774" s="294"/>
      <c r="L774" s="294"/>
      <c r="M774" s="294"/>
      <c r="N774" s="467"/>
      <c r="O774" s="294"/>
      <c r="P774" s="294"/>
      <c r="Q774" s="294"/>
      <c r="R774" s="294"/>
      <c r="S774" s="294"/>
      <c r="T774" s="294"/>
      <c r="U774" s="294"/>
      <c r="V774" s="294"/>
      <c r="W774" s="294"/>
      <c r="X774" s="294"/>
      <c r="Y774" s="410">
        <f>Y773</f>
        <v>0</v>
      </c>
      <c r="Z774" s="410">
        <f t="shared" ref="Z774" si="2064">Z773</f>
        <v>0</v>
      </c>
      <c r="AA774" s="410">
        <f t="shared" ref="AA774" si="2065">AA773</f>
        <v>0</v>
      </c>
      <c r="AB774" s="410">
        <f t="shared" ref="AB774" si="2066">AB773</f>
        <v>0</v>
      </c>
      <c r="AC774" s="410">
        <f t="shared" ref="AC774" si="2067">AC773</f>
        <v>0</v>
      </c>
      <c r="AD774" s="410">
        <f t="shared" ref="AD774" si="2068">AD773</f>
        <v>0</v>
      </c>
      <c r="AE774" s="410">
        <f t="shared" ref="AE774" si="2069">AE773</f>
        <v>0</v>
      </c>
      <c r="AF774" s="410">
        <f t="shared" ref="AF774" si="2070">AF773</f>
        <v>0</v>
      </c>
      <c r="AG774" s="410">
        <f t="shared" ref="AG774" si="2071">AG773</f>
        <v>0</v>
      </c>
      <c r="AH774" s="410">
        <f t="shared" ref="AH774" si="2072">AH773</f>
        <v>0</v>
      </c>
      <c r="AI774" s="410">
        <f t="shared" ref="AI774" si="2073">AI773</f>
        <v>0</v>
      </c>
      <c r="AJ774" s="410">
        <f t="shared" ref="AJ774" si="2074">AJ773</f>
        <v>0</v>
      </c>
      <c r="AK774" s="410">
        <f t="shared" ref="AK774" si="2075">AK773</f>
        <v>0</v>
      </c>
      <c r="AL774" s="410">
        <f t="shared" ref="AL774" si="2076">AL773</f>
        <v>0</v>
      </c>
      <c r="AM774" s="296"/>
    </row>
    <row r="775" spans="1:39" ht="15.6" hidden="1" outlineLevel="1">
      <c r="A775" s="531"/>
      <c r="B775" s="297"/>
      <c r="C775" s="298"/>
      <c r="D775" s="303"/>
      <c r="E775" s="303"/>
      <c r="F775" s="303"/>
      <c r="G775" s="303"/>
      <c r="H775" s="303"/>
      <c r="I775" s="303"/>
      <c r="J775" s="303"/>
      <c r="K775" s="303"/>
      <c r="L775" s="303"/>
      <c r="M775" s="303"/>
      <c r="N775" s="299"/>
      <c r="O775" s="303"/>
      <c r="P775" s="303"/>
      <c r="Q775" s="303"/>
      <c r="R775" s="303"/>
      <c r="S775" s="303"/>
      <c r="T775" s="303"/>
      <c r="U775" s="303"/>
      <c r="V775" s="303"/>
      <c r="W775" s="303"/>
      <c r="X775" s="303"/>
      <c r="Y775" s="411"/>
      <c r="Z775" s="412"/>
      <c r="AA775" s="412"/>
      <c r="AB775" s="412"/>
      <c r="AC775" s="412"/>
      <c r="AD775" s="412"/>
      <c r="AE775" s="412"/>
      <c r="AF775" s="412"/>
      <c r="AG775" s="412"/>
      <c r="AH775" s="412"/>
      <c r="AI775" s="412"/>
      <c r="AJ775" s="412"/>
      <c r="AK775" s="412"/>
      <c r="AL775" s="412"/>
      <c r="AM775" s="301"/>
    </row>
    <row r="776" spans="1:39" ht="15" hidden="1" outlineLevel="1">
      <c r="A776" s="531">
        <v>3</v>
      </c>
      <c r="B776" s="427" t="s">
        <v>97</v>
      </c>
      <c r="C776" s="290" t="s">
        <v>25</v>
      </c>
      <c r="D776" s="294"/>
      <c r="E776" s="294"/>
      <c r="F776" s="294"/>
      <c r="G776" s="294"/>
      <c r="H776" s="294"/>
      <c r="I776" s="294"/>
      <c r="J776" s="294"/>
      <c r="K776" s="294"/>
      <c r="L776" s="294"/>
      <c r="M776" s="294"/>
      <c r="N776" s="290"/>
      <c r="O776" s="294"/>
      <c r="P776" s="294"/>
      <c r="Q776" s="294"/>
      <c r="R776" s="294"/>
      <c r="S776" s="294"/>
      <c r="T776" s="294"/>
      <c r="U776" s="294"/>
      <c r="V776" s="294"/>
      <c r="W776" s="294"/>
      <c r="X776" s="294"/>
      <c r="Y776" s="409"/>
      <c r="Z776" s="409"/>
      <c r="AA776" s="409"/>
      <c r="AB776" s="409"/>
      <c r="AC776" s="409"/>
      <c r="AD776" s="409"/>
      <c r="AE776" s="409"/>
      <c r="AF776" s="409"/>
      <c r="AG776" s="409"/>
      <c r="AH776" s="409"/>
      <c r="AI776" s="409"/>
      <c r="AJ776" s="409"/>
      <c r="AK776" s="409"/>
      <c r="AL776" s="409"/>
      <c r="AM776" s="295">
        <f>SUM(Y776:AL776)</f>
        <v>0</v>
      </c>
    </row>
    <row r="777" spans="1:39" ht="15" hidden="1" outlineLevel="1">
      <c r="A777" s="531"/>
      <c r="B777" s="293" t="s">
        <v>342</v>
      </c>
      <c r="C777" s="290" t="s">
        <v>163</v>
      </c>
      <c r="D777" s="294"/>
      <c r="E777" s="294"/>
      <c r="F777" s="294"/>
      <c r="G777" s="294"/>
      <c r="H777" s="294"/>
      <c r="I777" s="294"/>
      <c r="J777" s="294"/>
      <c r="K777" s="294"/>
      <c r="L777" s="294"/>
      <c r="M777" s="294"/>
      <c r="N777" s="467"/>
      <c r="O777" s="294"/>
      <c r="P777" s="294"/>
      <c r="Q777" s="294"/>
      <c r="R777" s="294"/>
      <c r="S777" s="294"/>
      <c r="T777" s="294"/>
      <c r="U777" s="294"/>
      <c r="V777" s="294"/>
      <c r="W777" s="294"/>
      <c r="X777" s="294"/>
      <c r="Y777" s="410">
        <f>Y776</f>
        <v>0</v>
      </c>
      <c r="Z777" s="410">
        <f t="shared" ref="Z777" si="2077">Z776</f>
        <v>0</v>
      </c>
      <c r="AA777" s="410">
        <f t="shared" ref="AA777" si="2078">AA776</f>
        <v>0</v>
      </c>
      <c r="AB777" s="410">
        <f t="shared" ref="AB777" si="2079">AB776</f>
        <v>0</v>
      </c>
      <c r="AC777" s="410">
        <f t="shared" ref="AC777" si="2080">AC776</f>
        <v>0</v>
      </c>
      <c r="AD777" s="410">
        <f t="shared" ref="AD777" si="2081">AD776</f>
        <v>0</v>
      </c>
      <c r="AE777" s="410">
        <f t="shared" ref="AE777" si="2082">AE776</f>
        <v>0</v>
      </c>
      <c r="AF777" s="410">
        <f t="shared" ref="AF777" si="2083">AF776</f>
        <v>0</v>
      </c>
      <c r="AG777" s="410">
        <f t="shared" ref="AG777" si="2084">AG776</f>
        <v>0</v>
      </c>
      <c r="AH777" s="410">
        <f t="shared" ref="AH777" si="2085">AH776</f>
        <v>0</v>
      </c>
      <c r="AI777" s="410">
        <f t="shared" ref="AI777" si="2086">AI776</f>
        <v>0</v>
      </c>
      <c r="AJ777" s="410">
        <f t="shared" ref="AJ777" si="2087">AJ776</f>
        <v>0</v>
      </c>
      <c r="AK777" s="410">
        <f t="shared" ref="AK777" si="2088">AK776</f>
        <v>0</v>
      </c>
      <c r="AL777" s="410">
        <f t="shared" ref="AL777" si="2089">AL776</f>
        <v>0</v>
      </c>
      <c r="AM777" s="296"/>
    </row>
    <row r="778" spans="1:39" ht="15" hidden="1" outlineLevel="1">
      <c r="A778" s="531"/>
      <c r="B778" s="293"/>
      <c r="C778" s="304"/>
      <c r="D778" s="290"/>
      <c r="E778" s="290"/>
      <c r="F778" s="290"/>
      <c r="G778" s="290"/>
      <c r="H778" s="290"/>
      <c r="I778" s="290"/>
      <c r="J778" s="290"/>
      <c r="K778" s="290"/>
      <c r="L778" s="290"/>
      <c r="M778" s="290"/>
      <c r="N778" s="290"/>
      <c r="O778" s="290"/>
      <c r="P778" s="290"/>
      <c r="Q778" s="290"/>
      <c r="R778" s="290"/>
      <c r="S778" s="290"/>
      <c r="T778" s="290"/>
      <c r="U778" s="290"/>
      <c r="V778" s="290"/>
      <c r="W778" s="290"/>
      <c r="X778" s="290"/>
      <c r="Y778" s="411"/>
      <c r="Z778" s="411"/>
      <c r="AA778" s="411"/>
      <c r="AB778" s="411"/>
      <c r="AC778" s="411"/>
      <c r="AD778" s="411"/>
      <c r="AE778" s="411"/>
      <c r="AF778" s="411"/>
      <c r="AG778" s="411"/>
      <c r="AH778" s="411"/>
      <c r="AI778" s="411"/>
      <c r="AJ778" s="411"/>
      <c r="AK778" s="411"/>
      <c r="AL778" s="411"/>
      <c r="AM778" s="305"/>
    </row>
    <row r="779" spans="1:39" ht="15" hidden="1" outlineLevel="1">
      <c r="A779" s="531">
        <v>4</v>
      </c>
      <c r="B779" s="519" t="s">
        <v>675</v>
      </c>
      <c r="C779" s="290" t="s">
        <v>25</v>
      </c>
      <c r="D779" s="294"/>
      <c r="E779" s="294"/>
      <c r="F779" s="294"/>
      <c r="G779" s="294"/>
      <c r="H779" s="294"/>
      <c r="I779" s="294"/>
      <c r="J779" s="294"/>
      <c r="K779" s="294"/>
      <c r="L779" s="294"/>
      <c r="M779" s="294"/>
      <c r="N779" s="290"/>
      <c r="O779" s="294"/>
      <c r="P779" s="294"/>
      <c r="Q779" s="294"/>
      <c r="R779" s="294"/>
      <c r="S779" s="294"/>
      <c r="T779" s="294"/>
      <c r="U779" s="294"/>
      <c r="V779" s="294"/>
      <c r="W779" s="294"/>
      <c r="X779" s="294"/>
      <c r="Y779" s="414"/>
      <c r="Z779" s="414"/>
      <c r="AA779" s="414"/>
      <c r="AB779" s="414"/>
      <c r="AC779" s="414"/>
      <c r="AD779" s="414"/>
      <c r="AE779" s="414"/>
      <c r="AF779" s="409"/>
      <c r="AG779" s="409"/>
      <c r="AH779" s="409"/>
      <c r="AI779" s="409"/>
      <c r="AJ779" s="409"/>
      <c r="AK779" s="409"/>
      <c r="AL779" s="409"/>
      <c r="AM779" s="295">
        <f>SUM(Y779:AL779)</f>
        <v>0</v>
      </c>
    </row>
    <row r="780" spans="1:39" ht="15" hidden="1" outlineLevel="1">
      <c r="A780" s="531"/>
      <c r="B780" s="293" t="s">
        <v>342</v>
      </c>
      <c r="C780" s="290" t="s">
        <v>163</v>
      </c>
      <c r="D780" s="294"/>
      <c r="E780" s="294"/>
      <c r="F780" s="294"/>
      <c r="G780" s="294"/>
      <c r="H780" s="294"/>
      <c r="I780" s="294"/>
      <c r="J780" s="294"/>
      <c r="K780" s="294"/>
      <c r="L780" s="294"/>
      <c r="M780" s="294"/>
      <c r="N780" s="467"/>
      <c r="O780" s="294"/>
      <c r="P780" s="294"/>
      <c r="Q780" s="294"/>
      <c r="R780" s="294"/>
      <c r="S780" s="294"/>
      <c r="T780" s="294"/>
      <c r="U780" s="294"/>
      <c r="V780" s="294"/>
      <c r="W780" s="294"/>
      <c r="X780" s="294"/>
      <c r="Y780" s="410">
        <f>Y779</f>
        <v>0</v>
      </c>
      <c r="Z780" s="410">
        <f t="shared" ref="Z780" si="2090">Z779</f>
        <v>0</v>
      </c>
      <c r="AA780" s="410">
        <f t="shared" ref="AA780" si="2091">AA779</f>
        <v>0</v>
      </c>
      <c r="AB780" s="410">
        <f t="shared" ref="AB780" si="2092">AB779</f>
        <v>0</v>
      </c>
      <c r="AC780" s="410">
        <f t="shared" ref="AC780" si="2093">AC779</f>
        <v>0</v>
      </c>
      <c r="AD780" s="410">
        <f t="shared" ref="AD780" si="2094">AD779</f>
        <v>0</v>
      </c>
      <c r="AE780" s="410">
        <f t="shared" ref="AE780" si="2095">AE779</f>
        <v>0</v>
      </c>
      <c r="AF780" s="410">
        <f t="shared" ref="AF780" si="2096">AF779</f>
        <v>0</v>
      </c>
      <c r="AG780" s="410">
        <f t="shared" ref="AG780" si="2097">AG779</f>
        <v>0</v>
      </c>
      <c r="AH780" s="410">
        <f t="shared" ref="AH780" si="2098">AH779</f>
        <v>0</v>
      </c>
      <c r="AI780" s="410">
        <f t="shared" ref="AI780" si="2099">AI779</f>
        <v>0</v>
      </c>
      <c r="AJ780" s="410">
        <f t="shared" ref="AJ780" si="2100">AJ779</f>
        <v>0</v>
      </c>
      <c r="AK780" s="410">
        <f t="shared" ref="AK780" si="2101">AK779</f>
        <v>0</v>
      </c>
      <c r="AL780" s="410">
        <f t="shared" ref="AL780" si="2102">AL779</f>
        <v>0</v>
      </c>
      <c r="AM780" s="296"/>
    </row>
    <row r="781" spans="1:39" ht="15" hidden="1" outlineLevel="1">
      <c r="A781" s="531"/>
      <c r="B781" s="293"/>
      <c r="C781" s="304"/>
      <c r="D781" s="303"/>
      <c r="E781" s="303"/>
      <c r="F781" s="303"/>
      <c r="G781" s="303"/>
      <c r="H781" s="303"/>
      <c r="I781" s="303"/>
      <c r="J781" s="303"/>
      <c r="K781" s="303"/>
      <c r="L781" s="303"/>
      <c r="M781" s="303"/>
      <c r="N781" s="290"/>
      <c r="O781" s="303"/>
      <c r="P781" s="303"/>
      <c r="Q781" s="303"/>
      <c r="R781" s="303"/>
      <c r="S781" s="303"/>
      <c r="T781" s="303"/>
      <c r="U781" s="303"/>
      <c r="V781" s="303"/>
      <c r="W781" s="303"/>
      <c r="X781" s="303"/>
      <c r="Y781" s="411"/>
      <c r="Z781" s="411"/>
      <c r="AA781" s="411"/>
      <c r="AB781" s="411"/>
      <c r="AC781" s="411"/>
      <c r="AD781" s="411"/>
      <c r="AE781" s="411"/>
      <c r="AF781" s="411"/>
      <c r="AG781" s="411"/>
      <c r="AH781" s="411"/>
      <c r="AI781" s="411"/>
      <c r="AJ781" s="411"/>
      <c r="AK781" s="411"/>
      <c r="AL781" s="411"/>
      <c r="AM781" s="305"/>
    </row>
    <row r="782" spans="1:39" ht="15.75" hidden="1" customHeight="1" outlineLevel="1">
      <c r="A782" s="531">
        <v>5</v>
      </c>
      <c r="B782" s="427" t="s">
        <v>98</v>
      </c>
      <c r="C782" s="290" t="s">
        <v>25</v>
      </c>
      <c r="D782" s="294"/>
      <c r="E782" s="294"/>
      <c r="F782" s="294"/>
      <c r="G782" s="294"/>
      <c r="H782" s="294"/>
      <c r="I782" s="294"/>
      <c r="J782" s="294"/>
      <c r="K782" s="294"/>
      <c r="L782" s="294"/>
      <c r="M782" s="294"/>
      <c r="N782" s="290"/>
      <c r="O782" s="294"/>
      <c r="P782" s="294"/>
      <c r="Q782" s="294"/>
      <c r="R782" s="294"/>
      <c r="S782" s="294"/>
      <c r="T782" s="294"/>
      <c r="U782" s="294"/>
      <c r="V782" s="294"/>
      <c r="W782" s="294"/>
      <c r="X782" s="294"/>
      <c r="Y782" s="414"/>
      <c r="Z782" s="414"/>
      <c r="AA782" s="414"/>
      <c r="AB782" s="414"/>
      <c r="AC782" s="414"/>
      <c r="AD782" s="414"/>
      <c r="AE782" s="414"/>
      <c r="AF782" s="409"/>
      <c r="AG782" s="409"/>
      <c r="AH782" s="409"/>
      <c r="AI782" s="409"/>
      <c r="AJ782" s="409"/>
      <c r="AK782" s="409"/>
      <c r="AL782" s="409"/>
      <c r="AM782" s="295">
        <f>SUM(Y782:AL782)</f>
        <v>0</v>
      </c>
    </row>
    <row r="783" spans="1:39" ht="20.25" hidden="1" customHeight="1" outlineLevel="1">
      <c r="A783" s="531"/>
      <c r="B783" s="293" t="s">
        <v>342</v>
      </c>
      <c r="C783" s="290" t="s">
        <v>163</v>
      </c>
      <c r="D783" s="294"/>
      <c r="E783" s="294"/>
      <c r="F783" s="294"/>
      <c r="G783" s="294"/>
      <c r="H783" s="294"/>
      <c r="I783" s="294"/>
      <c r="J783" s="294"/>
      <c r="K783" s="294"/>
      <c r="L783" s="294"/>
      <c r="M783" s="294"/>
      <c r="N783" s="467"/>
      <c r="O783" s="294"/>
      <c r="P783" s="294"/>
      <c r="Q783" s="294"/>
      <c r="R783" s="294"/>
      <c r="S783" s="294"/>
      <c r="T783" s="294"/>
      <c r="U783" s="294"/>
      <c r="V783" s="294"/>
      <c r="W783" s="294"/>
      <c r="X783" s="294"/>
      <c r="Y783" s="410">
        <f>Y782</f>
        <v>0</v>
      </c>
      <c r="Z783" s="410">
        <f t="shared" ref="Z783" si="2103">Z782</f>
        <v>0</v>
      </c>
      <c r="AA783" s="410">
        <f t="shared" ref="AA783" si="2104">AA782</f>
        <v>0</v>
      </c>
      <c r="AB783" s="410">
        <f t="shared" ref="AB783" si="2105">AB782</f>
        <v>0</v>
      </c>
      <c r="AC783" s="410">
        <f t="shared" ref="AC783" si="2106">AC782</f>
        <v>0</v>
      </c>
      <c r="AD783" s="410">
        <f t="shared" ref="AD783" si="2107">AD782</f>
        <v>0</v>
      </c>
      <c r="AE783" s="410">
        <f t="shared" ref="AE783" si="2108">AE782</f>
        <v>0</v>
      </c>
      <c r="AF783" s="410">
        <f t="shared" ref="AF783" si="2109">AF782</f>
        <v>0</v>
      </c>
      <c r="AG783" s="410">
        <f t="shared" ref="AG783" si="2110">AG782</f>
        <v>0</v>
      </c>
      <c r="AH783" s="410">
        <f t="shared" ref="AH783" si="2111">AH782</f>
        <v>0</v>
      </c>
      <c r="AI783" s="410">
        <f t="shared" ref="AI783" si="2112">AI782</f>
        <v>0</v>
      </c>
      <c r="AJ783" s="410">
        <f t="shared" ref="AJ783" si="2113">AJ782</f>
        <v>0</v>
      </c>
      <c r="AK783" s="410">
        <f t="shared" ref="AK783" si="2114">AK782</f>
        <v>0</v>
      </c>
      <c r="AL783" s="410">
        <f t="shared" ref="AL783" si="2115">AL782</f>
        <v>0</v>
      </c>
      <c r="AM783" s="296"/>
    </row>
    <row r="784" spans="1:39" ht="15" hidden="1" outlineLevel="1">
      <c r="A784" s="531"/>
      <c r="B784" s="293"/>
      <c r="C784" s="290"/>
      <c r="D784" s="290"/>
      <c r="E784" s="290"/>
      <c r="F784" s="290"/>
      <c r="G784" s="290"/>
      <c r="H784" s="290"/>
      <c r="I784" s="290"/>
      <c r="J784" s="290"/>
      <c r="K784" s="290"/>
      <c r="L784" s="290"/>
      <c r="M784" s="290"/>
      <c r="N784" s="290"/>
      <c r="O784" s="290"/>
      <c r="P784" s="290"/>
      <c r="Q784" s="290"/>
      <c r="R784" s="290"/>
      <c r="S784" s="290"/>
      <c r="T784" s="290"/>
      <c r="U784" s="290"/>
      <c r="V784" s="290"/>
      <c r="W784" s="290"/>
      <c r="X784" s="290"/>
      <c r="Y784" s="421"/>
      <c r="Z784" s="422"/>
      <c r="AA784" s="422"/>
      <c r="AB784" s="422"/>
      <c r="AC784" s="422"/>
      <c r="AD784" s="422"/>
      <c r="AE784" s="422"/>
      <c r="AF784" s="422"/>
      <c r="AG784" s="422"/>
      <c r="AH784" s="422"/>
      <c r="AI784" s="422"/>
      <c r="AJ784" s="422"/>
      <c r="AK784" s="422"/>
      <c r="AL784" s="422"/>
      <c r="AM784" s="296"/>
    </row>
    <row r="785" spans="1:39" ht="15.6" hidden="1" outlineLevel="1">
      <c r="A785" s="531"/>
      <c r="B785" s="318" t="s">
        <v>497</v>
      </c>
      <c r="C785" s="288"/>
      <c r="D785" s="288"/>
      <c r="E785" s="288"/>
      <c r="F785" s="288"/>
      <c r="G785" s="288"/>
      <c r="H785" s="288"/>
      <c r="I785" s="288"/>
      <c r="J785" s="288"/>
      <c r="K785" s="288"/>
      <c r="L785" s="288"/>
      <c r="M785" s="288"/>
      <c r="N785" s="289"/>
      <c r="O785" s="288"/>
      <c r="P785" s="288"/>
      <c r="Q785" s="288"/>
      <c r="R785" s="288"/>
      <c r="S785" s="288"/>
      <c r="T785" s="288"/>
      <c r="U785" s="288"/>
      <c r="V785" s="288"/>
      <c r="W785" s="288"/>
      <c r="X785" s="288"/>
      <c r="Y785" s="413"/>
      <c r="Z785" s="413"/>
      <c r="AA785" s="413"/>
      <c r="AB785" s="413"/>
      <c r="AC785" s="413"/>
      <c r="AD785" s="413"/>
      <c r="AE785" s="413"/>
      <c r="AF785" s="413"/>
      <c r="AG785" s="413"/>
      <c r="AH785" s="413"/>
      <c r="AI785" s="413"/>
      <c r="AJ785" s="413"/>
      <c r="AK785" s="413"/>
      <c r="AL785" s="413"/>
      <c r="AM785" s="291"/>
    </row>
    <row r="786" spans="1:39" ht="15" hidden="1" outlineLevel="1">
      <c r="A786" s="531">
        <v>6</v>
      </c>
      <c r="B786" s="427" t="s">
        <v>99</v>
      </c>
      <c r="C786" s="290" t="s">
        <v>25</v>
      </c>
      <c r="D786" s="294"/>
      <c r="E786" s="294"/>
      <c r="F786" s="294"/>
      <c r="G786" s="294"/>
      <c r="H786" s="294"/>
      <c r="I786" s="294"/>
      <c r="J786" s="294"/>
      <c r="K786" s="294"/>
      <c r="L786" s="294"/>
      <c r="M786" s="294"/>
      <c r="N786" s="294">
        <v>12</v>
      </c>
      <c r="O786" s="294"/>
      <c r="P786" s="294"/>
      <c r="Q786" s="294"/>
      <c r="R786" s="294"/>
      <c r="S786" s="294"/>
      <c r="T786" s="294"/>
      <c r="U786" s="294"/>
      <c r="V786" s="294"/>
      <c r="W786" s="294"/>
      <c r="X786" s="294"/>
      <c r="Y786" s="414"/>
      <c r="Z786" s="414"/>
      <c r="AA786" s="414"/>
      <c r="AB786" s="414"/>
      <c r="AC786" s="414"/>
      <c r="AD786" s="414"/>
      <c r="AE786" s="414"/>
      <c r="AF786" s="414"/>
      <c r="AG786" s="414"/>
      <c r="AH786" s="414"/>
      <c r="AI786" s="414"/>
      <c r="AJ786" s="414"/>
      <c r="AK786" s="414"/>
      <c r="AL786" s="414"/>
      <c r="AM786" s="295">
        <f>SUM(Y786:AL786)</f>
        <v>0</v>
      </c>
    </row>
    <row r="787" spans="1:39" ht="15" hidden="1" outlineLevel="1">
      <c r="A787" s="531"/>
      <c r="B787" s="293" t="s">
        <v>342</v>
      </c>
      <c r="C787" s="290" t="s">
        <v>163</v>
      </c>
      <c r="D787" s="294"/>
      <c r="E787" s="294"/>
      <c r="F787" s="294"/>
      <c r="G787" s="294"/>
      <c r="H787" s="294"/>
      <c r="I787" s="294"/>
      <c r="J787" s="294"/>
      <c r="K787" s="294"/>
      <c r="L787" s="294"/>
      <c r="M787" s="294"/>
      <c r="N787" s="294">
        <f>N786</f>
        <v>12</v>
      </c>
      <c r="O787" s="294"/>
      <c r="P787" s="294"/>
      <c r="Q787" s="294"/>
      <c r="R787" s="294"/>
      <c r="S787" s="294"/>
      <c r="T787" s="294"/>
      <c r="U787" s="294"/>
      <c r="V787" s="294"/>
      <c r="W787" s="294"/>
      <c r="X787" s="294"/>
      <c r="Y787" s="410">
        <f>Y786</f>
        <v>0</v>
      </c>
      <c r="Z787" s="410">
        <f t="shared" ref="Z787" si="2116">Z786</f>
        <v>0</v>
      </c>
      <c r="AA787" s="410">
        <f t="shared" ref="AA787" si="2117">AA786</f>
        <v>0</v>
      </c>
      <c r="AB787" s="410">
        <f t="shared" ref="AB787" si="2118">AB786</f>
        <v>0</v>
      </c>
      <c r="AC787" s="410">
        <f t="shared" ref="AC787" si="2119">AC786</f>
        <v>0</v>
      </c>
      <c r="AD787" s="410">
        <f t="shared" ref="AD787" si="2120">AD786</f>
        <v>0</v>
      </c>
      <c r="AE787" s="410">
        <f t="shared" ref="AE787" si="2121">AE786</f>
        <v>0</v>
      </c>
      <c r="AF787" s="410">
        <f t="shared" ref="AF787" si="2122">AF786</f>
        <v>0</v>
      </c>
      <c r="AG787" s="410">
        <f t="shared" ref="AG787" si="2123">AG786</f>
        <v>0</v>
      </c>
      <c r="AH787" s="410">
        <f t="shared" ref="AH787" si="2124">AH786</f>
        <v>0</v>
      </c>
      <c r="AI787" s="410">
        <f t="shared" ref="AI787" si="2125">AI786</f>
        <v>0</v>
      </c>
      <c r="AJ787" s="410">
        <f t="shared" ref="AJ787" si="2126">AJ786</f>
        <v>0</v>
      </c>
      <c r="AK787" s="410">
        <f t="shared" ref="AK787" si="2127">AK786</f>
        <v>0</v>
      </c>
      <c r="AL787" s="410">
        <f t="shared" ref="AL787" si="2128">AL786</f>
        <v>0</v>
      </c>
      <c r="AM787" s="310"/>
    </row>
    <row r="788" spans="1:39" ht="15" hidden="1" outlineLevel="1">
      <c r="A788" s="531"/>
      <c r="B788" s="309"/>
      <c r="C788" s="311"/>
      <c r="D788" s="290"/>
      <c r="E788" s="290"/>
      <c r="F788" s="290"/>
      <c r="G788" s="290"/>
      <c r="H788" s="290"/>
      <c r="I788" s="290"/>
      <c r="J788" s="290"/>
      <c r="K788" s="290"/>
      <c r="L788" s="290"/>
      <c r="M788" s="290"/>
      <c r="N788" s="290"/>
      <c r="O788" s="290"/>
      <c r="P788" s="290"/>
      <c r="Q788" s="290"/>
      <c r="R788" s="290"/>
      <c r="S788" s="290"/>
      <c r="T788" s="290"/>
      <c r="U788" s="290"/>
      <c r="V788" s="290"/>
      <c r="W788" s="290"/>
      <c r="X788" s="290"/>
      <c r="Y788" s="415"/>
      <c r="Z788" s="415"/>
      <c r="AA788" s="415"/>
      <c r="AB788" s="415"/>
      <c r="AC788" s="415"/>
      <c r="AD788" s="415"/>
      <c r="AE788" s="415"/>
      <c r="AF788" s="415"/>
      <c r="AG788" s="415"/>
      <c r="AH788" s="415"/>
      <c r="AI788" s="415"/>
      <c r="AJ788" s="415"/>
      <c r="AK788" s="415"/>
      <c r="AL788" s="415"/>
      <c r="AM788" s="312"/>
    </row>
    <row r="789" spans="1:39" ht="30" hidden="1" outlineLevel="1">
      <c r="A789" s="531">
        <v>7</v>
      </c>
      <c r="B789" s="427" t="s">
        <v>100</v>
      </c>
      <c r="C789" s="290" t="s">
        <v>25</v>
      </c>
      <c r="D789" s="294"/>
      <c r="E789" s="294"/>
      <c r="F789" s="294"/>
      <c r="G789" s="294"/>
      <c r="H789" s="294"/>
      <c r="I789" s="294"/>
      <c r="J789" s="294"/>
      <c r="K789" s="294"/>
      <c r="L789" s="294"/>
      <c r="M789" s="294"/>
      <c r="N789" s="294">
        <v>12</v>
      </c>
      <c r="O789" s="294"/>
      <c r="P789" s="294"/>
      <c r="Q789" s="294"/>
      <c r="R789" s="294"/>
      <c r="S789" s="294"/>
      <c r="T789" s="294"/>
      <c r="U789" s="294"/>
      <c r="V789" s="294"/>
      <c r="W789" s="294"/>
      <c r="X789" s="294"/>
      <c r="Y789" s="414"/>
      <c r="Z789" s="414"/>
      <c r="AA789" s="414"/>
      <c r="AB789" s="414"/>
      <c r="AC789" s="414"/>
      <c r="AD789" s="414"/>
      <c r="AE789" s="414"/>
      <c r="AF789" s="414"/>
      <c r="AG789" s="414"/>
      <c r="AH789" s="414"/>
      <c r="AI789" s="414"/>
      <c r="AJ789" s="414"/>
      <c r="AK789" s="414"/>
      <c r="AL789" s="414"/>
      <c r="AM789" s="295">
        <f>SUM(Y789:AL789)</f>
        <v>0</v>
      </c>
    </row>
    <row r="790" spans="1:39" ht="15" hidden="1" outlineLevel="1">
      <c r="A790" s="531"/>
      <c r="B790" s="293" t="s">
        <v>342</v>
      </c>
      <c r="C790" s="290" t="s">
        <v>163</v>
      </c>
      <c r="D790" s="294"/>
      <c r="E790" s="294"/>
      <c r="F790" s="294"/>
      <c r="G790" s="294"/>
      <c r="H790" s="294"/>
      <c r="I790" s="294"/>
      <c r="J790" s="294"/>
      <c r="K790" s="294"/>
      <c r="L790" s="294"/>
      <c r="M790" s="294"/>
      <c r="N790" s="294">
        <f>N789</f>
        <v>12</v>
      </c>
      <c r="O790" s="294"/>
      <c r="P790" s="294"/>
      <c r="Q790" s="294"/>
      <c r="R790" s="294"/>
      <c r="S790" s="294"/>
      <c r="T790" s="294"/>
      <c r="U790" s="294"/>
      <c r="V790" s="294"/>
      <c r="W790" s="294"/>
      <c r="X790" s="294"/>
      <c r="Y790" s="410">
        <f>Y789</f>
        <v>0</v>
      </c>
      <c r="Z790" s="410">
        <f t="shared" ref="Z790" si="2129">Z789</f>
        <v>0</v>
      </c>
      <c r="AA790" s="410">
        <f t="shared" ref="AA790" si="2130">AA789</f>
        <v>0</v>
      </c>
      <c r="AB790" s="410">
        <f t="shared" ref="AB790" si="2131">AB789</f>
        <v>0</v>
      </c>
      <c r="AC790" s="410">
        <f t="shared" ref="AC790" si="2132">AC789</f>
        <v>0</v>
      </c>
      <c r="AD790" s="410">
        <f t="shared" ref="AD790" si="2133">AD789</f>
        <v>0</v>
      </c>
      <c r="AE790" s="410">
        <f t="shared" ref="AE790" si="2134">AE789</f>
        <v>0</v>
      </c>
      <c r="AF790" s="410">
        <f t="shared" ref="AF790" si="2135">AF789</f>
        <v>0</v>
      </c>
      <c r="AG790" s="410">
        <f t="shared" ref="AG790" si="2136">AG789</f>
        <v>0</v>
      </c>
      <c r="AH790" s="410">
        <f t="shared" ref="AH790" si="2137">AH789</f>
        <v>0</v>
      </c>
      <c r="AI790" s="410">
        <f t="shared" ref="AI790" si="2138">AI789</f>
        <v>0</v>
      </c>
      <c r="AJ790" s="410">
        <f t="shared" ref="AJ790" si="2139">AJ789</f>
        <v>0</v>
      </c>
      <c r="AK790" s="410">
        <f t="shared" ref="AK790" si="2140">AK789</f>
        <v>0</v>
      </c>
      <c r="AL790" s="410">
        <f t="shared" ref="AL790" si="2141">AL789</f>
        <v>0</v>
      </c>
      <c r="AM790" s="310"/>
    </row>
    <row r="791" spans="1:39" ht="15" hidden="1" outlineLevel="1">
      <c r="A791" s="531"/>
      <c r="B791" s="313"/>
      <c r="C791" s="311"/>
      <c r="D791" s="290"/>
      <c r="E791" s="290"/>
      <c r="F791" s="290"/>
      <c r="G791" s="290"/>
      <c r="H791" s="290"/>
      <c r="I791" s="290"/>
      <c r="J791" s="290"/>
      <c r="K791" s="290"/>
      <c r="L791" s="290"/>
      <c r="M791" s="290"/>
      <c r="N791" s="290"/>
      <c r="O791" s="290"/>
      <c r="P791" s="290"/>
      <c r="Q791" s="290"/>
      <c r="R791" s="290"/>
      <c r="S791" s="290"/>
      <c r="T791" s="290"/>
      <c r="U791" s="290"/>
      <c r="V791" s="290"/>
      <c r="W791" s="290"/>
      <c r="X791" s="290"/>
      <c r="Y791" s="415"/>
      <c r="Z791" s="416"/>
      <c r="AA791" s="415"/>
      <c r="AB791" s="415"/>
      <c r="AC791" s="415"/>
      <c r="AD791" s="415"/>
      <c r="AE791" s="415"/>
      <c r="AF791" s="415"/>
      <c r="AG791" s="415"/>
      <c r="AH791" s="415"/>
      <c r="AI791" s="415"/>
      <c r="AJ791" s="415"/>
      <c r="AK791" s="415"/>
      <c r="AL791" s="415"/>
      <c r="AM791" s="312"/>
    </row>
    <row r="792" spans="1:39" ht="30" hidden="1" outlineLevel="1">
      <c r="A792" s="531">
        <v>8</v>
      </c>
      <c r="B792" s="427" t="s">
        <v>101</v>
      </c>
      <c r="C792" s="290" t="s">
        <v>25</v>
      </c>
      <c r="D792" s="294"/>
      <c r="E792" s="294"/>
      <c r="F792" s="294"/>
      <c r="G792" s="294"/>
      <c r="H792" s="294"/>
      <c r="I792" s="294"/>
      <c r="J792" s="294"/>
      <c r="K792" s="294"/>
      <c r="L792" s="294"/>
      <c r="M792" s="294"/>
      <c r="N792" s="294">
        <v>12</v>
      </c>
      <c r="O792" s="294"/>
      <c r="P792" s="294"/>
      <c r="Q792" s="294"/>
      <c r="R792" s="294"/>
      <c r="S792" s="294"/>
      <c r="T792" s="294"/>
      <c r="U792" s="294"/>
      <c r="V792" s="294"/>
      <c r="W792" s="294"/>
      <c r="X792" s="294"/>
      <c r="Y792" s="414"/>
      <c r="Z792" s="414"/>
      <c r="AA792" s="414"/>
      <c r="AB792" s="414"/>
      <c r="AC792" s="414"/>
      <c r="AD792" s="414"/>
      <c r="AE792" s="414"/>
      <c r="AF792" s="414"/>
      <c r="AG792" s="414"/>
      <c r="AH792" s="414"/>
      <c r="AI792" s="414"/>
      <c r="AJ792" s="414"/>
      <c r="AK792" s="414"/>
      <c r="AL792" s="414"/>
      <c r="AM792" s="295">
        <f>SUM(Y792:AL792)</f>
        <v>0</v>
      </c>
    </row>
    <row r="793" spans="1:39" ht="15" hidden="1" outlineLevel="1">
      <c r="A793" s="531"/>
      <c r="B793" s="293" t="s">
        <v>342</v>
      </c>
      <c r="C793" s="290" t="s">
        <v>163</v>
      </c>
      <c r="D793" s="294"/>
      <c r="E793" s="294"/>
      <c r="F793" s="294"/>
      <c r="G793" s="294"/>
      <c r="H793" s="294"/>
      <c r="I793" s="294"/>
      <c r="J793" s="294"/>
      <c r="K793" s="294"/>
      <c r="L793" s="294"/>
      <c r="M793" s="294"/>
      <c r="N793" s="294">
        <f>N792</f>
        <v>12</v>
      </c>
      <c r="O793" s="294"/>
      <c r="P793" s="294"/>
      <c r="Q793" s="294"/>
      <c r="R793" s="294"/>
      <c r="S793" s="294"/>
      <c r="T793" s="294"/>
      <c r="U793" s="294"/>
      <c r="V793" s="294"/>
      <c r="W793" s="294"/>
      <c r="X793" s="294"/>
      <c r="Y793" s="410">
        <f>Y792</f>
        <v>0</v>
      </c>
      <c r="Z793" s="410">
        <f t="shared" ref="Z793" si="2142">Z792</f>
        <v>0</v>
      </c>
      <c r="AA793" s="410">
        <f t="shared" ref="AA793" si="2143">AA792</f>
        <v>0</v>
      </c>
      <c r="AB793" s="410">
        <f t="shared" ref="AB793" si="2144">AB792</f>
        <v>0</v>
      </c>
      <c r="AC793" s="410">
        <f t="shared" ref="AC793" si="2145">AC792</f>
        <v>0</v>
      </c>
      <c r="AD793" s="410">
        <f t="shared" ref="AD793" si="2146">AD792</f>
        <v>0</v>
      </c>
      <c r="AE793" s="410">
        <f t="shared" ref="AE793" si="2147">AE792</f>
        <v>0</v>
      </c>
      <c r="AF793" s="410">
        <f t="shared" ref="AF793" si="2148">AF792</f>
        <v>0</v>
      </c>
      <c r="AG793" s="410">
        <f t="shared" ref="AG793" si="2149">AG792</f>
        <v>0</v>
      </c>
      <c r="AH793" s="410">
        <f t="shared" ref="AH793" si="2150">AH792</f>
        <v>0</v>
      </c>
      <c r="AI793" s="410">
        <f t="shared" ref="AI793" si="2151">AI792</f>
        <v>0</v>
      </c>
      <c r="AJ793" s="410">
        <f t="shared" ref="AJ793" si="2152">AJ792</f>
        <v>0</v>
      </c>
      <c r="AK793" s="410">
        <f t="shared" ref="AK793" si="2153">AK792</f>
        <v>0</v>
      </c>
      <c r="AL793" s="410">
        <f t="shared" ref="AL793" si="2154">AL792</f>
        <v>0</v>
      </c>
      <c r="AM793" s="310"/>
    </row>
    <row r="794" spans="1:39" ht="15" hidden="1" outlineLevel="1">
      <c r="A794" s="531"/>
      <c r="B794" s="313"/>
      <c r="C794" s="311"/>
      <c r="D794" s="315"/>
      <c r="E794" s="315"/>
      <c r="F794" s="315"/>
      <c r="G794" s="315"/>
      <c r="H794" s="315"/>
      <c r="I794" s="315"/>
      <c r="J794" s="315"/>
      <c r="K794" s="315"/>
      <c r="L794" s="315"/>
      <c r="M794" s="315"/>
      <c r="N794" s="290"/>
      <c r="O794" s="315"/>
      <c r="P794" s="315"/>
      <c r="Q794" s="315"/>
      <c r="R794" s="315"/>
      <c r="S794" s="315"/>
      <c r="T794" s="315"/>
      <c r="U794" s="315"/>
      <c r="V794" s="315"/>
      <c r="W794" s="315"/>
      <c r="X794" s="315"/>
      <c r="Y794" s="415"/>
      <c r="Z794" s="416"/>
      <c r="AA794" s="415"/>
      <c r="AB794" s="415"/>
      <c r="AC794" s="415"/>
      <c r="AD794" s="415"/>
      <c r="AE794" s="415"/>
      <c r="AF794" s="415"/>
      <c r="AG794" s="415"/>
      <c r="AH794" s="415"/>
      <c r="AI794" s="415"/>
      <c r="AJ794" s="415"/>
      <c r="AK794" s="415"/>
      <c r="AL794" s="415"/>
      <c r="AM794" s="312"/>
    </row>
    <row r="795" spans="1:39" ht="30" hidden="1" outlineLevel="1">
      <c r="A795" s="531">
        <v>9</v>
      </c>
      <c r="B795" s="427" t="s">
        <v>102</v>
      </c>
      <c r="C795" s="290" t="s">
        <v>25</v>
      </c>
      <c r="D795" s="294"/>
      <c r="E795" s="294"/>
      <c r="F795" s="294"/>
      <c r="G795" s="294"/>
      <c r="H795" s="294"/>
      <c r="I795" s="294"/>
      <c r="J795" s="294"/>
      <c r="K795" s="294"/>
      <c r="L795" s="294"/>
      <c r="M795" s="294"/>
      <c r="N795" s="294">
        <v>12</v>
      </c>
      <c r="O795" s="294"/>
      <c r="P795" s="294"/>
      <c r="Q795" s="294"/>
      <c r="R795" s="294"/>
      <c r="S795" s="294"/>
      <c r="T795" s="294"/>
      <c r="U795" s="294"/>
      <c r="V795" s="294"/>
      <c r="W795" s="294"/>
      <c r="X795" s="294"/>
      <c r="Y795" s="414"/>
      <c r="Z795" s="414"/>
      <c r="AA795" s="414"/>
      <c r="AB795" s="414"/>
      <c r="AC795" s="414"/>
      <c r="AD795" s="414"/>
      <c r="AE795" s="414"/>
      <c r="AF795" s="414"/>
      <c r="AG795" s="414"/>
      <c r="AH795" s="414"/>
      <c r="AI795" s="414"/>
      <c r="AJ795" s="414"/>
      <c r="AK795" s="414"/>
      <c r="AL795" s="414"/>
      <c r="AM795" s="295">
        <f>SUM(Y795:AL795)</f>
        <v>0</v>
      </c>
    </row>
    <row r="796" spans="1:39" ht="15" hidden="1" outlineLevel="1">
      <c r="A796" s="531"/>
      <c r="B796" s="293" t="s">
        <v>342</v>
      </c>
      <c r="C796" s="290" t="s">
        <v>163</v>
      </c>
      <c r="D796" s="294"/>
      <c r="E796" s="294"/>
      <c r="F796" s="294"/>
      <c r="G796" s="294"/>
      <c r="H796" s="294"/>
      <c r="I796" s="294"/>
      <c r="J796" s="294"/>
      <c r="K796" s="294"/>
      <c r="L796" s="294"/>
      <c r="M796" s="294"/>
      <c r="N796" s="294">
        <f>N795</f>
        <v>12</v>
      </c>
      <c r="O796" s="294"/>
      <c r="P796" s="294"/>
      <c r="Q796" s="294"/>
      <c r="R796" s="294"/>
      <c r="S796" s="294"/>
      <c r="T796" s="294"/>
      <c r="U796" s="294"/>
      <c r="V796" s="294"/>
      <c r="W796" s="294"/>
      <c r="X796" s="294"/>
      <c r="Y796" s="410">
        <f>Y795</f>
        <v>0</v>
      </c>
      <c r="Z796" s="410">
        <f t="shared" ref="Z796" si="2155">Z795</f>
        <v>0</v>
      </c>
      <c r="AA796" s="410">
        <f t="shared" ref="AA796" si="2156">AA795</f>
        <v>0</v>
      </c>
      <c r="AB796" s="410">
        <f t="shared" ref="AB796" si="2157">AB795</f>
        <v>0</v>
      </c>
      <c r="AC796" s="410">
        <f t="shared" ref="AC796" si="2158">AC795</f>
        <v>0</v>
      </c>
      <c r="AD796" s="410">
        <f t="shared" ref="AD796" si="2159">AD795</f>
        <v>0</v>
      </c>
      <c r="AE796" s="410">
        <f t="shared" ref="AE796" si="2160">AE795</f>
        <v>0</v>
      </c>
      <c r="AF796" s="410">
        <f t="shared" ref="AF796" si="2161">AF795</f>
        <v>0</v>
      </c>
      <c r="AG796" s="410">
        <f t="shared" ref="AG796" si="2162">AG795</f>
        <v>0</v>
      </c>
      <c r="AH796" s="410">
        <f t="shared" ref="AH796" si="2163">AH795</f>
        <v>0</v>
      </c>
      <c r="AI796" s="410">
        <f t="shared" ref="AI796" si="2164">AI795</f>
        <v>0</v>
      </c>
      <c r="AJ796" s="410">
        <f t="shared" ref="AJ796" si="2165">AJ795</f>
        <v>0</v>
      </c>
      <c r="AK796" s="410">
        <f t="shared" ref="AK796" si="2166">AK795</f>
        <v>0</v>
      </c>
      <c r="AL796" s="410">
        <f t="shared" ref="AL796" si="2167">AL795</f>
        <v>0</v>
      </c>
      <c r="AM796" s="310"/>
    </row>
    <row r="797" spans="1:39" ht="15" hidden="1" outlineLevel="1">
      <c r="A797" s="531"/>
      <c r="B797" s="313"/>
      <c r="C797" s="311"/>
      <c r="D797" s="315"/>
      <c r="E797" s="315"/>
      <c r="F797" s="315"/>
      <c r="G797" s="315"/>
      <c r="H797" s="315"/>
      <c r="I797" s="315"/>
      <c r="J797" s="315"/>
      <c r="K797" s="315"/>
      <c r="L797" s="315"/>
      <c r="M797" s="315"/>
      <c r="N797" s="290"/>
      <c r="O797" s="315"/>
      <c r="P797" s="315"/>
      <c r="Q797" s="315"/>
      <c r="R797" s="315"/>
      <c r="S797" s="315"/>
      <c r="T797" s="315"/>
      <c r="U797" s="315"/>
      <c r="V797" s="315"/>
      <c r="W797" s="315"/>
      <c r="X797" s="315"/>
      <c r="Y797" s="415"/>
      <c r="Z797" s="415"/>
      <c r="AA797" s="415"/>
      <c r="AB797" s="415"/>
      <c r="AC797" s="415"/>
      <c r="AD797" s="415"/>
      <c r="AE797" s="415"/>
      <c r="AF797" s="415"/>
      <c r="AG797" s="415"/>
      <c r="AH797" s="415"/>
      <c r="AI797" s="415"/>
      <c r="AJ797" s="415"/>
      <c r="AK797" s="415"/>
      <c r="AL797" s="415"/>
      <c r="AM797" s="312"/>
    </row>
    <row r="798" spans="1:39" ht="30" hidden="1" outlineLevel="1">
      <c r="A798" s="531">
        <v>10</v>
      </c>
      <c r="B798" s="427" t="s">
        <v>103</v>
      </c>
      <c r="C798" s="290" t="s">
        <v>25</v>
      </c>
      <c r="D798" s="294"/>
      <c r="E798" s="294"/>
      <c r="F798" s="294"/>
      <c r="G798" s="294"/>
      <c r="H798" s="294"/>
      <c r="I798" s="294"/>
      <c r="J798" s="294"/>
      <c r="K798" s="294"/>
      <c r="L798" s="294"/>
      <c r="M798" s="294"/>
      <c r="N798" s="294">
        <v>3</v>
      </c>
      <c r="O798" s="294"/>
      <c r="P798" s="294"/>
      <c r="Q798" s="294"/>
      <c r="R798" s="294"/>
      <c r="S798" s="294"/>
      <c r="T798" s="294"/>
      <c r="U798" s="294"/>
      <c r="V798" s="294"/>
      <c r="W798" s="294"/>
      <c r="X798" s="294"/>
      <c r="Y798" s="414"/>
      <c r="Z798" s="414"/>
      <c r="AA798" s="414"/>
      <c r="AB798" s="414"/>
      <c r="AC798" s="414"/>
      <c r="AD798" s="414"/>
      <c r="AE798" s="414"/>
      <c r="AF798" s="414"/>
      <c r="AG798" s="414"/>
      <c r="AH798" s="414"/>
      <c r="AI798" s="414"/>
      <c r="AJ798" s="414"/>
      <c r="AK798" s="414"/>
      <c r="AL798" s="414"/>
      <c r="AM798" s="295">
        <f>SUM(Y798:AL798)</f>
        <v>0</v>
      </c>
    </row>
    <row r="799" spans="1:39" ht="15" hidden="1" outlineLevel="1">
      <c r="A799" s="531"/>
      <c r="B799" s="293" t="s">
        <v>342</v>
      </c>
      <c r="C799" s="290" t="s">
        <v>163</v>
      </c>
      <c r="D799" s="294"/>
      <c r="E799" s="294"/>
      <c r="F799" s="294"/>
      <c r="G799" s="294"/>
      <c r="H799" s="294"/>
      <c r="I799" s="294"/>
      <c r="J799" s="294"/>
      <c r="K799" s="294"/>
      <c r="L799" s="294"/>
      <c r="M799" s="294"/>
      <c r="N799" s="294">
        <f>N798</f>
        <v>3</v>
      </c>
      <c r="O799" s="294"/>
      <c r="P799" s="294"/>
      <c r="Q799" s="294"/>
      <c r="R799" s="294"/>
      <c r="S799" s="294"/>
      <c r="T799" s="294"/>
      <c r="U799" s="294"/>
      <c r="V799" s="294"/>
      <c r="W799" s="294"/>
      <c r="X799" s="294"/>
      <c r="Y799" s="410">
        <f>Y798</f>
        <v>0</v>
      </c>
      <c r="Z799" s="410">
        <f t="shared" ref="Z799" si="2168">Z798</f>
        <v>0</v>
      </c>
      <c r="AA799" s="410">
        <f t="shared" ref="AA799" si="2169">AA798</f>
        <v>0</v>
      </c>
      <c r="AB799" s="410">
        <f t="shared" ref="AB799" si="2170">AB798</f>
        <v>0</v>
      </c>
      <c r="AC799" s="410">
        <f t="shared" ref="AC799" si="2171">AC798</f>
        <v>0</v>
      </c>
      <c r="AD799" s="410">
        <f t="shared" ref="AD799" si="2172">AD798</f>
        <v>0</v>
      </c>
      <c r="AE799" s="410">
        <f t="shared" ref="AE799" si="2173">AE798</f>
        <v>0</v>
      </c>
      <c r="AF799" s="410">
        <f t="shared" ref="AF799" si="2174">AF798</f>
        <v>0</v>
      </c>
      <c r="AG799" s="410">
        <f t="shared" ref="AG799" si="2175">AG798</f>
        <v>0</v>
      </c>
      <c r="AH799" s="410">
        <f t="shared" ref="AH799" si="2176">AH798</f>
        <v>0</v>
      </c>
      <c r="AI799" s="410">
        <f t="shared" ref="AI799" si="2177">AI798</f>
        <v>0</v>
      </c>
      <c r="AJ799" s="410">
        <f t="shared" ref="AJ799" si="2178">AJ798</f>
        <v>0</v>
      </c>
      <c r="AK799" s="410">
        <f t="shared" ref="AK799" si="2179">AK798</f>
        <v>0</v>
      </c>
      <c r="AL799" s="410">
        <f t="shared" ref="AL799" si="2180">AL798</f>
        <v>0</v>
      </c>
      <c r="AM799" s="310"/>
    </row>
    <row r="800" spans="1:39" ht="15" hidden="1" outlineLevel="1">
      <c r="A800" s="531"/>
      <c r="B800" s="313"/>
      <c r="C800" s="311"/>
      <c r="D800" s="315"/>
      <c r="E800" s="315"/>
      <c r="F800" s="315"/>
      <c r="G800" s="315"/>
      <c r="H800" s="315"/>
      <c r="I800" s="315"/>
      <c r="J800" s="315"/>
      <c r="K800" s="315"/>
      <c r="L800" s="315"/>
      <c r="M800" s="315"/>
      <c r="N800" s="290"/>
      <c r="O800" s="315"/>
      <c r="P800" s="315"/>
      <c r="Q800" s="315"/>
      <c r="R800" s="315"/>
      <c r="S800" s="315"/>
      <c r="T800" s="315"/>
      <c r="U800" s="315"/>
      <c r="V800" s="315"/>
      <c r="W800" s="315"/>
      <c r="X800" s="315"/>
      <c r="Y800" s="415"/>
      <c r="Z800" s="416"/>
      <c r="AA800" s="415"/>
      <c r="AB800" s="415"/>
      <c r="AC800" s="415"/>
      <c r="AD800" s="415"/>
      <c r="AE800" s="415"/>
      <c r="AF800" s="415"/>
      <c r="AG800" s="415"/>
      <c r="AH800" s="415"/>
      <c r="AI800" s="415"/>
      <c r="AJ800" s="415"/>
      <c r="AK800" s="415"/>
      <c r="AL800" s="415"/>
      <c r="AM800" s="312"/>
    </row>
    <row r="801" spans="1:39" ht="15.6" hidden="1" outlineLevel="1">
      <c r="A801" s="531"/>
      <c r="B801" s="287" t="s">
        <v>10</v>
      </c>
      <c r="C801" s="288"/>
      <c r="D801" s="288"/>
      <c r="E801" s="288"/>
      <c r="F801" s="288"/>
      <c r="G801" s="288"/>
      <c r="H801" s="288"/>
      <c r="I801" s="288"/>
      <c r="J801" s="288"/>
      <c r="K801" s="288"/>
      <c r="L801" s="288"/>
      <c r="M801" s="288"/>
      <c r="N801" s="289"/>
      <c r="O801" s="288"/>
      <c r="P801" s="288"/>
      <c r="Q801" s="288"/>
      <c r="R801" s="288"/>
      <c r="S801" s="288"/>
      <c r="T801" s="288"/>
      <c r="U801" s="288"/>
      <c r="V801" s="288"/>
      <c r="W801" s="288"/>
      <c r="X801" s="288"/>
      <c r="Y801" s="413"/>
      <c r="Z801" s="413"/>
      <c r="AA801" s="413"/>
      <c r="AB801" s="413"/>
      <c r="AC801" s="413"/>
      <c r="AD801" s="413"/>
      <c r="AE801" s="413"/>
      <c r="AF801" s="413"/>
      <c r="AG801" s="413"/>
      <c r="AH801" s="413"/>
      <c r="AI801" s="413"/>
      <c r="AJ801" s="413"/>
      <c r="AK801" s="413"/>
      <c r="AL801" s="413"/>
      <c r="AM801" s="291"/>
    </row>
    <row r="802" spans="1:39" ht="30" hidden="1" outlineLevel="1">
      <c r="A802" s="531">
        <v>11</v>
      </c>
      <c r="B802" s="427" t="s">
        <v>104</v>
      </c>
      <c r="C802" s="290" t="s">
        <v>25</v>
      </c>
      <c r="D802" s="294"/>
      <c r="E802" s="294"/>
      <c r="F802" s="294"/>
      <c r="G802" s="294"/>
      <c r="H802" s="294"/>
      <c r="I802" s="294"/>
      <c r="J802" s="294"/>
      <c r="K802" s="294"/>
      <c r="L802" s="294"/>
      <c r="M802" s="294"/>
      <c r="N802" s="294">
        <v>12</v>
      </c>
      <c r="O802" s="294"/>
      <c r="P802" s="294"/>
      <c r="Q802" s="294"/>
      <c r="R802" s="294"/>
      <c r="S802" s="294"/>
      <c r="T802" s="294"/>
      <c r="U802" s="294"/>
      <c r="V802" s="294"/>
      <c r="W802" s="294"/>
      <c r="X802" s="294"/>
      <c r="Y802" s="425"/>
      <c r="Z802" s="414"/>
      <c r="AA802" s="414"/>
      <c r="AB802" s="414"/>
      <c r="AC802" s="414"/>
      <c r="AD802" s="414"/>
      <c r="AE802" s="414"/>
      <c r="AF802" s="414"/>
      <c r="AG802" s="414"/>
      <c r="AH802" s="414"/>
      <c r="AI802" s="414"/>
      <c r="AJ802" s="414"/>
      <c r="AK802" s="414"/>
      <c r="AL802" s="414"/>
      <c r="AM802" s="295">
        <f>SUM(Y802:AL802)</f>
        <v>0</v>
      </c>
    </row>
    <row r="803" spans="1:39" ht="15" hidden="1" outlineLevel="1">
      <c r="A803" s="531"/>
      <c r="B803" s="293" t="s">
        <v>342</v>
      </c>
      <c r="C803" s="290" t="s">
        <v>163</v>
      </c>
      <c r="D803" s="294"/>
      <c r="E803" s="294"/>
      <c r="F803" s="294"/>
      <c r="G803" s="294"/>
      <c r="H803" s="294"/>
      <c r="I803" s="294"/>
      <c r="J803" s="294"/>
      <c r="K803" s="294"/>
      <c r="L803" s="294"/>
      <c r="M803" s="294"/>
      <c r="N803" s="294">
        <f>N802</f>
        <v>12</v>
      </c>
      <c r="O803" s="294"/>
      <c r="P803" s="294"/>
      <c r="Q803" s="294"/>
      <c r="R803" s="294"/>
      <c r="S803" s="294"/>
      <c r="T803" s="294"/>
      <c r="U803" s="294"/>
      <c r="V803" s="294"/>
      <c r="W803" s="294"/>
      <c r="X803" s="294"/>
      <c r="Y803" s="410">
        <f>Y802</f>
        <v>0</v>
      </c>
      <c r="Z803" s="410">
        <f t="shared" ref="Z803" si="2181">Z802</f>
        <v>0</v>
      </c>
      <c r="AA803" s="410">
        <f t="shared" ref="AA803" si="2182">AA802</f>
        <v>0</v>
      </c>
      <c r="AB803" s="410">
        <f t="shared" ref="AB803" si="2183">AB802</f>
        <v>0</v>
      </c>
      <c r="AC803" s="410">
        <f t="shared" ref="AC803" si="2184">AC802</f>
        <v>0</v>
      </c>
      <c r="AD803" s="410">
        <f t="shared" ref="AD803" si="2185">AD802</f>
        <v>0</v>
      </c>
      <c r="AE803" s="410">
        <f t="shared" ref="AE803" si="2186">AE802</f>
        <v>0</v>
      </c>
      <c r="AF803" s="410">
        <f t="shared" ref="AF803" si="2187">AF802</f>
        <v>0</v>
      </c>
      <c r="AG803" s="410">
        <f t="shared" ref="AG803" si="2188">AG802</f>
        <v>0</v>
      </c>
      <c r="AH803" s="410">
        <f t="shared" ref="AH803" si="2189">AH802</f>
        <v>0</v>
      </c>
      <c r="AI803" s="410">
        <f t="shared" ref="AI803" si="2190">AI802</f>
        <v>0</v>
      </c>
      <c r="AJ803" s="410">
        <f t="shared" ref="AJ803" si="2191">AJ802</f>
        <v>0</v>
      </c>
      <c r="AK803" s="410">
        <f t="shared" ref="AK803" si="2192">AK802</f>
        <v>0</v>
      </c>
      <c r="AL803" s="410">
        <f t="shared" ref="AL803" si="2193">AL802</f>
        <v>0</v>
      </c>
      <c r="AM803" s="296"/>
    </row>
    <row r="804" spans="1:39" ht="15" hidden="1" outlineLevel="1">
      <c r="A804" s="531"/>
      <c r="B804" s="314"/>
      <c r="C804" s="304"/>
      <c r="D804" s="290"/>
      <c r="E804" s="290"/>
      <c r="F804" s="290"/>
      <c r="G804" s="290"/>
      <c r="H804" s="290"/>
      <c r="I804" s="290"/>
      <c r="J804" s="290"/>
      <c r="K804" s="290"/>
      <c r="L804" s="290"/>
      <c r="M804" s="290"/>
      <c r="N804" s="290"/>
      <c r="O804" s="290"/>
      <c r="P804" s="290"/>
      <c r="Q804" s="290"/>
      <c r="R804" s="290"/>
      <c r="S804" s="290"/>
      <c r="T804" s="290"/>
      <c r="U804" s="290"/>
      <c r="V804" s="290"/>
      <c r="W804" s="290"/>
      <c r="X804" s="290"/>
      <c r="Y804" s="411"/>
      <c r="Z804" s="420"/>
      <c r="AA804" s="420"/>
      <c r="AB804" s="420"/>
      <c r="AC804" s="420"/>
      <c r="AD804" s="420"/>
      <c r="AE804" s="420"/>
      <c r="AF804" s="420"/>
      <c r="AG804" s="420"/>
      <c r="AH804" s="420"/>
      <c r="AI804" s="420"/>
      <c r="AJ804" s="420"/>
      <c r="AK804" s="420"/>
      <c r="AL804" s="420"/>
      <c r="AM804" s="305"/>
    </row>
    <row r="805" spans="1:39" ht="30" hidden="1" outlineLevel="1">
      <c r="A805" s="531">
        <v>12</v>
      </c>
      <c r="B805" s="427" t="s">
        <v>105</v>
      </c>
      <c r="C805" s="290" t="s">
        <v>25</v>
      </c>
      <c r="D805" s="294"/>
      <c r="E805" s="294"/>
      <c r="F805" s="294"/>
      <c r="G805" s="294"/>
      <c r="H805" s="294"/>
      <c r="I805" s="294"/>
      <c r="J805" s="294"/>
      <c r="K805" s="294"/>
      <c r="L805" s="294"/>
      <c r="M805" s="294"/>
      <c r="N805" s="294">
        <v>12</v>
      </c>
      <c r="O805" s="294"/>
      <c r="P805" s="294"/>
      <c r="Q805" s="294"/>
      <c r="R805" s="294"/>
      <c r="S805" s="294"/>
      <c r="T805" s="294"/>
      <c r="U805" s="294"/>
      <c r="V805" s="294"/>
      <c r="W805" s="294"/>
      <c r="X805" s="294"/>
      <c r="Y805" s="409"/>
      <c r="Z805" s="414"/>
      <c r="AA805" s="414"/>
      <c r="AB805" s="414"/>
      <c r="AC805" s="414"/>
      <c r="AD805" s="414"/>
      <c r="AE805" s="414"/>
      <c r="AF805" s="414"/>
      <c r="AG805" s="414"/>
      <c r="AH805" s="414"/>
      <c r="AI805" s="414"/>
      <c r="AJ805" s="414"/>
      <c r="AK805" s="414"/>
      <c r="AL805" s="414"/>
      <c r="AM805" s="295">
        <f>SUM(Y805:AL805)</f>
        <v>0</v>
      </c>
    </row>
    <row r="806" spans="1:39" ht="15" hidden="1" outlineLevel="1">
      <c r="A806" s="531"/>
      <c r="B806" s="293" t="s">
        <v>342</v>
      </c>
      <c r="C806" s="290" t="s">
        <v>163</v>
      </c>
      <c r="D806" s="294"/>
      <c r="E806" s="294"/>
      <c r="F806" s="294"/>
      <c r="G806" s="294"/>
      <c r="H806" s="294"/>
      <c r="I806" s="294"/>
      <c r="J806" s="294"/>
      <c r="K806" s="294"/>
      <c r="L806" s="294"/>
      <c r="M806" s="294"/>
      <c r="N806" s="294">
        <f>N805</f>
        <v>12</v>
      </c>
      <c r="O806" s="294"/>
      <c r="P806" s="294"/>
      <c r="Q806" s="294"/>
      <c r="R806" s="294"/>
      <c r="S806" s="294"/>
      <c r="T806" s="294"/>
      <c r="U806" s="294"/>
      <c r="V806" s="294"/>
      <c r="W806" s="294"/>
      <c r="X806" s="294"/>
      <c r="Y806" s="410">
        <f>Y805</f>
        <v>0</v>
      </c>
      <c r="Z806" s="410">
        <f t="shared" ref="Z806" si="2194">Z805</f>
        <v>0</v>
      </c>
      <c r="AA806" s="410">
        <f t="shared" ref="AA806" si="2195">AA805</f>
        <v>0</v>
      </c>
      <c r="AB806" s="410">
        <f t="shared" ref="AB806" si="2196">AB805</f>
        <v>0</v>
      </c>
      <c r="AC806" s="410">
        <f t="shared" ref="AC806" si="2197">AC805</f>
        <v>0</v>
      </c>
      <c r="AD806" s="410">
        <f t="shared" ref="AD806" si="2198">AD805</f>
        <v>0</v>
      </c>
      <c r="AE806" s="410">
        <f t="shared" ref="AE806" si="2199">AE805</f>
        <v>0</v>
      </c>
      <c r="AF806" s="410">
        <f t="shared" ref="AF806" si="2200">AF805</f>
        <v>0</v>
      </c>
      <c r="AG806" s="410">
        <f t="shared" ref="AG806" si="2201">AG805</f>
        <v>0</v>
      </c>
      <c r="AH806" s="410">
        <f t="shared" ref="AH806" si="2202">AH805</f>
        <v>0</v>
      </c>
      <c r="AI806" s="410">
        <f t="shared" ref="AI806" si="2203">AI805</f>
        <v>0</v>
      </c>
      <c r="AJ806" s="410">
        <f t="shared" ref="AJ806" si="2204">AJ805</f>
        <v>0</v>
      </c>
      <c r="AK806" s="410">
        <f t="shared" ref="AK806" si="2205">AK805</f>
        <v>0</v>
      </c>
      <c r="AL806" s="410">
        <f t="shared" ref="AL806" si="2206">AL805</f>
        <v>0</v>
      </c>
      <c r="AM806" s="296"/>
    </row>
    <row r="807" spans="1:39" ht="15" hidden="1" outlineLevel="1">
      <c r="A807" s="531"/>
      <c r="B807" s="314"/>
      <c r="C807" s="304"/>
      <c r="D807" s="290"/>
      <c r="E807" s="290"/>
      <c r="F807" s="290"/>
      <c r="G807" s="290"/>
      <c r="H807" s="290"/>
      <c r="I807" s="290"/>
      <c r="J807" s="290"/>
      <c r="K807" s="290"/>
      <c r="L807" s="290"/>
      <c r="M807" s="290"/>
      <c r="N807" s="290"/>
      <c r="O807" s="290"/>
      <c r="P807" s="290"/>
      <c r="Q807" s="290"/>
      <c r="R807" s="290"/>
      <c r="S807" s="290"/>
      <c r="T807" s="290"/>
      <c r="U807" s="290"/>
      <c r="V807" s="290"/>
      <c r="W807" s="290"/>
      <c r="X807" s="290"/>
      <c r="Y807" s="421"/>
      <c r="Z807" s="421"/>
      <c r="AA807" s="411"/>
      <c r="AB807" s="411"/>
      <c r="AC807" s="411"/>
      <c r="AD807" s="411"/>
      <c r="AE807" s="411"/>
      <c r="AF807" s="411"/>
      <c r="AG807" s="411"/>
      <c r="AH807" s="411"/>
      <c r="AI807" s="411"/>
      <c r="AJ807" s="411"/>
      <c r="AK807" s="411"/>
      <c r="AL807" s="411"/>
      <c r="AM807" s="305"/>
    </row>
    <row r="808" spans="1:39" ht="30" hidden="1" outlineLevel="1">
      <c r="A808" s="531">
        <v>13</v>
      </c>
      <c r="B808" s="427" t="s">
        <v>106</v>
      </c>
      <c r="C808" s="290" t="s">
        <v>25</v>
      </c>
      <c r="D808" s="294"/>
      <c r="E808" s="294"/>
      <c r="F808" s="294"/>
      <c r="G808" s="294"/>
      <c r="H808" s="294"/>
      <c r="I808" s="294"/>
      <c r="J808" s="294"/>
      <c r="K808" s="294"/>
      <c r="L808" s="294"/>
      <c r="M808" s="294"/>
      <c r="N808" s="294">
        <v>12</v>
      </c>
      <c r="O808" s="294"/>
      <c r="P808" s="294"/>
      <c r="Q808" s="294"/>
      <c r="R808" s="294"/>
      <c r="S808" s="294"/>
      <c r="T808" s="294"/>
      <c r="U808" s="294"/>
      <c r="V808" s="294"/>
      <c r="W808" s="294"/>
      <c r="X808" s="294"/>
      <c r="Y808" s="409"/>
      <c r="Z808" s="414"/>
      <c r="AA808" s="414"/>
      <c r="AB808" s="414"/>
      <c r="AC808" s="414"/>
      <c r="AD808" s="414"/>
      <c r="AE808" s="414"/>
      <c r="AF808" s="414"/>
      <c r="AG808" s="414"/>
      <c r="AH808" s="414"/>
      <c r="AI808" s="414"/>
      <c r="AJ808" s="414"/>
      <c r="AK808" s="414"/>
      <c r="AL808" s="414"/>
      <c r="AM808" s="295">
        <f>SUM(Y808:AL808)</f>
        <v>0</v>
      </c>
    </row>
    <row r="809" spans="1:39" ht="15" hidden="1" outlineLevel="1">
      <c r="A809" s="531"/>
      <c r="B809" s="293" t="s">
        <v>342</v>
      </c>
      <c r="C809" s="290" t="s">
        <v>163</v>
      </c>
      <c r="D809" s="294"/>
      <c r="E809" s="294"/>
      <c r="F809" s="294"/>
      <c r="G809" s="294"/>
      <c r="H809" s="294"/>
      <c r="I809" s="294"/>
      <c r="J809" s="294"/>
      <c r="K809" s="294"/>
      <c r="L809" s="294"/>
      <c r="M809" s="294"/>
      <c r="N809" s="294">
        <f>N808</f>
        <v>12</v>
      </c>
      <c r="O809" s="294"/>
      <c r="P809" s="294"/>
      <c r="Q809" s="294"/>
      <c r="R809" s="294"/>
      <c r="S809" s="294"/>
      <c r="T809" s="294"/>
      <c r="U809" s="294"/>
      <c r="V809" s="294"/>
      <c r="W809" s="294"/>
      <c r="X809" s="294"/>
      <c r="Y809" s="410">
        <f>Y808</f>
        <v>0</v>
      </c>
      <c r="Z809" s="410">
        <f t="shared" ref="Z809" si="2207">Z808</f>
        <v>0</v>
      </c>
      <c r="AA809" s="410">
        <f t="shared" ref="AA809" si="2208">AA808</f>
        <v>0</v>
      </c>
      <c r="AB809" s="410">
        <f t="shared" ref="AB809" si="2209">AB808</f>
        <v>0</v>
      </c>
      <c r="AC809" s="410">
        <f t="shared" ref="AC809" si="2210">AC808</f>
        <v>0</v>
      </c>
      <c r="AD809" s="410">
        <f t="shared" ref="AD809" si="2211">AD808</f>
        <v>0</v>
      </c>
      <c r="AE809" s="410">
        <f t="shared" ref="AE809" si="2212">AE808</f>
        <v>0</v>
      </c>
      <c r="AF809" s="410">
        <f t="shared" ref="AF809" si="2213">AF808</f>
        <v>0</v>
      </c>
      <c r="AG809" s="410">
        <f t="shared" ref="AG809" si="2214">AG808</f>
        <v>0</v>
      </c>
      <c r="AH809" s="410">
        <f t="shared" ref="AH809" si="2215">AH808</f>
        <v>0</v>
      </c>
      <c r="AI809" s="410">
        <f t="shared" ref="AI809" si="2216">AI808</f>
        <v>0</v>
      </c>
      <c r="AJ809" s="410">
        <f t="shared" ref="AJ809" si="2217">AJ808</f>
        <v>0</v>
      </c>
      <c r="AK809" s="410">
        <f t="shared" ref="AK809" si="2218">AK808</f>
        <v>0</v>
      </c>
      <c r="AL809" s="410">
        <f t="shared" ref="AL809" si="2219">AL808</f>
        <v>0</v>
      </c>
      <c r="AM809" s="305"/>
    </row>
    <row r="810" spans="1:39" ht="15" hidden="1" outlineLevel="1">
      <c r="A810" s="531"/>
      <c r="B810" s="314"/>
      <c r="C810" s="304"/>
      <c r="D810" s="290"/>
      <c r="E810" s="290"/>
      <c r="F810" s="290"/>
      <c r="G810" s="290"/>
      <c r="H810" s="290"/>
      <c r="I810" s="290"/>
      <c r="J810" s="290"/>
      <c r="K810" s="290"/>
      <c r="L810" s="290"/>
      <c r="M810" s="290"/>
      <c r="N810" s="290"/>
      <c r="O810" s="290"/>
      <c r="P810" s="290"/>
      <c r="Q810" s="290"/>
      <c r="R810" s="290"/>
      <c r="S810" s="290"/>
      <c r="T810" s="290"/>
      <c r="U810" s="290"/>
      <c r="V810" s="290"/>
      <c r="W810" s="290"/>
      <c r="X810" s="290"/>
      <c r="Y810" s="411"/>
      <c r="Z810" s="411"/>
      <c r="AA810" s="411"/>
      <c r="AB810" s="411"/>
      <c r="AC810" s="411"/>
      <c r="AD810" s="411"/>
      <c r="AE810" s="411"/>
      <c r="AF810" s="411"/>
      <c r="AG810" s="411"/>
      <c r="AH810" s="411"/>
      <c r="AI810" s="411"/>
      <c r="AJ810" s="411"/>
      <c r="AK810" s="411"/>
      <c r="AL810" s="411"/>
      <c r="AM810" s="305"/>
    </row>
    <row r="811" spans="1:39" ht="15.6" hidden="1" outlineLevel="1">
      <c r="A811" s="531"/>
      <c r="B811" s="287" t="s">
        <v>107</v>
      </c>
      <c r="C811" s="288"/>
      <c r="D811" s="289"/>
      <c r="E811" s="289"/>
      <c r="F811" s="289"/>
      <c r="G811" s="289"/>
      <c r="H811" s="289"/>
      <c r="I811" s="289"/>
      <c r="J811" s="289"/>
      <c r="K811" s="289"/>
      <c r="L811" s="289"/>
      <c r="M811" s="289"/>
      <c r="N811" s="289"/>
      <c r="O811" s="289"/>
      <c r="P811" s="288"/>
      <c r="Q811" s="288"/>
      <c r="R811" s="288"/>
      <c r="S811" s="288"/>
      <c r="T811" s="288"/>
      <c r="U811" s="288"/>
      <c r="V811" s="288"/>
      <c r="W811" s="288"/>
      <c r="X811" s="288"/>
      <c r="Y811" s="413"/>
      <c r="Z811" s="413"/>
      <c r="AA811" s="413"/>
      <c r="AB811" s="413"/>
      <c r="AC811" s="413"/>
      <c r="AD811" s="413"/>
      <c r="AE811" s="413"/>
      <c r="AF811" s="413"/>
      <c r="AG811" s="413"/>
      <c r="AH811" s="413"/>
      <c r="AI811" s="413"/>
      <c r="AJ811" s="413"/>
      <c r="AK811" s="413"/>
      <c r="AL811" s="413"/>
      <c r="AM811" s="291"/>
    </row>
    <row r="812" spans="1:39" ht="15" hidden="1" outlineLevel="1">
      <c r="A812" s="531">
        <v>14</v>
      </c>
      <c r="B812" s="314" t="s">
        <v>108</v>
      </c>
      <c r="C812" s="290" t="s">
        <v>25</v>
      </c>
      <c r="D812" s="294"/>
      <c r="E812" s="294"/>
      <c r="F812" s="294"/>
      <c r="G812" s="294"/>
      <c r="H812" s="294"/>
      <c r="I812" s="294"/>
      <c r="J812" s="294"/>
      <c r="K812" s="294"/>
      <c r="L812" s="294"/>
      <c r="M812" s="294"/>
      <c r="N812" s="294">
        <v>12</v>
      </c>
      <c r="O812" s="294"/>
      <c r="P812" s="294"/>
      <c r="Q812" s="294"/>
      <c r="R812" s="294"/>
      <c r="S812" s="294"/>
      <c r="T812" s="294"/>
      <c r="U812" s="294"/>
      <c r="V812" s="294"/>
      <c r="W812" s="294"/>
      <c r="X812" s="294"/>
      <c r="Y812" s="414"/>
      <c r="Z812" s="414"/>
      <c r="AA812" s="414"/>
      <c r="AB812" s="414"/>
      <c r="AC812" s="414"/>
      <c r="AD812" s="414"/>
      <c r="AE812" s="414"/>
      <c r="AF812" s="409"/>
      <c r="AG812" s="409"/>
      <c r="AH812" s="409"/>
      <c r="AI812" s="409"/>
      <c r="AJ812" s="409"/>
      <c r="AK812" s="409"/>
      <c r="AL812" s="409"/>
      <c r="AM812" s="295">
        <f>SUM(Y812:AL812)</f>
        <v>0</v>
      </c>
    </row>
    <row r="813" spans="1:39" ht="15" hidden="1" outlineLevel="1">
      <c r="A813" s="531"/>
      <c r="B813" s="293" t="s">
        <v>342</v>
      </c>
      <c r="C813" s="290" t="s">
        <v>163</v>
      </c>
      <c r="D813" s="294"/>
      <c r="E813" s="294"/>
      <c r="F813" s="294"/>
      <c r="G813" s="294"/>
      <c r="H813" s="294"/>
      <c r="I813" s="294"/>
      <c r="J813" s="294"/>
      <c r="K813" s="294"/>
      <c r="L813" s="294"/>
      <c r="M813" s="294"/>
      <c r="N813" s="294">
        <f>N812</f>
        <v>12</v>
      </c>
      <c r="O813" s="294"/>
      <c r="P813" s="294"/>
      <c r="Q813" s="294"/>
      <c r="R813" s="294"/>
      <c r="S813" s="294"/>
      <c r="T813" s="294"/>
      <c r="U813" s="294"/>
      <c r="V813" s="294"/>
      <c r="W813" s="294"/>
      <c r="X813" s="294"/>
      <c r="Y813" s="410">
        <f>Y812</f>
        <v>0</v>
      </c>
      <c r="Z813" s="410">
        <f t="shared" ref="Z813" si="2220">Z812</f>
        <v>0</v>
      </c>
      <c r="AA813" s="410">
        <f t="shared" ref="AA813" si="2221">AA812</f>
        <v>0</v>
      </c>
      <c r="AB813" s="410">
        <f t="shared" ref="AB813" si="2222">AB812</f>
        <v>0</v>
      </c>
      <c r="AC813" s="410">
        <f t="shared" ref="AC813" si="2223">AC812</f>
        <v>0</v>
      </c>
      <c r="AD813" s="410">
        <f t="shared" ref="AD813" si="2224">AD812</f>
        <v>0</v>
      </c>
      <c r="AE813" s="410">
        <f t="shared" ref="AE813" si="2225">AE812</f>
        <v>0</v>
      </c>
      <c r="AF813" s="410">
        <f t="shared" ref="AF813" si="2226">AF812</f>
        <v>0</v>
      </c>
      <c r="AG813" s="410">
        <f t="shared" ref="AG813" si="2227">AG812</f>
        <v>0</v>
      </c>
      <c r="AH813" s="410">
        <f t="shared" ref="AH813" si="2228">AH812</f>
        <v>0</v>
      </c>
      <c r="AI813" s="410">
        <f t="shared" ref="AI813" si="2229">AI812</f>
        <v>0</v>
      </c>
      <c r="AJ813" s="410">
        <f t="shared" ref="AJ813" si="2230">AJ812</f>
        <v>0</v>
      </c>
      <c r="AK813" s="410">
        <f t="shared" ref="AK813" si="2231">AK812</f>
        <v>0</v>
      </c>
      <c r="AL813" s="410">
        <f t="shared" ref="AL813" si="2232">AL812</f>
        <v>0</v>
      </c>
      <c r="AM813" s="296"/>
    </row>
    <row r="814" spans="1:39" ht="15" hidden="1" outlineLevel="1">
      <c r="A814" s="531"/>
      <c r="B814" s="314"/>
      <c r="C814" s="304"/>
      <c r="D814" s="290"/>
      <c r="E814" s="290"/>
      <c r="F814" s="290"/>
      <c r="G814" s="290"/>
      <c r="H814" s="290"/>
      <c r="I814" s="290"/>
      <c r="J814" s="290"/>
      <c r="K814" s="290"/>
      <c r="L814" s="290"/>
      <c r="M814" s="290"/>
      <c r="N814" s="467"/>
      <c r="O814" s="290"/>
      <c r="P814" s="290"/>
      <c r="Q814" s="290"/>
      <c r="R814" s="290"/>
      <c r="S814" s="290"/>
      <c r="T814" s="290"/>
      <c r="U814" s="290"/>
      <c r="V814" s="290"/>
      <c r="W814" s="290"/>
      <c r="X814" s="290"/>
      <c r="Y814" s="411"/>
      <c r="Z814" s="411"/>
      <c r="AA814" s="411"/>
      <c r="AB814" s="411"/>
      <c r="AC814" s="411"/>
      <c r="AD814" s="411"/>
      <c r="AE814" s="411"/>
      <c r="AF814" s="411"/>
      <c r="AG814" s="411"/>
      <c r="AH814" s="411"/>
      <c r="AI814" s="411"/>
      <c r="AJ814" s="411"/>
      <c r="AK814" s="411"/>
      <c r="AL814" s="411"/>
      <c r="AM814" s="305"/>
    </row>
    <row r="815" spans="1:39" s="308" customFormat="1" ht="15.6" hidden="1" outlineLevel="1">
      <c r="A815" s="531"/>
      <c r="B815" s="287" t="s">
        <v>489</v>
      </c>
      <c r="C815" s="290"/>
      <c r="D815" s="290"/>
      <c r="E815" s="290"/>
      <c r="F815" s="290"/>
      <c r="G815" s="290"/>
      <c r="H815" s="290"/>
      <c r="I815" s="290"/>
      <c r="J815" s="290"/>
      <c r="K815" s="290"/>
      <c r="L815" s="290"/>
      <c r="M815" s="290"/>
      <c r="N815" s="290"/>
      <c r="O815" s="290"/>
      <c r="P815" s="290"/>
      <c r="Q815" s="290"/>
      <c r="R815" s="290"/>
      <c r="S815" s="290"/>
      <c r="T815" s="290"/>
      <c r="U815" s="290"/>
      <c r="V815" s="290"/>
      <c r="W815" s="290"/>
      <c r="X815" s="290"/>
      <c r="Y815" s="411"/>
      <c r="Z815" s="411"/>
      <c r="AA815" s="411"/>
      <c r="AB815" s="411"/>
      <c r="AC815" s="411"/>
      <c r="AD815" s="411"/>
      <c r="AE815" s="415"/>
      <c r="AF815" s="415"/>
      <c r="AG815" s="415"/>
      <c r="AH815" s="415"/>
      <c r="AI815" s="415"/>
      <c r="AJ815" s="415"/>
      <c r="AK815" s="415"/>
      <c r="AL815" s="415"/>
      <c r="AM815" s="516"/>
    </row>
    <row r="816" spans="1:39" ht="15" hidden="1" outlineLevel="1">
      <c r="A816" s="531">
        <v>15</v>
      </c>
      <c r="B816" s="293" t="s">
        <v>494</v>
      </c>
      <c r="C816" s="290" t="s">
        <v>25</v>
      </c>
      <c r="D816" s="294"/>
      <c r="E816" s="294"/>
      <c r="F816" s="294"/>
      <c r="G816" s="294"/>
      <c r="H816" s="294"/>
      <c r="I816" s="294"/>
      <c r="J816" s="294"/>
      <c r="K816" s="294"/>
      <c r="L816" s="294"/>
      <c r="M816" s="294"/>
      <c r="N816" s="294">
        <v>0</v>
      </c>
      <c r="O816" s="294"/>
      <c r="P816" s="294"/>
      <c r="Q816" s="294"/>
      <c r="R816" s="294"/>
      <c r="S816" s="294"/>
      <c r="T816" s="294"/>
      <c r="U816" s="294"/>
      <c r="V816" s="294"/>
      <c r="W816" s="294"/>
      <c r="X816" s="294"/>
      <c r="Y816" s="414"/>
      <c r="Z816" s="414"/>
      <c r="AA816" s="414"/>
      <c r="AB816" s="414"/>
      <c r="AC816" s="414"/>
      <c r="AD816" s="414"/>
      <c r="AE816" s="414"/>
      <c r="AF816" s="409"/>
      <c r="AG816" s="409"/>
      <c r="AH816" s="409"/>
      <c r="AI816" s="409"/>
      <c r="AJ816" s="409"/>
      <c r="AK816" s="409"/>
      <c r="AL816" s="409"/>
      <c r="AM816" s="295">
        <f>SUM(Y816:AL816)</f>
        <v>0</v>
      </c>
    </row>
    <row r="817" spans="1:39" ht="15" hidden="1" outlineLevel="1">
      <c r="A817" s="531"/>
      <c r="B817" s="293" t="s">
        <v>342</v>
      </c>
      <c r="C817" s="290" t="s">
        <v>163</v>
      </c>
      <c r="D817" s="294"/>
      <c r="E817" s="294"/>
      <c r="F817" s="294"/>
      <c r="G817" s="294"/>
      <c r="H817" s="294"/>
      <c r="I817" s="294"/>
      <c r="J817" s="294"/>
      <c r="K817" s="294"/>
      <c r="L817" s="294"/>
      <c r="M817" s="294"/>
      <c r="N817" s="294">
        <f>N816</f>
        <v>0</v>
      </c>
      <c r="O817" s="294"/>
      <c r="P817" s="294"/>
      <c r="Q817" s="294"/>
      <c r="R817" s="294"/>
      <c r="S817" s="294"/>
      <c r="T817" s="294"/>
      <c r="U817" s="294"/>
      <c r="V817" s="294"/>
      <c r="W817" s="294"/>
      <c r="X817" s="294"/>
      <c r="Y817" s="410">
        <f>Y816</f>
        <v>0</v>
      </c>
      <c r="Z817" s="410">
        <f t="shared" ref="Z817:AL817" si="2233">Z816</f>
        <v>0</v>
      </c>
      <c r="AA817" s="410">
        <f t="shared" si="2233"/>
        <v>0</v>
      </c>
      <c r="AB817" s="410">
        <f t="shared" si="2233"/>
        <v>0</v>
      </c>
      <c r="AC817" s="410">
        <f t="shared" si="2233"/>
        <v>0</v>
      </c>
      <c r="AD817" s="410">
        <f t="shared" si="2233"/>
        <v>0</v>
      </c>
      <c r="AE817" s="410">
        <f t="shared" si="2233"/>
        <v>0</v>
      </c>
      <c r="AF817" s="410">
        <f t="shared" si="2233"/>
        <v>0</v>
      </c>
      <c r="AG817" s="410">
        <f t="shared" si="2233"/>
        <v>0</v>
      </c>
      <c r="AH817" s="410">
        <f t="shared" si="2233"/>
        <v>0</v>
      </c>
      <c r="AI817" s="410">
        <f t="shared" si="2233"/>
        <v>0</v>
      </c>
      <c r="AJ817" s="410">
        <f t="shared" si="2233"/>
        <v>0</v>
      </c>
      <c r="AK817" s="410">
        <f t="shared" si="2233"/>
        <v>0</v>
      </c>
      <c r="AL817" s="410">
        <f t="shared" si="2233"/>
        <v>0</v>
      </c>
      <c r="AM817" s="296"/>
    </row>
    <row r="818" spans="1:39" ht="15" hidden="1" outlineLevel="1">
      <c r="A818" s="531"/>
      <c r="B818" s="314"/>
      <c r="C818" s="304"/>
      <c r="D818" s="290"/>
      <c r="E818" s="290"/>
      <c r="F818" s="290"/>
      <c r="G818" s="290"/>
      <c r="H818" s="290"/>
      <c r="I818" s="290"/>
      <c r="J818" s="290"/>
      <c r="K818" s="290"/>
      <c r="L818" s="290"/>
      <c r="M818" s="290"/>
      <c r="N818" s="290"/>
      <c r="O818" s="290"/>
      <c r="P818" s="290"/>
      <c r="Q818" s="290"/>
      <c r="R818" s="290"/>
      <c r="S818" s="290"/>
      <c r="T818" s="290"/>
      <c r="U818" s="290"/>
      <c r="V818" s="290"/>
      <c r="W818" s="290"/>
      <c r="X818" s="290"/>
      <c r="Y818" s="411"/>
      <c r="Z818" s="411"/>
      <c r="AA818" s="411"/>
      <c r="AB818" s="411"/>
      <c r="AC818" s="411"/>
      <c r="AD818" s="411"/>
      <c r="AE818" s="411"/>
      <c r="AF818" s="411"/>
      <c r="AG818" s="411"/>
      <c r="AH818" s="411"/>
      <c r="AI818" s="411"/>
      <c r="AJ818" s="411"/>
      <c r="AK818" s="411"/>
      <c r="AL818" s="411"/>
      <c r="AM818" s="305"/>
    </row>
    <row r="819" spans="1:39" s="282" customFormat="1" ht="15" hidden="1" outlineLevel="1">
      <c r="A819" s="531">
        <v>16</v>
      </c>
      <c r="B819" s="323" t="s">
        <v>490</v>
      </c>
      <c r="C819" s="290" t="s">
        <v>25</v>
      </c>
      <c r="D819" s="294"/>
      <c r="E819" s="294"/>
      <c r="F819" s="294"/>
      <c r="G819" s="294"/>
      <c r="H819" s="294"/>
      <c r="I819" s="294"/>
      <c r="J819" s="294"/>
      <c r="K819" s="294"/>
      <c r="L819" s="294"/>
      <c r="M819" s="294"/>
      <c r="N819" s="294">
        <v>0</v>
      </c>
      <c r="O819" s="294"/>
      <c r="P819" s="294"/>
      <c r="Q819" s="294"/>
      <c r="R819" s="294"/>
      <c r="S819" s="294"/>
      <c r="T819" s="294"/>
      <c r="U819" s="294"/>
      <c r="V819" s="294"/>
      <c r="W819" s="294"/>
      <c r="X819" s="294"/>
      <c r="Y819" s="414"/>
      <c r="Z819" s="414"/>
      <c r="AA819" s="414"/>
      <c r="AB819" s="414"/>
      <c r="AC819" s="414"/>
      <c r="AD819" s="414"/>
      <c r="AE819" s="414"/>
      <c r="AF819" s="409"/>
      <c r="AG819" s="409"/>
      <c r="AH819" s="409"/>
      <c r="AI819" s="409"/>
      <c r="AJ819" s="409"/>
      <c r="AK819" s="409"/>
      <c r="AL819" s="409"/>
      <c r="AM819" s="295">
        <f>SUM(Y819:AL819)</f>
        <v>0</v>
      </c>
    </row>
    <row r="820" spans="1:39" s="282" customFormat="1" ht="15" hidden="1" outlineLevel="1">
      <c r="A820" s="531"/>
      <c r="B820" s="293" t="s">
        <v>342</v>
      </c>
      <c r="C820" s="290" t="s">
        <v>163</v>
      </c>
      <c r="D820" s="294"/>
      <c r="E820" s="294"/>
      <c r="F820" s="294"/>
      <c r="G820" s="294"/>
      <c r="H820" s="294"/>
      <c r="I820" s="294"/>
      <c r="J820" s="294"/>
      <c r="K820" s="294"/>
      <c r="L820" s="294"/>
      <c r="M820" s="294"/>
      <c r="N820" s="294">
        <f>N819</f>
        <v>0</v>
      </c>
      <c r="O820" s="294"/>
      <c r="P820" s="294"/>
      <c r="Q820" s="294"/>
      <c r="R820" s="294"/>
      <c r="S820" s="294"/>
      <c r="T820" s="294"/>
      <c r="U820" s="294"/>
      <c r="V820" s="294"/>
      <c r="W820" s="294"/>
      <c r="X820" s="294"/>
      <c r="Y820" s="410">
        <f>Y819</f>
        <v>0</v>
      </c>
      <c r="Z820" s="410">
        <f t="shared" ref="Z820:AL820" si="2234">Z819</f>
        <v>0</v>
      </c>
      <c r="AA820" s="410">
        <f t="shared" si="2234"/>
        <v>0</v>
      </c>
      <c r="AB820" s="410">
        <f t="shared" si="2234"/>
        <v>0</v>
      </c>
      <c r="AC820" s="410">
        <f t="shared" si="2234"/>
        <v>0</v>
      </c>
      <c r="AD820" s="410">
        <f t="shared" si="2234"/>
        <v>0</v>
      </c>
      <c r="AE820" s="410">
        <f t="shared" si="2234"/>
        <v>0</v>
      </c>
      <c r="AF820" s="410">
        <f t="shared" si="2234"/>
        <v>0</v>
      </c>
      <c r="AG820" s="410">
        <f t="shared" si="2234"/>
        <v>0</v>
      </c>
      <c r="AH820" s="410">
        <f t="shared" si="2234"/>
        <v>0</v>
      </c>
      <c r="AI820" s="410">
        <f t="shared" si="2234"/>
        <v>0</v>
      </c>
      <c r="AJ820" s="410">
        <f t="shared" si="2234"/>
        <v>0</v>
      </c>
      <c r="AK820" s="410">
        <f t="shared" si="2234"/>
        <v>0</v>
      </c>
      <c r="AL820" s="410">
        <f t="shared" si="2234"/>
        <v>0</v>
      </c>
      <c r="AM820" s="296"/>
    </row>
    <row r="821" spans="1:39" s="282" customFormat="1" ht="15" hidden="1" outlineLevel="1">
      <c r="A821" s="531"/>
      <c r="B821" s="323"/>
      <c r="C821" s="290"/>
      <c r="D821" s="290"/>
      <c r="E821" s="290"/>
      <c r="F821" s="290"/>
      <c r="G821" s="290"/>
      <c r="H821" s="290"/>
      <c r="I821" s="290"/>
      <c r="J821" s="290"/>
      <c r="K821" s="290"/>
      <c r="L821" s="290"/>
      <c r="M821" s="290"/>
      <c r="N821" s="290"/>
      <c r="O821" s="290"/>
      <c r="P821" s="290"/>
      <c r="Q821" s="290"/>
      <c r="R821" s="290"/>
      <c r="S821" s="290"/>
      <c r="T821" s="290"/>
      <c r="U821" s="290"/>
      <c r="V821" s="290"/>
      <c r="W821" s="290"/>
      <c r="X821" s="290"/>
      <c r="Y821" s="411"/>
      <c r="Z821" s="411"/>
      <c r="AA821" s="411"/>
      <c r="AB821" s="411"/>
      <c r="AC821" s="411"/>
      <c r="AD821" s="411"/>
      <c r="AE821" s="415"/>
      <c r="AF821" s="415"/>
      <c r="AG821" s="415"/>
      <c r="AH821" s="415"/>
      <c r="AI821" s="415"/>
      <c r="AJ821" s="415"/>
      <c r="AK821" s="415"/>
      <c r="AL821" s="415"/>
      <c r="AM821" s="312"/>
    </row>
    <row r="822" spans="1:39" ht="15.6" hidden="1" outlineLevel="1">
      <c r="A822" s="531"/>
      <c r="B822" s="518" t="s">
        <v>495</v>
      </c>
      <c r="C822" s="319"/>
      <c r="D822" s="289"/>
      <c r="E822" s="288"/>
      <c r="F822" s="288"/>
      <c r="G822" s="288"/>
      <c r="H822" s="288"/>
      <c r="I822" s="288"/>
      <c r="J822" s="288"/>
      <c r="K822" s="288"/>
      <c r="L822" s="288"/>
      <c r="M822" s="288"/>
      <c r="N822" s="289"/>
      <c r="O822" s="288"/>
      <c r="P822" s="288"/>
      <c r="Q822" s="288"/>
      <c r="R822" s="288"/>
      <c r="S822" s="288"/>
      <c r="T822" s="288"/>
      <c r="U822" s="288"/>
      <c r="V822" s="288"/>
      <c r="W822" s="288"/>
      <c r="X822" s="288"/>
      <c r="Y822" s="413"/>
      <c r="Z822" s="413"/>
      <c r="AA822" s="413"/>
      <c r="AB822" s="413"/>
      <c r="AC822" s="413"/>
      <c r="AD822" s="413"/>
      <c r="AE822" s="413"/>
      <c r="AF822" s="413"/>
      <c r="AG822" s="413"/>
      <c r="AH822" s="413"/>
      <c r="AI822" s="413"/>
      <c r="AJ822" s="413"/>
      <c r="AK822" s="413"/>
      <c r="AL822" s="413"/>
      <c r="AM822" s="291"/>
    </row>
    <row r="823" spans="1:39" ht="15" hidden="1" outlineLevel="1">
      <c r="A823" s="531">
        <v>17</v>
      </c>
      <c r="B823" s="427" t="s">
        <v>112</v>
      </c>
      <c r="C823" s="290" t="s">
        <v>25</v>
      </c>
      <c r="D823" s="294"/>
      <c r="E823" s="294"/>
      <c r="F823" s="294"/>
      <c r="G823" s="294"/>
      <c r="H823" s="294"/>
      <c r="I823" s="294"/>
      <c r="J823" s="294"/>
      <c r="K823" s="294"/>
      <c r="L823" s="294"/>
      <c r="M823" s="294"/>
      <c r="N823" s="294">
        <v>12</v>
      </c>
      <c r="O823" s="294"/>
      <c r="P823" s="294"/>
      <c r="Q823" s="294"/>
      <c r="R823" s="294"/>
      <c r="S823" s="294"/>
      <c r="T823" s="294"/>
      <c r="U823" s="294"/>
      <c r="V823" s="294"/>
      <c r="W823" s="294"/>
      <c r="X823" s="294"/>
      <c r="Y823" s="425"/>
      <c r="Z823" s="409"/>
      <c r="AA823" s="409"/>
      <c r="AB823" s="409"/>
      <c r="AC823" s="409"/>
      <c r="AD823" s="409"/>
      <c r="AE823" s="409"/>
      <c r="AF823" s="414"/>
      <c r="AG823" s="414"/>
      <c r="AH823" s="414"/>
      <c r="AI823" s="414"/>
      <c r="AJ823" s="414"/>
      <c r="AK823" s="414"/>
      <c r="AL823" s="414"/>
      <c r="AM823" s="295">
        <f>SUM(Y823:AL823)</f>
        <v>0</v>
      </c>
    </row>
    <row r="824" spans="1:39" ht="15" hidden="1" outlineLevel="1">
      <c r="A824" s="531"/>
      <c r="B824" s="293" t="s">
        <v>342</v>
      </c>
      <c r="C824" s="290" t="s">
        <v>163</v>
      </c>
      <c r="D824" s="294"/>
      <c r="E824" s="294"/>
      <c r="F824" s="294"/>
      <c r="G824" s="294"/>
      <c r="H824" s="294"/>
      <c r="I824" s="294"/>
      <c r="J824" s="294"/>
      <c r="K824" s="294"/>
      <c r="L824" s="294"/>
      <c r="M824" s="294"/>
      <c r="N824" s="294">
        <f>N823</f>
        <v>12</v>
      </c>
      <c r="O824" s="294"/>
      <c r="P824" s="294"/>
      <c r="Q824" s="294"/>
      <c r="R824" s="294"/>
      <c r="S824" s="294"/>
      <c r="T824" s="294"/>
      <c r="U824" s="294"/>
      <c r="V824" s="294"/>
      <c r="W824" s="294"/>
      <c r="X824" s="294"/>
      <c r="Y824" s="410">
        <f>Y823</f>
        <v>0</v>
      </c>
      <c r="Z824" s="410">
        <f t="shared" ref="Z824:AL824" si="2235">Z823</f>
        <v>0</v>
      </c>
      <c r="AA824" s="410">
        <f t="shared" si="2235"/>
        <v>0</v>
      </c>
      <c r="AB824" s="410">
        <f t="shared" si="2235"/>
        <v>0</v>
      </c>
      <c r="AC824" s="410">
        <f t="shared" si="2235"/>
        <v>0</v>
      </c>
      <c r="AD824" s="410">
        <f t="shared" si="2235"/>
        <v>0</v>
      </c>
      <c r="AE824" s="410">
        <f t="shared" si="2235"/>
        <v>0</v>
      </c>
      <c r="AF824" s="410">
        <f t="shared" si="2235"/>
        <v>0</v>
      </c>
      <c r="AG824" s="410">
        <f t="shared" si="2235"/>
        <v>0</v>
      </c>
      <c r="AH824" s="410">
        <f t="shared" si="2235"/>
        <v>0</v>
      </c>
      <c r="AI824" s="410">
        <f t="shared" si="2235"/>
        <v>0</v>
      </c>
      <c r="AJ824" s="410">
        <f t="shared" si="2235"/>
        <v>0</v>
      </c>
      <c r="AK824" s="410">
        <f t="shared" si="2235"/>
        <v>0</v>
      </c>
      <c r="AL824" s="410">
        <f t="shared" si="2235"/>
        <v>0</v>
      </c>
      <c r="AM824" s="305"/>
    </row>
    <row r="825" spans="1:39" ht="15" hidden="1" outlineLevel="1">
      <c r="A825" s="531"/>
      <c r="B825" s="293"/>
      <c r="C825" s="290"/>
      <c r="D825" s="290"/>
      <c r="E825" s="290"/>
      <c r="F825" s="290"/>
      <c r="G825" s="290"/>
      <c r="H825" s="290"/>
      <c r="I825" s="290"/>
      <c r="J825" s="290"/>
      <c r="K825" s="290"/>
      <c r="L825" s="290"/>
      <c r="M825" s="290"/>
      <c r="N825" s="290"/>
      <c r="O825" s="290"/>
      <c r="P825" s="290"/>
      <c r="Q825" s="290"/>
      <c r="R825" s="290"/>
      <c r="S825" s="290"/>
      <c r="T825" s="290"/>
      <c r="U825" s="290"/>
      <c r="V825" s="290"/>
      <c r="W825" s="290"/>
      <c r="X825" s="290"/>
      <c r="Y825" s="421"/>
      <c r="Z825" s="424"/>
      <c r="AA825" s="424"/>
      <c r="AB825" s="424"/>
      <c r="AC825" s="424"/>
      <c r="AD825" s="424"/>
      <c r="AE825" s="424"/>
      <c r="AF825" s="424"/>
      <c r="AG825" s="424"/>
      <c r="AH825" s="424"/>
      <c r="AI825" s="424"/>
      <c r="AJ825" s="424"/>
      <c r="AK825" s="424"/>
      <c r="AL825" s="424"/>
      <c r="AM825" s="305"/>
    </row>
    <row r="826" spans="1:39" ht="15" hidden="1" outlineLevel="1">
      <c r="A826" s="531">
        <v>18</v>
      </c>
      <c r="B826" s="427" t="s">
        <v>109</v>
      </c>
      <c r="C826" s="290" t="s">
        <v>25</v>
      </c>
      <c r="D826" s="294"/>
      <c r="E826" s="294"/>
      <c r="F826" s="294"/>
      <c r="G826" s="294"/>
      <c r="H826" s="294"/>
      <c r="I826" s="294"/>
      <c r="J826" s="294"/>
      <c r="K826" s="294"/>
      <c r="L826" s="294"/>
      <c r="M826" s="294"/>
      <c r="N826" s="294">
        <v>12</v>
      </c>
      <c r="O826" s="294"/>
      <c r="P826" s="294"/>
      <c r="Q826" s="294"/>
      <c r="R826" s="294"/>
      <c r="S826" s="294"/>
      <c r="T826" s="294"/>
      <c r="U826" s="294"/>
      <c r="V826" s="294"/>
      <c r="W826" s="294"/>
      <c r="X826" s="294"/>
      <c r="Y826" s="425"/>
      <c r="Z826" s="409"/>
      <c r="AA826" s="409"/>
      <c r="AB826" s="409"/>
      <c r="AC826" s="409"/>
      <c r="AD826" s="409"/>
      <c r="AE826" s="409"/>
      <c r="AF826" s="414"/>
      <c r="AG826" s="414"/>
      <c r="AH826" s="414"/>
      <c r="AI826" s="414"/>
      <c r="AJ826" s="414"/>
      <c r="AK826" s="414"/>
      <c r="AL826" s="414"/>
      <c r="AM826" s="295">
        <f>SUM(Y826:AL826)</f>
        <v>0</v>
      </c>
    </row>
    <row r="827" spans="1:39" ht="15" hidden="1" outlineLevel="1">
      <c r="A827" s="531"/>
      <c r="B827" s="293" t="s">
        <v>342</v>
      </c>
      <c r="C827" s="290" t="s">
        <v>163</v>
      </c>
      <c r="D827" s="294"/>
      <c r="E827" s="294"/>
      <c r="F827" s="294"/>
      <c r="G827" s="294"/>
      <c r="H827" s="294"/>
      <c r="I827" s="294"/>
      <c r="J827" s="294"/>
      <c r="K827" s="294"/>
      <c r="L827" s="294"/>
      <c r="M827" s="294"/>
      <c r="N827" s="294">
        <f>N826</f>
        <v>12</v>
      </c>
      <c r="O827" s="294"/>
      <c r="P827" s="294"/>
      <c r="Q827" s="294"/>
      <c r="R827" s="294"/>
      <c r="S827" s="294"/>
      <c r="T827" s="294"/>
      <c r="U827" s="294"/>
      <c r="V827" s="294"/>
      <c r="W827" s="294"/>
      <c r="X827" s="294"/>
      <c r="Y827" s="410">
        <f>Y826</f>
        <v>0</v>
      </c>
      <c r="Z827" s="410">
        <f t="shared" ref="Z827:AL827" si="2236">Z826</f>
        <v>0</v>
      </c>
      <c r="AA827" s="410">
        <f t="shared" si="2236"/>
        <v>0</v>
      </c>
      <c r="AB827" s="410">
        <f t="shared" si="2236"/>
        <v>0</v>
      </c>
      <c r="AC827" s="410">
        <f t="shared" si="2236"/>
        <v>0</v>
      </c>
      <c r="AD827" s="410">
        <f t="shared" si="2236"/>
        <v>0</v>
      </c>
      <c r="AE827" s="410">
        <f t="shared" si="2236"/>
        <v>0</v>
      </c>
      <c r="AF827" s="410">
        <f t="shared" si="2236"/>
        <v>0</v>
      </c>
      <c r="AG827" s="410">
        <f t="shared" si="2236"/>
        <v>0</v>
      </c>
      <c r="AH827" s="410">
        <f t="shared" si="2236"/>
        <v>0</v>
      </c>
      <c r="AI827" s="410">
        <f t="shared" si="2236"/>
        <v>0</v>
      </c>
      <c r="AJ827" s="410">
        <f t="shared" si="2236"/>
        <v>0</v>
      </c>
      <c r="AK827" s="410">
        <f t="shared" si="2236"/>
        <v>0</v>
      </c>
      <c r="AL827" s="410">
        <f t="shared" si="2236"/>
        <v>0</v>
      </c>
      <c r="AM827" s="305"/>
    </row>
    <row r="828" spans="1:39" ht="15" hidden="1" outlineLevel="1">
      <c r="A828" s="531"/>
      <c r="B828" s="321"/>
      <c r="C828" s="290"/>
      <c r="D828" s="290"/>
      <c r="E828" s="290"/>
      <c r="F828" s="290"/>
      <c r="G828" s="290"/>
      <c r="H828" s="290"/>
      <c r="I828" s="290"/>
      <c r="J828" s="290"/>
      <c r="K828" s="290"/>
      <c r="L828" s="290"/>
      <c r="M828" s="290"/>
      <c r="N828" s="290"/>
      <c r="O828" s="290"/>
      <c r="P828" s="290"/>
      <c r="Q828" s="290"/>
      <c r="R828" s="290"/>
      <c r="S828" s="290"/>
      <c r="T828" s="290"/>
      <c r="U828" s="290"/>
      <c r="V828" s="290"/>
      <c r="W828" s="290"/>
      <c r="X828" s="290"/>
      <c r="Y828" s="422"/>
      <c r="Z828" s="423"/>
      <c r="AA828" s="423"/>
      <c r="AB828" s="423"/>
      <c r="AC828" s="423"/>
      <c r="AD828" s="423"/>
      <c r="AE828" s="423"/>
      <c r="AF828" s="423"/>
      <c r="AG828" s="423"/>
      <c r="AH828" s="423"/>
      <c r="AI828" s="423"/>
      <c r="AJ828" s="423"/>
      <c r="AK828" s="423"/>
      <c r="AL828" s="423"/>
      <c r="AM828" s="296"/>
    </row>
    <row r="829" spans="1:39" ht="15" hidden="1" outlineLevel="1">
      <c r="A829" s="531">
        <v>19</v>
      </c>
      <c r="B829" s="427" t="s">
        <v>111</v>
      </c>
      <c r="C829" s="290" t="s">
        <v>25</v>
      </c>
      <c r="D829" s="294"/>
      <c r="E829" s="294"/>
      <c r="F829" s="294"/>
      <c r="G829" s="294"/>
      <c r="H829" s="294"/>
      <c r="I829" s="294"/>
      <c r="J829" s="294"/>
      <c r="K829" s="294"/>
      <c r="L829" s="294"/>
      <c r="M829" s="294"/>
      <c r="N829" s="294">
        <v>12</v>
      </c>
      <c r="O829" s="294"/>
      <c r="P829" s="294"/>
      <c r="Q829" s="294"/>
      <c r="R829" s="294"/>
      <c r="S829" s="294"/>
      <c r="T829" s="294"/>
      <c r="U829" s="294"/>
      <c r="V829" s="294"/>
      <c r="W829" s="294"/>
      <c r="X829" s="294"/>
      <c r="Y829" s="425"/>
      <c r="Z829" s="409"/>
      <c r="AA829" s="409"/>
      <c r="AB829" s="409"/>
      <c r="AC829" s="409"/>
      <c r="AD829" s="409"/>
      <c r="AE829" s="409"/>
      <c r="AF829" s="414"/>
      <c r="AG829" s="414"/>
      <c r="AH829" s="414"/>
      <c r="AI829" s="414"/>
      <c r="AJ829" s="414"/>
      <c r="AK829" s="414"/>
      <c r="AL829" s="414"/>
      <c r="AM829" s="295">
        <f>SUM(Y829:AL829)</f>
        <v>0</v>
      </c>
    </row>
    <row r="830" spans="1:39" ht="15" hidden="1" outlineLevel="1">
      <c r="A830" s="531"/>
      <c r="B830" s="293" t="s">
        <v>342</v>
      </c>
      <c r="C830" s="290" t="s">
        <v>163</v>
      </c>
      <c r="D830" s="294"/>
      <c r="E830" s="294"/>
      <c r="F830" s="294"/>
      <c r="G830" s="294"/>
      <c r="H830" s="294"/>
      <c r="I830" s="294"/>
      <c r="J830" s="294"/>
      <c r="K830" s="294"/>
      <c r="L830" s="294"/>
      <c r="M830" s="294"/>
      <c r="N830" s="294">
        <f>N829</f>
        <v>12</v>
      </c>
      <c r="O830" s="294"/>
      <c r="P830" s="294"/>
      <c r="Q830" s="294"/>
      <c r="R830" s="294"/>
      <c r="S830" s="294"/>
      <c r="T830" s="294"/>
      <c r="U830" s="294"/>
      <c r="V830" s="294"/>
      <c r="W830" s="294"/>
      <c r="X830" s="294"/>
      <c r="Y830" s="410">
        <f>Y829</f>
        <v>0</v>
      </c>
      <c r="Z830" s="410">
        <f t="shared" ref="Z830:AL830" si="2237">Z829</f>
        <v>0</v>
      </c>
      <c r="AA830" s="410">
        <f t="shared" si="2237"/>
        <v>0</v>
      </c>
      <c r="AB830" s="410">
        <f t="shared" si="2237"/>
        <v>0</v>
      </c>
      <c r="AC830" s="410">
        <f t="shared" si="2237"/>
        <v>0</v>
      </c>
      <c r="AD830" s="410">
        <f t="shared" si="2237"/>
        <v>0</v>
      </c>
      <c r="AE830" s="410">
        <f t="shared" si="2237"/>
        <v>0</v>
      </c>
      <c r="AF830" s="410">
        <f t="shared" si="2237"/>
        <v>0</v>
      </c>
      <c r="AG830" s="410">
        <f t="shared" si="2237"/>
        <v>0</v>
      </c>
      <c r="AH830" s="410">
        <f t="shared" si="2237"/>
        <v>0</v>
      </c>
      <c r="AI830" s="410">
        <f t="shared" si="2237"/>
        <v>0</v>
      </c>
      <c r="AJ830" s="410">
        <f t="shared" si="2237"/>
        <v>0</v>
      </c>
      <c r="AK830" s="410">
        <f t="shared" si="2237"/>
        <v>0</v>
      </c>
      <c r="AL830" s="410">
        <f t="shared" si="2237"/>
        <v>0</v>
      </c>
      <c r="AM830" s="296"/>
    </row>
    <row r="831" spans="1:39" ht="15" hidden="1" outlineLevel="1">
      <c r="A831" s="531"/>
      <c r="B831" s="321"/>
      <c r="C831" s="290"/>
      <c r="D831" s="290"/>
      <c r="E831" s="290"/>
      <c r="F831" s="290"/>
      <c r="G831" s="290"/>
      <c r="H831" s="290"/>
      <c r="I831" s="290"/>
      <c r="J831" s="290"/>
      <c r="K831" s="290"/>
      <c r="L831" s="290"/>
      <c r="M831" s="290"/>
      <c r="N831" s="290"/>
      <c r="O831" s="290"/>
      <c r="P831" s="290"/>
      <c r="Q831" s="290"/>
      <c r="R831" s="290"/>
      <c r="S831" s="290"/>
      <c r="T831" s="290"/>
      <c r="U831" s="290"/>
      <c r="V831" s="290"/>
      <c r="W831" s="290"/>
      <c r="X831" s="290"/>
      <c r="Y831" s="411"/>
      <c r="Z831" s="411"/>
      <c r="AA831" s="411"/>
      <c r="AB831" s="411"/>
      <c r="AC831" s="411"/>
      <c r="AD831" s="411"/>
      <c r="AE831" s="411"/>
      <c r="AF831" s="411"/>
      <c r="AG831" s="411"/>
      <c r="AH831" s="411"/>
      <c r="AI831" s="411"/>
      <c r="AJ831" s="411"/>
      <c r="AK831" s="411"/>
      <c r="AL831" s="411"/>
      <c r="AM831" s="305"/>
    </row>
    <row r="832" spans="1:39" ht="15" hidden="1" outlineLevel="1">
      <c r="A832" s="531">
        <v>20</v>
      </c>
      <c r="B832" s="427" t="s">
        <v>110</v>
      </c>
      <c r="C832" s="290" t="s">
        <v>25</v>
      </c>
      <c r="D832" s="294"/>
      <c r="E832" s="294"/>
      <c r="F832" s="294"/>
      <c r="G832" s="294"/>
      <c r="H832" s="294"/>
      <c r="I832" s="294"/>
      <c r="J832" s="294"/>
      <c r="K832" s="294"/>
      <c r="L832" s="294"/>
      <c r="M832" s="294"/>
      <c r="N832" s="294">
        <v>12</v>
      </c>
      <c r="O832" s="294"/>
      <c r="P832" s="294"/>
      <c r="Q832" s="294"/>
      <c r="R832" s="294"/>
      <c r="S832" s="294"/>
      <c r="T832" s="294"/>
      <c r="U832" s="294"/>
      <c r="V832" s="294"/>
      <c r="W832" s="294"/>
      <c r="X832" s="294"/>
      <c r="Y832" s="425"/>
      <c r="Z832" s="409"/>
      <c r="AA832" s="409"/>
      <c r="AB832" s="409"/>
      <c r="AC832" s="409"/>
      <c r="AD832" s="409"/>
      <c r="AE832" s="409"/>
      <c r="AF832" s="414"/>
      <c r="AG832" s="414"/>
      <c r="AH832" s="414"/>
      <c r="AI832" s="414"/>
      <c r="AJ832" s="414"/>
      <c r="AK832" s="414"/>
      <c r="AL832" s="414"/>
      <c r="AM832" s="295">
        <f>SUM(Y832:AL832)</f>
        <v>0</v>
      </c>
    </row>
    <row r="833" spans="1:39" ht="15" hidden="1" outlineLevel="1">
      <c r="A833" s="531"/>
      <c r="B833" s="293" t="s">
        <v>342</v>
      </c>
      <c r="C833" s="290" t="s">
        <v>163</v>
      </c>
      <c r="D833" s="294"/>
      <c r="E833" s="294"/>
      <c r="F833" s="294"/>
      <c r="G833" s="294"/>
      <c r="H833" s="294"/>
      <c r="I833" s="294"/>
      <c r="J833" s="294"/>
      <c r="K833" s="294"/>
      <c r="L833" s="294"/>
      <c r="M833" s="294"/>
      <c r="N833" s="294">
        <f>N832</f>
        <v>12</v>
      </c>
      <c r="O833" s="294"/>
      <c r="P833" s="294"/>
      <c r="Q833" s="294"/>
      <c r="R833" s="294"/>
      <c r="S833" s="294"/>
      <c r="T833" s="294"/>
      <c r="U833" s="294"/>
      <c r="V833" s="294"/>
      <c r="W833" s="294"/>
      <c r="X833" s="294"/>
      <c r="Y833" s="410">
        <f>Y832</f>
        <v>0</v>
      </c>
      <c r="Z833" s="410">
        <f t="shared" ref="Z833:AL833" si="2238">Z832</f>
        <v>0</v>
      </c>
      <c r="AA833" s="410">
        <f t="shared" si="2238"/>
        <v>0</v>
      </c>
      <c r="AB833" s="410">
        <f t="shared" si="2238"/>
        <v>0</v>
      </c>
      <c r="AC833" s="410">
        <f t="shared" si="2238"/>
        <v>0</v>
      </c>
      <c r="AD833" s="410">
        <f t="shared" si="2238"/>
        <v>0</v>
      </c>
      <c r="AE833" s="410">
        <f t="shared" si="2238"/>
        <v>0</v>
      </c>
      <c r="AF833" s="410">
        <f t="shared" si="2238"/>
        <v>0</v>
      </c>
      <c r="AG833" s="410">
        <f t="shared" si="2238"/>
        <v>0</v>
      </c>
      <c r="AH833" s="410">
        <f t="shared" si="2238"/>
        <v>0</v>
      </c>
      <c r="AI833" s="410">
        <f t="shared" si="2238"/>
        <v>0</v>
      </c>
      <c r="AJ833" s="410">
        <f t="shared" si="2238"/>
        <v>0</v>
      </c>
      <c r="AK833" s="410">
        <f t="shared" si="2238"/>
        <v>0</v>
      </c>
      <c r="AL833" s="410">
        <f t="shared" si="2238"/>
        <v>0</v>
      </c>
      <c r="AM833" s="305"/>
    </row>
    <row r="834" spans="1:39" ht="15.6" hidden="1" outlineLevel="1">
      <c r="A834" s="531"/>
      <c r="B834" s="322"/>
      <c r="C834" s="299"/>
      <c r="D834" s="290"/>
      <c r="E834" s="290"/>
      <c r="F834" s="290"/>
      <c r="G834" s="290"/>
      <c r="H834" s="290"/>
      <c r="I834" s="290"/>
      <c r="J834" s="290"/>
      <c r="K834" s="290"/>
      <c r="L834" s="290"/>
      <c r="M834" s="290"/>
      <c r="N834" s="299"/>
      <c r="O834" s="290"/>
      <c r="P834" s="290"/>
      <c r="Q834" s="290"/>
      <c r="R834" s="290"/>
      <c r="S834" s="290"/>
      <c r="T834" s="290"/>
      <c r="U834" s="290"/>
      <c r="V834" s="290"/>
      <c r="W834" s="290"/>
      <c r="X834" s="290"/>
      <c r="Y834" s="411"/>
      <c r="Z834" s="411"/>
      <c r="AA834" s="411"/>
      <c r="AB834" s="411"/>
      <c r="AC834" s="411"/>
      <c r="AD834" s="411"/>
      <c r="AE834" s="411"/>
      <c r="AF834" s="411"/>
      <c r="AG834" s="411"/>
      <c r="AH834" s="411"/>
      <c r="AI834" s="411"/>
      <c r="AJ834" s="411"/>
      <c r="AK834" s="411"/>
      <c r="AL834" s="411"/>
      <c r="AM834" s="305"/>
    </row>
    <row r="835" spans="1:39" ht="15.6" hidden="1" outlineLevel="1">
      <c r="A835" s="531"/>
      <c r="B835" s="517" t="s">
        <v>502</v>
      </c>
      <c r="C835" s="290"/>
      <c r="D835" s="290"/>
      <c r="E835" s="290"/>
      <c r="F835" s="290"/>
      <c r="G835" s="290"/>
      <c r="H835" s="290"/>
      <c r="I835" s="290"/>
      <c r="J835" s="290"/>
      <c r="K835" s="290"/>
      <c r="L835" s="290"/>
      <c r="M835" s="290"/>
      <c r="N835" s="290"/>
      <c r="O835" s="290"/>
      <c r="P835" s="290"/>
      <c r="Q835" s="290"/>
      <c r="R835" s="290"/>
      <c r="S835" s="290"/>
      <c r="T835" s="290"/>
      <c r="U835" s="290"/>
      <c r="V835" s="290"/>
      <c r="W835" s="290"/>
      <c r="X835" s="290"/>
      <c r="Y835" s="421"/>
      <c r="Z835" s="424"/>
      <c r="AA835" s="424"/>
      <c r="AB835" s="424"/>
      <c r="AC835" s="424"/>
      <c r="AD835" s="424"/>
      <c r="AE835" s="424"/>
      <c r="AF835" s="424"/>
      <c r="AG835" s="424"/>
      <c r="AH835" s="424"/>
      <c r="AI835" s="424"/>
      <c r="AJ835" s="424"/>
      <c r="AK835" s="424"/>
      <c r="AL835" s="424"/>
      <c r="AM835" s="305"/>
    </row>
    <row r="836" spans="1:39" ht="15.6" hidden="1" outlineLevel="1">
      <c r="A836" s="531"/>
      <c r="B836" s="503" t="s">
        <v>498</v>
      </c>
      <c r="C836" s="290"/>
      <c r="D836" s="290"/>
      <c r="E836" s="290"/>
      <c r="F836" s="290"/>
      <c r="G836" s="290"/>
      <c r="H836" s="290"/>
      <c r="I836" s="290"/>
      <c r="J836" s="290"/>
      <c r="K836" s="290"/>
      <c r="L836" s="290"/>
      <c r="M836" s="290"/>
      <c r="N836" s="290"/>
      <c r="O836" s="290"/>
      <c r="P836" s="290"/>
      <c r="Q836" s="290"/>
      <c r="R836" s="290"/>
      <c r="S836" s="290"/>
      <c r="T836" s="290"/>
      <c r="U836" s="290"/>
      <c r="V836" s="290"/>
      <c r="W836" s="290"/>
      <c r="X836" s="290"/>
      <c r="Y836" s="421"/>
      <c r="Z836" s="424"/>
      <c r="AA836" s="424"/>
      <c r="AB836" s="424"/>
      <c r="AC836" s="424"/>
      <c r="AD836" s="424"/>
      <c r="AE836" s="424"/>
      <c r="AF836" s="424"/>
      <c r="AG836" s="424"/>
      <c r="AH836" s="424"/>
      <c r="AI836" s="424"/>
      <c r="AJ836" s="424"/>
      <c r="AK836" s="424"/>
      <c r="AL836" s="424"/>
      <c r="AM836" s="305"/>
    </row>
    <row r="837" spans="1:39" ht="15" hidden="1" outlineLevel="1">
      <c r="A837" s="531">
        <v>21</v>
      </c>
      <c r="B837" s="427" t="s">
        <v>113</v>
      </c>
      <c r="C837" s="290" t="s">
        <v>25</v>
      </c>
      <c r="D837" s="294"/>
      <c r="E837" s="294"/>
      <c r="F837" s="294"/>
      <c r="G837" s="294"/>
      <c r="H837" s="294"/>
      <c r="I837" s="294"/>
      <c r="J837" s="294"/>
      <c r="K837" s="294"/>
      <c r="L837" s="294"/>
      <c r="M837" s="294"/>
      <c r="N837" s="290"/>
      <c r="O837" s="294"/>
      <c r="P837" s="294"/>
      <c r="Q837" s="294"/>
      <c r="R837" s="294"/>
      <c r="S837" s="294"/>
      <c r="T837" s="294"/>
      <c r="U837" s="294"/>
      <c r="V837" s="294"/>
      <c r="W837" s="294"/>
      <c r="X837" s="294"/>
      <c r="Y837" s="414"/>
      <c r="Z837" s="414"/>
      <c r="AA837" s="414"/>
      <c r="AB837" s="414"/>
      <c r="AC837" s="414"/>
      <c r="AD837" s="414"/>
      <c r="AE837" s="414"/>
      <c r="AF837" s="409"/>
      <c r="AG837" s="409"/>
      <c r="AH837" s="409"/>
      <c r="AI837" s="409"/>
      <c r="AJ837" s="409"/>
      <c r="AK837" s="409"/>
      <c r="AL837" s="409"/>
      <c r="AM837" s="295">
        <f>SUM(Y837:AL837)</f>
        <v>0</v>
      </c>
    </row>
    <row r="838" spans="1:39" ht="15" hidden="1" outlineLevel="1">
      <c r="A838" s="531"/>
      <c r="B838" s="293" t="s">
        <v>342</v>
      </c>
      <c r="C838" s="290" t="s">
        <v>163</v>
      </c>
      <c r="D838" s="294"/>
      <c r="E838" s="294"/>
      <c r="F838" s="294"/>
      <c r="G838" s="294"/>
      <c r="H838" s="294"/>
      <c r="I838" s="294"/>
      <c r="J838" s="294"/>
      <c r="K838" s="294"/>
      <c r="L838" s="294"/>
      <c r="M838" s="294"/>
      <c r="N838" s="290"/>
      <c r="O838" s="294"/>
      <c r="P838" s="294"/>
      <c r="Q838" s="294"/>
      <c r="R838" s="294"/>
      <c r="S838" s="294"/>
      <c r="T838" s="294"/>
      <c r="U838" s="294"/>
      <c r="V838" s="294"/>
      <c r="W838" s="294"/>
      <c r="X838" s="294"/>
      <c r="Y838" s="410">
        <f>Y837</f>
        <v>0</v>
      </c>
      <c r="Z838" s="410">
        <f t="shared" ref="Z838" si="2239">Z837</f>
        <v>0</v>
      </c>
      <c r="AA838" s="410">
        <f t="shared" ref="AA838" si="2240">AA837</f>
        <v>0</v>
      </c>
      <c r="AB838" s="410">
        <f t="shared" ref="AB838" si="2241">AB837</f>
        <v>0</v>
      </c>
      <c r="AC838" s="410">
        <f t="shared" ref="AC838" si="2242">AC837</f>
        <v>0</v>
      </c>
      <c r="AD838" s="410">
        <f t="shared" ref="AD838" si="2243">AD837</f>
        <v>0</v>
      </c>
      <c r="AE838" s="410">
        <f t="shared" ref="AE838" si="2244">AE837</f>
        <v>0</v>
      </c>
      <c r="AF838" s="410">
        <f t="shared" ref="AF838" si="2245">AF837</f>
        <v>0</v>
      </c>
      <c r="AG838" s="410">
        <f t="shared" ref="AG838" si="2246">AG837</f>
        <v>0</v>
      </c>
      <c r="AH838" s="410">
        <f t="shared" ref="AH838" si="2247">AH837</f>
        <v>0</v>
      </c>
      <c r="AI838" s="410">
        <f t="shared" ref="AI838" si="2248">AI837</f>
        <v>0</v>
      </c>
      <c r="AJ838" s="410">
        <f t="shared" ref="AJ838" si="2249">AJ837</f>
        <v>0</v>
      </c>
      <c r="AK838" s="410">
        <f t="shared" ref="AK838" si="2250">AK837</f>
        <v>0</v>
      </c>
      <c r="AL838" s="410">
        <f t="shared" ref="AL838" si="2251">AL837</f>
        <v>0</v>
      </c>
      <c r="AM838" s="305"/>
    </row>
    <row r="839" spans="1:39" ht="15" hidden="1" outlineLevel="1">
      <c r="A839" s="531"/>
      <c r="B839" s="293"/>
      <c r="C839" s="290"/>
      <c r="D839" s="290"/>
      <c r="E839" s="290"/>
      <c r="F839" s="290"/>
      <c r="G839" s="290"/>
      <c r="H839" s="290"/>
      <c r="I839" s="290"/>
      <c r="J839" s="290"/>
      <c r="K839" s="290"/>
      <c r="L839" s="290"/>
      <c r="M839" s="290"/>
      <c r="N839" s="290"/>
      <c r="O839" s="290"/>
      <c r="P839" s="290"/>
      <c r="Q839" s="290"/>
      <c r="R839" s="290"/>
      <c r="S839" s="290"/>
      <c r="T839" s="290"/>
      <c r="U839" s="290"/>
      <c r="V839" s="290"/>
      <c r="W839" s="290"/>
      <c r="X839" s="290"/>
      <c r="Y839" s="421"/>
      <c r="Z839" s="424"/>
      <c r="AA839" s="424"/>
      <c r="AB839" s="424"/>
      <c r="AC839" s="424"/>
      <c r="AD839" s="424"/>
      <c r="AE839" s="424"/>
      <c r="AF839" s="424"/>
      <c r="AG839" s="424"/>
      <c r="AH839" s="424"/>
      <c r="AI839" s="424"/>
      <c r="AJ839" s="424"/>
      <c r="AK839" s="424"/>
      <c r="AL839" s="424"/>
      <c r="AM839" s="305"/>
    </row>
    <row r="840" spans="1:39" ht="15" hidden="1" outlineLevel="1">
      <c r="A840" s="531">
        <v>22</v>
      </c>
      <c r="B840" s="427" t="s">
        <v>114</v>
      </c>
      <c r="C840" s="290" t="s">
        <v>25</v>
      </c>
      <c r="D840" s="294"/>
      <c r="E840" s="294"/>
      <c r="F840" s="294"/>
      <c r="G840" s="294"/>
      <c r="H840" s="294"/>
      <c r="I840" s="294"/>
      <c r="J840" s="294"/>
      <c r="K840" s="294"/>
      <c r="L840" s="294"/>
      <c r="M840" s="294"/>
      <c r="N840" s="290"/>
      <c r="O840" s="294"/>
      <c r="P840" s="294"/>
      <c r="Q840" s="294"/>
      <c r="R840" s="294"/>
      <c r="S840" s="294"/>
      <c r="T840" s="294"/>
      <c r="U840" s="294"/>
      <c r="V840" s="294"/>
      <c r="W840" s="294"/>
      <c r="X840" s="294"/>
      <c r="Y840" s="414"/>
      <c r="Z840" s="414"/>
      <c r="AA840" s="414"/>
      <c r="AB840" s="414"/>
      <c r="AC840" s="414"/>
      <c r="AD840" s="414"/>
      <c r="AE840" s="414"/>
      <c r="AF840" s="409"/>
      <c r="AG840" s="409"/>
      <c r="AH840" s="409"/>
      <c r="AI840" s="409"/>
      <c r="AJ840" s="409"/>
      <c r="AK840" s="409"/>
      <c r="AL840" s="409"/>
      <c r="AM840" s="295">
        <f>SUM(Y840:AL840)</f>
        <v>0</v>
      </c>
    </row>
    <row r="841" spans="1:39" ht="15" hidden="1" outlineLevel="1">
      <c r="A841" s="531"/>
      <c r="B841" s="293" t="s">
        <v>342</v>
      </c>
      <c r="C841" s="290" t="s">
        <v>163</v>
      </c>
      <c r="D841" s="294"/>
      <c r="E841" s="294"/>
      <c r="F841" s="294"/>
      <c r="G841" s="294"/>
      <c r="H841" s="294"/>
      <c r="I841" s="294"/>
      <c r="J841" s="294"/>
      <c r="K841" s="294"/>
      <c r="L841" s="294"/>
      <c r="M841" s="294"/>
      <c r="N841" s="290"/>
      <c r="O841" s="294"/>
      <c r="P841" s="294"/>
      <c r="Q841" s="294"/>
      <c r="R841" s="294"/>
      <c r="S841" s="294"/>
      <c r="T841" s="294"/>
      <c r="U841" s="294"/>
      <c r="V841" s="294"/>
      <c r="W841" s="294"/>
      <c r="X841" s="294"/>
      <c r="Y841" s="410">
        <f>Y840</f>
        <v>0</v>
      </c>
      <c r="Z841" s="410">
        <f t="shared" ref="Z841" si="2252">Z840</f>
        <v>0</v>
      </c>
      <c r="AA841" s="410">
        <f t="shared" ref="AA841" si="2253">AA840</f>
        <v>0</v>
      </c>
      <c r="AB841" s="410">
        <f t="shared" ref="AB841" si="2254">AB840</f>
        <v>0</v>
      </c>
      <c r="AC841" s="410">
        <f t="shared" ref="AC841" si="2255">AC840</f>
        <v>0</v>
      </c>
      <c r="AD841" s="410">
        <f t="shared" ref="AD841" si="2256">AD840</f>
        <v>0</v>
      </c>
      <c r="AE841" s="410">
        <f t="shared" ref="AE841" si="2257">AE840</f>
        <v>0</v>
      </c>
      <c r="AF841" s="410">
        <f t="shared" ref="AF841" si="2258">AF840</f>
        <v>0</v>
      </c>
      <c r="AG841" s="410">
        <f t="shared" ref="AG841" si="2259">AG840</f>
        <v>0</v>
      </c>
      <c r="AH841" s="410">
        <f t="shared" ref="AH841" si="2260">AH840</f>
        <v>0</v>
      </c>
      <c r="AI841" s="410">
        <f t="shared" ref="AI841" si="2261">AI840</f>
        <v>0</v>
      </c>
      <c r="AJ841" s="410">
        <f t="shared" ref="AJ841" si="2262">AJ840</f>
        <v>0</v>
      </c>
      <c r="AK841" s="410">
        <f t="shared" ref="AK841" si="2263">AK840</f>
        <v>0</v>
      </c>
      <c r="AL841" s="410">
        <f t="shared" ref="AL841" si="2264">AL840</f>
        <v>0</v>
      </c>
      <c r="AM841" s="305"/>
    </row>
    <row r="842" spans="1:39" ht="15" hidden="1" outlineLevel="1">
      <c r="A842" s="531"/>
      <c r="B842" s="293"/>
      <c r="C842" s="290"/>
      <c r="D842" s="290"/>
      <c r="E842" s="290"/>
      <c r="F842" s="290"/>
      <c r="G842" s="290"/>
      <c r="H842" s="290"/>
      <c r="I842" s="290"/>
      <c r="J842" s="290"/>
      <c r="K842" s="290"/>
      <c r="L842" s="290"/>
      <c r="M842" s="290"/>
      <c r="N842" s="290"/>
      <c r="O842" s="290"/>
      <c r="P842" s="290"/>
      <c r="Q842" s="290"/>
      <c r="R842" s="290"/>
      <c r="S842" s="290"/>
      <c r="T842" s="290"/>
      <c r="U842" s="290"/>
      <c r="V842" s="290"/>
      <c r="W842" s="290"/>
      <c r="X842" s="290"/>
      <c r="Y842" s="421"/>
      <c r="Z842" s="424"/>
      <c r="AA842" s="424"/>
      <c r="AB842" s="424"/>
      <c r="AC842" s="424"/>
      <c r="AD842" s="424"/>
      <c r="AE842" s="424"/>
      <c r="AF842" s="424"/>
      <c r="AG842" s="424"/>
      <c r="AH842" s="424"/>
      <c r="AI842" s="424"/>
      <c r="AJ842" s="424"/>
      <c r="AK842" s="424"/>
      <c r="AL842" s="424"/>
      <c r="AM842" s="305"/>
    </row>
    <row r="843" spans="1:39" ht="15" hidden="1" outlineLevel="1">
      <c r="A843" s="531">
        <v>23</v>
      </c>
      <c r="B843" s="427" t="s">
        <v>115</v>
      </c>
      <c r="C843" s="290" t="s">
        <v>25</v>
      </c>
      <c r="D843" s="294"/>
      <c r="E843" s="294"/>
      <c r="F843" s="294"/>
      <c r="G843" s="294"/>
      <c r="H843" s="294"/>
      <c r="I843" s="294"/>
      <c r="J843" s="294"/>
      <c r="K843" s="294"/>
      <c r="L843" s="294"/>
      <c r="M843" s="294"/>
      <c r="N843" s="290"/>
      <c r="O843" s="294"/>
      <c r="P843" s="294"/>
      <c r="Q843" s="294"/>
      <c r="R843" s="294"/>
      <c r="S843" s="294"/>
      <c r="T843" s="294"/>
      <c r="U843" s="294"/>
      <c r="V843" s="294"/>
      <c r="W843" s="294"/>
      <c r="X843" s="294"/>
      <c r="Y843" s="414"/>
      <c r="Z843" s="414"/>
      <c r="AA843" s="414"/>
      <c r="AB843" s="414"/>
      <c r="AC843" s="414"/>
      <c r="AD843" s="414"/>
      <c r="AE843" s="414"/>
      <c r="AF843" s="409"/>
      <c r="AG843" s="409"/>
      <c r="AH843" s="409"/>
      <c r="AI843" s="409"/>
      <c r="AJ843" s="409"/>
      <c r="AK843" s="409"/>
      <c r="AL843" s="409"/>
      <c r="AM843" s="295">
        <f>SUM(Y843:AL843)</f>
        <v>0</v>
      </c>
    </row>
    <row r="844" spans="1:39" ht="15" hidden="1" outlineLevel="1">
      <c r="A844" s="531"/>
      <c r="B844" s="293" t="s">
        <v>342</v>
      </c>
      <c r="C844" s="290" t="s">
        <v>163</v>
      </c>
      <c r="D844" s="294"/>
      <c r="E844" s="294"/>
      <c r="F844" s="294"/>
      <c r="G844" s="294"/>
      <c r="H844" s="294"/>
      <c r="I844" s="294"/>
      <c r="J844" s="294"/>
      <c r="K844" s="294"/>
      <c r="L844" s="294"/>
      <c r="M844" s="294"/>
      <c r="N844" s="290"/>
      <c r="O844" s="294"/>
      <c r="P844" s="294"/>
      <c r="Q844" s="294"/>
      <c r="R844" s="294"/>
      <c r="S844" s="294"/>
      <c r="T844" s="294"/>
      <c r="U844" s="294"/>
      <c r="V844" s="294"/>
      <c r="W844" s="294"/>
      <c r="X844" s="294"/>
      <c r="Y844" s="410">
        <f>Y843</f>
        <v>0</v>
      </c>
      <c r="Z844" s="410">
        <f t="shared" ref="Z844" si="2265">Z843</f>
        <v>0</v>
      </c>
      <c r="AA844" s="410">
        <f t="shared" ref="AA844" si="2266">AA843</f>
        <v>0</v>
      </c>
      <c r="AB844" s="410">
        <f t="shared" ref="AB844" si="2267">AB843</f>
        <v>0</v>
      </c>
      <c r="AC844" s="410">
        <f t="shared" ref="AC844" si="2268">AC843</f>
        <v>0</v>
      </c>
      <c r="AD844" s="410">
        <f t="shared" ref="AD844" si="2269">AD843</f>
        <v>0</v>
      </c>
      <c r="AE844" s="410">
        <f t="shared" ref="AE844" si="2270">AE843</f>
        <v>0</v>
      </c>
      <c r="AF844" s="410">
        <f t="shared" ref="AF844" si="2271">AF843</f>
        <v>0</v>
      </c>
      <c r="AG844" s="410">
        <f t="shared" ref="AG844" si="2272">AG843</f>
        <v>0</v>
      </c>
      <c r="AH844" s="410">
        <f t="shared" ref="AH844" si="2273">AH843</f>
        <v>0</v>
      </c>
      <c r="AI844" s="410">
        <f t="shared" ref="AI844" si="2274">AI843</f>
        <v>0</v>
      </c>
      <c r="AJ844" s="410">
        <f t="shared" ref="AJ844" si="2275">AJ843</f>
        <v>0</v>
      </c>
      <c r="AK844" s="410">
        <f t="shared" ref="AK844" si="2276">AK843</f>
        <v>0</v>
      </c>
      <c r="AL844" s="410">
        <f t="shared" ref="AL844" si="2277">AL843</f>
        <v>0</v>
      </c>
      <c r="AM844" s="305"/>
    </row>
    <row r="845" spans="1:39" ht="15" hidden="1" outlineLevel="1">
      <c r="A845" s="531"/>
      <c r="B845" s="429"/>
      <c r="C845" s="290"/>
      <c r="D845" s="290"/>
      <c r="E845" s="290"/>
      <c r="F845" s="290"/>
      <c r="G845" s="290"/>
      <c r="H845" s="290"/>
      <c r="I845" s="290"/>
      <c r="J845" s="290"/>
      <c r="K845" s="290"/>
      <c r="L845" s="290"/>
      <c r="M845" s="290"/>
      <c r="N845" s="290"/>
      <c r="O845" s="290"/>
      <c r="P845" s="290"/>
      <c r="Q845" s="290"/>
      <c r="R845" s="290"/>
      <c r="S845" s="290"/>
      <c r="T845" s="290"/>
      <c r="U845" s="290"/>
      <c r="V845" s="290"/>
      <c r="W845" s="290"/>
      <c r="X845" s="290"/>
      <c r="Y845" s="421"/>
      <c r="Z845" s="424"/>
      <c r="AA845" s="424"/>
      <c r="AB845" s="424"/>
      <c r="AC845" s="424"/>
      <c r="AD845" s="424"/>
      <c r="AE845" s="424"/>
      <c r="AF845" s="424"/>
      <c r="AG845" s="424"/>
      <c r="AH845" s="424"/>
      <c r="AI845" s="424"/>
      <c r="AJ845" s="424"/>
      <c r="AK845" s="424"/>
      <c r="AL845" s="424"/>
      <c r="AM845" s="305"/>
    </row>
    <row r="846" spans="1:39" ht="15" hidden="1" outlineLevel="1">
      <c r="A846" s="531">
        <v>24</v>
      </c>
      <c r="B846" s="427" t="s">
        <v>116</v>
      </c>
      <c r="C846" s="290" t="s">
        <v>25</v>
      </c>
      <c r="D846" s="294"/>
      <c r="E846" s="294"/>
      <c r="F846" s="294"/>
      <c r="G846" s="294"/>
      <c r="H846" s="294"/>
      <c r="I846" s="294"/>
      <c r="J846" s="294"/>
      <c r="K846" s="294"/>
      <c r="L846" s="294"/>
      <c r="M846" s="294"/>
      <c r="N846" s="290"/>
      <c r="O846" s="294"/>
      <c r="P846" s="294"/>
      <c r="Q846" s="294"/>
      <c r="R846" s="294"/>
      <c r="S846" s="294"/>
      <c r="T846" s="294"/>
      <c r="U846" s="294"/>
      <c r="V846" s="294"/>
      <c r="W846" s="294"/>
      <c r="X846" s="294"/>
      <c r="Y846" s="414"/>
      <c r="Z846" s="414"/>
      <c r="AA846" s="414"/>
      <c r="AB846" s="414"/>
      <c r="AC846" s="414"/>
      <c r="AD846" s="414"/>
      <c r="AE846" s="414"/>
      <c r="AF846" s="409"/>
      <c r="AG846" s="409"/>
      <c r="AH846" s="409"/>
      <c r="AI846" s="409"/>
      <c r="AJ846" s="409"/>
      <c r="AK846" s="409"/>
      <c r="AL846" s="409"/>
      <c r="AM846" s="295">
        <f>SUM(Y846:AL846)</f>
        <v>0</v>
      </c>
    </row>
    <row r="847" spans="1:39" ht="15" hidden="1" outlineLevel="1">
      <c r="A847" s="531"/>
      <c r="B847" s="293" t="s">
        <v>342</v>
      </c>
      <c r="C847" s="290" t="s">
        <v>163</v>
      </c>
      <c r="D847" s="294"/>
      <c r="E847" s="294"/>
      <c r="F847" s="294"/>
      <c r="G847" s="294"/>
      <c r="H847" s="294"/>
      <c r="I847" s="294"/>
      <c r="J847" s="294"/>
      <c r="K847" s="294"/>
      <c r="L847" s="294"/>
      <c r="M847" s="294"/>
      <c r="N847" s="290"/>
      <c r="O847" s="294"/>
      <c r="P847" s="294"/>
      <c r="Q847" s="294"/>
      <c r="R847" s="294"/>
      <c r="S847" s="294"/>
      <c r="T847" s="294"/>
      <c r="U847" s="294"/>
      <c r="V847" s="294"/>
      <c r="W847" s="294"/>
      <c r="X847" s="294"/>
      <c r="Y847" s="410">
        <f>Y846</f>
        <v>0</v>
      </c>
      <c r="Z847" s="410">
        <f t="shared" ref="Z847" si="2278">Z846</f>
        <v>0</v>
      </c>
      <c r="AA847" s="410">
        <f t="shared" ref="AA847" si="2279">AA846</f>
        <v>0</v>
      </c>
      <c r="AB847" s="410">
        <f t="shared" ref="AB847" si="2280">AB846</f>
        <v>0</v>
      </c>
      <c r="AC847" s="410">
        <f t="shared" ref="AC847" si="2281">AC846</f>
        <v>0</v>
      </c>
      <c r="AD847" s="410">
        <f t="shared" ref="AD847" si="2282">AD846</f>
        <v>0</v>
      </c>
      <c r="AE847" s="410">
        <f t="shared" ref="AE847" si="2283">AE846</f>
        <v>0</v>
      </c>
      <c r="AF847" s="410">
        <f t="shared" ref="AF847" si="2284">AF846</f>
        <v>0</v>
      </c>
      <c r="AG847" s="410">
        <f t="shared" ref="AG847" si="2285">AG846</f>
        <v>0</v>
      </c>
      <c r="AH847" s="410">
        <f t="shared" ref="AH847" si="2286">AH846</f>
        <v>0</v>
      </c>
      <c r="AI847" s="410">
        <f t="shared" ref="AI847" si="2287">AI846</f>
        <v>0</v>
      </c>
      <c r="AJ847" s="410">
        <f t="shared" ref="AJ847" si="2288">AJ846</f>
        <v>0</v>
      </c>
      <c r="AK847" s="410">
        <f t="shared" ref="AK847" si="2289">AK846</f>
        <v>0</v>
      </c>
      <c r="AL847" s="410">
        <f t="shared" ref="AL847" si="2290">AL846</f>
        <v>0</v>
      </c>
      <c r="AM847" s="305"/>
    </row>
    <row r="848" spans="1:39" ht="15" hidden="1" outlineLevel="1">
      <c r="A848" s="531"/>
      <c r="B848" s="293"/>
      <c r="C848" s="290"/>
      <c r="D848" s="290"/>
      <c r="E848" s="290"/>
      <c r="F848" s="290"/>
      <c r="G848" s="290"/>
      <c r="H848" s="290"/>
      <c r="I848" s="290"/>
      <c r="J848" s="290"/>
      <c r="K848" s="290"/>
      <c r="L848" s="290"/>
      <c r="M848" s="290"/>
      <c r="N848" s="290"/>
      <c r="O848" s="290"/>
      <c r="P848" s="290"/>
      <c r="Q848" s="290"/>
      <c r="R848" s="290"/>
      <c r="S848" s="290"/>
      <c r="T848" s="290"/>
      <c r="U848" s="290"/>
      <c r="V848" s="290"/>
      <c r="W848" s="290"/>
      <c r="X848" s="290"/>
      <c r="Y848" s="411"/>
      <c r="Z848" s="424"/>
      <c r="AA848" s="424"/>
      <c r="AB848" s="424"/>
      <c r="AC848" s="424"/>
      <c r="AD848" s="424"/>
      <c r="AE848" s="424"/>
      <c r="AF848" s="424"/>
      <c r="AG848" s="424"/>
      <c r="AH848" s="424"/>
      <c r="AI848" s="424"/>
      <c r="AJ848" s="424"/>
      <c r="AK848" s="424"/>
      <c r="AL848" s="424"/>
      <c r="AM848" s="305"/>
    </row>
    <row r="849" spans="1:39" ht="15.6" hidden="1" outlineLevel="1">
      <c r="A849" s="531"/>
      <c r="B849" s="287" t="s">
        <v>499</v>
      </c>
      <c r="C849" s="290"/>
      <c r="D849" s="290"/>
      <c r="E849" s="290"/>
      <c r="F849" s="290"/>
      <c r="G849" s="290"/>
      <c r="H849" s="290"/>
      <c r="I849" s="290"/>
      <c r="J849" s="290"/>
      <c r="K849" s="290"/>
      <c r="L849" s="290"/>
      <c r="M849" s="290"/>
      <c r="N849" s="290"/>
      <c r="O849" s="290"/>
      <c r="P849" s="290"/>
      <c r="Q849" s="290"/>
      <c r="R849" s="290"/>
      <c r="S849" s="290"/>
      <c r="T849" s="290"/>
      <c r="U849" s="290"/>
      <c r="V849" s="290"/>
      <c r="W849" s="290"/>
      <c r="X849" s="290"/>
      <c r="Y849" s="411"/>
      <c r="Z849" s="424"/>
      <c r="AA849" s="424"/>
      <c r="AB849" s="424"/>
      <c r="AC849" s="424"/>
      <c r="AD849" s="424"/>
      <c r="AE849" s="424"/>
      <c r="AF849" s="424"/>
      <c r="AG849" s="424"/>
      <c r="AH849" s="424"/>
      <c r="AI849" s="424"/>
      <c r="AJ849" s="424"/>
      <c r="AK849" s="424"/>
      <c r="AL849" s="424"/>
      <c r="AM849" s="305"/>
    </row>
    <row r="850" spans="1:39" ht="15" hidden="1" outlineLevel="1">
      <c r="A850" s="531">
        <v>25</v>
      </c>
      <c r="B850" s="427" t="s">
        <v>117</v>
      </c>
      <c r="C850" s="290" t="s">
        <v>25</v>
      </c>
      <c r="D850" s="294"/>
      <c r="E850" s="294"/>
      <c r="F850" s="294"/>
      <c r="G850" s="294"/>
      <c r="H850" s="294"/>
      <c r="I850" s="294"/>
      <c r="J850" s="294"/>
      <c r="K850" s="294"/>
      <c r="L850" s="294"/>
      <c r="M850" s="294"/>
      <c r="N850" s="294">
        <v>12</v>
      </c>
      <c r="O850" s="294"/>
      <c r="P850" s="294"/>
      <c r="Q850" s="294"/>
      <c r="R850" s="294"/>
      <c r="S850" s="294"/>
      <c r="T850" s="294"/>
      <c r="U850" s="294"/>
      <c r="V850" s="294"/>
      <c r="W850" s="294"/>
      <c r="X850" s="294"/>
      <c r="Y850" s="425"/>
      <c r="Z850" s="414"/>
      <c r="AA850" s="414"/>
      <c r="AB850" s="414"/>
      <c r="AC850" s="414"/>
      <c r="AD850" s="414"/>
      <c r="AE850" s="414"/>
      <c r="AF850" s="414"/>
      <c r="AG850" s="414"/>
      <c r="AH850" s="414"/>
      <c r="AI850" s="414"/>
      <c r="AJ850" s="414"/>
      <c r="AK850" s="414"/>
      <c r="AL850" s="414"/>
      <c r="AM850" s="295">
        <f>SUM(Y850:AL850)</f>
        <v>0</v>
      </c>
    </row>
    <row r="851" spans="1:39" ht="15" hidden="1" outlineLevel="1">
      <c r="A851" s="531"/>
      <c r="B851" s="293" t="s">
        <v>342</v>
      </c>
      <c r="C851" s="290" t="s">
        <v>163</v>
      </c>
      <c r="D851" s="294"/>
      <c r="E851" s="294"/>
      <c r="F851" s="294"/>
      <c r="G851" s="294"/>
      <c r="H851" s="294"/>
      <c r="I851" s="294"/>
      <c r="J851" s="294"/>
      <c r="K851" s="294"/>
      <c r="L851" s="294"/>
      <c r="M851" s="294"/>
      <c r="N851" s="294">
        <f>N850</f>
        <v>12</v>
      </c>
      <c r="O851" s="294"/>
      <c r="P851" s="294"/>
      <c r="Q851" s="294"/>
      <c r="R851" s="294"/>
      <c r="S851" s="294"/>
      <c r="T851" s="294"/>
      <c r="U851" s="294"/>
      <c r="V851" s="294"/>
      <c r="W851" s="294"/>
      <c r="X851" s="294"/>
      <c r="Y851" s="410">
        <f>Y850</f>
        <v>0</v>
      </c>
      <c r="Z851" s="410">
        <f t="shared" ref="Z851" si="2291">Z850</f>
        <v>0</v>
      </c>
      <c r="AA851" s="410">
        <f t="shared" ref="AA851" si="2292">AA850</f>
        <v>0</v>
      </c>
      <c r="AB851" s="410">
        <f t="shared" ref="AB851" si="2293">AB850</f>
        <v>0</v>
      </c>
      <c r="AC851" s="410">
        <f t="shared" ref="AC851" si="2294">AC850</f>
        <v>0</v>
      </c>
      <c r="AD851" s="410">
        <f t="shared" ref="AD851" si="2295">AD850</f>
        <v>0</v>
      </c>
      <c r="AE851" s="410">
        <f t="shared" ref="AE851" si="2296">AE850</f>
        <v>0</v>
      </c>
      <c r="AF851" s="410">
        <f t="shared" ref="AF851" si="2297">AF850</f>
        <v>0</v>
      </c>
      <c r="AG851" s="410">
        <f t="shared" ref="AG851" si="2298">AG850</f>
        <v>0</v>
      </c>
      <c r="AH851" s="410">
        <f t="shared" ref="AH851" si="2299">AH850</f>
        <v>0</v>
      </c>
      <c r="AI851" s="410">
        <f t="shared" ref="AI851" si="2300">AI850</f>
        <v>0</v>
      </c>
      <c r="AJ851" s="410">
        <f t="shared" ref="AJ851" si="2301">AJ850</f>
        <v>0</v>
      </c>
      <c r="AK851" s="410">
        <f t="shared" ref="AK851" si="2302">AK850</f>
        <v>0</v>
      </c>
      <c r="AL851" s="410">
        <f t="shared" ref="AL851" si="2303">AL850</f>
        <v>0</v>
      </c>
      <c r="AM851" s="305"/>
    </row>
    <row r="852" spans="1:39" ht="15" hidden="1" outlineLevel="1">
      <c r="A852" s="531"/>
      <c r="B852" s="293"/>
      <c r="C852" s="290"/>
      <c r="D852" s="290"/>
      <c r="E852" s="290"/>
      <c r="F852" s="290"/>
      <c r="G852" s="290"/>
      <c r="H852" s="290"/>
      <c r="I852" s="290"/>
      <c r="J852" s="290"/>
      <c r="K852" s="290"/>
      <c r="L852" s="290"/>
      <c r="M852" s="290"/>
      <c r="N852" s="290"/>
      <c r="O852" s="290"/>
      <c r="P852" s="290"/>
      <c r="Q852" s="290"/>
      <c r="R852" s="290"/>
      <c r="S852" s="290"/>
      <c r="T852" s="290"/>
      <c r="U852" s="290"/>
      <c r="V852" s="290"/>
      <c r="W852" s="290"/>
      <c r="X852" s="290"/>
      <c r="Y852" s="411"/>
      <c r="Z852" s="424"/>
      <c r="AA852" s="424"/>
      <c r="AB852" s="424"/>
      <c r="AC852" s="424"/>
      <c r="AD852" s="424"/>
      <c r="AE852" s="424"/>
      <c r="AF852" s="424"/>
      <c r="AG852" s="424"/>
      <c r="AH852" s="424"/>
      <c r="AI852" s="424"/>
      <c r="AJ852" s="424"/>
      <c r="AK852" s="424"/>
      <c r="AL852" s="424"/>
      <c r="AM852" s="305"/>
    </row>
    <row r="853" spans="1:39" ht="15" hidden="1" outlineLevel="1">
      <c r="A853" s="531">
        <v>26</v>
      </c>
      <c r="B853" s="427" t="s">
        <v>118</v>
      </c>
      <c r="C853" s="290" t="s">
        <v>25</v>
      </c>
      <c r="D853" s="294"/>
      <c r="E853" s="294"/>
      <c r="F853" s="294"/>
      <c r="G853" s="294"/>
      <c r="H853" s="294"/>
      <c r="I853" s="294"/>
      <c r="J853" s="294"/>
      <c r="K853" s="294"/>
      <c r="L853" s="294"/>
      <c r="M853" s="294"/>
      <c r="N853" s="294">
        <v>12</v>
      </c>
      <c r="O853" s="294"/>
      <c r="P853" s="294"/>
      <c r="Q853" s="294"/>
      <c r="R853" s="294"/>
      <c r="S853" s="294"/>
      <c r="T853" s="294"/>
      <c r="U853" s="294"/>
      <c r="V853" s="294"/>
      <c r="W853" s="294"/>
      <c r="X853" s="294"/>
      <c r="Y853" s="425"/>
      <c r="Z853" s="414"/>
      <c r="AA853" s="414"/>
      <c r="AB853" s="414"/>
      <c r="AC853" s="414"/>
      <c r="AD853" s="414"/>
      <c r="AE853" s="414"/>
      <c r="AF853" s="414"/>
      <c r="AG853" s="414"/>
      <c r="AH853" s="414"/>
      <c r="AI853" s="414"/>
      <c r="AJ853" s="414"/>
      <c r="AK853" s="414"/>
      <c r="AL853" s="414"/>
      <c r="AM853" s="295">
        <f>SUM(Y853:AL853)</f>
        <v>0</v>
      </c>
    </row>
    <row r="854" spans="1:39" ht="15" hidden="1" outlineLevel="1">
      <c r="A854" s="531"/>
      <c r="B854" s="293" t="s">
        <v>342</v>
      </c>
      <c r="C854" s="290" t="s">
        <v>163</v>
      </c>
      <c r="D854" s="294"/>
      <c r="E854" s="294"/>
      <c r="F854" s="294"/>
      <c r="G854" s="294"/>
      <c r="H854" s="294"/>
      <c r="I854" s="294"/>
      <c r="J854" s="294"/>
      <c r="K854" s="294"/>
      <c r="L854" s="294"/>
      <c r="M854" s="294"/>
      <c r="N854" s="294">
        <f>N853</f>
        <v>12</v>
      </c>
      <c r="O854" s="294"/>
      <c r="P854" s="294"/>
      <c r="Q854" s="294"/>
      <c r="R854" s="294"/>
      <c r="S854" s="294"/>
      <c r="T854" s="294"/>
      <c r="U854" s="294"/>
      <c r="V854" s="294"/>
      <c r="W854" s="294"/>
      <c r="X854" s="294"/>
      <c r="Y854" s="410">
        <f>Y853</f>
        <v>0</v>
      </c>
      <c r="Z854" s="410">
        <f t="shared" ref="Z854" si="2304">Z853</f>
        <v>0</v>
      </c>
      <c r="AA854" s="410">
        <f t="shared" ref="AA854" si="2305">AA853</f>
        <v>0</v>
      </c>
      <c r="AB854" s="410">
        <f t="shared" ref="AB854" si="2306">AB853</f>
        <v>0</v>
      </c>
      <c r="AC854" s="410">
        <f t="shared" ref="AC854" si="2307">AC853</f>
        <v>0</v>
      </c>
      <c r="AD854" s="410">
        <f t="shared" ref="AD854" si="2308">AD853</f>
        <v>0</v>
      </c>
      <c r="AE854" s="410">
        <f t="shared" ref="AE854" si="2309">AE853</f>
        <v>0</v>
      </c>
      <c r="AF854" s="410">
        <f t="shared" ref="AF854" si="2310">AF853</f>
        <v>0</v>
      </c>
      <c r="AG854" s="410">
        <f t="shared" ref="AG854" si="2311">AG853</f>
        <v>0</v>
      </c>
      <c r="AH854" s="410">
        <f t="shared" ref="AH854" si="2312">AH853</f>
        <v>0</v>
      </c>
      <c r="AI854" s="410">
        <f t="shared" ref="AI854" si="2313">AI853</f>
        <v>0</v>
      </c>
      <c r="AJ854" s="410">
        <f t="shared" ref="AJ854" si="2314">AJ853</f>
        <v>0</v>
      </c>
      <c r="AK854" s="410">
        <f t="shared" ref="AK854" si="2315">AK853</f>
        <v>0</v>
      </c>
      <c r="AL854" s="410">
        <f t="shared" ref="AL854" si="2316">AL853</f>
        <v>0</v>
      </c>
      <c r="AM854" s="305"/>
    </row>
    <row r="855" spans="1:39" ht="15" hidden="1" outlineLevel="1">
      <c r="A855" s="531"/>
      <c r="B855" s="293"/>
      <c r="C855" s="290"/>
      <c r="D855" s="290"/>
      <c r="E855" s="290"/>
      <c r="F855" s="290"/>
      <c r="G855" s="290"/>
      <c r="H855" s="290"/>
      <c r="I855" s="290"/>
      <c r="J855" s="290"/>
      <c r="K855" s="290"/>
      <c r="L855" s="290"/>
      <c r="M855" s="290"/>
      <c r="N855" s="290"/>
      <c r="O855" s="290"/>
      <c r="P855" s="290"/>
      <c r="Q855" s="290"/>
      <c r="R855" s="290"/>
      <c r="S855" s="290"/>
      <c r="T855" s="290"/>
      <c r="U855" s="290"/>
      <c r="V855" s="290"/>
      <c r="W855" s="290"/>
      <c r="X855" s="290"/>
      <c r="Y855" s="411"/>
      <c r="Z855" s="424"/>
      <c r="AA855" s="424"/>
      <c r="AB855" s="424"/>
      <c r="AC855" s="424"/>
      <c r="AD855" s="424"/>
      <c r="AE855" s="424"/>
      <c r="AF855" s="424"/>
      <c r="AG855" s="424"/>
      <c r="AH855" s="424"/>
      <c r="AI855" s="424"/>
      <c r="AJ855" s="424"/>
      <c r="AK855" s="424"/>
      <c r="AL855" s="424"/>
      <c r="AM855" s="305"/>
    </row>
    <row r="856" spans="1:39" ht="30" hidden="1" outlineLevel="1">
      <c r="A856" s="531">
        <v>27</v>
      </c>
      <c r="B856" s="427" t="s">
        <v>119</v>
      </c>
      <c r="C856" s="290" t="s">
        <v>25</v>
      </c>
      <c r="D856" s="294"/>
      <c r="E856" s="294"/>
      <c r="F856" s="294"/>
      <c r="G856" s="294"/>
      <c r="H856" s="294"/>
      <c r="I856" s="294"/>
      <c r="J856" s="294"/>
      <c r="K856" s="294"/>
      <c r="L856" s="294"/>
      <c r="M856" s="294"/>
      <c r="N856" s="294">
        <v>12</v>
      </c>
      <c r="O856" s="294"/>
      <c r="P856" s="294"/>
      <c r="Q856" s="294"/>
      <c r="R856" s="294"/>
      <c r="S856" s="294"/>
      <c r="T856" s="294"/>
      <c r="U856" s="294"/>
      <c r="V856" s="294"/>
      <c r="W856" s="294"/>
      <c r="X856" s="294"/>
      <c r="Y856" s="425"/>
      <c r="Z856" s="414"/>
      <c r="AA856" s="414"/>
      <c r="AB856" s="414"/>
      <c r="AC856" s="414"/>
      <c r="AD856" s="414"/>
      <c r="AE856" s="414"/>
      <c r="AF856" s="414"/>
      <c r="AG856" s="414"/>
      <c r="AH856" s="414"/>
      <c r="AI856" s="414"/>
      <c r="AJ856" s="414"/>
      <c r="AK856" s="414"/>
      <c r="AL856" s="414"/>
      <c r="AM856" s="295">
        <f>SUM(Y856:AL856)</f>
        <v>0</v>
      </c>
    </row>
    <row r="857" spans="1:39" ht="15" hidden="1" outlineLevel="1">
      <c r="A857" s="531"/>
      <c r="B857" s="293" t="s">
        <v>342</v>
      </c>
      <c r="C857" s="290" t="s">
        <v>163</v>
      </c>
      <c r="D857" s="294"/>
      <c r="E857" s="294"/>
      <c r="F857" s="294"/>
      <c r="G857" s="294"/>
      <c r="H857" s="294"/>
      <c r="I857" s="294"/>
      <c r="J857" s="294"/>
      <c r="K857" s="294"/>
      <c r="L857" s="294"/>
      <c r="M857" s="294"/>
      <c r="N857" s="294">
        <f>N856</f>
        <v>12</v>
      </c>
      <c r="O857" s="294"/>
      <c r="P857" s="294"/>
      <c r="Q857" s="294"/>
      <c r="R857" s="294"/>
      <c r="S857" s="294"/>
      <c r="T857" s="294"/>
      <c r="U857" s="294"/>
      <c r="V857" s="294"/>
      <c r="W857" s="294"/>
      <c r="X857" s="294"/>
      <c r="Y857" s="410">
        <f>Y856</f>
        <v>0</v>
      </c>
      <c r="Z857" s="410">
        <f t="shared" ref="Z857" si="2317">Z856</f>
        <v>0</v>
      </c>
      <c r="AA857" s="410">
        <f t="shared" ref="AA857" si="2318">AA856</f>
        <v>0</v>
      </c>
      <c r="AB857" s="410">
        <f t="shared" ref="AB857" si="2319">AB856</f>
        <v>0</v>
      </c>
      <c r="AC857" s="410">
        <f t="shared" ref="AC857" si="2320">AC856</f>
        <v>0</v>
      </c>
      <c r="AD857" s="410">
        <f t="shared" ref="AD857" si="2321">AD856</f>
        <v>0</v>
      </c>
      <c r="AE857" s="410">
        <f t="shared" ref="AE857" si="2322">AE856</f>
        <v>0</v>
      </c>
      <c r="AF857" s="410">
        <f t="shared" ref="AF857" si="2323">AF856</f>
        <v>0</v>
      </c>
      <c r="AG857" s="410">
        <f t="shared" ref="AG857" si="2324">AG856</f>
        <v>0</v>
      </c>
      <c r="AH857" s="410">
        <f t="shared" ref="AH857" si="2325">AH856</f>
        <v>0</v>
      </c>
      <c r="AI857" s="410">
        <f t="shared" ref="AI857" si="2326">AI856</f>
        <v>0</v>
      </c>
      <c r="AJ857" s="410">
        <f t="shared" ref="AJ857" si="2327">AJ856</f>
        <v>0</v>
      </c>
      <c r="AK857" s="410">
        <f t="shared" ref="AK857" si="2328">AK856</f>
        <v>0</v>
      </c>
      <c r="AL857" s="410">
        <f t="shared" ref="AL857" si="2329">AL856</f>
        <v>0</v>
      </c>
      <c r="AM857" s="305"/>
    </row>
    <row r="858" spans="1:39" ht="15" hidden="1" outlineLevel="1">
      <c r="A858" s="531"/>
      <c r="B858" s="293"/>
      <c r="C858" s="290"/>
      <c r="D858" s="290"/>
      <c r="E858" s="290"/>
      <c r="F858" s="290"/>
      <c r="G858" s="290"/>
      <c r="H858" s="290"/>
      <c r="I858" s="290"/>
      <c r="J858" s="290"/>
      <c r="K858" s="290"/>
      <c r="L858" s="290"/>
      <c r="M858" s="290"/>
      <c r="N858" s="290"/>
      <c r="O858" s="290"/>
      <c r="P858" s="290"/>
      <c r="Q858" s="290"/>
      <c r="R858" s="290"/>
      <c r="S858" s="290"/>
      <c r="T858" s="290"/>
      <c r="U858" s="290"/>
      <c r="V858" s="290"/>
      <c r="W858" s="290"/>
      <c r="X858" s="290"/>
      <c r="Y858" s="411"/>
      <c r="Z858" s="424"/>
      <c r="AA858" s="424"/>
      <c r="AB858" s="424"/>
      <c r="AC858" s="424"/>
      <c r="AD858" s="424"/>
      <c r="AE858" s="424"/>
      <c r="AF858" s="424"/>
      <c r="AG858" s="424"/>
      <c r="AH858" s="424"/>
      <c r="AI858" s="424"/>
      <c r="AJ858" s="424"/>
      <c r="AK858" s="424"/>
      <c r="AL858" s="424"/>
      <c r="AM858" s="305"/>
    </row>
    <row r="859" spans="1:39" ht="30" hidden="1" outlineLevel="1">
      <c r="A859" s="531">
        <v>28</v>
      </c>
      <c r="B859" s="427" t="s">
        <v>120</v>
      </c>
      <c r="C859" s="290" t="s">
        <v>25</v>
      </c>
      <c r="D859" s="294"/>
      <c r="E859" s="294"/>
      <c r="F859" s="294"/>
      <c r="G859" s="294"/>
      <c r="H859" s="294"/>
      <c r="I859" s="294"/>
      <c r="J859" s="294"/>
      <c r="K859" s="294"/>
      <c r="L859" s="294"/>
      <c r="M859" s="294"/>
      <c r="N859" s="294">
        <v>12</v>
      </c>
      <c r="O859" s="294"/>
      <c r="P859" s="294"/>
      <c r="Q859" s="294"/>
      <c r="R859" s="294"/>
      <c r="S859" s="294"/>
      <c r="T859" s="294"/>
      <c r="U859" s="294"/>
      <c r="V859" s="294"/>
      <c r="W859" s="294"/>
      <c r="X859" s="294"/>
      <c r="Y859" s="425"/>
      <c r="Z859" s="414"/>
      <c r="AA859" s="414"/>
      <c r="AB859" s="414"/>
      <c r="AC859" s="414"/>
      <c r="AD859" s="414"/>
      <c r="AE859" s="414"/>
      <c r="AF859" s="414"/>
      <c r="AG859" s="414"/>
      <c r="AH859" s="414"/>
      <c r="AI859" s="414"/>
      <c r="AJ859" s="414"/>
      <c r="AK859" s="414"/>
      <c r="AL859" s="414"/>
      <c r="AM859" s="295">
        <f>SUM(Y859:AL859)</f>
        <v>0</v>
      </c>
    </row>
    <row r="860" spans="1:39" ht="15" hidden="1" outlineLevel="1">
      <c r="A860" s="531"/>
      <c r="B860" s="293" t="s">
        <v>342</v>
      </c>
      <c r="C860" s="290" t="s">
        <v>163</v>
      </c>
      <c r="D860" s="294"/>
      <c r="E860" s="294"/>
      <c r="F860" s="294"/>
      <c r="G860" s="294"/>
      <c r="H860" s="294"/>
      <c r="I860" s="294"/>
      <c r="J860" s="294"/>
      <c r="K860" s="294"/>
      <c r="L860" s="294"/>
      <c r="M860" s="294"/>
      <c r="N860" s="294">
        <f>N859</f>
        <v>12</v>
      </c>
      <c r="O860" s="294"/>
      <c r="P860" s="294"/>
      <c r="Q860" s="294"/>
      <c r="R860" s="294"/>
      <c r="S860" s="294"/>
      <c r="T860" s="294"/>
      <c r="U860" s="294"/>
      <c r="V860" s="294"/>
      <c r="W860" s="294"/>
      <c r="X860" s="294"/>
      <c r="Y860" s="410">
        <f>Y859</f>
        <v>0</v>
      </c>
      <c r="Z860" s="410">
        <f t="shared" ref="Z860" si="2330">Z859</f>
        <v>0</v>
      </c>
      <c r="AA860" s="410">
        <f t="shared" ref="AA860" si="2331">AA859</f>
        <v>0</v>
      </c>
      <c r="AB860" s="410">
        <f t="shared" ref="AB860" si="2332">AB859</f>
        <v>0</v>
      </c>
      <c r="AC860" s="410">
        <f t="shared" ref="AC860" si="2333">AC859</f>
        <v>0</v>
      </c>
      <c r="AD860" s="410">
        <f t="shared" ref="AD860" si="2334">AD859</f>
        <v>0</v>
      </c>
      <c r="AE860" s="410">
        <f t="shared" ref="AE860" si="2335">AE859</f>
        <v>0</v>
      </c>
      <c r="AF860" s="410">
        <f t="shared" ref="AF860" si="2336">AF859</f>
        <v>0</v>
      </c>
      <c r="AG860" s="410">
        <f t="shared" ref="AG860" si="2337">AG859</f>
        <v>0</v>
      </c>
      <c r="AH860" s="410">
        <f t="shared" ref="AH860" si="2338">AH859</f>
        <v>0</v>
      </c>
      <c r="AI860" s="410">
        <f t="shared" ref="AI860" si="2339">AI859</f>
        <v>0</v>
      </c>
      <c r="AJ860" s="410">
        <f t="shared" ref="AJ860" si="2340">AJ859</f>
        <v>0</v>
      </c>
      <c r="AK860" s="410">
        <f t="shared" ref="AK860" si="2341">AK859</f>
        <v>0</v>
      </c>
      <c r="AL860" s="410">
        <f t="shared" ref="AL860" si="2342">AL859</f>
        <v>0</v>
      </c>
      <c r="AM860" s="305"/>
    </row>
    <row r="861" spans="1:39" ht="15" hidden="1" outlineLevel="1">
      <c r="A861" s="531"/>
      <c r="B861" s="293"/>
      <c r="C861" s="290"/>
      <c r="D861" s="290"/>
      <c r="E861" s="290"/>
      <c r="F861" s="290"/>
      <c r="G861" s="290"/>
      <c r="H861" s="290"/>
      <c r="I861" s="290"/>
      <c r="J861" s="290"/>
      <c r="K861" s="290"/>
      <c r="L861" s="290"/>
      <c r="M861" s="290"/>
      <c r="N861" s="290"/>
      <c r="O861" s="290"/>
      <c r="P861" s="290"/>
      <c r="Q861" s="290"/>
      <c r="R861" s="290"/>
      <c r="S861" s="290"/>
      <c r="T861" s="290"/>
      <c r="U861" s="290"/>
      <c r="V861" s="290"/>
      <c r="W861" s="290"/>
      <c r="X861" s="290"/>
      <c r="Y861" s="411"/>
      <c r="Z861" s="424"/>
      <c r="AA861" s="424"/>
      <c r="AB861" s="424"/>
      <c r="AC861" s="424"/>
      <c r="AD861" s="424"/>
      <c r="AE861" s="424"/>
      <c r="AF861" s="424"/>
      <c r="AG861" s="424"/>
      <c r="AH861" s="424"/>
      <c r="AI861" s="424"/>
      <c r="AJ861" s="424"/>
      <c r="AK861" s="424"/>
      <c r="AL861" s="424"/>
      <c r="AM861" s="305"/>
    </row>
    <row r="862" spans="1:39" ht="30" hidden="1" outlineLevel="1">
      <c r="A862" s="531">
        <v>29</v>
      </c>
      <c r="B862" s="427" t="s">
        <v>121</v>
      </c>
      <c r="C862" s="290" t="s">
        <v>25</v>
      </c>
      <c r="D862" s="294"/>
      <c r="E862" s="294"/>
      <c r="F862" s="294"/>
      <c r="G862" s="294"/>
      <c r="H862" s="294"/>
      <c r="I862" s="294"/>
      <c r="J862" s="294"/>
      <c r="K862" s="294"/>
      <c r="L862" s="294"/>
      <c r="M862" s="294"/>
      <c r="N862" s="294">
        <v>3</v>
      </c>
      <c r="O862" s="294"/>
      <c r="P862" s="294"/>
      <c r="Q862" s="294"/>
      <c r="R862" s="294"/>
      <c r="S862" s="294"/>
      <c r="T862" s="294"/>
      <c r="U862" s="294"/>
      <c r="V862" s="294"/>
      <c r="W862" s="294"/>
      <c r="X862" s="294"/>
      <c r="Y862" s="425"/>
      <c r="Z862" s="414"/>
      <c r="AA862" s="414"/>
      <c r="AB862" s="414"/>
      <c r="AC862" s="414"/>
      <c r="AD862" s="414"/>
      <c r="AE862" s="414"/>
      <c r="AF862" s="414"/>
      <c r="AG862" s="414"/>
      <c r="AH862" s="414"/>
      <c r="AI862" s="414"/>
      <c r="AJ862" s="414"/>
      <c r="AK862" s="414"/>
      <c r="AL862" s="414"/>
      <c r="AM862" s="295">
        <f>SUM(Y862:AL862)</f>
        <v>0</v>
      </c>
    </row>
    <row r="863" spans="1:39" ht="15" hidden="1" outlineLevel="1">
      <c r="A863" s="531"/>
      <c r="B863" s="293" t="s">
        <v>342</v>
      </c>
      <c r="C863" s="290" t="s">
        <v>163</v>
      </c>
      <c r="D863" s="294"/>
      <c r="E863" s="294"/>
      <c r="F863" s="294"/>
      <c r="G863" s="294"/>
      <c r="H863" s="294"/>
      <c r="I863" s="294"/>
      <c r="J863" s="294"/>
      <c r="K863" s="294"/>
      <c r="L863" s="294"/>
      <c r="M863" s="294"/>
      <c r="N863" s="294">
        <f>N862</f>
        <v>3</v>
      </c>
      <c r="O863" s="294"/>
      <c r="P863" s="294"/>
      <c r="Q863" s="294"/>
      <c r="R863" s="294"/>
      <c r="S863" s="294"/>
      <c r="T863" s="294"/>
      <c r="U863" s="294"/>
      <c r="V863" s="294"/>
      <c r="W863" s="294"/>
      <c r="X863" s="294"/>
      <c r="Y863" s="410">
        <f>Y862</f>
        <v>0</v>
      </c>
      <c r="Z863" s="410">
        <f t="shared" ref="Z863" si="2343">Z862</f>
        <v>0</v>
      </c>
      <c r="AA863" s="410">
        <f t="shared" ref="AA863" si="2344">AA862</f>
        <v>0</v>
      </c>
      <c r="AB863" s="410">
        <f t="shared" ref="AB863" si="2345">AB862</f>
        <v>0</v>
      </c>
      <c r="AC863" s="410">
        <f t="shared" ref="AC863" si="2346">AC862</f>
        <v>0</v>
      </c>
      <c r="AD863" s="410">
        <f t="shared" ref="AD863" si="2347">AD862</f>
        <v>0</v>
      </c>
      <c r="AE863" s="410">
        <f t="shared" ref="AE863" si="2348">AE862</f>
        <v>0</v>
      </c>
      <c r="AF863" s="410">
        <f t="shared" ref="AF863" si="2349">AF862</f>
        <v>0</v>
      </c>
      <c r="AG863" s="410">
        <f t="shared" ref="AG863" si="2350">AG862</f>
        <v>0</v>
      </c>
      <c r="AH863" s="410">
        <f t="shared" ref="AH863" si="2351">AH862</f>
        <v>0</v>
      </c>
      <c r="AI863" s="410">
        <f t="shared" ref="AI863" si="2352">AI862</f>
        <v>0</v>
      </c>
      <c r="AJ863" s="410">
        <f t="shared" ref="AJ863" si="2353">AJ862</f>
        <v>0</v>
      </c>
      <c r="AK863" s="410">
        <f t="shared" ref="AK863" si="2354">AK862</f>
        <v>0</v>
      </c>
      <c r="AL863" s="410">
        <f t="shared" ref="AL863" si="2355">AL862</f>
        <v>0</v>
      </c>
      <c r="AM863" s="305"/>
    </row>
    <row r="864" spans="1:39" ht="15" hidden="1" outlineLevel="1">
      <c r="A864" s="531"/>
      <c r="B864" s="293"/>
      <c r="C864" s="290"/>
      <c r="D864" s="290"/>
      <c r="E864" s="290"/>
      <c r="F864" s="290"/>
      <c r="G864" s="290"/>
      <c r="H864" s="290"/>
      <c r="I864" s="290"/>
      <c r="J864" s="290"/>
      <c r="K864" s="290"/>
      <c r="L864" s="290"/>
      <c r="M864" s="290"/>
      <c r="N864" s="290"/>
      <c r="O864" s="290"/>
      <c r="P864" s="290"/>
      <c r="Q864" s="290"/>
      <c r="R864" s="290"/>
      <c r="S864" s="290"/>
      <c r="T864" s="290"/>
      <c r="U864" s="290"/>
      <c r="V864" s="290"/>
      <c r="W864" s="290"/>
      <c r="X864" s="290"/>
      <c r="Y864" s="411"/>
      <c r="Z864" s="424"/>
      <c r="AA864" s="424"/>
      <c r="AB864" s="424"/>
      <c r="AC864" s="424"/>
      <c r="AD864" s="424"/>
      <c r="AE864" s="424"/>
      <c r="AF864" s="424"/>
      <c r="AG864" s="424"/>
      <c r="AH864" s="424"/>
      <c r="AI864" s="424"/>
      <c r="AJ864" s="424"/>
      <c r="AK864" s="424"/>
      <c r="AL864" s="424"/>
      <c r="AM864" s="305"/>
    </row>
    <row r="865" spans="1:39" ht="30" hidden="1" outlineLevel="1">
      <c r="A865" s="531">
        <v>30</v>
      </c>
      <c r="B865" s="427" t="s">
        <v>122</v>
      </c>
      <c r="C865" s="290" t="s">
        <v>25</v>
      </c>
      <c r="D865" s="294"/>
      <c r="E865" s="294"/>
      <c r="F865" s="294"/>
      <c r="G865" s="294"/>
      <c r="H865" s="294"/>
      <c r="I865" s="294"/>
      <c r="J865" s="294"/>
      <c r="K865" s="294"/>
      <c r="L865" s="294"/>
      <c r="M865" s="294"/>
      <c r="N865" s="294">
        <v>12</v>
      </c>
      <c r="O865" s="294"/>
      <c r="P865" s="294"/>
      <c r="Q865" s="294"/>
      <c r="R865" s="294"/>
      <c r="S865" s="294"/>
      <c r="T865" s="294"/>
      <c r="U865" s="294"/>
      <c r="V865" s="294"/>
      <c r="W865" s="294"/>
      <c r="X865" s="294"/>
      <c r="Y865" s="425"/>
      <c r="Z865" s="414"/>
      <c r="AA865" s="414"/>
      <c r="AB865" s="414"/>
      <c r="AC865" s="414"/>
      <c r="AD865" s="414"/>
      <c r="AE865" s="414"/>
      <c r="AF865" s="414"/>
      <c r="AG865" s="414"/>
      <c r="AH865" s="414"/>
      <c r="AI865" s="414"/>
      <c r="AJ865" s="414"/>
      <c r="AK865" s="414"/>
      <c r="AL865" s="414"/>
      <c r="AM865" s="295">
        <f>SUM(Y865:AL865)</f>
        <v>0</v>
      </c>
    </row>
    <row r="866" spans="1:39" ht="15" hidden="1" outlineLevel="1">
      <c r="A866" s="531"/>
      <c r="B866" s="293" t="s">
        <v>342</v>
      </c>
      <c r="C866" s="290" t="s">
        <v>163</v>
      </c>
      <c r="D866" s="294"/>
      <c r="E866" s="294"/>
      <c r="F866" s="294"/>
      <c r="G866" s="294"/>
      <c r="H866" s="294"/>
      <c r="I866" s="294"/>
      <c r="J866" s="294"/>
      <c r="K866" s="294"/>
      <c r="L866" s="294"/>
      <c r="M866" s="294"/>
      <c r="N866" s="294">
        <f>N865</f>
        <v>12</v>
      </c>
      <c r="O866" s="294"/>
      <c r="P866" s="294"/>
      <c r="Q866" s="294"/>
      <c r="R866" s="294"/>
      <c r="S866" s="294"/>
      <c r="T866" s="294"/>
      <c r="U866" s="294"/>
      <c r="V866" s="294"/>
      <c r="W866" s="294"/>
      <c r="X866" s="294"/>
      <c r="Y866" s="410">
        <f>Y865</f>
        <v>0</v>
      </c>
      <c r="Z866" s="410">
        <f t="shared" ref="Z866" si="2356">Z865</f>
        <v>0</v>
      </c>
      <c r="AA866" s="410">
        <f t="shared" ref="AA866" si="2357">AA865</f>
        <v>0</v>
      </c>
      <c r="AB866" s="410">
        <f t="shared" ref="AB866" si="2358">AB865</f>
        <v>0</v>
      </c>
      <c r="AC866" s="410">
        <f t="shared" ref="AC866" si="2359">AC865</f>
        <v>0</v>
      </c>
      <c r="AD866" s="410">
        <f t="shared" ref="AD866" si="2360">AD865</f>
        <v>0</v>
      </c>
      <c r="AE866" s="410">
        <f t="shared" ref="AE866" si="2361">AE865</f>
        <v>0</v>
      </c>
      <c r="AF866" s="410">
        <f t="shared" ref="AF866" si="2362">AF865</f>
        <v>0</v>
      </c>
      <c r="AG866" s="410">
        <f t="shared" ref="AG866" si="2363">AG865</f>
        <v>0</v>
      </c>
      <c r="AH866" s="410">
        <f t="shared" ref="AH866" si="2364">AH865</f>
        <v>0</v>
      </c>
      <c r="AI866" s="410">
        <f t="shared" ref="AI866" si="2365">AI865</f>
        <v>0</v>
      </c>
      <c r="AJ866" s="410">
        <f t="shared" ref="AJ866" si="2366">AJ865</f>
        <v>0</v>
      </c>
      <c r="AK866" s="410">
        <f t="shared" ref="AK866" si="2367">AK865</f>
        <v>0</v>
      </c>
      <c r="AL866" s="410">
        <f t="shared" ref="AL866" si="2368">AL865</f>
        <v>0</v>
      </c>
      <c r="AM866" s="305"/>
    </row>
    <row r="867" spans="1:39" ht="15" hidden="1" outlineLevel="1">
      <c r="A867" s="531"/>
      <c r="B867" s="293"/>
      <c r="C867" s="290"/>
      <c r="D867" s="290"/>
      <c r="E867" s="290"/>
      <c r="F867" s="290"/>
      <c r="G867" s="290"/>
      <c r="H867" s="290"/>
      <c r="I867" s="290"/>
      <c r="J867" s="290"/>
      <c r="K867" s="290"/>
      <c r="L867" s="290"/>
      <c r="M867" s="290"/>
      <c r="N867" s="290"/>
      <c r="O867" s="290"/>
      <c r="P867" s="290"/>
      <c r="Q867" s="290"/>
      <c r="R867" s="290"/>
      <c r="S867" s="290"/>
      <c r="T867" s="290"/>
      <c r="U867" s="290"/>
      <c r="V867" s="290"/>
      <c r="W867" s="290"/>
      <c r="X867" s="290"/>
      <c r="Y867" s="411"/>
      <c r="Z867" s="424"/>
      <c r="AA867" s="424"/>
      <c r="AB867" s="424"/>
      <c r="AC867" s="424"/>
      <c r="AD867" s="424"/>
      <c r="AE867" s="424"/>
      <c r="AF867" s="424"/>
      <c r="AG867" s="424"/>
      <c r="AH867" s="424"/>
      <c r="AI867" s="424"/>
      <c r="AJ867" s="424"/>
      <c r="AK867" s="424"/>
      <c r="AL867" s="424"/>
      <c r="AM867" s="305"/>
    </row>
    <row r="868" spans="1:39" ht="15" hidden="1" outlineLevel="1">
      <c r="A868" s="531">
        <v>31</v>
      </c>
      <c r="B868" s="427" t="s">
        <v>123</v>
      </c>
      <c r="C868" s="290" t="s">
        <v>25</v>
      </c>
      <c r="D868" s="294"/>
      <c r="E868" s="294"/>
      <c r="F868" s="294"/>
      <c r="G868" s="294"/>
      <c r="H868" s="294"/>
      <c r="I868" s="294"/>
      <c r="J868" s="294"/>
      <c r="K868" s="294"/>
      <c r="L868" s="294"/>
      <c r="M868" s="294"/>
      <c r="N868" s="294">
        <v>12</v>
      </c>
      <c r="O868" s="294"/>
      <c r="P868" s="294"/>
      <c r="Q868" s="294"/>
      <c r="R868" s="294"/>
      <c r="S868" s="294"/>
      <c r="T868" s="294"/>
      <c r="U868" s="294"/>
      <c r="V868" s="294"/>
      <c r="W868" s="294"/>
      <c r="X868" s="294"/>
      <c r="Y868" s="425"/>
      <c r="Z868" s="414"/>
      <c r="AA868" s="414"/>
      <c r="AB868" s="414"/>
      <c r="AC868" s="414"/>
      <c r="AD868" s="414"/>
      <c r="AE868" s="414"/>
      <c r="AF868" s="414"/>
      <c r="AG868" s="414"/>
      <c r="AH868" s="414"/>
      <c r="AI868" s="414"/>
      <c r="AJ868" s="414"/>
      <c r="AK868" s="414"/>
      <c r="AL868" s="414"/>
      <c r="AM868" s="295">
        <f>SUM(Y868:AL868)</f>
        <v>0</v>
      </c>
    </row>
    <row r="869" spans="1:39" ht="15" hidden="1" outlineLevel="1">
      <c r="A869" s="531"/>
      <c r="B869" s="293" t="s">
        <v>342</v>
      </c>
      <c r="C869" s="290" t="s">
        <v>163</v>
      </c>
      <c r="D869" s="294"/>
      <c r="E869" s="294"/>
      <c r="F869" s="294"/>
      <c r="G869" s="294"/>
      <c r="H869" s="294"/>
      <c r="I869" s="294"/>
      <c r="J869" s="294"/>
      <c r="K869" s="294"/>
      <c r="L869" s="294"/>
      <c r="M869" s="294"/>
      <c r="N869" s="294">
        <f>N868</f>
        <v>12</v>
      </c>
      <c r="O869" s="294"/>
      <c r="P869" s="294"/>
      <c r="Q869" s="294"/>
      <c r="R869" s="294"/>
      <c r="S869" s="294"/>
      <c r="T869" s="294"/>
      <c r="U869" s="294"/>
      <c r="V869" s="294"/>
      <c r="W869" s="294"/>
      <c r="X869" s="294"/>
      <c r="Y869" s="410">
        <f>Y868</f>
        <v>0</v>
      </c>
      <c r="Z869" s="410">
        <f t="shared" ref="Z869" si="2369">Z868</f>
        <v>0</v>
      </c>
      <c r="AA869" s="410">
        <f t="shared" ref="AA869" si="2370">AA868</f>
        <v>0</v>
      </c>
      <c r="AB869" s="410">
        <f t="shared" ref="AB869" si="2371">AB868</f>
        <v>0</v>
      </c>
      <c r="AC869" s="410">
        <f t="shared" ref="AC869" si="2372">AC868</f>
        <v>0</v>
      </c>
      <c r="AD869" s="410">
        <f t="shared" ref="AD869" si="2373">AD868</f>
        <v>0</v>
      </c>
      <c r="AE869" s="410">
        <f t="shared" ref="AE869" si="2374">AE868</f>
        <v>0</v>
      </c>
      <c r="AF869" s="410">
        <f t="shared" ref="AF869" si="2375">AF868</f>
        <v>0</v>
      </c>
      <c r="AG869" s="410">
        <f t="shared" ref="AG869" si="2376">AG868</f>
        <v>0</v>
      </c>
      <c r="AH869" s="410">
        <f t="shared" ref="AH869" si="2377">AH868</f>
        <v>0</v>
      </c>
      <c r="AI869" s="410">
        <f t="shared" ref="AI869" si="2378">AI868</f>
        <v>0</v>
      </c>
      <c r="AJ869" s="410">
        <f t="shared" ref="AJ869" si="2379">AJ868</f>
        <v>0</v>
      </c>
      <c r="AK869" s="410">
        <f t="shared" ref="AK869" si="2380">AK868</f>
        <v>0</v>
      </c>
      <c r="AL869" s="410">
        <f t="shared" ref="AL869" si="2381">AL868</f>
        <v>0</v>
      </c>
      <c r="AM869" s="305"/>
    </row>
    <row r="870" spans="1:39" ht="15" hidden="1" outlineLevel="1">
      <c r="A870" s="531"/>
      <c r="B870" s="427"/>
      <c r="C870" s="290"/>
      <c r="D870" s="290"/>
      <c r="E870" s="290"/>
      <c r="F870" s="290"/>
      <c r="G870" s="290"/>
      <c r="H870" s="290"/>
      <c r="I870" s="290"/>
      <c r="J870" s="290"/>
      <c r="K870" s="290"/>
      <c r="L870" s="290"/>
      <c r="M870" s="290"/>
      <c r="N870" s="290"/>
      <c r="O870" s="290"/>
      <c r="P870" s="290"/>
      <c r="Q870" s="290"/>
      <c r="R870" s="290"/>
      <c r="S870" s="290"/>
      <c r="T870" s="290"/>
      <c r="U870" s="290"/>
      <c r="V870" s="290"/>
      <c r="W870" s="290"/>
      <c r="X870" s="290"/>
      <c r="Y870" s="411"/>
      <c r="Z870" s="424"/>
      <c r="AA870" s="424"/>
      <c r="AB870" s="424"/>
      <c r="AC870" s="424"/>
      <c r="AD870" s="424"/>
      <c r="AE870" s="424"/>
      <c r="AF870" s="424"/>
      <c r="AG870" s="424"/>
      <c r="AH870" s="424"/>
      <c r="AI870" s="424"/>
      <c r="AJ870" s="424"/>
      <c r="AK870" s="424"/>
      <c r="AL870" s="424"/>
      <c r="AM870" s="305"/>
    </row>
    <row r="871" spans="1:39" ht="15" hidden="1" outlineLevel="1">
      <c r="A871" s="531">
        <v>32</v>
      </c>
      <c r="B871" s="427" t="s">
        <v>124</v>
      </c>
      <c r="C871" s="290" t="s">
        <v>25</v>
      </c>
      <c r="D871" s="294"/>
      <c r="E871" s="294"/>
      <c r="F871" s="294"/>
      <c r="G871" s="294"/>
      <c r="H871" s="294"/>
      <c r="I871" s="294"/>
      <c r="J871" s="294"/>
      <c r="K871" s="294"/>
      <c r="L871" s="294"/>
      <c r="M871" s="294"/>
      <c r="N871" s="294">
        <v>12</v>
      </c>
      <c r="O871" s="294"/>
      <c r="P871" s="294"/>
      <c r="Q871" s="294"/>
      <c r="R871" s="294"/>
      <c r="S871" s="294"/>
      <c r="T871" s="294"/>
      <c r="U871" s="294"/>
      <c r="V871" s="294"/>
      <c r="W871" s="294"/>
      <c r="X871" s="294"/>
      <c r="Y871" s="425"/>
      <c r="Z871" s="414"/>
      <c r="AA871" s="414"/>
      <c r="AB871" s="414"/>
      <c r="AC871" s="414"/>
      <c r="AD871" s="414"/>
      <c r="AE871" s="414"/>
      <c r="AF871" s="414"/>
      <c r="AG871" s="414"/>
      <c r="AH871" s="414"/>
      <c r="AI871" s="414"/>
      <c r="AJ871" s="414"/>
      <c r="AK871" s="414"/>
      <c r="AL871" s="414"/>
      <c r="AM871" s="295">
        <f>SUM(Y871:AL871)</f>
        <v>0</v>
      </c>
    </row>
    <row r="872" spans="1:39" ht="15" hidden="1" outlineLevel="1">
      <c r="A872" s="531"/>
      <c r="B872" s="293" t="s">
        <v>342</v>
      </c>
      <c r="C872" s="290" t="s">
        <v>163</v>
      </c>
      <c r="D872" s="294"/>
      <c r="E872" s="294"/>
      <c r="F872" s="294"/>
      <c r="G872" s="294"/>
      <c r="H872" s="294"/>
      <c r="I872" s="294"/>
      <c r="J872" s="294"/>
      <c r="K872" s="294"/>
      <c r="L872" s="294"/>
      <c r="M872" s="294"/>
      <c r="N872" s="294">
        <f>N871</f>
        <v>12</v>
      </c>
      <c r="O872" s="294"/>
      <c r="P872" s="294"/>
      <c r="Q872" s="294"/>
      <c r="R872" s="294"/>
      <c r="S872" s="294"/>
      <c r="T872" s="294"/>
      <c r="U872" s="294"/>
      <c r="V872" s="294"/>
      <c r="W872" s="294"/>
      <c r="X872" s="294"/>
      <c r="Y872" s="410">
        <f>Y871</f>
        <v>0</v>
      </c>
      <c r="Z872" s="410">
        <f t="shared" ref="Z872" si="2382">Z871</f>
        <v>0</v>
      </c>
      <c r="AA872" s="410">
        <f t="shared" ref="AA872" si="2383">AA871</f>
        <v>0</v>
      </c>
      <c r="AB872" s="410">
        <f t="shared" ref="AB872" si="2384">AB871</f>
        <v>0</v>
      </c>
      <c r="AC872" s="410">
        <f t="shared" ref="AC872" si="2385">AC871</f>
        <v>0</v>
      </c>
      <c r="AD872" s="410">
        <f t="shared" ref="AD872" si="2386">AD871</f>
        <v>0</v>
      </c>
      <c r="AE872" s="410">
        <f t="shared" ref="AE872" si="2387">AE871</f>
        <v>0</v>
      </c>
      <c r="AF872" s="410">
        <f t="shared" ref="AF872" si="2388">AF871</f>
        <v>0</v>
      </c>
      <c r="AG872" s="410">
        <f t="shared" ref="AG872" si="2389">AG871</f>
        <v>0</v>
      </c>
      <c r="AH872" s="410">
        <f t="shared" ref="AH872" si="2390">AH871</f>
        <v>0</v>
      </c>
      <c r="AI872" s="410">
        <f t="shared" ref="AI872" si="2391">AI871</f>
        <v>0</v>
      </c>
      <c r="AJ872" s="410">
        <f t="shared" ref="AJ872" si="2392">AJ871</f>
        <v>0</v>
      </c>
      <c r="AK872" s="410">
        <f t="shared" ref="AK872" si="2393">AK871</f>
        <v>0</v>
      </c>
      <c r="AL872" s="410">
        <f>AL871</f>
        <v>0</v>
      </c>
      <c r="AM872" s="305"/>
    </row>
    <row r="873" spans="1:39" ht="15" hidden="1" outlineLevel="1">
      <c r="A873" s="531"/>
      <c r="B873" s="427"/>
      <c r="C873" s="290"/>
      <c r="D873" s="290"/>
      <c r="E873" s="290"/>
      <c r="F873" s="290"/>
      <c r="G873" s="290"/>
      <c r="H873" s="290"/>
      <c r="I873" s="290"/>
      <c r="J873" s="290"/>
      <c r="K873" s="290"/>
      <c r="L873" s="290"/>
      <c r="M873" s="290"/>
      <c r="N873" s="290"/>
      <c r="O873" s="290"/>
      <c r="P873" s="290"/>
      <c r="Q873" s="290"/>
      <c r="R873" s="290"/>
      <c r="S873" s="290"/>
      <c r="T873" s="290"/>
      <c r="U873" s="290"/>
      <c r="V873" s="290"/>
      <c r="W873" s="290"/>
      <c r="X873" s="290"/>
      <c r="Y873" s="411"/>
      <c r="Z873" s="424"/>
      <c r="AA873" s="424"/>
      <c r="AB873" s="424"/>
      <c r="AC873" s="424"/>
      <c r="AD873" s="424"/>
      <c r="AE873" s="424"/>
      <c r="AF873" s="424"/>
      <c r="AG873" s="424"/>
      <c r="AH873" s="424"/>
      <c r="AI873" s="424"/>
      <c r="AJ873" s="424"/>
      <c r="AK873" s="424"/>
      <c r="AL873" s="424"/>
      <c r="AM873" s="305"/>
    </row>
    <row r="874" spans="1:39" ht="15.6" hidden="1" outlineLevel="1">
      <c r="A874" s="531"/>
      <c r="B874" s="287" t="s">
        <v>500</v>
      </c>
      <c r="C874" s="290"/>
      <c r="D874" s="290"/>
      <c r="E874" s="290"/>
      <c r="F874" s="290"/>
      <c r="G874" s="290"/>
      <c r="H874" s="290"/>
      <c r="I874" s="290"/>
      <c r="J874" s="290"/>
      <c r="K874" s="290"/>
      <c r="L874" s="290"/>
      <c r="M874" s="290"/>
      <c r="N874" s="290"/>
      <c r="O874" s="290"/>
      <c r="P874" s="290"/>
      <c r="Q874" s="290"/>
      <c r="R874" s="290"/>
      <c r="S874" s="290"/>
      <c r="T874" s="290"/>
      <c r="U874" s="290"/>
      <c r="V874" s="290"/>
      <c r="W874" s="290"/>
      <c r="X874" s="290"/>
      <c r="Y874" s="411"/>
      <c r="Z874" s="424"/>
      <c r="AA874" s="424"/>
      <c r="AB874" s="424"/>
      <c r="AC874" s="424"/>
      <c r="AD874" s="424"/>
      <c r="AE874" s="424"/>
      <c r="AF874" s="424"/>
      <c r="AG874" s="424"/>
      <c r="AH874" s="424"/>
      <c r="AI874" s="424"/>
      <c r="AJ874" s="424"/>
      <c r="AK874" s="424"/>
      <c r="AL874" s="424"/>
      <c r="AM874" s="305"/>
    </row>
    <row r="875" spans="1:39" ht="15" hidden="1" outlineLevel="1">
      <c r="A875" s="531">
        <v>33</v>
      </c>
      <c r="B875" s="427" t="s">
        <v>125</v>
      </c>
      <c r="C875" s="290" t="s">
        <v>25</v>
      </c>
      <c r="D875" s="294"/>
      <c r="E875" s="294"/>
      <c r="F875" s="294"/>
      <c r="G875" s="294"/>
      <c r="H875" s="294"/>
      <c r="I875" s="294"/>
      <c r="J875" s="294"/>
      <c r="K875" s="294"/>
      <c r="L875" s="294"/>
      <c r="M875" s="294"/>
      <c r="N875" s="294">
        <v>0</v>
      </c>
      <c r="O875" s="294"/>
      <c r="P875" s="294"/>
      <c r="Q875" s="294"/>
      <c r="R875" s="294"/>
      <c r="S875" s="294"/>
      <c r="T875" s="294"/>
      <c r="U875" s="294"/>
      <c r="V875" s="294"/>
      <c r="W875" s="294"/>
      <c r="X875" s="294"/>
      <c r="Y875" s="425"/>
      <c r="Z875" s="414"/>
      <c r="AA875" s="414"/>
      <c r="AB875" s="414"/>
      <c r="AC875" s="414"/>
      <c r="AD875" s="414"/>
      <c r="AE875" s="414"/>
      <c r="AF875" s="414"/>
      <c r="AG875" s="414"/>
      <c r="AH875" s="414"/>
      <c r="AI875" s="414"/>
      <c r="AJ875" s="414"/>
      <c r="AK875" s="414"/>
      <c r="AL875" s="414"/>
      <c r="AM875" s="295">
        <f>SUM(Y875:AL875)</f>
        <v>0</v>
      </c>
    </row>
    <row r="876" spans="1:39" ht="15" hidden="1" outlineLevel="1">
      <c r="A876" s="531"/>
      <c r="B876" s="293" t="s">
        <v>342</v>
      </c>
      <c r="C876" s="290" t="s">
        <v>163</v>
      </c>
      <c r="D876" s="294"/>
      <c r="E876" s="294"/>
      <c r="F876" s="294"/>
      <c r="G876" s="294"/>
      <c r="H876" s="294"/>
      <c r="I876" s="294"/>
      <c r="J876" s="294"/>
      <c r="K876" s="294"/>
      <c r="L876" s="294"/>
      <c r="M876" s="294"/>
      <c r="N876" s="294">
        <f>N875</f>
        <v>0</v>
      </c>
      <c r="O876" s="294"/>
      <c r="P876" s="294"/>
      <c r="Q876" s="294"/>
      <c r="R876" s="294"/>
      <c r="S876" s="294"/>
      <c r="T876" s="294"/>
      <c r="U876" s="294"/>
      <c r="V876" s="294"/>
      <c r="W876" s="294"/>
      <c r="X876" s="294"/>
      <c r="Y876" s="410">
        <f>Y875</f>
        <v>0</v>
      </c>
      <c r="Z876" s="410">
        <f t="shared" ref="Z876" si="2394">Z875</f>
        <v>0</v>
      </c>
      <c r="AA876" s="410">
        <f t="shared" ref="AA876" si="2395">AA875</f>
        <v>0</v>
      </c>
      <c r="AB876" s="410">
        <f t="shared" ref="AB876" si="2396">AB875</f>
        <v>0</v>
      </c>
      <c r="AC876" s="410">
        <f t="shared" ref="AC876" si="2397">AC875</f>
        <v>0</v>
      </c>
      <c r="AD876" s="410">
        <f t="shared" ref="AD876" si="2398">AD875</f>
        <v>0</v>
      </c>
      <c r="AE876" s="410">
        <f t="shared" ref="AE876" si="2399">AE875</f>
        <v>0</v>
      </c>
      <c r="AF876" s="410">
        <f t="shared" ref="AF876" si="2400">AF875</f>
        <v>0</v>
      </c>
      <c r="AG876" s="410">
        <f t="shared" ref="AG876" si="2401">AG875</f>
        <v>0</v>
      </c>
      <c r="AH876" s="410">
        <f t="shared" ref="AH876" si="2402">AH875</f>
        <v>0</v>
      </c>
      <c r="AI876" s="410">
        <f t="shared" ref="AI876" si="2403">AI875</f>
        <v>0</v>
      </c>
      <c r="AJ876" s="410">
        <f t="shared" ref="AJ876" si="2404">AJ875</f>
        <v>0</v>
      </c>
      <c r="AK876" s="410">
        <f t="shared" ref="AK876" si="2405">AK875</f>
        <v>0</v>
      </c>
      <c r="AL876" s="410">
        <f t="shared" ref="AL876" si="2406">AL875</f>
        <v>0</v>
      </c>
      <c r="AM876" s="305"/>
    </row>
    <row r="877" spans="1:39" ht="15" hidden="1" outlineLevel="1">
      <c r="A877" s="531"/>
      <c r="B877" s="427"/>
      <c r="C877" s="290"/>
      <c r="D877" s="290"/>
      <c r="E877" s="290"/>
      <c r="F877" s="290"/>
      <c r="G877" s="290"/>
      <c r="H877" s="290"/>
      <c r="I877" s="290"/>
      <c r="J877" s="290"/>
      <c r="K877" s="290"/>
      <c r="L877" s="290"/>
      <c r="M877" s="290"/>
      <c r="N877" s="290"/>
      <c r="O877" s="290"/>
      <c r="P877" s="290"/>
      <c r="Q877" s="290"/>
      <c r="R877" s="290"/>
      <c r="S877" s="290"/>
      <c r="T877" s="290"/>
      <c r="U877" s="290"/>
      <c r="V877" s="290"/>
      <c r="W877" s="290"/>
      <c r="X877" s="290"/>
      <c r="Y877" s="411"/>
      <c r="Z877" s="424"/>
      <c r="AA877" s="424"/>
      <c r="AB877" s="424"/>
      <c r="AC877" s="424"/>
      <c r="AD877" s="424"/>
      <c r="AE877" s="424"/>
      <c r="AF877" s="424"/>
      <c r="AG877" s="424"/>
      <c r="AH877" s="424"/>
      <c r="AI877" s="424"/>
      <c r="AJ877" s="424"/>
      <c r="AK877" s="424"/>
      <c r="AL877" s="424"/>
      <c r="AM877" s="305"/>
    </row>
    <row r="878" spans="1:39" ht="15" hidden="1" outlineLevel="1">
      <c r="A878" s="531">
        <v>34</v>
      </c>
      <c r="B878" s="427" t="s">
        <v>126</v>
      </c>
      <c r="C878" s="290" t="s">
        <v>25</v>
      </c>
      <c r="D878" s="294"/>
      <c r="E878" s="294"/>
      <c r="F878" s="294"/>
      <c r="G878" s="294"/>
      <c r="H878" s="294"/>
      <c r="I878" s="294"/>
      <c r="J878" s="294"/>
      <c r="K878" s="294"/>
      <c r="L878" s="294"/>
      <c r="M878" s="294"/>
      <c r="N878" s="294">
        <v>0</v>
      </c>
      <c r="O878" s="294"/>
      <c r="P878" s="294"/>
      <c r="Q878" s="294"/>
      <c r="R878" s="294"/>
      <c r="S878" s="294"/>
      <c r="T878" s="294"/>
      <c r="U878" s="294"/>
      <c r="V878" s="294"/>
      <c r="W878" s="294"/>
      <c r="X878" s="294"/>
      <c r="Y878" s="425"/>
      <c r="Z878" s="414"/>
      <c r="AA878" s="414"/>
      <c r="AB878" s="414"/>
      <c r="AC878" s="414"/>
      <c r="AD878" s="414"/>
      <c r="AE878" s="414"/>
      <c r="AF878" s="414"/>
      <c r="AG878" s="414"/>
      <c r="AH878" s="414"/>
      <c r="AI878" s="414"/>
      <c r="AJ878" s="414"/>
      <c r="AK878" s="414"/>
      <c r="AL878" s="414"/>
      <c r="AM878" s="295">
        <f>SUM(Y878:AL878)</f>
        <v>0</v>
      </c>
    </row>
    <row r="879" spans="1:39" ht="15" hidden="1" outlineLevel="1">
      <c r="A879" s="531"/>
      <c r="B879" s="293" t="s">
        <v>342</v>
      </c>
      <c r="C879" s="290" t="s">
        <v>163</v>
      </c>
      <c r="D879" s="294"/>
      <c r="E879" s="294"/>
      <c r="F879" s="294"/>
      <c r="G879" s="294"/>
      <c r="H879" s="294"/>
      <c r="I879" s="294"/>
      <c r="J879" s="294"/>
      <c r="K879" s="294"/>
      <c r="L879" s="294"/>
      <c r="M879" s="294"/>
      <c r="N879" s="294">
        <f>N878</f>
        <v>0</v>
      </c>
      <c r="O879" s="294"/>
      <c r="P879" s="294"/>
      <c r="Q879" s="294"/>
      <c r="R879" s="294"/>
      <c r="S879" s="294"/>
      <c r="T879" s="294"/>
      <c r="U879" s="294"/>
      <c r="V879" s="294"/>
      <c r="W879" s="294"/>
      <c r="X879" s="294"/>
      <c r="Y879" s="410">
        <f>Y878</f>
        <v>0</v>
      </c>
      <c r="Z879" s="410">
        <f t="shared" ref="Z879" si="2407">Z878</f>
        <v>0</v>
      </c>
      <c r="AA879" s="410">
        <f t="shared" ref="AA879" si="2408">AA878</f>
        <v>0</v>
      </c>
      <c r="AB879" s="410">
        <f t="shared" ref="AB879" si="2409">AB878</f>
        <v>0</v>
      </c>
      <c r="AC879" s="410">
        <f t="shared" ref="AC879" si="2410">AC878</f>
        <v>0</v>
      </c>
      <c r="AD879" s="410">
        <f t="shared" ref="AD879" si="2411">AD878</f>
        <v>0</v>
      </c>
      <c r="AE879" s="410">
        <f t="shared" ref="AE879" si="2412">AE878</f>
        <v>0</v>
      </c>
      <c r="AF879" s="410">
        <f t="shared" ref="AF879" si="2413">AF878</f>
        <v>0</v>
      </c>
      <c r="AG879" s="410">
        <f t="shared" ref="AG879" si="2414">AG878</f>
        <v>0</v>
      </c>
      <c r="AH879" s="410">
        <f t="shared" ref="AH879" si="2415">AH878</f>
        <v>0</v>
      </c>
      <c r="AI879" s="410">
        <f t="shared" ref="AI879" si="2416">AI878</f>
        <v>0</v>
      </c>
      <c r="AJ879" s="410">
        <f t="shared" ref="AJ879" si="2417">AJ878</f>
        <v>0</v>
      </c>
      <c r="AK879" s="410">
        <f t="shared" ref="AK879" si="2418">AK878</f>
        <v>0</v>
      </c>
      <c r="AL879" s="410">
        <f t="shared" ref="AL879" si="2419">AL878</f>
        <v>0</v>
      </c>
      <c r="AM879" s="305"/>
    </row>
    <row r="880" spans="1:39" ht="15" hidden="1" outlineLevel="1">
      <c r="A880" s="531"/>
      <c r="B880" s="427"/>
      <c r="C880" s="290"/>
      <c r="D880" s="290"/>
      <c r="E880" s="290"/>
      <c r="F880" s="290"/>
      <c r="G880" s="290"/>
      <c r="H880" s="290"/>
      <c r="I880" s="290"/>
      <c r="J880" s="290"/>
      <c r="K880" s="290"/>
      <c r="L880" s="290"/>
      <c r="M880" s="290"/>
      <c r="N880" s="290"/>
      <c r="O880" s="290"/>
      <c r="P880" s="290"/>
      <c r="Q880" s="290"/>
      <c r="R880" s="290"/>
      <c r="S880" s="290"/>
      <c r="T880" s="290"/>
      <c r="U880" s="290"/>
      <c r="V880" s="290"/>
      <c r="W880" s="290"/>
      <c r="X880" s="290"/>
      <c r="Y880" s="411"/>
      <c r="Z880" s="424"/>
      <c r="AA880" s="424"/>
      <c r="AB880" s="424"/>
      <c r="AC880" s="424"/>
      <c r="AD880" s="424"/>
      <c r="AE880" s="424"/>
      <c r="AF880" s="424"/>
      <c r="AG880" s="424"/>
      <c r="AH880" s="424"/>
      <c r="AI880" s="424"/>
      <c r="AJ880" s="424"/>
      <c r="AK880" s="424"/>
      <c r="AL880" s="424"/>
      <c r="AM880" s="305"/>
    </row>
    <row r="881" spans="1:39" ht="15" hidden="1" outlineLevel="1">
      <c r="A881" s="531">
        <v>35</v>
      </c>
      <c r="B881" s="427" t="s">
        <v>127</v>
      </c>
      <c r="C881" s="290" t="s">
        <v>25</v>
      </c>
      <c r="D881" s="294"/>
      <c r="E881" s="294"/>
      <c r="F881" s="294"/>
      <c r="G881" s="294"/>
      <c r="H881" s="294"/>
      <c r="I881" s="294"/>
      <c r="J881" s="294"/>
      <c r="K881" s="294"/>
      <c r="L881" s="294"/>
      <c r="M881" s="294"/>
      <c r="N881" s="294">
        <v>0</v>
      </c>
      <c r="O881" s="294"/>
      <c r="P881" s="294"/>
      <c r="Q881" s="294"/>
      <c r="R881" s="294"/>
      <c r="S881" s="294"/>
      <c r="T881" s="294"/>
      <c r="U881" s="294"/>
      <c r="V881" s="294"/>
      <c r="W881" s="294"/>
      <c r="X881" s="294"/>
      <c r="Y881" s="425"/>
      <c r="Z881" s="414"/>
      <c r="AA881" s="414"/>
      <c r="AB881" s="414"/>
      <c r="AC881" s="414"/>
      <c r="AD881" s="414"/>
      <c r="AE881" s="414"/>
      <c r="AF881" s="414"/>
      <c r="AG881" s="414"/>
      <c r="AH881" s="414"/>
      <c r="AI881" s="414"/>
      <c r="AJ881" s="414"/>
      <c r="AK881" s="414"/>
      <c r="AL881" s="414"/>
      <c r="AM881" s="295">
        <f>SUM(Y881:AL881)</f>
        <v>0</v>
      </c>
    </row>
    <row r="882" spans="1:39" ht="15" hidden="1" outlineLevel="1">
      <c r="A882" s="531"/>
      <c r="B882" s="293" t="s">
        <v>342</v>
      </c>
      <c r="C882" s="290" t="s">
        <v>163</v>
      </c>
      <c r="D882" s="294"/>
      <c r="E882" s="294"/>
      <c r="F882" s="294"/>
      <c r="G882" s="294"/>
      <c r="H882" s="294"/>
      <c r="I882" s="294"/>
      <c r="J882" s="294"/>
      <c r="K882" s="294"/>
      <c r="L882" s="294"/>
      <c r="M882" s="294"/>
      <c r="N882" s="294">
        <f>N881</f>
        <v>0</v>
      </c>
      <c r="O882" s="294"/>
      <c r="P882" s="294"/>
      <c r="Q882" s="294"/>
      <c r="R882" s="294"/>
      <c r="S882" s="294"/>
      <c r="T882" s="294"/>
      <c r="U882" s="294"/>
      <c r="V882" s="294"/>
      <c r="W882" s="294"/>
      <c r="X882" s="294"/>
      <c r="Y882" s="410">
        <f>Y881</f>
        <v>0</v>
      </c>
      <c r="Z882" s="410">
        <f t="shared" ref="Z882" si="2420">Z881</f>
        <v>0</v>
      </c>
      <c r="AA882" s="410">
        <f t="shared" ref="AA882" si="2421">AA881</f>
        <v>0</v>
      </c>
      <c r="AB882" s="410">
        <f t="shared" ref="AB882" si="2422">AB881</f>
        <v>0</v>
      </c>
      <c r="AC882" s="410">
        <f t="shared" ref="AC882" si="2423">AC881</f>
        <v>0</v>
      </c>
      <c r="AD882" s="410">
        <f t="shared" ref="AD882" si="2424">AD881</f>
        <v>0</v>
      </c>
      <c r="AE882" s="410">
        <f t="shared" ref="AE882" si="2425">AE881</f>
        <v>0</v>
      </c>
      <c r="AF882" s="410">
        <f t="shared" ref="AF882" si="2426">AF881</f>
        <v>0</v>
      </c>
      <c r="AG882" s="410">
        <f t="shared" ref="AG882" si="2427">AG881</f>
        <v>0</v>
      </c>
      <c r="AH882" s="410">
        <f t="shared" ref="AH882" si="2428">AH881</f>
        <v>0</v>
      </c>
      <c r="AI882" s="410">
        <f t="shared" ref="AI882" si="2429">AI881</f>
        <v>0</v>
      </c>
      <c r="AJ882" s="410">
        <f t="shared" ref="AJ882" si="2430">AJ881</f>
        <v>0</v>
      </c>
      <c r="AK882" s="410">
        <f t="shared" ref="AK882" si="2431">AK881</f>
        <v>0</v>
      </c>
      <c r="AL882" s="410">
        <f t="shared" ref="AL882" si="2432">AL881</f>
        <v>0</v>
      </c>
      <c r="AM882" s="305"/>
    </row>
    <row r="883" spans="1:39" ht="15" hidden="1" outlineLevel="1">
      <c r="A883" s="531"/>
      <c r="B883" s="430"/>
      <c r="C883" s="290"/>
      <c r="D883" s="290"/>
      <c r="E883" s="290"/>
      <c r="F883" s="290"/>
      <c r="G883" s="290"/>
      <c r="H883" s="290"/>
      <c r="I883" s="290"/>
      <c r="J883" s="290"/>
      <c r="K883" s="290"/>
      <c r="L883" s="290"/>
      <c r="M883" s="290"/>
      <c r="N883" s="290"/>
      <c r="O883" s="290"/>
      <c r="P883" s="290"/>
      <c r="Q883" s="290"/>
      <c r="R883" s="290"/>
      <c r="S883" s="290"/>
      <c r="T883" s="290"/>
      <c r="U883" s="290"/>
      <c r="V883" s="290"/>
      <c r="W883" s="290"/>
      <c r="X883" s="290"/>
      <c r="Y883" s="411"/>
      <c r="Z883" s="424"/>
      <c r="AA883" s="424"/>
      <c r="AB883" s="424"/>
      <c r="AC883" s="424"/>
      <c r="AD883" s="424"/>
      <c r="AE883" s="424"/>
      <c r="AF883" s="424"/>
      <c r="AG883" s="424"/>
      <c r="AH883" s="424"/>
      <c r="AI883" s="424"/>
      <c r="AJ883" s="424"/>
      <c r="AK883" s="424"/>
      <c r="AL883" s="424"/>
      <c r="AM883" s="305"/>
    </row>
    <row r="884" spans="1:39" ht="15.6" hidden="1" outlineLevel="1">
      <c r="A884" s="531"/>
      <c r="B884" s="287" t="s">
        <v>501</v>
      </c>
      <c r="C884" s="290"/>
      <c r="D884" s="290"/>
      <c r="E884" s="290"/>
      <c r="F884" s="290"/>
      <c r="G884" s="290"/>
      <c r="H884" s="290"/>
      <c r="I884" s="290"/>
      <c r="J884" s="290"/>
      <c r="K884" s="290"/>
      <c r="L884" s="290"/>
      <c r="M884" s="290"/>
      <c r="N884" s="290"/>
      <c r="O884" s="290"/>
      <c r="P884" s="290"/>
      <c r="Q884" s="290"/>
      <c r="R884" s="290"/>
      <c r="S884" s="290"/>
      <c r="T884" s="290"/>
      <c r="U884" s="290"/>
      <c r="V884" s="290"/>
      <c r="W884" s="290"/>
      <c r="X884" s="290"/>
      <c r="Y884" s="411"/>
      <c r="Z884" s="424"/>
      <c r="AA884" s="424"/>
      <c r="AB884" s="424"/>
      <c r="AC884" s="424"/>
      <c r="AD884" s="424"/>
      <c r="AE884" s="424"/>
      <c r="AF884" s="424"/>
      <c r="AG884" s="424"/>
      <c r="AH884" s="424"/>
      <c r="AI884" s="424"/>
      <c r="AJ884" s="424"/>
      <c r="AK884" s="424"/>
      <c r="AL884" s="424"/>
      <c r="AM884" s="305"/>
    </row>
    <row r="885" spans="1:39" ht="45" hidden="1" outlineLevel="1">
      <c r="A885" s="531">
        <v>36</v>
      </c>
      <c r="B885" s="427" t="s">
        <v>128</v>
      </c>
      <c r="C885" s="290" t="s">
        <v>25</v>
      </c>
      <c r="D885" s="294"/>
      <c r="E885" s="294"/>
      <c r="F885" s="294"/>
      <c r="G885" s="294"/>
      <c r="H885" s="294"/>
      <c r="I885" s="294"/>
      <c r="J885" s="294"/>
      <c r="K885" s="294"/>
      <c r="L885" s="294"/>
      <c r="M885" s="294"/>
      <c r="N885" s="294">
        <v>12</v>
      </c>
      <c r="O885" s="294"/>
      <c r="P885" s="294"/>
      <c r="Q885" s="294"/>
      <c r="R885" s="294"/>
      <c r="S885" s="294"/>
      <c r="T885" s="294"/>
      <c r="U885" s="294"/>
      <c r="V885" s="294"/>
      <c r="W885" s="294"/>
      <c r="X885" s="294"/>
      <c r="Y885" s="425"/>
      <c r="Z885" s="414"/>
      <c r="AA885" s="414"/>
      <c r="AB885" s="414"/>
      <c r="AC885" s="414"/>
      <c r="AD885" s="414"/>
      <c r="AE885" s="414"/>
      <c r="AF885" s="414"/>
      <c r="AG885" s="414"/>
      <c r="AH885" s="414"/>
      <c r="AI885" s="414"/>
      <c r="AJ885" s="414"/>
      <c r="AK885" s="414"/>
      <c r="AL885" s="414"/>
      <c r="AM885" s="295">
        <f>SUM(Y885:AL885)</f>
        <v>0</v>
      </c>
    </row>
    <row r="886" spans="1:39" ht="15" hidden="1" outlineLevel="1">
      <c r="A886" s="531"/>
      <c r="B886" s="293" t="s">
        <v>342</v>
      </c>
      <c r="C886" s="290" t="s">
        <v>163</v>
      </c>
      <c r="D886" s="294"/>
      <c r="E886" s="294"/>
      <c r="F886" s="294"/>
      <c r="G886" s="294"/>
      <c r="H886" s="294"/>
      <c r="I886" s="294"/>
      <c r="J886" s="294"/>
      <c r="K886" s="294"/>
      <c r="L886" s="294"/>
      <c r="M886" s="294"/>
      <c r="N886" s="294">
        <f>N885</f>
        <v>12</v>
      </c>
      <c r="O886" s="294"/>
      <c r="P886" s="294"/>
      <c r="Q886" s="294"/>
      <c r="R886" s="294"/>
      <c r="S886" s="294"/>
      <c r="T886" s="294"/>
      <c r="U886" s="294"/>
      <c r="V886" s="294"/>
      <c r="W886" s="294"/>
      <c r="X886" s="294"/>
      <c r="Y886" s="410">
        <f>Y885</f>
        <v>0</v>
      </c>
      <c r="Z886" s="410">
        <f t="shared" ref="Z886" si="2433">Z885</f>
        <v>0</v>
      </c>
      <c r="AA886" s="410">
        <f t="shared" ref="AA886" si="2434">AA885</f>
        <v>0</v>
      </c>
      <c r="AB886" s="410">
        <f t="shared" ref="AB886" si="2435">AB885</f>
        <v>0</v>
      </c>
      <c r="AC886" s="410">
        <f t="shared" ref="AC886" si="2436">AC885</f>
        <v>0</v>
      </c>
      <c r="AD886" s="410">
        <f t="shared" ref="AD886" si="2437">AD885</f>
        <v>0</v>
      </c>
      <c r="AE886" s="410">
        <f t="shared" ref="AE886" si="2438">AE885</f>
        <v>0</v>
      </c>
      <c r="AF886" s="410">
        <f t="shared" ref="AF886" si="2439">AF885</f>
        <v>0</v>
      </c>
      <c r="AG886" s="410">
        <f t="shared" ref="AG886" si="2440">AG885</f>
        <v>0</v>
      </c>
      <c r="AH886" s="410">
        <f t="shared" ref="AH886" si="2441">AH885</f>
        <v>0</v>
      </c>
      <c r="AI886" s="410">
        <f t="shared" ref="AI886" si="2442">AI885</f>
        <v>0</v>
      </c>
      <c r="AJ886" s="410">
        <f t="shared" ref="AJ886" si="2443">AJ885</f>
        <v>0</v>
      </c>
      <c r="AK886" s="410">
        <f t="shared" ref="AK886" si="2444">AK885</f>
        <v>0</v>
      </c>
      <c r="AL886" s="410">
        <f t="shared" ref="AL886" si="2445">AL885</f>
        <v>0</v>
      </c>
      <c r="AM886" s="305"/>
    </row>
    <row r="887" spans="1:39" ht="15" hidden="1" outlineLevel="1">
      <c r="A887" s="531"/>
      <c r="B887" s="427"/>
      <c r="C887" s="290"/>
      <c r="D887" s="290"/>
      <c r="E887" s="290"/>
      <c r="F887" s="290"/>
      <c r="G887" s="290"/>
      <c r="H887" s="290"/>
      <c r="I887" s="290"/>
      <c r="J887" s="290"/>
      <c r="K887" s="290"/>
      <c r="L887" s="290"/>
      <c r="M887" s="290"/>
      <c r="N887" s="290"/>
      <c r="O887" s="290"/>
      <c r="P887" s="290"/>
      <c r="Q887" s="290"/>
      <c r="R887" s="290"/>
      <c r="S887" s="290"/>
      <c r="T887" s="290"/>
      <c r="U887" s="290"/>
      <c r="V887" s="290"/>
      <c r="W887" s="290"/>
      <c r="X887" s="290"/>
      <c r="Y887" s="411"/>
      <c r="Z887" s="424"/>
      <c r="AA887" s="424"/>
      <c r="AB887" s="424"/>
      <c r="AC887" s="424"/>
      <c r="AD887" s="424"/>
      <c r="AE887" s="424"/>
      <c r="AF887" s="424"/>
      <c r="AG887" s="424"/>
      <c r="AH887" s="424"/>
      <c r="AI887" s="424"/>
      <c r="AJ887" s="424"/>
      <c r="AK887" s="424"/>
      <c r="AL887" s="424"/>
      <c r="AM887" s="305"/>
    </row>
    <row r="888" spans="1:39" ht="15" hidden="1" outlineLevel="1">
      <c r="A888" s="531">
        <v>37</v>
      </c>
      <c r="B888" s="427" t="s">
        <v>129</v>
      </c>
      <c r="C888" s="290" t="s">
        <v>25</v>
      </c>
      <c r="D888" s="294"/>
      <c r="E888" s="294"/>
      <c r="F888" s="294"/>
      <c r="G888" s="294"/>
      <c r="H888" s="294"/>
      <c r="I888" s="294"/>
      <c r="J888" s="294"/>
      <c r="K888" s="294"/>
      <c r="L888" s="294"/>
      <c r="M888" s="294"/>
      <c r="N888" s="294">
        <v>12</v>
      </c>
      <c r="O888" s="294"/>
      <c r="P888" s="294"/>
      <c r="Q888" s="294"/>
      <c r="R888" s="294"/>
      <c r="S888" s="294"/>
      <c r="T888" s="294"/>
      <c r="U888" s="294"/>
      <c r="V888" s="294"/>
      <c r="W888" s="294"/>
      <c r="X888" s="294"/>
      <c r="Y888" s="425"/>
      <c r="Z888" s="414"/>
      <c r="AA888" s="414"/>
      <c r="AB888" s="414"/>
      <c r="AC888" s="414"/>
      <c r="AD888" s="414"/>
      <c r="AE888" s="414"/>
      <c r="AF888" s="414"/>
      <c r="AG888" s="414"/>
      <c r="AH888" s="414"/>
      <c r="AI888" s="414"/>
      <c r="AJ888" s="414"/>
      <c r="AK888" s="414"/>
      <c r="AL888" s="414"/>
      <c r="AM888" s="295">
        <f>SUM(Y888:AL888)</f>
        <v>0</v>
      </c>
    </row>
    <row r="889" spans="1:39" ht="15" hidden="1" outlineLevel="1">
      <c r="A889" s="531"/>
      <c r="B889" s="293" t="s">
        <v>342</v>
      </c>
      <c r="C889" s="290" t="s">
        <v>163</v>
      </c>
      <c r="D889" s="294"/>
      <c r="E889" s="294"/>
      <c r="F889" s="294"/>
      <c r="G889" s="294"/>
      <c r="H889" s="294"/>
      <c r="I889" s="294"/>
      <c r="J889" s="294"/>
      <c r="K889" s="294"/>
      <c r="L889" s="294"/>
      <c r="M889" s="294"/>
      <c r="N889" s="294">
        <f>N888</f>
        <v>12</v>
      </c>
      <c r="O889" s="294"/>
      <c r="P889" s="294"/>
      <c r="Q889" s="294"/>
      <c r="R889" s="294"/>
      <c r="S889" s="294"/>
      <c r="T889" s="294"/>
      <c r="U889" s="294"/>
      <c r="V889" s="294"/>
      <c r="W889" s="294"/>
      <c r="X889" s="294"/>
      <c r="Y889" s="410">
        <f>Y888</f>
        <v>0</v>
      </c>
      <c r="Z889" s="410">
        <f t="shared" ref="Z889" si="2446">Z888</f>
        <v>0</v>
      </c>
      <c r="AA889" s="410">
        <f t="shared" ref="AA889" si="2447">AA888</f>
        <v>0</v>
      </c>
      <c r="AB889" s="410">
        <f t="shared" ref="AB889" si="2448">AB888</f>
        <v>0</v>
      </c>
      <c r="AC889" s="410">
        <f t="shared" ref="AC889" si="2449">AC888</f>
        <v>0</v>
      </c>
      <c r="AD889" s="410">
        <f t="shared" ref="AD889" si="2450">AD888</f>
        <v>0</v>
      </c>
      <c r="AE889" s="410">
        <f t="shared" ref="AE889" si="2451">AE888</f>
        <v>0</v>
      </c>
      <c r="AF889" s="410">
        <f t="shared" ref="AF889" si="2452">AF888</f>
        <v>0</v>
      </c>
      <c r="AG889" s="410">
        <f t="shared" ref="AG889" si="2453">AG888</f>
        <v>0</v>
      </c>
      <c r="AH889" s="410">
        <f t="shared" ref="AH889" si="2454">AH888</f>
        <v>0</v>
      </c>
      <c r="AI889" s="410">
        <f t="shared" ref="AI889" si="2455">AI888</f>
        <v>0</v>
      </c>
      <c r="AJ889" s="410">
        <f t="shared" ref="AJ889" si="2456">AJ888</f>
        <v>0</v>
      </c>
      <c r="AK889" s="410">
        <f t="shared" ref="AK889" si="2457">AK888</f>
        <v>0</v>
      </c>
      <c r="AL889" s="410">
        <f t="shared" ref="AL889" si="2458">AL888</f>
        <v>0</v>
      </c>
      <c r="AM889" s="305"/>
    </row>
    <row r="890" spans="1:39" ht="15" hidden="1" outlineLevel="1">
      <c r="A890" s="531"/>
      <c r="B890" s="427"/>
      <c r="C890" s="290"/>
      <c r="D890" s="290"/>
      <c r="E890" s="290"/>
      <c r="F890" s="290"/>
      <c r="G890" s="290"/>
      <c r="H890" s="290"/>
      <c r="I890" s="290"/>
      <c r="J890" s="290"/>
      <c r="K890" s="290"/>
      <c r="L890" s="290"/>
      <c r="M890" s="290"/>
      <c r="N890" s="290"/>
      <c r="O890" s="290"/>
      <c r="P890" s="290"/>
      <c r="Q890" s="290"/>
      <c r="R890" s="290"/>
      <c r="S890" s="290"/>
      <c r="T890" s="290"/>
      <c r="U890" s="290"/>
      <c r="V890" s="290"/>
      <c r="W890" s="290"/>
      <c r="X890" s="290"/>
      <c r="Y890" s="411"/>
      <c r="Z890" s="424"/>
      <c r="AA890" s="424"/>
      <c r="AB890" s="424"/>
      <c r="AC890" s="424"/>
      <c r="AD890" s="424"/>
      <c r="AE890" s="424"/>
      <c r="AF890" s="424"/>
      <c r="AG890" s="424"/>
      <c r="AH890" s="424"/>
      <c r="AI890" s="424"/>
      <c r="AJ890" s="424"/>
      <c r="AK890" s="424"/>
      <c r="AL890" s="424"/>
      <c r="AM890" s="305"/>
    </row>
    <row r="891" spans="1:39" ht="15" hidden="1" outlineLevel="1">
      <c r="A891" s="531">
        <v>38</v>
      </c>
      <c r="B891" s="427" t="s">
        <v>130</v>
      </c>
      <c r="C891" s="290" t="s">
        <v>25</v>
      </c>
      <c r="D891" s="294"/>
      <c r="E891" s="294"/>
      <c r="F891" s="294"/>
      <c r="G891" s="294"/>
      <c r="H891" s="294"/>
      <c r="I891" s="294"/>
      <c r="J891" s="294"/>
      <c r="K891" s="294"/>
      <c r="L891" s="294"/>
      <c r="M891" s="294"/>
      <c r="N891" s="294">
        <v>12</v>
      </c>
      <c r="O891" s="294"/>
      <c r="P891" s="294"/>
      <c r="Q891" s="294"/>
      <c r="R891" s="294"/>
      <c r="S891" s="294"/>
      <c r="T891" s="294"/>
      <c r="U891" s="294"/>
      <c r="V891" s="294"/>
      <c r="W891" s="294"/>
      <c r="X891" s="294"/>
      <c r="Y891" s="425"/>
      <c r="Z891" s="414"/>
      <c r="AA891" s="414"/>
      <c r="AB891" s="414"/>
      <c r="AC891" s="414"/>
      <c r="AD891" s="414"/>
      <c r="AE891" s="414"/>
      <c r="AF891" s="414"/>
      <c r="AG891" s="414"/>
      <c r="AH891" s="414"/>
      <c r="AI891" s="414"/>
      <c r="AJ891" s="414"/>
      <c r="AK891" s="414"/>
      <c r="AL891" s="414"/>
      <c r="AM891" s="295">
        <f>SUM(Y891:AL891)</f>
        <v>0</v>
      </c>
    </row>
    <row r="892" spans="1:39" ht="15" hidden="1" outlineLevel="1">
      <c r="A892" s="531"/>
      <c r="B892" s="293" t="s">
        <v>342</v>
      </c>
      <c r="C892" s="290" t="s">
        <v>163</v>
      </c>
      <c r="D892" s="294"/>
      <c r="E892" s="294"/>
      <c r="F892" s="294"/>
      <c r="G892" s="294"/>
      <c r="H892" s="294"/>
      <c r="I892" s="294"/>
      <c r="J892" s="294"/>
      <c r="K892" s="294"/>
      <c r="L892" s="294"/>
      <c r="M892" s="294"/>
      <c r="N892" s="294">
        <f>N891</f>
        <v>12</v>
      </c>
      <c r="O892" s="294"/>
      <c r="P892" s="294"/>
      <c r="Q892" s="294"/>
      <c r="R892" s="294"/>
      <c r="S892" s="294"/>
      <c r="T892" s="294"/>
      <c r="U892" s="294"/>
      <c r="V892" s="294"/>
      <c r="W892" s="294"/>
      <c r="X892" s="294"/>
      <c r="Y892" s="410">
        <f>Y891</f>
        <v>0</v>
      </c>
      <c r="Z892" s="410">
        <f t="shared" ref="Z892" si="2459">Z891</f>
        <v>0</v>
      </c>
      <c r="AA892" s="410">
        <f t="shared" ref="AA892" si="2460">AA891</f>
        <v>0</v>
      </c>
      <c r="AB892" s="410">
        <f t="shared" ref="AB892" si="2461">AB891</f>
        <v>0</v>
      </c>
      <c r="AC892" s="410">
        <f t="shared" ref="AC892" si="2462">AC891</f>
        <v>0</v>
      </c>
      <c r="AD892" s="410">
        <f t="shared" ref="AD892" si="2463">AD891</f>
        <v>0</v>
      </c>
      <c r="AE892" s="410">
        <f t="shared" ref="AE892" si="2464">AE891</f>
        <v>0</v>
      </c>
      <c r="AF892" s="410">
        <f t="shared" ref="AF892" si="2465">AF891</f>
        <v>0</v>
      </c>
      <c r="AG892" s="410">
        <f t="shared" ref="AG892" si="2466">AG891</f>
        <v>0</v>
      </c>
      <c r="AH892" s="410">
        <f t="shared" ref="AH892" si="2467">AH891</f>
        <v>0</v>
      </c>
      <c r="AI892" s="410">
        <f t="shared" ref="AI892" si="2468">AI891</f>
        <v>0</v>
      </c>
      <c r="AJ892" s="410">
        <f t="shared" ref="AJ892" si="2469">AJ891</f>
        <v>0</v>
      </c>
      <c r="AK892" s="410">
        <f t="shared" ref="AK892" si="2470">AK891</f>
        <v>0</v>
      </c>
      <c r="AL892" s="410">
        <f t="shared" ref="AL892" si="2471">AL891</f>
        <v>0</v>
      </c>
      <c r="AM892" s="305"/>
    </row>
    <row r="893" spans="1:39" ht="15" hidden="1" outlineLevel="1">
      <c r="A893" s="531"/>
      <c r="B893" s="427"/>
      <c r="C893" s="290"/>
      <c r="D893" s="290"/>
      <c r="E893" s="290"/>
      <c r="F893" s="290"/>
      <c r="G893" s="290"/>
      <c r="H893" s="290"/>
      <c r="I893" s="290"/>
      <c r="J893" s="290"/>
      <c r="K893" s="290"/>
      <c r="L893" s="290"/>
      <c r="M893" s="290"/>
      <c r="N893" s="290"/>
      <c r="O893" s="290"/>
      <c r="P893" s="290"/>
      <c r="Q893" s="290"/>
      <c r="R893" s="290"/>
      <c r="S893" s="290"/>
      <c r="T893" s="290"/>
      <c r="U893" s="290"/>
      <c r="V893" s="290"/>
      <c r="W893" s="290"/>
      <c r="X893" s="290"/>
      <c r="Y893" s="411"/>
      <c r="Z893" s="424"/>
      <c r="AA893" s="424"/>
      <c r="AB893" s="424"/>
      <c r="AC893" s="424"/>
      <c r="AD893" s="424"/>
      <c r="AE893" s="424"/>
      <c r="AF893" s="424"/>
      <c r="AG893" s="424"/>
      <c r="AH893" s="424"/>
      <c r="AI893" s="424"/>
      <c r="AJ893" s="424"/>
      <c r="AK893" s="424"/>
      <c r="AL893" s="424"/>
      <c r="AM893" s="305"/>
    </row>
    <row r="894" spans="1:39" ht="30" hidden="1" outlineLevel="1">
      <c r="A894" s="531">
        <v>39</v>
      </c>
      <c r="B894" s="427" t="s">
        <v>131</v>
      </c>
      <c r="C894" s="290" t="s">
        <v>25</v>
      </c>
      <c r="D894" s="294"/>
      <c r="E894" s="294"/>
      <c r="F894" s="294"/>
      <c r="G894" s="294"/>
      <c r="H894" s="294"/>
      <c r="I894" s="294"/>
      <c r="J894" s="294"/>
      <c r="K894" s="294"/>
      <c r="L894" s="294"/>
      <c r="M894" s="294"/>
      <c r="N894" s="294">
        <v>12</v>
      </c>
      <c r="O894" s="294"/>
      <c r="P894" s="294"/>
      <c r="Q894" s="294"/>
      <c r="R894" s="294"/>
      <c r="S894" s="294"/>
      <c r="T894" s="294"/>
      <c r="U894" s="294"/>
      <c r="V894" s="294"/>
      <c r="W894" s="294"/>
      <c r="X894" s="294"/>
      <c r="Y894" s="425"/>
      <c r="Z894" s="414"/>
      <c r="AA894" s="414"/>
      <c r="AB894" s="414"/>
      <c r="AC894" s="414"/>
      <c r="AD894" s="414"/>
      <c r="AE894" s="414"/>
      <c r="AF894" s="414"/>
      <c r="AG894" s="414"/>
      <c r="AH894" s="414"/>
      <c r="AI894" s="414"/>
      <c r="AJ894" s="414"/>
      <c r="AK894" s="414"/>
      <c r="AL894" s="414"/>
      <c r="AM894" s="295">
        <f>SUM(Y894:AL894)</f>
        <v>0</v>
      </c>
    </row>
    <row r="895" spans="1:39" ht="15" hidden="1" outlineLevel="1">
      <c r="A895" s="531"/>
      <c r="B895" s="293" t="s">
        <v>342</v>
      </c>
      <c r="C895" s="290" t="s">
        <v>163</v>
      </c>
      <c r="D895" s="294"/>
      <c r="E895" s="294"/>
      <c r="F895" s="294"/>
      <c r="G895" s="294"/>
      <c r="H895" s="294"/>
      <c r="I895" s="294"/>
      <c r="J895" s="294"/>
      <c r="K895" s="294"/>
      <c r="L895" s="294"/>
      <c r="M895" s="294"/>
      <c r="N895" s="294">
        <f>N894</f>
        <v>12</v>
      </c>
      <c r="O895" s="294"/>
      <c r="P895" s="294"/>
      <c r="Q895" s="294"/>
      <c r="R895" s="294"/>
      <c r="S895" s="294"/>
      <c r="T895" s="294"/>
      <c r="U895" s="294"/>
      <c r="V895" s="294"/>
      <c r="W895" s="294"/>
      <c r="X895" s="294"/>
      <c r="Y895" s="410">
        <f>Y894</f>
        <v>0</v>
      </c>
      <c r="Z895" s="410">
        <f t="shared" ref="Z895" si="2472">Z894</f>
        <v>0</v>
      </c>
      <c r="AA895" s="410">
        <f t="shared" ref="AA895" si="2473">AA894</f>
        <v>0</v>
      </c>
      <c r="AB895" s="410">
        <f t="shared" ref="AB895" si="2474">AB894</f>
        <v>0</v>
      </c>
      <c r="AC895" s="410">
        <f t="shared" ref="AC895" si="2475">AC894</f>
        <v>0</v>
      </c>
      <c r="AD895" s="410">
        <f t="shared" ref="AD895" si="2476">AD894</f>
        <v>0</v>
      </c>
      <c r="AE895" s="410">
        <f t="shared" ref="AE895" si="2477">AE894</f>
        <v>0</v>
      </c>
      <c r="AF895" s="410">
        <f t="shared" ref="AF895" si="2478">AF894</f>
        <v>0</v>
      </c>
      <c r="AG895" s="410">
        <f t="shared" ref="AG895" si="2479">AG894</f>
        <v>0</v>
      </c>
      <c r="AH895" s="410">
        <f t="shared" ref="AH895" si="2480">AH894</f>
        <v>0</v>
      </c>
      <c r="AI895" s="410">
        <f t="shared" ref="AI895" si="2481">AI894</f>
        <v>0</v>
      </c>
      <c r="AJ895" s="410">
        <f t="shared" ref="AJ895" si="2482">AJ894</f>
        <v>0</v>
      </c>
      <c r="AK895" s="410">
        <f t="shared" ref="AK895" si="2483">AK894</f>
        <v>0</v>
      </c>
      <c r="AL895" s="410">
        <f t="shared" ref="AL895" si="2484">AL894</f>
        <v>0</v>
      </c>
      <c r="AM895" s="305"/>
    </row>
    <row r="896" spans="1:39" ht="15" hidden="1" outlineLevel="1">
      <c r="A896" s="531"/>
      <c r="B896" s="427"/>
      <c r="C896" s="290"/>
      <c r="D896" s="290"/>
      <c r="E896" s="290"/>
      <c r="F896" s="290"/>
      <c r="G896" s="290"/>
      <c r="H896" s="290"/>
      <c r="I896" s="290"/>
      <c r="J896" s="290"/>
      <c r="K896" s="290"/>
      <c r="L896" s="290"/>
      <c r="M896" s="290"/>
      <c r="N896" s="290"/>
      <c r="O896" s="290"/>
      <c r="P896" s="290"/>
      <c r="Q896" s="290"/>
      <c r="R896" s="290"/>
      <c r="S896" s="290"/>
      <c r="T896" s="290"/>
      <c r="U896" s="290"/>
      <c r="V896" s="290"/>
      <c r="W896" s="290"/>
      <c r="X896" s="290"/>
      <c r="Y896" s="411"/>
      <c r="Z896" s="424"/>
      <c r="AA896" s="424"/>
      <c r="AB896" s="424"/>
      <c r="AC896" s="424"/>
      <c r="AD896" s="424"/>
      <c r="AE896" s="424"/>
      <c r="AF896" s="424"/>
      <c r="AG896" s="424"/>
      <c r="AH896" s="424"/>
      <c r="AI896" s="424"/>
      <c r="AJ896" s="424"/>
      <c r="AK896" s="424"/>
      <c r="AL896" s="424"/>
      <c r="AM896" s="305"/>
    </row>
    <row r="897" spans="1:39" ht="30" hidden="1" outlineLevel="1">
      <c r="A897" s="531">
        <v>40</v>
      </c>
      <c r="B897" s="427" t="s">
        <v>132</v>
      </c>
      <c r="C897" s="290" t="s">
        <v>25</v>
      </c>
      <c r="D897" s="294"/>
      <c r="E897" s="294"/>
      <c r="F897" s="294"/>
      <c r="G897" s="294"/>
      <c r="H897" s="294"/>
      <c r="I897" s="294"/>
      <c r="J897" s="294"/>
      <c r="K897" s="294"/>
      <c r="L897" s="294"/>
      <c r="M897" s="294"/>
      <c r="N897" s="294">
        <v>12</v>
      </c>
      <c r="O897" s="294"/>
      <c r="P897" s="294"/>
      <c r="Q897" s="294"/>
      <c r="R897" s="294"/>
      <c r="S897" s="294"/>
      <c r="T897" s="294"/>
      <c r="U897" s="294"/>
      <c r="V897" s="294"/>
      <c r="W897" s="294"/>
      <c r="X897" s="294"/>
      <c r="Y897" s="425"/>
      <c r="Z897" s="414"/>
      <c r="AA897" s="414"/>
      <c r="AB897" s="414"/>
      <c r="AC897" s="414"/>
      <c r="AD897" s="414"/>
      <c r="AE897" s="414"/>
      <c r="AF897" s="414"/>
      <c r="AG897" s="414"/>
      <c r="AH897" s="414"/>
      <c r="AI897" s="414"/>
      <c r="AJ897" s="414"/>
      <c r="AK897" s="414"/>
      <c r="AL897" s="414"/>
      <c r="AM897" s="295">
        <f>SUM(Y897:AL897)</f>
        <v>0</v>
      </c>
    </row>
    <row r="898" spans="1:39" ht="15" hidden="1" outlineLevel="1">
      <c r="A898" s="531"/>
      <c r="B898" s="293" t="s">
        <v>342</v>
      </c>
      <c r="C898" s="290" t="s">
        <v>163</v>
      </c>
      <c r="D898" s="294"/>
      <c r="E898" s="294"/>
      <c r="F898" s="294"/>
      <c r="G898" s="294"/>
      <c r="H898" s="294"/>
      <c r="I898" s="294"/>
      <c r="J898" s="294"/>
      <c r="K898" s="294"/>
      <c r="L898" s="294"/>
      <c r="M898" s="294"/>
      <c r="N898" s="294">
        <f>N897</f>
        <v>12</v>
      </c>
      <c r="O898" s="294"/>
      <c r="P898" s="294"/>
      <c r="Q898" s="294"/>
      <c r="R898" s="294"/>
      <c r="S898" s="294"/>
      <c r="T898" s="294"/>
      <c r="U898" s="294"/>
      <c r="V898" s="294"/>
      <c r="W898" s="294"/>
      <c r="X898" s="294"/>
      <c r="Y898" s="410">
        <f>Y897</f>
        <v>0</v>
      </c>
      <c r="Z898" s="410">
        <f t="shared" ref="Z898" si="2485">Z897</f>
        <v>0</v>
      </c>
      <c r="AA898" s="410">
        <f t="shared" ref="AA898" si="2486">AA897</f>
        <v>0</v>
      </c>
      <c r="AB898" s="410">
        <f t="shared" ref="AB898" si="2487">AB897</f>
        <v>0</v>
      </c>
      <c r="AC898" s="410">
        <f t="shared" ref="AC898" si="2488">AC897</f>
        <v>0</v>
      </c>
      <c r="AD898" s="410">
        <f t="shared" ref="AD898" si="2489">AD897</f>
        <v>0</v>
      </c>
      <c r="AE898" s="410">
        <f t="shared" ref="AE898" si="2490">AE897</f>
        <v>0</v>
      </c>
      <c r="AF898" s="410">
        <f t="shared" ref="AF898" si="2491">AF897</f>
        <v>0</v>
      </c>
      <c r="AG898" s="410">
        <f t="shared" ref="AG898" si="2492">AG897</f>
        <v>0</v>
      </c>
      <c r="AH898" s="410">
        <f t="shared" ref="AH898" si="2493">AH897</f>
        <v>0</v>
      </c>
      <c r="AI898" s="410">
        <f t="shared" ref="AI898" si="2494">AI897</f>
        <v>0</v>
      </c>
      <c r="AJ898" s="410">
        <f t="shared" ref="AJ898" si="2495">AJ897</f>
        <v>0</v>
      </c>
      <c r="AK898" s="410">
        <f t="shared" ref="AK898" si="2496">AK897</f>
        <v>0</v>
      </c>
      <c r="AL898" s="410">
        <f t="shared" ref="AL898" si="2497">AL897</f>
        <v>0</v>
      </c>
      <c r="AM898" s="305"/>
    </row>
    <row r="899" spans="1:39" ht="15" hidden="1" outlineLevel="1">
      <c r="A899" s="531"/>
      <c r="B899" s="427"/>
      <c r="C899" s="290"/>
      <c r="D899" s="290"/>
      <c r="E899" s="290"/>
      <c r="F899" s="290"/>
      <c r="G899" s="290"/>
      <c r="H899" s="290"/>
      <c r="I899" s="290"/>
      <c r="J899" s="290"/>
      <c r="K899" s="290"/>
      <c r="L899" s="290"/>
      <c r="M899" s="290"/>
      <c r="N899" s="290"/>
      <c r="O899" s="290"/>
      <c r="P899" s="290"/>
      <c r="Q899" s="290"/>
      <c r="R899" s="290"/>
      <c r="S899" s="290"/>
      <c r="T899" s="290"/>
      <c r="U899" s="290"/>
      <c r="V899" s="290"/>
      <c r="W899" s="290"/>
      <c r="X899" s="290"/>
      <c r="Y899" s="411"/>
      <c r="Z899" s="424"/>
      <c r="AA899" s="424"/>
      <c r="AB899" s="424"/>
      <c r="AC899" s="424"/>
      <c r="AD899" s="424"/>
      <c r="AE899" s="424"/>
      <c r="AF899" s="424"/>
      <c r="AG899" s="424"/>
      <c r="AH899" s="424"/>
      <c r="AI899" s="424"/>
      <c r="AJ899" s="424"/>
      <c r="AK899" s="424"/>
      <c r="AL899" s="424"/>
      <c r="AM899" s="305"/>
    </row>
    <row r="900" spans="1:39" ht="30" hidden="1" outlineLevel="1">
      <c r="A900" s="531">
        <v>41</v>
      </c>
      <c r="B900" s="427" t="s">
        <v>133</v>
      </c>
      <c r="C900" s="290" t="s">
        <v>25</v>
      </c>
      <c r="D900" s="294"/>
      <c r="E900" s="294"/>
      <c r="F900" s="294"/>
      <c r="G900" s="294"/>
      <c r="H900" s="294"/>
      <c r="I900" s="294"/>
      <c r="J900" s="294"/>
      <c r="K900" s="294"/>
      <c r="L900" s="294"/>
      <c r="M900" s="294"/>
      <c r="N900" s="294">
        <v>12</v>
      </c>
      <c r="O900" s="294"/>
      <c r="P900" s="294"/>
      <c r="Q900" s="294"/>
      <c r="R900" s="294"/>
      <c r="S900" s="294"/>
      <c r="T900" s="294"/>
      <c r="U900" s="294"/>
      <c r="V900" s="294"/>
      <c r="W900" s="294"/>
      <c r="X900" s="294"/>
      <c r="Y900" s="425"/>
      <c r="Z900" s="414"/>
      <c r="AA900" s="414"/>
      <c r="AB900" s="414"/>
      <c r="AC900" s="414"/>
      <c r="AD900" s="414"/>
      <c r="AE900" s="414"/>
      <c r="AF900" s="414"/>
      <c r="AG900" s="414"/>
      <c r="AH900" s="414"/>
      <c r="AI900" s="414"/>
      <c r="AJ900" s="414"/>
      <c r="AK900" s="414"/>
      <c r="AL900" s="414"/>
      <c r="AM900" s="295">
        <f>SUM(Y900:AL900)</f>
        <v>0</v>
      </c>
    </row>
    <row r="901" spans="1:39" ht="15" hidden="1" outlineLevel="1">
      <c r="A901" s="531"/>
      <c r="B901" s="293" t="s">
        <v>342</v>
      </c>
      <c r="C901" s="290" t="s">
        <v>163</v>
      </c>
      <c r="D901" s="294"/>
      <c r="E901" s="294"/>
      <c r="F901" s="294"/>
      <c r="G901" s="294"/>
      <c r="H901" s="294"/>
      <c r="I901" s="294"/>
      <c r="J901" s="294"/>
      <c r="K901" s="294"/>
      <c r="L901" s="294"/>
      <c r="M901" s="294"/>
      <c r="N901" s="294">
        <f>N900</f>
        <v>12</v>
      </c>
      <c r="O901" s="294"/>
      <c r="P901" s="294"/>
      <c r="Q901" s="294"/>
      <c r="R901" s="294"/>
      <c r="S901" s="294"/>
      <c r="T901" s="294"/>
      <c r="U901" s="294"/>
      <c r="V901" s="294"/>
      <c r="W901" s="294"/>
      <c r="X901" s="294"/>
      <c r="Y901" s="410">
        <f>Y900</f>
        <v>0</v>
      </c>
      <c r="Z901" s="410">
        <f t="shared" ref="Z901" si="2498">Z900</f>
        <v>0</v>
      </c>
      <c r="AA901" s="410">
        <f t="shared" ref="AA901" si="2499">AA900</f>
        <v>0</v>
      </c>
      <c r="AB901" s="410">
        <f t="shared" ref="AB901" si="2500">AB900</f>
        <v>0</v>
      </c>
      <c r="AC901" s="410">
        <f t="shared" ref="AC901" si="2501">AC900</f>
        <v>0</v>
      </c>
      <c r="AD901" s="410">
        <f t="shared" ref="AD901" si="2502">AD900</f>
        <v>0</v>
      </c>
      <c r="AE901" s="410">
        <f t="shared" ref="AE901" si="2503">AE900</f>
        <v>0</v>
      </c>
      <c r="AF901" s="410">
        <f t="shared" ref="AF901" si="2504">AF900</f>
        <v>0</v>
      </c>
      <c r="AG901" s="410">
        <f t="shared" ref="AG901" si="2505">AG900</f>
        <v>0</v>
      </c>
      <c r="AH901" s="410">
        <f t="shared" ref="AH901" si="2506">AH900</f>
        <v>0</v>
      </c>
      <c r="AI901" s="410">
        <f t="shared" ref="AI901" si="2507">AI900</f>
        <v>0</v>
      </c>
      <c r="AJ901" s="410">
        <f t="shared" ref="AJ901" si="2508">AJ900</f>
        <v>0</v>
      </c>
      <c r="AK901" s="410">
        <f t="shared" ref="AK901" si="2509">AK900</f>
        <v>0</v>
      </c>
      <c r="AL901" s="410">
        <f t="shared" ref="AL901" si="2510">AL900</f>
        <v>0</v>
      </c>
      <c r="AM901" s="305"/>
    </row>
    <row r="902" spans="1:39" ht="15" hidden="1" outlineLevel="1">
      <c r="A902" s="531"/>
      <c r="B902" s="427"/>
      <c r="C902" s="290"/>
      <c r="D902" s="290"/>
      <c r="E902" s="290"/>
      <c r="F902" s="290"/>
      <c r="G902" s="290"/>
      <c r="H902" s="290"/>
      <c r="I902" s="290"/>
      <c r="J902" s="290"/>
      <c r="K902" s="290"/>
      <c r="L902" s="290"/>
      <c r="M902" s="290"/>
      <c r="N902" s="290"/>
      <c r="O902" s="290"/>
      <c r="P902" s="290"/>
      <c r="Q902" s="290"/>
      <c r="R902" s="290"/>
      <c r="S902" s="290"/>
      <c r="T902" s="290"/>
      <c r="U902" s="290"/>
      <c r="V902" s="290"/>
      <c r="W902" s="290"/>
      <c r="X902" s="290"/>
      <c r="Y902" s="411"/>
      <c r="Z902" s="424"/>
      <c r="AA902" s="424"/>
      <c r="AB902" s="424"/>
      <c r="AC902" s="424"/>
      <c r="AD902" s="424"/>
      <c r="AE902" s="424"/>
      <c r="AF902" s="424"/>
      <c r="AG902" s="424"/>
      <c r="AH902" s="424"/>
      <c r="AI902" s="424"/>
      <c r="AJ902" s="424"/>
      <c r="AK902" s="424"/>
      <c r="AL902" s="424"/>
      <c r="AM902" s="305"/>
    </row>
    <row r="903" spans="1:39" ht="30" hidden="1" outlineLevel="1">
      <c r="A903" s="531">
        <v>42</v>
      </c>
      <c r="B903" s="427" t="s">
        <v>134</v>
      </c>
      <c r="C903" s="290" t="s">
        <v>25</v>
      </c>
      <c r="D903" s="294"/>
      <c r="E903" s="294"/>
      <c r="F903" s="294"/>
      <c r="G903" s="294"/>
      <c r="H903" s="294"/>
      <c r="I903" s="294"/>
      <c r="J903" s="294"/>
      <c r="K903" s="294"/>
      <c r="L903" s="294"/>
      <c r="M903" s="294"/>
      <c r="N903" s="290"/>
      <c r="O903" s="294"/>
      <c r="P903" s="294"/>
      <c r="Q903" s="294"/>
      <c r="R903" s="294"/>
      <c r="S903" s="294"/>
      <c r="T903" s="294"/>
      <c r="U903" s="294"/>
      <c r="V903" s="294"/>
      <c r="W903" s="294"/>
      <c r="X903" s="294"/>
      <c r="Y903" s="425"/>
      <c r="Z903" s="414"/>
      <c r="AA903" s="414"/>
      <c r="AB903" s="414"/>
      <c r="AC903" s="414"/>
      <c r="AD903" s="414"/>
      <c r="AE903" s="414"/>
      <c r="AF903" s="414"/>
      <c r="AG903" s="414"/>
      <c r="AH903" s="414"/>
      <c r="AI903" s="414"/>
      <c r="AJ903" s="414"/>
      <c r="AK903" s="414"/>
      <c r="AL903" s="414"/>
      <c r="AM903" s="295">
        <f>SUM(Y903:AL903)</f>
        <v>0</v>
      </c>
    </row>
    <row r="904" spans="1:39" ht="15" hidden="1" outlineLevel="1">
      <c r="A904" s="531"/>
      <c r="B904" s="293" t="s">
        <v>342</v>
      </c>
      <c r="C904" s="290" t="s">
        <v>163</v>
      </c>
      <c r="D904" s="294"/>
      <c r="E904" s="294"/>
      <c r="F904" s="294"/>
      <c r="G904" s="294"/>
      <c r="H904" s="294"/>
      <c r="I904" s="294"/>
      <c r="J904" s="294"/>
      <c r="K904" s="294"/>
      <c r="L904" s="294"/>
      <c r="M904" s="294"/>
      <c r="N904" s="467"/>
      <c r="O904" s="294"/>
      <c r="P904" s="294"/>
      <c r="Q904" s="294"/>
      <c r="R904" s="294"/>
      <c r="S904" s="294"/>
      <c r="T904" s="294"/>
      <c r="U904" s="294"/>
      <c r="V904" s="294"/>
      <c r="W904" s="294"/>
      <c r="X904" s="294"/>
      <c r="Y904" s="410">
        <f>Y903</f>
        <v>0</v>
      </c>
      <c r="Z904" s="410">
        <f t="shared" ref="Z904" si="2511">Z903</f>
        <v>0</v>
      </c>
      <c r="AA904" s="410">
        <f t="shared" ref="AA904" si="2512">AA903</f>
        <v>0</v>
      </c>
      <c r="AB904" s="410">
        <f t="shared" ref="AB904" si="2513">AB903</f>
        <v>0</v>
      </c>
      <c r="AC904" s="410">
        <f t="shared" ref="AC904" si="2514">AC903</f>
        <v>0</v>
      </c>
      <c r="AD904" s="410">
        <f t="shared" ref="AD904" si="2515">AD903</f>
        <v>0</v>
      </c>
      <c r="AE904" s="410">
        <f t="shared" ref="AE904" si="2516">AE903</f>
        <v>0</v>
      </c>
      <c r="AF904" s="410">
        <f t="shared" ref="AF904" si="2517">AF903</f>
        <v>0</v>
      </c>
      <c r="AG904" s="410">
        <f t="shared" ref="AG904" si="2518">AG903</f>
        <v>0</v>
      </c>
      <c r="AH904" s="410">
        <f t="shared" ref="AH904" si="2519">AH903</f>
        <v>0</v>
      </c>
      <c r="AI904" s="410">
        <f t="shared" ref="AI904" si="2520">AI903</f>
        <v>0</v>
      </c>
      <c r="AJ904" s="410">
        <f t="shared" ref="AJ904" si="2521">AJ903</f>
        <v>0</v>
      </c>
      <c r="AK904" s="410">
        <f t="shared" ref="AK904" si="2522">AK903</f>
        <v>0</v>
      </c>
      <c r="AL904" s="410">
        <f t="shared" ref="AL904" si="2523">AL903</f>
        <v>0</v>
      </c>
      <c r="AM904" s="305"/>
    </row>
    <row r="905" spans="1:39" ht="15" hidden="1" outlineLevel="1">
      <c r="A905" s="531"/>
      <c r="B905" s="427"/>
      <c r="C905" s="290"/>
      <c r="D905" s="290"/>
      <c r="E905" s="290"/>
      <c r="F905" s="290"/>
      <c r="G905" s="290"/>
      <c r="H905" s="290"/>
      <c r="I905" s="290"/>
      <c r="J905" s="290"/>
      <c r="K905" s="290"/>
      <c r="L905" s="290"/>
      <c r="M905" s="290"/>
      <c r="N905" s="290"/>
      <c r="O905" s="290"/>
      <c r="P905" s="290"/>
      <c r="Q905" s="290"/>
      <c r="R905" s="290"/>
      <c r="S905" s="290"/>
      <c r="T905" s="290"/>
      <c r="U905" s="290"/>
      <c r="V905" s="290"/>
      <c r="W905" s="290"/>
      <c r="X905" s="290"/>
      <c r="Y905" s="411"/>
      <c r="Z905" s="424"/>
      <c r="AA905" s="424"/>
      <c r="AB905" s="424"/>
      <c r="AC905" s="424"/>
      <c r="AD905" s="424"/>
      <c r="AE905" s="424"/>
      <c r="AF905" s="424"/>
      <c r="AG905" s="424"/>
      <c r="AH905" s="424"/>
      <c r="AI905" s="424"/>
      <c r="AJ905" s="424"/>
      <c r="AK905" s="424"/>
      <c r="AL905" s="424"/>
      <c r="AM905" s="305"/>
    </row>
    <row r="906" spans="1:39" ht="15" hidden="1" outlineLevel="1">
      <c r="A906" s="531">
        <v>43</v>
      </c>
      <c r="B906" s="427" t="s">
        <v>135</v>
      </c>
      <c r="C906" s="290" t="s">
        <v>25</v>
      </c>
      <c r="D906" s="294"/>
      <c r="E906" s="294"/>
      <c r="F906" s="294"/>
      <c r="G906" s="294"/>
      <c r="H906" s="294"/>
      <c r="I906" s="294"/>
      <c r="J906" s="294"/>
      <c r="K906" s="294"/>
      <c r="L906" s="294"/>
      <c r="M906" s="294"/>
      <c r="N906" s="294">
        <v>12</v>
      </c>
      <c r="O906" s="294"/>
      <c r="P906" s="294"/>
      <c r="Q906" s="294"/>
      <c r="R906" s="294"/>
      <c r="S906" s="294"/>
      <c r="T906" s="294"/>
      <c r="U906" s="294"/>
      <c r="V906" s="294"/>
      <c r="W906" s="294"/>
      <c r="X906" s="294"/>
      <c r="Y906" s="425"/>
      <c r="Z906" s="414"/>
      <c r="AA906" s="414"/>
      <c r="AB906" s="414"/>
      <c r="AC906" s="414"/>
      <c r="AD906" s="414"/>
      <c r="AE906" s="414"/>
      <c r="AF906" s="414"/>
      <c r="AG906" s="414"/>
      <c r="AH906" s="414"/>
      <c r="AI906" s="414"/>
      <c r="AJ906" s="414"/>
      <c r="AK906" s="414"/>
      <c r="AL906" s="414"/>
      <c r="AM906" s="295">
        <f>SUM(Y906:AL906)</f>
        <v>0</v>
      </c>
    </row>
    <row r="907" spans="1:39" ht="15" hidden="1" outlineLevel="1">
      <c r="A907" s="531"/>
      <c r="B907" s="293" t="s">
        <v>342</v>
      </c>
      <c r="C907" s="290" t="s">
        <v>163</v>
      </c>
      <c r="D907" s="294"/>
      <c r="E907" s="294"/>
      <c r="F907" s="294"/>
      <c r="G907" s="294"/>
      <c r="H907" s="294"/>
      <c r="I907" s="294"/>
      <c r="J907" s="294"/>
      <c r="K907" s="294"/>
      <c r="L907" s="294"/>
      <c r="M907" s="294"/>
      <c r="N907" s="294">
        <f>N906</f>
        <v>12</v>
      </c>
      <c r="O907" s="294"/>
      <c r="P907" s="294"/>
      <c r="Q907" s="294"/>
      <c r="R907" s="294"/>
      <c r="S907" s="294"/>
      <c r="T907" s="294"/>
      <c r="U907" s="294"/>
      <c r="V907" s="294"/>
      <c r="W907" s="294"/>
      <c r="X907" s="294"/>
      <c r="Y907" s="410">
        <f>Y906</f>
        <v>0</v>
      </c>
      <c r="Z907" s="410">
        <f t="shared" ref="Z907" si="2524">Z906</f>
        <v>0</v>
      </c>
      <c r="AA907" s="410">
        <f t="shared" ref="AA907" si="2525">AA906</f>
        <v>0</v>
      </c>
      <c r="AB907" s="410">
        <f t="shared" ref="AB907" si="2526">AB906</f>
        <v>0</v>
      </c>
      <c r="AC907" s="410">
        <f t="shared" ref="AC907" si="2527">AC906</f>
        <v>0</v>
      </c>
      <c r="AD907" s="410">
        <f t="shared" ref="AD907" si="2528">AD906</f>
        <v>0</v>
      </c>
      <c r="AE907" s="410">
        <f t="shared" ref="AE907" si="2529">AE906</f>
        <v>0</v>
      </c>
      <c r="AF907" s="410">
        <f t="shared" ref="AF907" si="2530">AF906</f>
        <v>0</v>
      </c>
      <c r="AG907" s="410">
        <f t="shared" ref="AG907" si="2531">AG906</f>
        <v>0</v>
      </c>
      <c r="AH907" s="410">
        <f t="shared" ref="AH907" si="2532">AH906</f>
        <v>0</v>
      </c>
      <c r="AI907" s="410">
        <f t="shared" ref="AI907" si="2533">AI906</f>
        <v>0</v>
      </c>
      <c r="AJ907" s="410">
        <f t="shared" ref="AJ907" si="2534">AJ906</f>
        <v>0</v>
      </c>
      <c r="AK907" s="410">
        <f t="shared" ref="AK907" si="2535">AK906</f>
        <v>0</v>
      </c>
      <c r="AL907" s="410">
        <f t="shared" ref="AL907" si="2536">AL906</f>
        <v>0</v>
      </c>
      <c r="AM907" s="305"/>
    </row>
    <row r="908" spans="1:39" ht="15" hidden="1" outlineLevel="1">
      <c r="A908" s="531"/>
      <c r="B908" s="427"/>
      <c r="C908" s="290"/>
      <c r="D908" s="290"/>
      <c r="E908" s="290"/>
      <c r="F908" s="290"/>
      <c r="G908" s="290"/>
      <c r="H908" s="290"/>
      <c r="I908" s="290"/>
      <c r="J908" s="290"/>
      <c r="K908" s="290"/>
      <c r="L908" s="290"/>
      <c r="M908" s="290"/>
      <c r="N908" s="290"/>
      <c r="O908" s="290"/>
      <c r="P908" s="290"/>
      <c r="Q908" s="290"/>
      <c r="R908" s="290"/>
      <c r="S908" s="290"/>
      <c r="T908" s="290"/>
      <c r="U908" s="290"/>
      <c r="V908" s="290"/>
      <c r="W908" s="290"/>
      <c r="X908" s="290"/>
      <c r="Y908" s="411"/>
      <c r="Z908" s="424"/>
      <c r="AA908" s="424"/>
      <c r="AB908" s="424"/>
      <c r="AC908" s="424"/>
      <c r="AD908" s="424"/>
      <c r="AE908" s="424"/>
      <c r="AF908" s="424"/>
      <c r="AG908" s="424"/>
      <c r="AH908" s="424"/>
      <c r="AI908" s="424"/>
      <c r="AJ908" s="424"/>
      <c r="AK908" s="424"/>
      <c r="AL908" s="424"/>
      <c r="AM908" s="305"/>
    </row>
    <row r="909" spans="1:39" ht="45" hidden="1" outlineLevel="1">
      <c r="A909" s="531">
        <v>44</v>
      </c>
      <c r="B909" s="427" t="s">
        <v>136</v>
      </c>
      <c r="C909" s="290" t="s">
        <v>25</v>
      </c>
      <c r="D909" s="294"/>
      <c r="E909" s="294"/>
      <c r="F909" s="294"/>
      <c r="G909" s="294"/>
      <c r="H909" s="294"/>
      <c r="I909" s="294"/>
      <c r="J909" s="294"/>
      <c r="K909" s="294"/>
      <c r="L909" s="294"/>
      <c r="M909" s="294"/>
      <c r="N909" s="294">
        <v>12</v>
      </c>
      <c r="O909" s="294"/>
      <c r="P909" s="294"/>
      <c r="Q909" s="294"/>
      <c r="R909" s="294"/>
      <c r="S909" s="294"/>
      <c r="T909" s="294"/>
      <c r="U909" s="294"/>
      <c r="V909" s="294"/>
      <c r="W909" s="294"/>
      <c r="X909" s="294"/>
      <c r="Y909" s="425"/>
      <c r="Z909" s="414"/>
      <c r="AA909" s="414"/>
      <c r="AB909" s="414"/>
      <c r="AC909" s="414"/>
      <c r="AD909" s="414"/>
      <c r="AE909" s="414"/>
      <c r="AF909" s="414"/>
      <c r="AG909" s="414"/>
      <c r="AH909" s="414"/>
      <c r="AI909" s="414"/>
      <c r="AJ909" s="414"/>
      <c r="AK909" s="414"/>
      <c r="AL909" s="414"/>
      <c r="AM909" s="295">
        <f>SUM(Y909:AL909)</f>
        <v>0</v>
      </c>
    </row>
    <row r="910" spans="1:39" ht="15" hidden="1" outlineLevel="1">
      <c r="A910" s="531"/>
      <c r="B910" s="293" t="s">
        <v>342</v>
      </c>
      <c r="C910" s="290" t="s">
        <v>163</v>
      </c>
      <c r="D910" s="294"/>
      <c r="E910" s="294"/>
      <c r="F910" s="294"/>
      <c r="G910" s="294"/>
      <c r="H910" s="294"/>
      <c r="I910" s="294"/>
      <c r="J910" s="294"/>
      <c r="K910" s="294"/>
      <c r="L910" s="294"/>
      <c r="M910" s="294"/>
      <c r="N910" s="294">
        <f>N909</f>
        <v>12</v>
      </c>
      <c r="O910" s="294"/>
      <c r="P910" s="294"/>
      <c r="Q910" s="294"/>
      <c r="R910" s="294"/>
      <c r="S910" s="294"/>
      <c r="T910" s="294"/>
      <c r="U910" s="294"/>
      <c r="V910" s="294"/>
      <c r="W910" s="294"/>
      <c r="X910" s="294"/>
      <c r="Y910" s="410">
        <f>Y909</f>
        <v>0</v>
      </c>
      <c r="Z910" s="410">
        <f t="shared" ref="Z910" si="2537">Z909</f>
        <v>0</v>
      </c>
      <c r="AA910" s="410">
        <f t="shared" ref="AA910" si="2538">AA909</f>
        <v>0</v>
      </c>
      <c r="AB910" s="410">
        <f t="shared" ref="AB910" si="2539">AB909</f>
        <v>0</v>
      </c>
      <c r="AC910" s="410">
        <f t="shared" ref="AC910" si="2540">AC909</f>
        <v>0</v>
      </c>
      <c r="AD910" s="410">
        <f t="shared" ref="AD910" si="2541">AD909</f>
        <v>0</v>
      </c>
      <c r="AE910" s="410">
        <f t="shared" ref="AE910" si="2542">AE909</f>
        <v>0</v>
      </c>
      <c r="AF910" s="410">
        <f t="shared" ref="AF910" si="2543">AF909</f>
        <v>0</v>
      </c>
      <c r="AG910" s="410">
        <f t="shared" ref="AG910" si="2544">AG909</f>
        <v>0</v>
      </c>
      <c r="AH910" s="410">
        <f t="shared" ref="AH910" si="2545">AH909</f>
        <v>0</v>
      </c>
      <c r="AI910" s="410">
        <f t="shared" ref="AI910" si="2546">AI909</f>
        <v>0</v>
      </c>
      <c r="AJ910" s="410">
        <f t="shared" ref="AJ910" si="2547">AJ909</f>
        <v>0</v>
      </c>
      <c r="AK910" s="410">
        <f t="shared" ref="AK910" si="2548">AK909</f>
        <v>0</v>
      </c>
      <c r="AL910" s="410">
        <f t="shared" ref="AL910" si="2549">AL909</f>
        <v>0</v>
      </c>
      <c r="AM910" s="305"/>
    </row>
    <row r="911" spans="1:39" ht="15" hidden="1" outlineLevel="1">
      <c r="A911" s="531"/>
      <c r="B911" s="427"/>
      <c r="C911" s="290"/>
      <c r="D911" s="290"/>
      <c r="E911" s="290"/>
      <c r="F911" s="290"/>
      <c r="G911" s="290"/>
      <c r="H911" s="290"/>
      <c r="I911" s="290"/>
      <c r="J911" s="290"/>
      <c r="K911" s="290"/>
      <c r="L911" s="290"/>
      <c r="M911" s="290"/>
      <c r="N911" s="290"/>
      <c r="O911" s="290"/>
      <c r="P911" s="290"/>
      <c r="Q911" s="290"/>
      <c r="R911" s="290"/>
      <c r="S911" s="290"/>
      <c r="T911" s="290"/>
      <c r="U911" s="290"/>
      <c r="V911" s="290"/>
      <c r="W911" s="290"/>
      <c r="X911" s="290"/>
      <c r="Y911" s="411"/>
      <c r="Z911" s="424"/>
      <c r="AA911" s="424"/>
      <c r="AB911" s="424"/>
      <c r="AC911" s="424"/>
      <c r="AD911" s="424"/>
      <c r="AE911" s="424"/>
      <c r="AF911" s="424"/>
      <c r="AG911" s="424"/>
      <c r="AH911" s="424"/>
      <c r="AI911" s="424"/>
      <c r="AJ911" s="424"/>
      <c r="AK911" s="424"/>
      <c r="AL911" s="424"/>
      <c r="AM911" s="305"/>
    </row>
    <row r="912" spans="1:39" ht="30" hidden="1" outlineLevel="1">
      <c r="A912" s="531">
        <v>45</v>
      </c>
      <c r="B912" s="427" t="s">
        <v>137</v>
      </c>
      <c r="C912" s="290" t="s">
        <v>25</v>
      </c>
      <c r="D912" s="294"/>
      <c r="E912" s="294"/>
      <c r="F912" s="294"/>
      <c r="G912" s="294"/>
      <c r="H912" s="294"/>
      <c r="I912" s="294"/>
      <c r="J912" s="294"/>
      <c r="K912" s="294"/>
      <c r="L912" s="294"/>
      <c r="M912" s="294"/>
      <c r="N912" s="294">
        <v>12</v>
      </c>
      <c r="O912" s="294"/>
      <c r="P912" s="294"/>
      <c r="Q912" s="294"/>
      <c r="R912" s="294"/>
      <c r="S912" s="294"/>
      <c r="T912" s="294"/>
      <c r="U912" s="294"/>
      <c r="V912" s="294"/>
      <c r="W912" s="294"/>
      <c r="X912" s="294"/>
      <c r="Y912" s="425"/>
      <c r="Z912" s="414"/>
      <c r="AA912" s="414"/>
      <c r="AB912" s="414"/>
      <c r="AC912" s="414"/>
      <c r="AD912" s="414"/>
      <c r="AE912" s="414"/>
      <c r="AF912" s="414"/>
      <c r="AG912" s="414"/>
      <c r="AH912" s="414"/>
      <c r="AI912" s="414"/>
      <c r="AJ912" s="414"/>
      <c r="AK912" s="414"/>
      <c r="AL912" s="414"/>
      <c r="AM912" s="295">
        <f>SUM(Y912:AL912)</f>
        <v>0</v>
      </c>
    </row>
    <row r="913" spans="1:39" ht="15" hidden="1" outlineLevel="1">
      <c r="A913" s="531"/>
      <c r="B913" s="293" t="s">
        <v>342</v>
      </c>
      <c r="C913" s="290" t="s">
        <v>163</v>
      </c>
      <c r="D913" s="294"/>
      <c r="E913" s="294"/>
      <c r="F913" s="294"/>
      <c r="G913" s="294"/>
      <c r="H913" s="294"/>
      <c r="I913" s="294"/>
      <c r="J913" s="294"/>
      <c r="K913" s="294"/>
      <c r="L913" s="294"/>
      <c r="M913" s="294"/>
      <c r="N913" s="294">
        <f>N912</f>
        <v>12</v>
      </c>
      <c r="O913" s="294"/>
      <c r="P913" s="294"/>
      <c r="Q913" s="294"/>
      <c r="R913" s="294"/>
      <c r="S913" s="294"/>
      <c r="T913" s="294"/>
      <c r="U913" s="294"/>
      <c r="V913" s="294"/>
      <c r="W913" s="294"/>
      <c r="X913" s="294"/>
      <c r="Y913" s="410">
        <f>Y912</f>
        <v>0</v>
      </c>
      <c r="Z913" s="410">
        <f t="shared" ref="Z913" si="2550">Z912</f>
        <v>0</v>
      </c>
      <c r="AA913" s="410">
        <f t="shared" ref="AA913" si="2551">AA912</f>
        <v>0</v>
      </c>
      <c r="AB913" s="410">
        <f t="shared" ref="AB913" si="2552">AB912</f>
        <v>0</v>
      </c>
      <c r="AC913" s="410">
        <f t="shared" ref="AC913" si="2553">AC912</f>
        <v>0</v>
      </c>
      <c r="AD913" s="410">
        <f t="shared" ref="AD913" si="2554">AD912</f>
        <v>0</v>
      </c>
      <c r="AE913" s="410">
        <f t="shared" ref="AE913" si="2555">AE912</f>
        <v>0</v>
      </c>
      <c r="AF913" s="410">
        <f t="shared" ref="AF913" si="2556">AF912</f>
        <v>0</v>
      </c>
      <c r="AG913" s="410">
        <f t="shared" ref="AG913" si="2557">AG912</f>
        <v>0</v>
      </c>
      <c r="AH913" s="410">
        <f t="shared" ref="AH913" si="2558">AH912</f>
        <v>0</v>
      </c>
      <c r="AI913" s="410">
        <f t="shared" ref="AI913" si="2559">AI912</f>
        <v>0</v>
      </c>
      <c r="AJ913" s="410">
        <f t="shared" ref="AJ913" si="2560">AJ912</f>
        <v>0</v>
      </c>
      <c r="AK913" s="410">
        <f t="shared" ref="AK913" si="2561">AK912</f>
        <v>0</v>
      </c>
      <c r="AL913" s="410">
        <f t="shared" ref="AL913" si="2562">AL912</f>
        <v>0</v>
      </c>
      <c r="AM913" s="305"/>
    </row>
    <row r="914" spans="1:39" ht="15" hidden="1" outlineLevel="1">
      <c r="A914" s="531"/>
      <c r="B914" s="427"/>
      <c r="C914" s="290"/>
      <c r="D914" s="290"/>
      <c r="E914" s="290"/>
      <c r="F914" s="290"/>
      <c r="G914" s="290"/>
      <c r="H914" s="290"/>
      <c r="I914" s="290"/>
      <c r="J914" s="290"/>
      <c r="K914" s="290"/>
      <c r="L914" s="290"/>
      <c r="M914" s="290"/>
      <c r="N914" s="290"/>
      <c r="O914" s="290"/>
      <c r="P914" s="290"/>
      <c r="Q914" s="290"/>
      <c r="R914" s="290"/>
      <c r="S914" s="290"/>
      <c r="T914" s="290"/>
      <c r="U914" s="290"/>
      <c r="V914" s="290"/>
      <c r="W914" s="290"/>
      <c r="X914" s="290"/>
      <c r="Y914" s="411"/>
      <c r="Z914" s="424"/>
      <c r="AA914" s="424"/>
      <c r="AB914" s="424"/>
      <c r="AC914" s="424"/>
      <c r="AD914" s="424"/>
      <c r="AE914" s="424"/>
      <c r="AF914" s="424"/>
      <c r="AG914" s="424"/>
      <c r="AH914" s="424"/>
      <c r="AI914" s="424"/>
      <c r="AJ914" s="424"/>
      <c r="AK914" s="424"/>
      <c r="AL914" s="424"/>
      <c r="AM914" s="305"/>
    </row>
    <row r="915" spans="1:39" ht="30" hidden="1" outlineLevel="1">
      <c r="A915" s="531">
        <v>46</v>
      </c>
      <c r="B915" s="427" t="s">
        <v>138</v>
      </c>
      <c r="C915" s="290" t="s">
        <v>25</v>
      </c>
      <c r="D915" s="294"/>
      <c r="E915" s="294"/>
      <c r="F915" s="294"/>
      <c r="G915" s="294"/>
      <c r="H915" s="294"/>
      <c r="I915" s="294"/>
      <c r="J915" s="294"/>
      <c r="K915" s="294"/>
      <c r="L915" s="294"/>
      <c r="M915" s="294"/>
      <c r="N915" s="294">
        <v>12</v>
      </c>
      <c r="O915" s="294"/>
      <c r="P915" s="294"/>
      <c r="Q915" s="294"/>
      <c r="R915" s="294"/>
      <c r="S915" s="294"/>
      <c r="T915" s="294"/>
      <c r="U915" s="294"/>
      <c r="V915" s="294"/>
      <c r="W915" s="294"/>
      <c r="X915" s="294"/>
      <c r="Y915" s="425"/>
      <c r="Z915" s="414"/>
      <c r="AA915" s="414"/>
      <c r="AB915" s="414"/>
      <c r="AC915" s="414"/>
      <c r="AD915" s="414"/>
      <c r="AE915" s="414"/>
      <c r="AF915" s="414"/>
      <c r="AG915" s="414"/>
      <c r="AH915" s="414"/>
      <c r="AI915" s="414"/>
      <c r="AJ915" s="414"/>
      <c r="AK915" s="414"/>
      <c r="AL915" s="414"/>
      <c r="AM915" s="295">
        <f>SUM(Y915:AL915)</f>
        <v>0</v>
      </c>
    </row>
    <row r="916" spans="1:39" ht="15" hidden="1" outlineLevel="1">
      <c r="A916" s="531"/>
      <c r="B916" s="293" t="s">
        <v>342</v>
      </c>
      <c r="C916" s="290" t="s">
        <v>163</v>
      </c>
      <c r="D916" s="294"/>
      <c r="E916" s="294"/>
      <c r="F916" s="294"/>
      <c r="G916" s="294"/>
      <c r="H916" s="294"/>
      <c r="I916" s="294"/>
      <c r="J916" s="294"/>
      <c r="K916" s="294"/>
      <c r="L916" s="294"/>
      <c r="M916" s="294"/>
      <c r="N916" s="294">
        <f>N915</f>
        <v>12</v>
      </c>
      <c r="O916" s="294"/>
      <c r="P916" s="294"/>
      <c r="Q916" s="294"/>
      <c r="R916" s="294"/>
      <c r="S916" s="294"/>
      <c r="T916" s="294"/>
      <c r="U916" s="294"/>
      <c r="V916" s="294"/>
      <c r="W916" s="294"/>
      <c r="X916" s="294"/>
      <c r="Y916" s="410">
        <f>Y915</f>
        <v>0</v>
      </c>
      <c r="Z916" s="410">
        <f t="shared" ref="Z916" si="2563">Z915</f>
        <v>0</v>
      </c>
      <c r="AA916" s="410">
        <f t="shared" ref="AA916" si="2564">AA915</f>
        <v>0</v>
      </c>
      <c r="AB916" s="410">
        <f t="shared" ref="AB916" si="2565">AB915</f>
        <v>0</v>
      </c>
      <c r="AC916" s="410">
        <f t="shared" ref="AC916" si="2566">AC915</f>
        <v>0</v>
      </c>
      <c r="AD916" s="410">
        <f t="shared" ref="AD916" si="2567">AD915</f>
        <v>0</v>
      </c>
      <c r="AE916" s="410">
        <f t="shared" ref="AE916" si="2568">AE915</f>
        <v>0</v>
      </c>
      <c r="AF916" s="410">
        <f t="shared" ref="AF916" si="2569">AF915</f>
        <v>0</v>
      </c>
      <c r="AG916" s="410">
        <f t="shared" ref="AG916" si="2570">AG915</f>
        <v>0</v>
      </c>
      <c r="AH916" s="410">
        <f t="shared" ref="AH916" si="2571">AH915</f>
        <v>0</v>
      </c>
      <c r="AI916" s="410">
        <f t="shared" ref="AI916" si="2572">AI915</f>
        <v>0</v>
      </c>
      <c r="AJ916" s="410">
        <f t="shared" ref="AJ916" si="2573">AJ915</f>
        <v>0</v>
      </c>
      <c r="AK916" s="410">
        <f t="shared" ref="AK916" si="2574">AK915</f>
        <v>0</v>
      </c>
      <c r="AL916" s="410">
        <f t="shared" ref="AL916" si="2575">AL915</f>
        <v>0</v>
      </c>
      <c r="AM916" s="305"/>
    </row>
    <row r="917" spans="1:39" ht="15" hidden="1" outlineLevel="1">
      <c r="A917" s="531"/>
      <c r="B917" s="427"/>
      <c r="C917" s="290"/>
      <c r="D917" s="290"/>
      <c r="E917" s="290"/>
      <c r="F917" s="290"/>
      <c r="G917" s="290"/>
      <c r="H917" s="290"/>
      <c r="I917" s="290"/>
      <c r="J917" s="290"/>
      <c r="K917" s="290"/>
      <c r="L917" s="290"/>
      <c r="M917" s="290"/>
      <c r="N917" s="290"/>
      <c r="O917" s="290"/>
      <c r="P917" s="290"/>
      <c r="Q917" s="290"/>
      <c r="R917" s="290"/>
      <c r="S917" s="290"/>
      <c r="T917" s="290"/>
      <c r="U917" s="290"/>
      <c r="V917" s="290"/>
      <c r="W917" s="290"/>
      <c r="X917" s="290"/>
      <c r="Y917" s="411"/>
      <c r="Z917" s="424"/>
      <c r="AA917" s="424"/>
      <c r="AB917" s="424"/>
      <c r="AC917" s="424"/>
      <c r="AD917" s="424"/>
      <c r="AE917" s="424"/>
      <c r="AF917" s="424"/>
      <c r="AG917" s="424"/>
      <c r="AH917" s="424"/>
      <c r="AI917" s="424"/>
      <c r="AJ917" s="424"/>
      <c r="AK917" s="424"/>
      <c r="AL917" s="424"/>
      <c r="AM917" s="305"/>
    </row>
    <row r="918" spans="1:39" ht="30" hidden="1" outlineLevel="1">
      <c r="A918" s="531">
        <v>47</v>
      </c>
      <c r="B918" s="427" t="s">
        <v>139</v>
      </c>
      <c r="C918" s="290" t="s">
        <v>25</v>
      </c>
      <c r="D918" s="294"/>
      <c r="E918" s="294"/>
      <c r="F918" s="294"/>
      <c r="G918" s="294"/>
      <c r="H918" s="294"/>
      <c r="I918" s="294"/>
      <c r="J918" s="294"/>
      <c r="K918" s="294"/>
      <c r="L918" s="294"/>
      <c r="M918" s="294"/>
      <c r="N918" s="294">
        <v>12</v>
      </c>
      <c r="O918" s="294"/>
      <c r="P918" s="294"/>
      <c r="Q918" s="294"/>
      <c r="R918" s="294"/>
      <c r="S918" s="294"/>
      <c r="T918" s="294"/>
      <c r="U918" s="294"/>
      <c r="V918" s="294"/>
      <c r="W918" s="294"/>
      <c r="X918" s="294"/>
      <c r="Y918" s="425"/>
      <c r="Z918" s="414"/>
      <c r="AA918" s="414"/>
      <c r="AB918" s="414"/>
      <c r="AC918" s="414"/>
      <c r="AD918" s="414"/>
      <c r="AE918" s="414"/>
      <c r="AF918" s="414"/>
      <c r="AG918" s="414"/>
      <c r="AH918" s="414"/>
      <c r="AI918" s="414"/>
      <c r="AJ918" s="414"/>
      <c r="AK918" s="414"/>
      <c r="AL918" s="414"/>
      <c r="AM918" s="295">
        <f>SUM(Y918:AL918)</f>
        <v>0</v>
      </c>
    </row>
    <row r="919" spans="1:39" ht="15" hidden="1" outlineLevel="1">
      <c r="A919" s="531"/>
      <c r="B919" s="293" t="s">
        <v>342</v>
      </c>
      <c r="C919" s="290" t="s">
        <v>163</v>
      </c>
      <c r="D919" s="294"/>
      <c r="E919" s="294"/>
      <c r="F919" s="294"/>
      <c r="G919" s="294"/>
      <c r="H919" s="294"/>
      <c r="I919" s="294"/>
      <c r="J919" s="294"/>
      <c r="K919" s="294"/>
      <c r="L919" s="294"/>
      <c r="M919" s="294"/>
      <c r="N919" s="294">
        <f>N918</f>
        <v>12</v>
      </c>
      <c r="O919" s="294"/>
      <c r="P919" s="294"/>
      <c r="Q919" s="294"/>
      <c r="R919" s="294"/>
      <c r="S919" s="294"/>
      <c r="T919" s="294"/>
      <c r="U919" s="294"/>
      <c r="V919" s="294"/>
      <c r="W919" s="294"/>
      <c r="X919" s="294"/>
      <c r="Y919" s="410">
        <f>Y918</f>
        <v>0</v>
      </c>
      <c r="Z919" s="410">
        <f t="shared" ref="Z919" si="2576">Z918</f>
        <v>0</v>
      </c>
      <c r="AA919" s="410">
        <f t="shared" ref="AA919" si="2577">AA918</f>
        <v>0</v>
      </c>
      <c r="AB919" s="410">
        <f t="shared" ref="AB919" si="2578">AB918</f>
        <v>0</v>
      </c>
      <c r="AC919" s="410">
        <f t="shared" ref="AC919" si="2579">AC918</f>
        <v>0</v>
      </c>
      <c r="AD919" s="410">
        <f t="shared" ref="AD919" si="2580">AD918</f>
        <v>0</v>
      </c>
      <c r="AE919" s="410">
        <f t="shared" ref="AE919" si="2581">AE918</f>
        <v>0</v>
      </c>
      <c r="AF919" s="410">
        <f t="shared" ref="AF919" si="2582">AF918</f>
        <v>0</v>
      </c>
      <c r="AG919" s="410">
        <f t="shared" ref="AG919" si="2583">AG918</f>
        <v>0</v>
      </c>
      <c r="AH919" s="410">
        <f t="shared" ref="AH919" si="2584">AH918</f>
        <v>0</v>
      </c>
      <c r="AI919" s="410">
        <f t="shared" ref="AI919" si="2585">AI918</f>
        <v>0</v>
      </c>
      <c r="AJ919" s="410">
        <f t="shared" ref="AJ919" si="2586">AJ918</f>
        <v>0</v>
      </c>
      <c r="AK919" s="410">
        <f t="shared" ref="AK919" si="2587">AK918</f>
        <v>0</v>
      </c>
      <c r="AL919" s="410">
        <f t="shared" ref="AL919" si="2588">AL918</f>
        <v>0</v>
      </c>
      <c r="AM919" s="305"/>
    </row>
    <row r="920" spans="1:39" ht="15" hidden="1" outlineLevel="1">
      <c r="A920" s="531"/>
      <c r="B920" s="427"/>
      <c r="C920" s="290"/>
      <c r="D920" s="290"/>
      <c r="E920" s="290"/>
      <c r="F920" s="290"/>
      <c r="G920" s="290"/>
      <c r="H920" s="290"/>
      <c r="I920" s="290"/>
      <c r="J920" s="290"/>
      <c r="K920" s="290"/>
      <c r="L920" s="290"/>
      <c r="M920" s="290"/>
      <c r="N920" s="290"/>
      <c r="O920" s="290"/>
      <c r="P920" s="290"/>
      <c r="Q920" s="290"/>
      <c r="R920" s="290"/>
      <c r="S920" s="290"/>
      <c r="T920" s="290"/>
      <c r="U920" s="290"/>
      <c r="V920" s="290"/>
      <c r="W920" s="290"/>
      <c r="X920" s="290"/>
      <c r="Y920" s="411"/>
      <c r="Z920" s="424"/>
      <c r="AA920" s="424"/>
      <c r="AB920" s="424"/>
      <c r="AC920" s="424"/>
      <c r="AD920" s="424"/>
      <c r="AE920" s="424"/>
      <c r="AF920" s="424"/>
      <c r="AG920" s="424"/>
      <c r="AH920" s="424"/>
      <c r="AI920" s="424"/>
      <c r="AJ920" s="424"/>
      <c r="AK920" s="424"/>
      <c r="AL920" s="424"/>
      <c r="AM920" s="305"/>
    </row>
    <row r="921" spans="1:39" ht="30" hidden="1" outlineLevel="1">
      <c r="A921" s="531">
        <v>48</v>
      </c>
      <c r="B921" s="427" t="s">
        <v>140</v>
      </c>
      <c r="C921" s="290" t="s">
        <v>25</v>
      </c>
      <c r="D921" s="294"/>
      <c r="E921" s="294"/>
      <c r="F921" s="294"/>
      <c r="G921" s="294"/>
      <c r="H921" s="294"/>
      <c r="I921" s="294"/>
      <c r="J921" s="294"/>
      <c r="K921" s="294"/>
      <c r="L921" s="294"/>
      <c r="M921" s="294"/>
      <c r="N921" s="294">
        <v>12</v>
      </c>
      <c r="O921" s="294"/>
      <c r="P921" s="294"/>
      <c r="Q921" s="294"/>
      <c r="R921" s="294"/>
      <c r="S921" s="294"/>
      <c r="T921" s="294"/>
      <c r="U921" s="294"/>
      <c r="V921" s="294"/>
      <c r="W921" s="294"/>
      <c r="X921" s="294"/>
      <c r="Y921" s="425"/>
      <c r="Z921" s="414"/>
      <c r="AA921" s="414"/>
      <c r="AB921" s="414"/>
      <c r="AC921" s="414"/>
      <c r="AD921" s="414"/>
      <c r="AE921" s="414"/>
      <c r="AF921" s="414"/>
      <c r="AG921" s="414"/>
      <c r="AH921" s="414"/>
      <c r="AI921" s="414"/>
      <c r="AJ921" s="414"/>
      <c r="AK921" s="414"/>
      <c r="AL921" s="414"/>
      <c r="AM921" s="295">
        <f>SUM(Y921:AL921)</f>
        <v>0</v>
      </c>
    </row>
    <row r="922" spans="1:39" ht="15" hidden="1" outlineLevel="1">
      <c r="A922" s="531"/>
      <c r="B922" s="293" t="s">
        <v>342</v>
      </c>
      <c r="C922" s="290" t="s">
        <v>163</v>
      </c>
      <c r="D922" s="294"/>
      <c r="E922" s="294"/>
      <c r="F922" s="294"/>
      <c r="G922" s="294"/>
      <c r="H922" s="294"/>
      <c r="I922" s="294"/>
      <c r="J922" s="294"/>
      <c r="K922" s="294"/>
      <c r="L922" s="294"/>
      <c r="M922" s="294"/>
      <c r="N922" s="294">
        <f>N921</f>
        <v>12</v>
      </c>
      <c r="O922" s="294"/>
      <c r="P922" s="294"/>
      <c r="Q922" s="294"/>
      <c r="R922" s="294"/>
      <c r="S922" s="294"/>
      <c r="T922" s="294"/>
      <c r="U922" s="294"/>
      <c r="V922" s="294"/>
      <c r="W922" s="294"/>
      <c r="X922" s="294"/>
      <c r="Y922" s="410">
        <f>Y921</f>
        <v>0</v>
      </c>
      <c r="Z922" s="410">
        <f t="shared" ref="Z922" si="2589">Z921</f>
        <v>0</v>
      </c>
      <c r="AA922" s="410">
        <f t="shared" ref="AA922" si="2590">AA921</f>
        <v>0</v>
      </c>
      <c r="AB922" s="410">
        <f t="shared" ref="AB922" si="2591">AB921</f>
        <v>0</v>
      </c>
      <c r="AC922" s="410">
        <f t="shared" ref="AC922" si="2592">AC921</f>
        <v>0</v>
      </c>
      <c r="AD922" s="410">
        <f t="shared" ref="AD922" si="2593">AD921</f>
        <v>0</v>
      </c>
      <c r="AE922" s="410">
        <f t="shared" ref="AE922" si="2594">AE921</f>
        <v>0</v>
      </c>
      <c r="AF922" s="410">
        <f t="shared" ref="AF922" si="2595">AF921</f>
        <v>0</v>
      </c>
      <c r="AG922" s="410">
        <f t="shared" ref="AG922" si="2596">AG921</f>
        <v>0</v>
      </c>
      <c r="AH922" s="410">
        <f t="shared" ref="AH922" si="2597">AH921</f>
        <v>0</v>
      </c>
      <c r="AI922" s="410">
        <f t="shared" ref="AI922" si="2598">AI921</f>
        <v>0</v>
      </c>
      <c r="AJ922" s="410">
        <f t="shared" ref="AJ922" si="2599">AJ921</f>
        <v>0</v>
      </c>
      <c r="AK922" s="410">
        <f t="shared" ref="AK922" si="2600">AK921</f>
        <v>0</v>
      </c>
      <c r="AL922" s="410">
        <f t="shared" ref="AL922" si="2601">AL921</f>
        <v>0</v>
      </c>
      <c r="AM922" s="305"/>
    </row>
    <row r="923" spans="1:39" ht="15" hidden="1" outlineLevel="1">
      <c r="A923" s="531"/>
      <c r="B923" s="427"/>
      <c r="C923" s="290"/>
      <c r="D923" s="290"/>
      <c r="E923" s="290"/>
      <c r="F923" s="290"/>
      <c r="G923" s="290"/>
      <c r="H923" s="290"/>
      <c r="I923" s="290"/>
      <c r="J923" s="290"/>
      <c r="K923" s="290"/>
      <c r="L923" s="290"/>
      <c r="M923" s="290"/>
      <c r="N923" s="290"/>
      <c r="O923" s="290"/>
      <c r="P923" s="290"/>
      <c r="Q923" s="290"/>
      <c r="R923" s="290"/>
      <c r="S923" s="290"/>
      <c r="T923" s="290"/>
      <c r="U923" s="290"/>
      <c r="V923" s="290"/>
      <c r="W923" s="290"/>
      <c r="X923" s="290"/>
      <c r="Y923" s="411"/>
      <c r="Z923" s="424"/>
      <c r="AA923" s="424"/>
      <c r="AB923" s="424"/>
      <c r="AC923" s="424"/>
      <c r="AD923" s="424"/>
      <c r="AE923" s="424"/>
      <c r="AF923" s="424"/>
      <c r="AG923" s="424"/>
      <c r="AH923" s="424"/>
      <c r="AI923" s="424"/>
      <c r="AJ923" s="424"/>
      <c r="AK923" s="424"/>
      <c r="AL923" s="424"/>
      <c r="AM923" s="305"/>
    </row>
    <row r="924" spans="1:39" ht="30" hidden="1" outlineLevel="1">
      <c r="A924" s="531">
        <v>49</v>
      </c>
      <c r="B924" s="427" t="s">
        <v>141</v>
      </c>
      <c r="C924" s="290" t="s">
        <v>25</v>
      </c>
      <c r="D924" s="294"/>
      <c r="E924" s="294"/>
      <c r="F924" s="294"/>
      <c r="G924" s="294"/>
      <c r="H924" s="294"/>
      <c r="I924" s="294"/>
      <c r="J924" s="294"/>
      <c r="K924" s="294"/>
      <c r="L924" s="294"/>
      <c r="M924" s="294"/>
      <c r="N924" s="294">
        <v>12</v>
      </c>
      <c r="O924" s="294"/>
      <c r="P924" s="294"/>
      <c r="Q924" s="294"/>
      <c r="R924" s="294"/>
      <c r="S924" s="294"/>
      <c r="T924" s="294"/>
      <c r="U924" s="294"/>
      <c r="V924" s="294"/>
      <c r="W924" s="294"/>
      <c r="X924" s="294"/>
      <c r="Y924" s="425"/>
      <c r="Z924" s="414"/>
      <c r="AA924" s="414"/>
      <c r="AB924" s="414"/>
      <c r="AC924" s="414"/>
      <c r="AD924" s="414"/>
      <c r="AE924" s="414"/>
      <c r="AF924" s="414"/>
      <c r="AG924" s="414"/>
      <c r="AH924" s="414"/>
      <c r="AI924" s="414"/>
      <c r="AJ924" s="414"/>
      <c r="AK924" s="414"/>
      <c r="AL924" s="414"/>
      <c r="AM924" s="295">
        <f>SUM(Y924:AL924)</f>
        <v>0</v>
      </c>
    </row>
    <row r="925" spans="1:39" ht="15" hidden="1" outlineLevel="1">
      <c r="A925" s="531"/>
      <c r="B925" s="293" t="s">
        <v>342</v>
      </c>
      <c r="C925" s="290" t="s">
        <v>163</v>
      </c>
      <c r="D925" s="294"/>
      <c r="E925" s="294"/>
      <c r="F925" s="294"/>
      <c r="G925" s="294"/>
      <c r="H925" s="294"/>
      <c r="I925" s="294"/>
      <c r="J925" s="294"/>
      <c r="K925" s="294"/>
      <c r="L925" s="294"/>
      <c r="M925" s="294"/>
      <c r="N925" s="294">
        <f>N924</f>
        <v>12</v>
      </c>
      <c r="O925" s="294"/>
      <c r="P925" s="294"/>
      <c r="Q925" s="294"/>
      <c r="R925" s="294"/>
      <c r="S925" s="294"/>
      <c r="T925" s="294"/>
      <c r="U925" s="294"/>
      <c r="V925" s="294"/>
      <c r="W925" s="294"/>
      <c r="X925" s="294"/>
      <c r="Y925" s="410">
        <f>Y924</f>
        <v>0</v>
      </c>
      <c r="Z925" s="410">
        <f t="shared" ref="Z925" si="2602">Z924</f>
        <v>0</v>
      </c>
      <c r="AA925" s="410">
        <f t="shared" ref="AA925" si="2603">AA924</f>
        <v>0</v>
      </c>
      <c r="AB925" s="410">
        <f t="shared" ref="AB925" si="2604">AB924</f>
        <v>0</v>
      </c>
      <c r="AC925" s="410">
        <f t="shared" ref="AC925" si="2605">AC924</f>
        <v>0</v>
      </c>
      <c r="AD925" s="410">
        <f t="shared" ref="AD925" si="2606">AD924</f>
        <v>0</v>
      </c>
      <c r="AE925" s="410">
        <f t="shared" ref="AE925" si="2607">AE924</f>
        <v>0</v>
      </c>
      <c r="AF925" s="410">
        <f t="shared" ref="AF925" si="2608">AF924</f>
        <v>0</v>
      </c>
      <c r="AG925" s="410">
        <f t="shared" ref="AG925" si="2609">AG924</f>
        <v>0</v>
      </c>
      <c r="AH925" s="410">
        <f t="shared" ref="AH925" si="2610">AH924</f>
        <v>0</v>
      </c>
      <c r="AI925" s="410">
        <f t="shared" ref="AI925" si="2611">AI924</f>
        <v>0</v>
      </c>
      <c r="AJ925" s="410">
        <f t="shared" ref="AJ925" si="2612">AJ924</f>
        <v>0</v>
      </c>
      <c r="AK925" s="410">
        <f t="shared" ref="AK925" si="2613">AK924</f>
        <v>0</v>
      </c>
      <c r="AL925" s="410">
        <f t="shared" ref="AL925" si="2614">AL924</f>
        <v>0</v>
      </c>
      <c r="AM925" s="305"/>
    </row>
    <row r="926" spans="1:39" ht="15" hidden="1" outlineLevel="1">
      <c r="A926" s="531"/>
      <c r="B926" s="293"/>
      <c r="C926" s="304"/>
      <c r="D926" s="290"/>
      <c r="E926" s="290"/>
      <c r="F926" s="290"/>
      <c r="G926" s="290"/>
      <c r="H926" s="290"/>
      <c r="I926" s="290"/>
      <c r="J926" s="290"/>
      <c r="K926" s="290"/>
      <c r="L926" s="290"/>
      <c r="M926" s="290"/>
      <c r="N926" s="290"/>
      <c r="O926" s="290"/>
      <c r="P926" s="290"/>
      <c r="Q926" s="290"/>
      <c r="R926" s="290"/>
      <c r="S926" s="290"/>
      <c r="T926" s="290"/>
      <c r="U926" s="290"/>
      <c r="V926" s="290"/>
      <c r="W926" s="290"/>
      <c r="X926" s="290"/>
      <c r="Y926" s="300"/>
      <c r="Z926" s="300"/>
      <c r="AA926" s="300"/>
      <c r="AB926" s="300"/>
      <c r="AC926" s="300"/>
      <c r="AD926" s="300"/>
      <c r="AE926" s="300"/>
      <c r="AF926" s="300"/>
      <c r="AG926" s="300"/>
      <c r="AH926" s="300"/>
      <c r="AI926" s="300"/>
      <c r="AJ926" s="300"/>
      <c r="AK926" s="300"/>
      <c r="AL926" s="300"/>
      <c r="AM926" s="305"/>
    </row>
    <row r="927" spans="1:39" ht="15.6" collapsed="1">
      <c r="B927" s="326" t="s">
        <v>328</v>
      </c>
      <c r="C927" s="328"/>
      <c r="D927" s="328">
        <f>SUM(D770:D925)</f>
        <v>0</v>
      </c>
      <c r="E927" s="328"/>
      <c r="F927" s="328"/>
      <c r="G927" s="328"/>
      <c r="H927" s="328"/>
      <c r="I927" s="328"/>
      <c r="J927" s="328"/>
      <c r="K927" s="328"/>
      <c r="L927" s="328"/>
      <c r="M927" s="328"/>
      <c r="N927" s="328"/>
      <c r="O927" s="328">
        <f>SUM(O770:O925)</f>
        <v>0</v>
      </c>
      <c r="P927" s="328"/>
      <c r="Q927" s="328"/>
      <c r="R927" s="328"/>
      <c r="S927" s="328"/>
      <c r="T927" s="328"/>
      <c r="U927" s="328"/>
      <c r="V927" s="328"/>
      <c r="W927" s="328"/>
      <c r="X927" s="328"/>
      <c r="Y927" s="328">
        <f>IF(Y768="kWh",SUMPRODUCT(D770:D925,Y770:Y925))</f>
        <v>0</v>
      </c>
      <c r="Z927" s="328">
        <f>IF(Z768="kWh",SUMPRODUCT(D770:D925,Z770:Z925))</f>
        <v>0</v>
      </c>
      <c r="AA927" s="328">
        <f>IF(AA768="kw",SUMPRODUCT(N770:N925,O770:O925,AA770:AA925),SUMPRODUCT(D770:D925,AA770:AA925))</f>
        <v>0</v>
      </c>
      <c r="AB927" s="328">
        <f>IF(AB768="kw",SUMPRODUCT(N770:N925,O770:O925,AB770:AB925),SUMPRODUCT(D770:D925,AB770:AB925))</f>
        <v>0</v>
      </c>
      <c r="AC927" s="328">
        <f>IF(AC768="kw",SUMPRODUCT(N770:N925,O770:O925,AC770:AC925),SUMPRODUCT(D770:D925,AC770:AC925))</f>
        <v>0</v>
      </c>
      <c r="AD927" s="328">
        <f>IF(AD768="kw",SUMPRODUCT(N770:N925,O770:O925,AD770:AD925),SUMPRODUCT(D770:D925,AD770:AD925))</f>
        <v>0</v>
      </c>
      <c r="AE927" s="328">
        <f>IF(AE768="kw",SUMPRODUCT(N770:N925,O770:O925,AE770:AE925),SUMPRODUCT(D770:D925,AE770:AE925))</f>
        <v>0</v>
      </c>
      <c r="AF927" s="328">
        <f>IF(AF768="kw",SUMPRODUCT(N770:N925,O770:O925,AF770:AF925),SUMPRODUCT(D770:D925,AF770:AF925))</f>
        <v>0</v>
      </c>
      <c r="AG927" s="328">
        <f>IF(AG768="kw",SUMPRODUCT(N770:N925,O770:O925,AG770:AG925),SUMPRODUCT(D770:D925,AG770:AG925))</f>
        <v>0</v>
      </c>
      <c r="AH927" s="328">
        <f>IF(AH768="kw",SUMPRODUCT(N770:N925,O770:O925,AH770:AH925),SUMPRODUCT(D770:D925,AH770:AH925))</f>
        <v>0</v>
      </c>
      <c r="AI927" s="328">
        <f>IF(AI768="kw",SUMPRODUCT(N770:N925,O770:O925,AI770:AI925),SUMPRODUCT(D770:D925,AI770:AI925))</f>
        <v>0</v>
      </c>
      <c r="AJ927" s="328">
        <f>IF(AJ768="kw",SUMPRODUCT(N770:N925,O770:O925,AJ770:AJ925),SUMPRODUCT(D770:D925,AJ770:AJ925))</f>
        <v>0</v>
      </c>
      <c r="AK927" s="328">
        <f>IF(AK768="kw",SUMPRODUCT(N770:N925,O770:O925,AK770:AK925),SUMPRODUCT(D770:D925,AK770:AK925))</f>
        <v>0</v>
      </c>
      <c r="AL927" s="328">
        <f>IF(AL768="kw",SUMPRODUCT(N770:N925,O770:O925,AL770:AL925),SUMPRODUCT(D770:D925,AL770:AL925))</f>
        <v>0</v>
      </c>
      <c r="AM927" s="329"/>
    </row>
    <row r="928" spans="1:39" ht="15.6">
      <c r="B928" s="390" t="s">
        <v>329</v>
      </c>
      <c r="C928" s="391"/>
      <c r="D928" s="391"/>
      <c r="E928" s="391"/>
      <c r="F928" s="391"/>
      <c r="G928" s="391"/>
      <c r="H928" s="391"/>
      <c r="I928" s="391"/>
      <c r="J928" s="391"/>
      <c r="K928" s="391"/>
      <c r="L928" s="391"/>
      <c r="M928" s="391"/>
      <c r="N928" s="391"/>
      <c r="O928" s="391"/>
      <c r="P928" s="391"/>
      <c r="Q928" s="391"/>
      <c r="R928" s="391"/>
      <c r="S928" s="391"/>
      <c r="T928" s="391"/>
      <c r="U928" s="391"/>
      <c r="V928" s="391"/>
      <c r="W928" s="391"/>
      <c r="X928" s="391"/>
      <c r="Y928" s="391">
        <f>HLOOKUP(Y584,'2. LRAMVA Threshold'!$B$42:$Q$53,11,FALSE)</f>
        <v>0</v>
      </c>
      <c r="Z928" s="391">
        <f>HLOOKUP(Z584,'2. LRAMVA Threshold'!$B$42:$Q$53,11,FALSE)</f>
        <v>0</v>
      </c>
      <c r="AA928" s="391">
        <f>HLOOKUP(AA584,'2. LRAMVA Threshold'!$B$42:$Q$53,11,FALSE)</f>
        <v>0</v>
      </c>
      <c r="AB928" s="391">
        <f>HLOOKUP(AB584,'2. LRAMVA Threshold'!$B$42:$Q$53,11,FALSE)</f>
        <v>0</v>
      </c>
      <c r="AC928" s="391">
        <f>HLOOKUP(AC584,'2. LRAMVA Threshold'!$B$42:$Q$53,11,FALSE)</f>
        <v>0</v>
      </c>
      <c r="AD928" s="391">
        <f>HLOOKUP(AD584,'2. LRAMVA Threshold'!$B$42:$Q$53,11,FALSE)</f>
        <v>0</v>
      </c>
      <c r="AE928" s="391">
        <f>HLOOKUP(AE584,'2. LRAMVA Threshold'!$B$42:$Q$53,11,FALSE)</f>
        <v>0</v>
      </c>
      <c r="AF928" s="391">
        <f>HLOOKUP(AF584,'2. LRAMVA Threshold'!$B$42:$Q$53,11,FALSE)</f>
        <v>0</v>
      </c>
      <c r="AG928" s="391">
        <f>HLOOKUP(AG584,'2. LRAMVA Threshold'!$B$42:$Q$53,11,FALSE)</f>
        <v>0</v>
      </c>
      <c r="AH928" s="391">
        <f>HLOOKUP(AH584,'2. LRAMVA Threshold'!$B$42:$Q$53,11,FALSE)</f>
        <v>0</v>
      </c>
      <c r="AI928" s="391">
        <f>HLOOKUP(AI584,'2. LRAMVA Threshold'!$B$42:$Q$53,11,FALSE)</f>
        <v>0</v>
      </c>
      <c r="AJ928" s="391">
        <f>HLOOKUP(AJ584,'2. LRAMVA Threshold'!$B$42:$Q$53,11,FALSE)</f>
        <v>0</v>
      </c>
      <c r="AK928" s="391">
        <f>HLOOKUP(AK584,'2. LRAMVA Threshold'!$B$42:$Q$53,11,FALSE)</f>
        <v>0</v>
      </c>
      <c r="AL928" s="391">
        <f>HLOOKUP(AL584,'2. LRAMVA Threshold'!$B$42:$Q$53,11,FALSE)</f>
        <v>0</v>
      </c>
      <c r="AM928" s="441"/>
    </row>
    <row r="929" spans="2:39" ht="15">
      <c r="B929" s="393"/>
      <c r="C929" s="431"/>
      <c r="D929" s="432"/>
      <c r="E929" s="432"/>
      <c r="F929" s="432"/>
      <c r="G929" s="432"/>
      <c r="H929" s="432"/>
      <c r="I929" s="432"/>
      <c r="J929" s="432"/>
      <c r="K929" s="432"/>
      <c r="L929" s="432"/>
      <c r="M929" s="432"/>
      <c r="N929" s="432"/>
      <c r="O929" s="433"/>
      <c r="P929" s="432"/>
      <c r="Q929" s="432"/>
      <c r="R929" s="432"/>
      <c r="S929" s="434"/>
      <c r="T929" s="434"/>
      <c r="U929" s="434"/>
      <c r="V929" s="434"/>
      <c r="W929" s="432"/>
      <c r="X929" s="432"/>
      <c r="Y929" s="435"/>
      <c r="Z929" s="435"/>
      <c r="AA929" s="435"/>
      <c r="AB929" s="435"/>
      <c r="AC929" s="435"/>
      <c r="AD929" s="435"/>
      <c r="AE929" s="435"/>
      <c r="AF929" s="398"/>
      <c r="AG929" s="398"/>
      <c r="AH929" s="398"/>
      <c r="AI929" s="398"/>
      <c r="AJ929" s="398"/>
      <c r="AK929" s="398"/>
      <c r="AL929" s="398"/>
      <c r="AM929" s="399"/>
    </row>
    <row r="930" spans="2:39" ht="15">
      <c r="B930" s="323" t="s">
        <v>330</v>
      </c>
      <c r="C930" s="337"/>
      <c r="D930" s="337"/>
      <c r="E930" s="375"/>
      <c r="F930" s="375"/>
      <c r="G930" s="375"/>
      <c r="H930" s="375"/>
      <c r="I930" s="375"/>
      <c r="J930" s="375"/>
      <c r="K930" s="375"/>
      <c r="L930" s="375"/>
      <c r="M930" s="375"/>
      <c r="N930" s="375"/>
      <c r="O930" s="290"/>
      <c r="P930" s="339"/>
      <c r="Q930" s="339"/>
      <c r="R930" s="339"/>
      <c r="S930" s="338"/>
      <c r="T930" s="338"/>
      <c r="U930" s="338"/>
      <c r="V930" s="338"/>
      <c r="W930" s="339"/>
      <c r="X930" s="339"/>
      <c r="Y930" s="340">
        <f>HLOOKUP(Y$35,'3.  Distribution Rates'!$C$122:$P$133,11,FALSE)</f>
        <v>0</v>
      </c>
      <c r="Z930" s="340">
        <f>HLOOKUP(Z$35,'3.  Distribution Rates'!$C$122:$P$133,11,FALSE)</f>
        <v>0</v>
      </c>
      <c r="AA930" s="340">
        <f>HLOOKUP(AA$35,'3.  Distribution Rates'!$C$122:$P$133,11,FALSE)</f>
        <v>0</v>
      </c>
      <c r="AB930" s="340">
        <f>HLOOKUP(AB$35,'3.  Distribution Rates'!$C$122:$P$133,11,FALSE)</f>
        <v>0</v>
      </c>
      <c r="AC930" s="340">
        <f>HLOOKUP(AC$35,'3.  Distribution Rates'!$C$122:$P$133,11,FALSE)</f>
        <v>0</v>
      </c>
      <c r="AD930" s="340">
        <f>HLOOKUP(AD$35,'3.  Distribution Rates'!$C$122:$P$133,11,FALSE)</f>
        <v>0</v>
      </c>
      <c r="AE930" s="340">
        <f>HLOOKUP(AE$35,'3.  Distribution Rates'!$C$122:$P$133,11,FALSE)</f>
        <v>0</v>
      </c>
      <c r="AF930" s="340">
        <f>HLOOKUP(AF$35,'3.  Distribution Rates'!$C$122:$P$133,11,FALSE)</f>
        <v>0</v>
      </c>
      <c r="AG930" s="340">
        <f>HLOOKUP(AG$35,'3.  Distribution Rates'!$C$122:$P$133,11,FALSE)</f>
        <v>0</v>
      </c>
      <c r="AH930" s="340">
        <f>HLOOKUP(AH$35,'3.  Distribution Rates'!$C$122:$P$133,11,FALSE)</f>
        <v>0</v>
      </c>
      <c r="AI930" s="340">
        <f>HLOOKUP(AI$35,'3.  Distribution Rates'!$C$122:$P$133,11,FALSE)</f>
        <v>0</v>
      </c>
      <c r="AJ930" s="340">
        <f>HLOOKUP(AJ$35,'3.  Distribution Rates'!$C$122:$P$133,11,FALSE)</f>
        <v>0</v>
      </c>
      <c r="AK930" s="340">
        <f>HLOOKUP(AK$35,'3.  Distribution Rates'!$C$122:$P$133,11,FALSE)</f>
        <v>0</v>
      </c>
      <c r="AL930" s="340">
        <f>HLOOKUP(AL$35,'3.  Distribution Rates'!$C$122:$P$133,11,FALSE)</f>
        <v>0</v>
      </c>
      <c r="AM930" s="376"/>
    </row>
    <row r="931" spans="2:39" ht="15">
      <c r="B931" s="323" t="s">
        <v>331</v>
      </c>
      <c r="C931" s="344"/>
      <c r="D931" s="308"/>
      <c r="E931" s="278"/>
      <c r="F931" s="278"/>
      <c r="G931" s="278"/>
      <c r="H931" s="278"/>
      <c r="I931" s="278"/>
      <c r="J931" s="278"/>
      <c r="K931" s="278"/>
      <c r="L931" s="278"/>
      <c r="M931" s="278"/>
      <c r="N931" s="278"/>
      <c r="O931" s="290"/>
      <c r="P931" s="278"/>
      <c r="Q931" s="278"/>
      <c r="R931" s="278"/>
      <c r="S931" s="308"/>
      <c r="T931" s="308"/>
      <c r="U931" s="308"/>
      <c r="V931" s="308"/>
      <c r="W931" s="278"/>
      <c r="X931" s="278"/>
      <c r="Y931" s="377">
        <f>'4.  2011-2014 LRAM'!Y142*Y930</f>
        <v>0</v>
      </c>
      <c r="Z931" s="377">
        <f>'4.  2011-2014 LRAM'!Z142*Z930</f>
        <v>0</v>
      </c>
      <c r="AA931" s="377">
        <f>'4.  2011-2014 LRAM'!AA142*AA930</f>
        <v>0</v>
      </c>
      <c r="AB931" s="377">
        <f>'4.  2011-2014 LRAM'!AB142*AB930</f>
        <v>0</v>
      </c>
      <c r="AC931" s="377">
        <f>'4.  2011-2014 LRAM'!AC142*AC930</f>
        <v>0</v>
      </c>
      <c r="AD931" s="377">
        <f>'4.  2011-2014 LRAM'!AD142*AD930</f>
        <v>0</v>
      </c>
      <c r="AE931" s="377">
        <f>'4.  2011-2014 LRAM'!AE142*AE930</f>
        <v>0</v>
      </c>
      <c r="AF931" s="377">
        <f>'4.  2011-2014 LRAM'!AF142*AF930</f>
        <v>0</v>
      </c>
      <c r="AG931" s="377">
        <f>'4.  2011-2014 LRAM'!AG142*AG930</f>
        <v>0</v>
      </c>
      <c r="AH931" s="377">
        <f>'4.  2011-2014 LRAM'!AH142*AH930</f>
        <v>0</v>
      </c>
      <c r="AI931" s="377">
        <f>'4.  2011-2014 LRAM'!AI142*AI930</f>
        <v>0</v>
      </c>
      <c r="AJ931" s="377">
        <f>'4.  2011-2014 LRAM'!AJ142*AJ930</f>
        <v>0</v>
      </c>
      <c r="AK931" s="377">
        <f>'4.  2011-2014 LRAM'!AK142*AK930</f>
        <v>0</v>
      </c>
      <c r="AL931" s="377">
        <f>'4.  2011-2014 LRAM'!AL142*AL930</f>
        <v>0</v>
      </c>
      <c r="AM931" s="628">
        <f t="shared" ref="AM931:AM939" si="2615">SUM(Y931:AL931)</f>
        <v>0</v>
      </c>
    </row>
    <row r="932" spans="2:39" ht="15">
      <c r="B932" s="323" t="s">
        <v>332</v>
      </c>
      <c r="C932" s="344"/>
      <c r="D932" s="308"/>
      <c r="E932" s="278"/>
      <c r="F932" s="278"/>
      <c r="G932" s="278"/>
      <c r="H932" s="278"/>
      <c r="I932" s="278"/>
      <c r="J932" s="278"/>
      <c r="K932" s="278"/>
      <c r="L932" s="278"/>
      <c r="M932" s="278"/>
      <c r="N932" s="278"/>
      <c r="O932" s="290"/>
      <c r="P932" s="278"/>
      <c r="Q932" s="278"/>
      <c r="R932" s="278"/>
      <c r="S932" s="308"/>
      <c r="T932" s="308"/>
      <c r="U932" s="308"/>
      <c r="V932" s="308"/>
      <c r="W932" s="278"/>
      <c r="X932" s="278"/>
      <c r="Y932" s="377">
        <f>'4.  2011-2014 LRAM'!Y271*Y930</f>
        <v>0</v>
      </c>
      <c r="Z932" s="377">
        <f>'4.  2011-2014 LRAM'!Z271*Z930</f>
        <v>0</v>
      </c>
      <c r="AA932" s="377">
        <f>'4.  2011-2014 LRAM'!AA271*AA930</f>
        <v>0</v>
      </c>
      <c r="AB932" s="377">
        <f>'4.  2011-2014 LRAM'!AB271*AB930</f>
        <v>0</v>
      </c>
      <c r="AC932" s="377">
        <f>'4.  2011-2014 LRAM'!AC271*AC930</f>
        <v>0</v>
      </c>
      <c r="AD932" s="377">
        <f>'4.  2011-2014 LRAM'!AD271*AD930</f>
        <v>0</v>
      </c>
      <c r="AE932" s="377">
        <f>'4.  2011-2014 LRAM'!AE271*AE930</f>
        <v>0</v>
      </c>
      <c r="AF932" s="377">
        <f>'4.  2011-2014 LRAM'!AF271*AF930</f>
        <v>0</v>
      </c>
      <c r="AG932" s="377">
        <f>'4.  2011-2014 LRAM'!AG271*AG930</f>
        <v>0</v>
      </c>
      <c r="AH932" s="377">
        <f>'4.  2011-2014 LRAM'!AH271*AH930</f>
        <v>0</v>
      </c>
      <c r="AI932" s="377">
        <f>'4.  2011-2014 LRAM'!AI271*AI930</f>
        <v>0</v>
      </c>
      <c r="AJ932" s="377">
        <f>'4.  2011-2014 LRAM'!AJ271*AJ930</f>
        <v>0</v>
      </c>
      <c r="AK932" s="377">
        <f>'4.  2011-2014 LRAM'!AK271*AK930</f>
        <v>0</v>
      </c>
      <c r="AL932" s="377">
        <f>'4.  2011-2014 LRAM'!AL271*AL930</f>
        <v>0</v>
      </c>
      <c r="AM932" s="628">
        <f t="shared" si="2615"/>
        <v>0</v>
      </c>
    </row>
    <row r="933" spans="2:39" ht="15">
      <c r="B933" s="323" t="s">
        <v>333</v>
      </c>
      <c r="C933" s="344"/>
      <c r="D933" s="308"/>
      <c r="E933" s="278"/>
      <c r="F933" s="278"/>
      <c r="G933" s="278"/>
      <c r="H933" s="278"/>
      <c r="I933" s="278"/>
      <c r="J933" s="278"/>
      <c r="K933" s="278"/>
      <c r="L933" s="278"/>
      <c r="M933" s="278"/>
      <c r="N933" s="278"/>
      <c r="O933" s="290"/>
      <c r="P933" s="278"/>
      <c r="Q933" s="278"/>
      <c r="R933" s="278"/>
      <c r="S933" s="308"/>
      <c r="T933" s="308"/>
      <c r="U933" s="308"/>
      <c r="V933" s="308"/>
      <c r="W933" s="278"/>
      <c r="X933" s="278"/>
      <c r="Y933" s="377">
        <f>'4.  2011-2014 LRAM'!Y400*Y930</f>
        <v>0</v>
      </c>
      <c r="Z933" s="377">
        <f>'4.  2011-2014 LRAM'!Z400*Z930</f>
        <v>0</v>
      </c>
      <c r="AA933" s="377">
        <f>'4.  2011-2014 LRAM'!AA400*AA930</f>
        <v>0</v>
      </c>
      <c r="AB933" s="377">
        <f>'4.  2011-2014 LRAM'!AB400*AB930</f>
        <v>0</v>
      </c>
      <c r="AC933" s="377">
        <f>'4.  2011-2014 LRAM'!AC400*AC930</f>
        <v>0</v>
      </c>
      <c r="AD933" s="377">
        <f>'4.  2011-2014 LRAM'!AD400*AD930</f>
        <v>0</v>
      </c>
      <c r="AE933" s="377">
        <f>'4.  2011-2014 LRAM'!AE400*AE930</f>
        <v>0</v>
      </c>
      <c r="AF933" s="377">
        <f>'4.  2011-2014 LRAM'!AF400*AF930</f>
        <v>0</v>
      </c>
      <c r="AG933" s="377">
        <f>'4.  2011-2014 LRAM'!AG400*AG930</f>
        <v>0</v>
      </c>
      <c r="AH933" s="377">
        <f>'4.  2011-2014 LRAM'!AH400*AH930</f>
        <v>0</v>
      </c>
      <c r="AI933" s="377">
        <f>'4.  2011-2014 LRAM'!AI400*AI930</f>
        <v>0</v>
      </c>
      <c r="AJ933" s="377">
        <f>'4.  2011-2014 LRAM'!AJ400*AJ930</f>
        <v>0</v>
      </c>
      <c r="AK933" s="377">
        <f>'4.  2011-2014 LRAM'!AK400*AK930</f>
        <v>0</v>
      </c>
      <c r="AL933" s="377">
        <f>'4.  2011-2014 LRAM'!AL400*AL930</f>
        <v>0</v>
      </c>
      <c r="AM933" s="628">
        <f t="shared" si="2615"/>
        <v>0</v>
      </c>
    </row>
    <row r="934" spans="2:39" ht="15">
      <c r="B934" s="323" t="s">
        <v>334</v>
      </c>
      <c r="C934" s="344"/>
      <c r="D934" s="308"/>
      <c r="E934" s="278"/>
      <c r="F934" s="278"/>
      <c r="G934" s="278"/>
      <c r="H934" s="278"/>
      <c r="I934" s="278"/>
      <c r="J934" s="278"/>
      <c r="K934" s="278"/>
      <c r="L934" s="278"/>
      <c r="M934" s="278"/>
      <c r="N934" s="278"/>
      <c r="O934" s="290"/>
      <c r="P934" s="278"/>
      <c r="Q934" s="278"/>
      <c r="R934" s="278"/>
      <c r="S934" s="308"/>
      <c r="T934" s="308"/>
      <c r="U934" s="308"/>
      <c r="V934" s="308"/>
      <c r="W934" s="278"/>
      <c r="X934" s="278"/>
      <c r="Y934" s="377">
        <f>'4.  2011-2014 LRAM'!Y530*Y930</f>
        <v>0</v>
      </c>
      <c r="Z934" s="377">
        <f>'4.  2011-2014 LRAM'!Z530*Z930</f>
        <v>0</v>
      </c>
      <c r="AA934" s="377">
        <f>'4.  2011-2014 LRAM'!AA530*AA930</f>
        <v>0</v>
      </c>
      <c r="AB934" s="377">
        <f>'4.  2011-2014 LRAM'!AB530*AB930</f>
        <v>0</v>
      </c>
      <c r="AC934" s="377">
        <f>'4.  2011-2014 LRAM'!AC530*AC930</f>
        <v>0</v>
      </c>
      <c r="AD934" s="377">
        <f>'4.  2011-2014 LRAM'!AD530*AD930</f>
        <v>0</v>
      </c>
      <c r="AE934" s="377">
        <f>'4.  2011-2014 LRAM'!AE530*AE930</f>
        <v>0</v>
      </c>
      <c r="AF934" s="377">
        <f>'4.  2011-2014 LRAM'!AF530*AF930</f>
        <v>0</v>
      </c>
      <c r="AG934" s="377">
        <f>'4.  2011-2014 LRAM'!AG530*AG930</f>
        <v>0</v>
      </c>
      <c r="AH934" s="377">
        <f>'4.  2011-2014 LRAM'!AH530*AH930</f>
        <v>0</v>
      </c>
      <c r="AI934" s="377">
        <f>'4.  2011-2014 LRAM'!AI530*AI930</f>
        <v>0</v>
      </c>
      <c r="AJ934" s="377">
        <f>'4.  2011-2014 LRAM'!AJ530*AJ930</f>
        <v>0</v>
      </c>
      <c r="AK934" s="377">
        <f>'4.  2011-2014 LRAM'!AK530*AK930</f>
        <v>0</v>
      </c>
      <c r="AL934" s="377">
        <f>'4.  2011-2014 LRAM'!AL530*AL930</f>
        <v>0</v>
      </c>
      <c r="AM934" s="628">
        <f t="shared" si="2615"/>
        <v>0</v>
      </c>
    </row>
    <row r="935" spans="2:39" ht="15">
      <c r="B935" s="323" t="s">
        <v>335</v>
      </c>
      <c r="C935" s="344"/>
      <c r="D935" s="308"/>
      <c r="E935" s="278"/>
      <c r="F935" s="278"/>
      <c r="G935" s="278"/>
      <c r="H935" s="278"/>
      <c r="I935" s="278"/>
      <c r="J935" s="278"/>
      <c r="K935" s="278"/>
      <c r="L935" s="278"/>
      <c r="M935" s="278"/>
      <c r="N935" s="278"/>
      <c r="O935" s="290"/>
      <c r="P935" s="278"/>
      <c r="Q935" s="278"/>
      <c r="R935" s="278"/>
      <c r="S935" s="308"/>
      <c r="T935" s="308"/>
      <c r="U935" s="308"/>
      <c r="V935" s="308"/>
      <c r="W935" s="278"/>
      <c r="X935" s="278"/>
      <c r="Y935" s="377">
        <f t="shared" ref="Y935:AL935" si="2616">Y211*Y930</f>
        <v>0</v>
      </c>
      <c r="Z935" s="377">
        <f t="shared" si="2616"/>
        <v>0</v>
      </c>
      <c r="AA935" s="377">
        <f t="shared" si="2616"/>
        <v>0</v>
      </c>
      <c r="AB935" s="377">
        <f t="shared" si="2616"/>
        <v>0</v>
      </c>
      <c r="AC935" s="377">
        <f t="shared" si="2616"/>
        <v>0</v>
      </c>
      <c r="AD935" s="377">
        <f t="shared" si="2616"/>
        <v>0</v>
      </c>
      <c r="AE935" s="377">
        <f t="shared" si="2616"/>
        <v>0</v>
      </c>
      <c r="AF935" s="377">
        <f t="shared" si="2616"/>
        <v>0</v>
      </c>
      <c r="AG935" s="377">
        <f t="shared" si="2616"/>
        <v>0</v>
      </c>
      <c r="AH935" s="377">
        <f t="shared" si="2616"/>
        <v>0</v>
      </c>
      <c r="AI935" s="377">
        <f t="shared" si="2616"/>
        <v>0</v>
      </c>
      <c r="AJ935" s="377">
        <f t="shared" si="2616"/>
        <v>0</v>
      </c>
      <c r="AK935" s="377">
        <f t="shared" si="2616"/>
        <v>0</v>
      </c>
      <c r="AL935" s="377">
        <f t="shared" si="2616"/>
        <v>0</v>
      </c>
      <c r="AM935" s="628">
        <f t="shared" si="2615"/>
        <v>0</v>
      </c>
    </row>
    <row r="936" spans="2:39" ht="15">
      <c r="B936" s="323" t="s">
        <v>336</v>
      </c>
      <c r="C936" s="344"/>
      <c r="D936" s="308"/>
      <c r="E936" s="278"/>
      <c r="F936" s="278"/>
      <c r="G936" s="278"/>
      <c r="H936" s="278"/>
      <c r="I936" s="278"/>
      <c r="J936" s="278"/>
      <c r="K936" s="278"/>
      <c r="L936" s="278"/>
      <c r="M936" s="278"/>
      <c r="N936" s="278"/>
      <c r="O936" s="290"/>
      <c r="P936" s="278"/>
      <c r="Q936" s="278"/>
      <c r="R936" s="278"/>
      <c r="S936" s="308"/>
      <c r="T936" s="308"/>
      <c r="U936" s="308"/>
      <c r="V936" s="308"/>
      <c r="W936" s="278"/>
      <c r="X936" s="278"/>
      <c r="Y936" s="377">
        <f t="shared" ref="Y936:AL936" si="2617">Y394*Y930</f>
        <v>0</v>
      </c>
      <c r="Z936" s="377">
        <f t="shared" si="2617"/>
        <v>0</v>
      </c>
      <c r="AA936" s="377">
        <f t="shared" si="2617"/>
        <v>0</v>
      </c>
      <c r="AB936" s="377">
        <f t="shared" si="2617"/>
        <v>0</v>
      </c>
      <c r="AC936" s="377">
        <f t="shared" si="2617"/>
        <v>0</v>
      </c>
      <c r="AD936" s="377">
        <f t="shared" si="2617"/>
        <v>0</v>
      </c>
      <c r="AE936" s="377">
        <f t="shared" si="2617"/>
        <v>0</v>
      </c>
      <c r="AF936" s="377">
        <f t="shared" si="2617"/>
        <v>0</v>
      </c>
      <c r="AG936" s="377">
        <f t="shared" si="2617"/>
        <v>0</v>
      </c>
      <c r="AH936" s="377">
        <f t="shared" si="2617"/>
        <v>0</v>
      </c>
      <c r="AI936" s="377">
        <f t="shared" si="2617"/>
        <v>0</v>
      </c>
      <c r="AJ936" s="377">
        <f t="shared" si="2617"/>
        <v>0</v>
      </c>
      <c r="AK936" s="377">
        <f t="shared" si="2617"/>
        <v>0</v>
      </c>
      <c r="AL936" s="377">
        <f t="shared" si="2617"/>
        <v>0</v>
      </c>
      <c r="AM936" s="628">
        <f t="shared" si="2615"/>
        <v>0</v>
      </c>
    </row>
    <row r="937" spans="2:39" ht="15">
      <c r="B937" s="323" t="s">
        <v>337</v>
      </c>
      <c r="C937" s="344"/>
      <c r="D937" s="308"/>
      <c r="E937" s="278"/>
      <c r="F937" s="278"/>
      <c r="G937" s="278"/>
      <c r="H937" s="278"/>
      <c r="I937" s="278"/>
      <c r="J937" s="278"/>
      <c r="K937" s="278"/>
      <c r="L937" s="278"/>
      <c r="M937" s="278"/>
      <c r="N937" s="278"/>
      <c r="O937" s="290"/>
      <c r="P937" s="278"/>
      <c r="Q937" s="278"/>
      <c r="R937" s="278"/>
      <c r="S937" s="308"/>
      <c r="T937" s="308"/>
      <c r="U937" s="308"/>
      <c r="V937" s="308"/>
      <c r="W937" s="278"/>
      <c r="X937" s="278"/>
      <c r="Y937" s="377">
        <f t="shared" ref="Y937:AL937" si="2618">Y577*Y930</f>
        <v>0</v>
      </c>
      <c r="Z937" s="377">
        <f t="shared" si="2618"/>
        <v>0</v>
      </c>
      <c r="AA937" s="377">
        <f t="shared" si="2618"/>
        <v>0</v>
      </c>
      <c r="AB937" s="377">
        <f t="shared" si="2618"/>
        <v>0</v>
      </c>
      <c r="AC937" s="377">
        <f t="shared" si="2618"/>
        <v>0</v>
      </c>
      <c r="AD937" s="377">
        <f t="shared" si="2618"/>
        <v>0</v>
      </c>
      <c r="AE937" s="377">
        <f t="shared" si="2618"/>
        <v>0</v>
      </c>
      <c r="AF937" s="377">
        <f t="shared" si="2618"/>
        <v>0</v>
      </c>
      <c r="AG937" s="377">
        <f t="shared" si="2618"/>
        <v>0</v>
      </c>
      <c r="AH937" s="377">
        <f t="shared" si="2618"/>
        <v>0</v>
      </c>
      <c r="AI937" s="377">
        <f t="shared" si="2618"/>
        <v>0</v>
      </c>
      <c r="AJ937" s="377">
        <f t="shared" si="2618"/>
        <v>0</v>
      </c>
      <c r="AK937" s="377">
        <f t="shared" si="2618"/>
        <v>0</v>
      </c>
      <c r="AL937" s="377">
        <f t="shared" si="2618"/>
        <v>0</v>
      </c>
      <c r="AM937" s="628">
        <f t="shared" si="2615"/>
        <v>0</v>
      </c>
    </row>
    <row r="938" spans="2:39" ht="15">
      <c r="B938" s="323" t="s">
        <v>338</v>
      </c>
      <c r="C938" s="344"/>
      <c r="D938" s="308"/>
      <c r="E938" s="278"/>
      <c r="F938" s="278"/>
      <c r="G938" s="278"/>
      <c r="H938" s="278"/>
      <c r="I938" s="278"/>
      <c r="J938" s="278"/>
      <c r="K938" s="278"/>
      <c r="L938" s="278"/>
      <c r="M938" s="278"/>
      <c r="N938" s="278"/>
      <c r="O938" s="290"/>
      <c r="P938" s="278"/>
      <c r="Q938" s="278"/>
      <c r="R938" s="278"/>
      <c r="S938" s="308"/>
      <c r="T938" s="308"/>
      <c r="U938" s="308"/>
      <c r="V938" s="308"/>
      <c r="W938" s="278"/>
      <c r="X938" s="278"/>
      <c r="Y938" s="377">
        <f t="shared" ref="Y938:AL938" si="2619">Y760*Y930</f>
        <v>0</v>
      </c>
      <c r="Z938" s="377">
        <f t="shared" si="2619"/>
        <v>0</v>
      </c>
      <c r="AA938" s="377">
        <f t="shared" si="2619"/>
        <v>0</v>
      </c>
      <c r="AB938" s="377">
        <f t="shared" si="2619"/>
        <v>0</v>
      </c>
      <c r="AC938" s="377">
        <f t="shared" si="2619"/>
        <v>0</v>
      </c>
      <c r="AD938" s="377">
        <f t="shared" si="2619"/>
        <v>0</v>
      </c>
      <c r="AE938" s="377">
        <f t="shared" si="2619"/>
        <v>0</v>
      </c>
      <c r="AF938" s="377">
        <f t="shared" si="2619"/>
        <v>0</v>
      </c>
      <c r="AG938" s="377">
        <f t="shared" si="2619"/>
        <v>0</v>
      </c>
      <c r="AH938" s="377">
        <f t="shared" si="2619"/>
        <v>0</v>
      </c>
      <c r="AI938" s="377">
        <f t="shared" si="2619"/>
        <v>0</v>
      </c>
      <c r="AJ938" s="377">
        <f t="shared" si="2619"/>
        <v>0</v>
      </c>
      <c r="AK938" s="377">
        <f t="shared" si="2619"/>
        <v>0</v>
      </c>
      <c r="AL938" s="377">
        <f t="shared" si="2619"/>
        <v>0</v>
      </c>
      <c r="AM938" s="628">
        <f t="shared" si="2615"/>
        <v>0</v>
      </c>
    </row>
    <row r="939" spans="2:39" ht="15">
      <c r="B939" s="323" t="s">
        <v>339</v>
      </c>
      <c r="C939" s="344"/>
      <c r="D939" s="308"/>
      <c r="E939" s="278"/>
      <c r="F939" s="278"/>
      <c r="G939" s="278"/>
      <c r="H939" s="278"/>
      <c r="I939" s="278"/>
      <c r="J939" s="278"/>
      <c r="K939" s="278"/>
      <c r="L939" s="278"/>
      <c r="M939" s="278"/>
      <c r="N939" s="278"/>
      <c r="O939" s="290"/>
      <c r="P939" s="278"/>
      <c r="Q939" s="278"/>
      <c r="R939" s="278"/>
      <c r="S939" s="308"/>
      <c r="T939" s="308"/>
      <c r="U939" s="308"/>
      <c r="V939" s="308"/>
      <c r="W939" s="278"/>
      <c r="X939" s="278"/>
      <c r="Y939" s="377">
        <f>Y927*Y930</f>
        <v>0</v>
      </c>
      <c r="Z939" s="377">
        <f t="shared" ref="Z939:AL939" si="2620">Z927*Z930</f>
        <v>0</v>
      </c>
      <c r="AA939" s="377">
        <f t="shared" si="2620"/>
        <v>0</v>
      </c>
      <c r="AB939" s="377">
        <f t="shared" si="2620"/>
        <v>0</v>
      </c>
      <c r="AC939" s="377">
        <f t="shared" si="2620"/>
        <v>0</v>
      </c>
      <c r="AD939" s="377">
        <f t="shared" si="2620"/>
        <v>0</v>
      </c>
      <c r="AE939" s="377">
        <f t="shared" si="2620"/>
        <v>0</v>
      </c>
      <c r="AF939" s="377">
        <f t="shared" si="2620"/>
        <v>0</v>
      </c>
      <c r="AG939" s="377">
        <f t="shared" si="2620"/>
        <v>0</v>
      </c>
      <c r="AH939" s="377">
        <f t="shared" si="2620"/>
        <v>0</v>
      </c>
      <c r="AI939" s="377">
        <f t="shared" si="2620"/>
        <v>0</v>
      </c>
      <c r="AJ939" s="377">
        <f t="shared" si="2620"/>
        <v>0</v>
      </c>
      <c r="AK939" s="377">
        <f t="shared" si="2620"/>
        <v>0</v>
      </c>
      <c r="AL939" s="377">
        <f t="shared" si="2620"/>
        <v>0</v>
      </c>
      <c r="AM939" s="628">
        <f t="shared" si="2615"/>
        <v>0</v>
      </c>
    </row>
    <row r="940" spans="2:39" ht="15.6">
      <c r="B940" s="348" t="s">
        <v>343</v>
      </c>
      <c r="C940" s="344"/>
      <c r="D940" s="335"/>
      <c r="E940" s="333"/>
      <c r="F940" s="333"/>
      <c r="G940" s="333"/>
      <c r="H940" s="333"/>
      <c r="I940" s="333"/>
      <c r="J940" s="333"/>
      <c r="K940" s="333"/>
      <c r="L940" s="333"/>
      <c r="M940" s="333"/>
      <c r="N940" s="333"/>
      <c r="O940" s="299"/>
      <c r="P940" s="333"/>
      <c r="Q940" s="333"/>
      <c r="R940" s="333"/>
      <c r="S940" s="335"/>
      <c r="T940" s="335"/>
      <c r="U940" s="335"/>
      <c r="V940" s="335"/>
      <c r="W940" s="333"/>
      <c r="X940" s="333"/>
      <c r="Y940" s="345">
        <f>SUM(Y931:Y939)</f>
        <v>0</v>
      </c>
      <c r="Z940" s="345">
        <f t="shared" ref="Z940:AE940" si="2621">SUM(Z931:Z939)</f>
        <v>0</v>
      </c>
      <c r="AA940" s="345">
        <f t="shared" si="2621"/>
        <v>0</v>
      </c>
      <c r="AB940" s="345">
        <f t="shared" si="2621"/>
        <v>0</v>
      </c>
      <c r="AC940" s="345">
        <f t="shared" si="2621"/>
        <v>0</v>
      </c>
      <c r="AD940" s="345">
        <f t="shared" si="2621"/>
        <v>0</v>
      </c>
      <c r="AE940" s="345">
        <f t="shared" si="2621"/>
        <v>0</v>
      </c>
      <c r="AF940" s="345">
        <f>SUM(AF931:AF939)</f>
        <v>0</v>
      </c>
      <c r="AG940" s="345">
        <f t="shared" ref="AG940:AL940" si="2622">SUM(AG931:AG939)</f>
        <v>0</v>
      </c>
      <c r="AH940" s="345">
        <f t="shared" si="2622"/>
        <v>0</v>
      </c>
      <c r="AI940" s="345">
        <f t="shared" si="2622"/>
        <v>0</v>
      </c>
      <c r="AJ940" s="345">
        <f t="shared" si="2622"/>
        <v>0</v>
      </c>
      <c r="AK940" s="345">
        <f t="shared" si="2622"/>
        <v>0</v>
      </c>
      <c r="AL940" s="345">
        <f t="shared" si="2622"/>
        <v>0</v>
      </c>
      <c r="AM940" s="406">
        <f>SUM(AM931:AM939)</f>
        <v>0</v>
      </c>
    </row>
    <row r="941" spans="2:39" ht="15.6">
      <c r="B941" s="348" t="s">
        <v>344</v>
      </c>
      <c r="C941" s="344"/>
      <c r="D941" s="349"/>
      <c r="E941" s="333"/>
      <c r="F941" s="333"/>
      <c r="G941" s="333"/>
      <c r="H941" s="333"/>
      <c r="I941" s="333"/>
      <c r="J941" s="333"/>
      <c r="K941" s="333"/>
      <c r="L941" s="333"/>
      <c r="M941" s="333"/>
      <c r="N941" s="333"/>
      <c r="O941" s="299"/>
      <c r="P941" s="333"/>
      <c r="Q941" s="333"/>
      <c r="R941" s="333"/>
      <c r="S941" s="335"/>
      <c r="T941" s="335"/>
      <c r="U941" s="335"/>
      <c r="V941" s="335"/>
      <c r="W941" s="333"/>
      <c r="X941" s="333"/>
      <c r="Y941" s="346">
        <f>Y928*Y930</f>
        <v>0</v>
      </c>
      <c r="Z941" s="346">
        <f t="shared" ref="Z941:AE941" si="2623">Z928*Z930</f>
        <v>0</v>
      </c>
      <c r="AA941" s="346">
        <f t="shared" si="2623"/>
        <v>0</v>
      </c>
      <c r="AB941" s="346">
        <f t="shared" si="2623"/>
        <v>0</v>
      </c>
      <c r="AC941" s="346">
        <f t="shared" si="2623"/>
        <v>0</v>
      </c>
      <c r="AD941" s="346">
        <f t="shared" si="2623"/>
        <v>0</v>
      </c>
      <c r="AE941" s="346">
        <f t="shared" si="2623"/>
        <v>0</v>
      </c>
      <c r="AF941" s="346">
        <f>AF928*AF930</f>
        <v>0</v>
      </c>
      <c r="AG941" s="346">
        <f t="shared" ref="AG941:AL941" si="2624">AG928*AG930</f>
        <v>0</v>
      </c>
      <c r="AH941" s="346">
        <f t="shared" si="2624"/>
        <v>0</v>
      </c>
      <c r="AI941" s="346">
        <f t="shared" si="2624"/>
        <v>0</v>
      </c>
      <c r="AJ941" s="346">
        <f t="shared" si="2624"/>
        <v>0</v>
      </c>
      <c r="AK941" s="346">
        <f t="shared" si="2624"/>
        <v>0</v>
      </c>
      <c r="AL941" s="346">
        <f t="shared" si="2624"/>
        <v>0</v>
      </c>
      <c r="AM941" s="406">
        <f>SUM(Y941:AL941)</f>
        <v>0</v>
      </c>
    </row>
    <row r="942" spans="2:39" ht="15.6">
      <c r="B942" s="348" t="s">
        <v>345</v>
      </c>
      <c r="C942" s="344"/>
      <c r="D942" s="349"/>
      <c r="E942" s="333"/>
      <c r="F942" s="333"/>
      <c r="G942" s="333"/>
      <c r="H942" s="333"/>
      <c r="I942" s="333"/>
      <c r="J942" s="333"/>
      <c r="K942" s="333"/>
      <c r="L942" s="333"/>
      <c r="M942" s="333"/>
      <c r="N942" s="333"/>
      <c r="O942" s="299"/>
      <c r="P942" s="333"/>
      <c r="Q942" s="333"/>
      <c r="R942" s="333"/>
      <c r="S942" s="349"/>
      <c r="T942" s="349"/>
      <c r="U942" s="349"/>
      <c r="V942" s="349"/>
      <c r="W942" s="333"/>
      <c r="X942" s="333"/>
      <c r="Y942" s="350"/>
      <c r="Z942" s="350"/>
      <c r="AA942" s="350"/>
      <c r="AB942" s="350"/>
      <c r="AC942" s="350"/>
      <c r="AD942" s="350"/>
      <c r="AE942" s="350"/>
      <c r="AF942" s="350"/>
      <c r="AG942" s="350"/>
      <c r="AH942" s="350"/>
      <c r="AI942" s="350"/>
      <c r="AJ942" s="350"/>
      <c r="AK942" s="350"/>
      <c r="AL942" s="350"/>
      <c r="AM942" s="406">
        <f>AM940-AM941</f>
        <v>0</v>
      </c>
    </row>
    <row r="943" spans="2:39" ht="15">
      <c r="B943" s="323"/>
      <c r="C943" s="349"/>
      <c r="D943" s="349"/>
      <c r="E943" s="333"/>
      <c r="F943" s="333"/>
      <c r="G943" s="333"/>
      <c r="H943" s="333"/>
      <c r="I943" s="333"/>
      <c r="J943" s="333"/>
      <c r="K943" s="333"/>
      <c r="L943" s="333"/>
      <c r="M943" s="333"/>
      <c r="N943" s="333"/>
      <c r="O943" s="299"/>
      <c r="P943" s="333"/>
      <c r="Q943" s="333"/>
      <c r="R943" s="333"/>
      <c r="S943" s="349"/>
      <c r="T943" s="344"/>
      <c r="U943" s="349"/>
      <c r="V943" s="349"/>
      <c r="W943" s="333"/>
      <c r="X943" s="333"/>
      <c r="Y943" s="351"/>
      <c r="Z943" s="351"/>
      <c r="AA943" s="351"/>
      <c r="AB943" s="351"/>
      <c r="AC943" s="351"/>
      <c r="AD943" s="351"/>
      <c r="AE943" s="351"/>
      <c r="AF943" s="351"/>
      <c r="AG943" s="351"/>
      <c r="AH943" s="351"/>
      <c r="AI943" s="351"/>
      <c r="AJ943" s="351"/>
      <c r="AK943" s="351"/>
      <c r="AL943" s="351"/>
      <c r="AM943" s="336"/>
    </row>
    <row r="944" spans="2:39" ht="15">
      <c r="B944" s="439" t="s">
        <v>340</v>
      </c>
      <c r="C944" s="363"/>
      <c r="D944" s="383"/>
      <c r="E944" s="383"/>
      <c r="F944" s="383"/>
      <c r="G944" s="383"/>
      <c r="H944" s="383"/>
      <c r="I944" s="383"/>
      <c r="J944" s="383"/>
      <c r="K944" s="383"/>
      <c r="L944" s="383"/>
      <c r="M944" s="383"/>
      <c r="N944" s="383"/>
      <c r="O944" s="382"/>
      <c r="P944" s="383"/>
      <c r="Q944" s="383"/>
      <c r="R944" s="383"/>
      <c r="S944" s="363"/>
      <c r="T944" s="384"/>
      <c r="U944" s="384"/>
      <c r="V944" s="383"/>
      <c r="W944" s="383"/>
      <c r="X944" s="384"/>
      <c r="Y944" s="325">
        <f>SUMPRODUCT(E770:E925,Y770:Y925)</f>
        <v>0</v>
      </c>
      <c r="Z944" s="325">
        <f>SUMPRODUCT(E770:E925,Z770:Z925)</f>
        <v>0</v>
      </c>
      <c r="AA944" s="325">
        <f t="shared" ref="AA944:AL944" si="2625">IF(AA768="kw",SUMPRODUCT($N$770:$N$925,$P$770:$P$925,AA770:AA925),SUMPRODUCT($E$770:$E$925,AA770:AA925))</f>
        <v>0</v>
      </c>
      <c r="AB944" s="325">
        <f t="shared" si="2625"/>
        <v>0</v>
      </c>
      <c r="AC944" s="325">
        <f t="shared" si="2625"/>
        <v>0</v>
      </c>
      <c r="AD944" s="325">
        <f t="shared" si="2625"/>
        <v>0</v>
      </c>
      <c r="AE944" s="325">
        <f t="shared" si="2625"/>
        <v>0</v>
      </c>
      <c r="AF944" s="325">
        <f t="shared" si="2625"/>
        <v>0</v>
      </c>
      <c r="AG944" s="325">
        <f t="shared" si="2625"/>
        <v>0</v>
      </c>
      <c r="AH944" s="325">
        <f t="shared" si="2625"/>
        <v>0</v>
      </c>
      <c r="AI944" s="325">
        <f t="shared" si="2625"/>
        <v>0</v>
      </c>
      <c r="AJ944" s="325">
        <f t="shared" si="2625"/>
        <v>0</v>
      </c>
      <c r="AK944" s="325">
        <f t="shared" si="2625"/>
        <v>0</v>
      </c>
      <c r="AL944" s="325">
        <f t="shared" si="2625"/>
        <v>0</v>
      </c>
      <c r="AM944" s="385"/>
    </row>
    <row r="945" spans="1:39" ht="18.75" customHeight="1">
      <c r="B945" s="367" t="s">
        <v>585</v>
      </c>
      <c r="C945" s="386"/>
      <c r="D945" s="387"/>
      <c r="E945" s="387"/>
      <c r="F945" s="387"/>
      <c r="G945" s="387"/>
      <c r="H945" s="387"/>
      <c r="I945" s="387"/>
      <c r="J945" s="387"/>
      <c r="K945" s="387"/>
      <c r="L945" s="387"/>
      <c r="M945" s="387"/>
      <c r="N945" s="387"/>
      <c r="O945" s="387"/>
      <c r="P945" s="387"/>
      <c r="Q945" s="387"/>
      <c r="R945" s="387"/>
      <c r="S945" s="370"/>
      <c r="T945" s="371"/>
      <c r="U945" s="387"/>
      <c r="V945" s="387"/>
      <c r="W945" s="387"/>
      <c r="X945" s="387"/>
      <c r="Y945" s="408"/>
      <c r="Z945" s="408"/>
      <c r="AA945" s="408"/>
      <c r="AB945" s="408"/>
      <c r="AC945" s="408"/>
      <c r="AD945" s="408"/>
      <c r="AE945" s="408"/>
      <c r="AF945" s="408"/>
      <c r="AG945" s="408"/>
      <c r="AH945" s="408"/>
      <c r="AI945" s="408"/>
      <c r="AJ945" s="408"/>
      <c r="AK945" s="408"/>
      <c r="AL945" s="408"/>
      <c r="AM945" s="388"/>
    </row>
    <row r="946" spans="1:39" collapsed="1"/>
    <row r="948" spans="1:39" ht="15.6">
      <c r="B948" s="279" t="s">
        <v>341</v>
      </c>
      <c r="C948" s="280"/>
      <c r="D948" s="589" t="s">
        <v>525</v>
      </c>
      <c r="E948" s="252"/>
      <c r="F948" s="589"/>
      <c r="G948" s="252"/>
      <c r="H948" s="252"/>
      <c r="I948" s="252"/>
      <c r="J948" s="252"/>
      <c r="K948" s="252"/>
      <c r="L948" s="252"/>
      <c r="M948" s="252"/>
      <c r="N948" s="252"/>
      <c r="O948" s="280"/>
      <c r="P948" s="252"/>
      <c r="Q948" s="252"/>
      <c r="R948" s="252"/>
      <c r="S948" s="252"/>
      <c r="T948" s="252"/>
      <c r="U948" s="252"/>
      <c r="V948" s="252"/>
      <c r="W948" s="252"/>
      <c r="X948" s="252"/>
      <c r="Y948" s="269"/>
      <c r="Z948" s="266"/>
      <c r="AA948" s="266"/>
      <c r="AB948" s="266"/>
      <c r="AC948" s="266"/>
      <c r="AD948" s="266"/>
      <c r="AE948" s="266"/>
      <c r="AF948" s="266"/>
      <c r="AG948" s="266"/>
      <c r="AH948" s="266"/>
      <c r="AI948" s="266"/>
      <c r="AJ948" s="266"/>
      <c r="AK948" s="266"/>
      <c r="AL948" s="266"/>
    </row>
    <row r="949" spans="1:39" ht="39.75" customHeight="1">
      <c r="B949" s="861" t="s">
        <v>211</v>
      </c>
      <c r="C949" s="863" t="s">
        <v>33</v>
      </c>
      <c r="D949" s="283" t="s">
        <v>421</v>
      </c>
      <c r="E949" s="865" t="s">
        <v>209</v>
      </c>
      <c r="F949" s="866"/>
      <c r="G949" s="866"/>
      <c r="H949" s="866"/>
      <c r="I949" s="866"/>
      <c r="J949" s="866"/>
      <c r="K949" s="866"/>
      <c r="L949" s="866"/>
      <c r="M949" s="867"/>
      <c r="N949" s="868" t="s">
        <v>213</v>
      </c>
      <c r="O949" s="283" t="s">
        <v>422</v>
      </c>
      <c r="P949" s="865" t="s">
        <v>212</v>
      </c>
      <c r="Q949" s="866"/>
      <c r="R949" s="866"/>
      <c r="S949" s="866"/>
      <c r="T949" s="866"/>
      <c r="U949" s="866"/>
      <c r="V949" s="866"/>
      <c r="W949" s="866"/>
      <c r="X949" s="867"/>
      <c r="Y949" s="858" t="s">
        <v>243</v>
      </c>
      <c r="Z949" s="859"/>
      <c r="AA949" s="859"/>
      <c r="AB949" s="859"/>
      <c r="AC949" s="859"/>
      <c r="AD949" s="859"/>
      <c r="AE949" s="859"/>
      <c r="AF949" s="859"/>
      <c r="AG949" s="859"/>
      <c r="AH949" s="859"/>
      <c r="AI949" s="859"/>
      <c r="AJ949" s="859"/>
      <c r="AK949" s="859"/>
      <c r="AL949" s="859"/>
      <c r="AM949" s="860"/>
    </row>
    <row r="950" spans="1:39" ht="65.25" customHeight="1">
      <c r="B950" s="862"/>
      <c r="C950" s="864"/>
      <c r="D950" s="284">
        <v>2020</v>
      </c>
      <c r="E950" s="284">
        <v>2021</v>
      </c>
      <c r="F950" s="284">
        <v>2022</v>
      </c>
      <c r="G950" s="284">
        <v>2023</v>
      </c>
      <c r="H950" s="284">
        <v>2024</v>
      </c>
      <c r="I950" s="284">
        <v>2025</v>
      </c>
      <c r="J950" s="284">
        <v>2026</v>
      </c>
      <c r="K950" s="284">
        <v>2027</v>
      </c>
      <c r="L950" s="284">
        <v>2028</v>
      </c>
      <c r="M950" s="284">
        <v>2029</v>
      </c>
      <c r="N950" s="869"/>
      <c r="O950" s="284">
        <v>2020</v>
      </c>
      <c r="P950" s="284">
        <v>2021</v>
      </c>
      <c r="Q950" s="284">
        <v>2022</v>
      </c>
      <c r="R950" s="284">
        <v>2023</v>
      </c>
      <c r="S950" s="284">
        <v>2024</v>
      </c>
      <c r="T950" s="284">
        <v>2025</v>
      </c>
      <c r="U950" s="284">
        <v>2026</v>
      </c>
      <c r="V950" s="284">
        <v>2027</v>
      </c>
      <c r="W950" s="284">
        <v>2028</v>
      </c>
      <c r="X950" s="284">
        <v>2029</v>
      </c>
      <c r="Y950" s="284" t="str">
        <f>'1.  LRAMVA Summary'!D52</f>
        <v>Residential</v>
      </c>
      <c r="Z950" s="284" t="str">
        <f>'1.  LRAMVA Summary'!E52</f>
        <v>GS&lt;50 kW</v>
      </c>
      <c r="AA950" s="284" t="str">
        <f>'1.  LRAMVA Summary'!F52</f>
        <v>GS&gt;50 kW</v>
      </c>
      <c r="AB950" s="284" t="str">
        <f>'1.  LRAMVA Summary'!G52</f>
        <v>GS&gt;1000 kW</v>
      </c>
      <c r="AC950" s="284" t="str">
        <f>'1.  LRAMVA Summary'!H52</f>
        <v>Street Lighting</v>
      </c>
      <c r="AD950" s="284" t="str">
        <f>'1.  LRAMVA Summary'!I52</f>
        <v/>
      </c>
      <c r="AE950" s="284" t="str">
        <f>'1.  LRAMVA Summary'!J52</f>
        <v/>
      </c>
      <c r="AF950" s="284" t="str">
        <f>'1.  LRAMVA Summary'!K52</f>
        <v/>
      </c>
      <c r="AG950" s="284" t="str">
        <f>'1.  LRAMVA Summary'!L52</f>
        <v/>
      </c>
      <c r="AH950" s="284" t="str">
        <f>'1.  LRAMVA Summary'!M52</f>
        <v/>
      </c>
      <c r="AI950" s="284" t="str">
        <f>'1.  LRAMVA Summary'!N52</f>
        <v/>
      </c>
      <c r="AJ950" s="284" t="str">
        <f>'1.  LRAMVA Summary'!O52</f>
        <v/>
      </c>
      <c r="AK950" s="284" t="str">
        <f>'1.  LRAMVA Summary'!P52</f>
        <v/>
      </c>
      <c r="AL950" s="284" t="str">
        <f>'1.  LRAMVA Summary'!Q52</f>
        <v/>
      </c>
      <c r="AM950" s="286" t="str">
        <f>'1.  LRAMVA Summary'!R52</f>
        <v>Total</v>
      </c>
    </row>
    <row r="951" spans="1:39" ht="15" customHeight="1">
      <c r="A951" s="531"/>
      <c r="B951" s="517" t="s">
        <v>503</v>
      </c>
      <c r="C951" s="288"/>
      <c r="D951" s="288"/>
      <c r="E951" s="288"/>
      <c r="F951" s="288"/>
      <c r="G951" s="288"/>
      <c r="H951" s="288"/>
      <c r="I951" s="288"/>
      <c r="J951" s="288"/>
      <c r="K951" s="288"/>
      <c r="L951" s="288"/>
      <c r="M951" s="288"/>
      <c r="N951" s="289"/>
      <c r="O951" s="288"/>
      <c r="P951" s="288"/>
      <c r="Q951" s="288"/>
      <c r="R951" s="288"/>
      <c r="S951" s="288"/>
      <c r="T951" s="288"/>
      <c r="U951" s="288"/>
      <c r="V951" s="288"/>
      <c r="W951" s="288"/>
      <c r="X951" s="288"/>
      <c r="Y951" s="290" t="str">
        <f>'1.  LRAMVA Summary'!D53</f>
        <v>kWh</v>
      </c>
      <c r="Z951" s="290" t="str">
        <f>'1.  LRAMVA Summary'!E53</f>
        <v>kWh</v>
      </c>
      <c r="AA951" s="290" t="str">
        <f>'1.  LRAMVA Summary'!F53</f>
        <v>KW</v>
      </c>
      <c r="AB951" s="290" t="str">
        <f>'1.  LRAMVA Summary'!G53</f>
        <v>KW</v>
      </c>
      <c r="AC951" s="290" t="str">
        <f>'1.  LRAMVA Summary'!H53</f>
        <v>KW</v>
      </c>
      <c r="AD951" s="290">
        <f>'1.  LRAMVA Summary'!I53</f>
        <v>0</v>
      </c>
      <c r="AE951" s="290">
        <f>'1.  LRAMVA Summary'!J53</f>
        <v>0</v>
      </c>
      <c r="AF951" s="290">
        <f>'1.  LRAMVA Summary'!K53</f>
        <v>0</v>
      </c>
      <c r="AG951" s="290">
        <f>'1.  LRAMVA Summary'!L53</f>
        <v>0</v>
      </c>
      <c r="AH951" s="290">
        <f>'1.  LRAMVA Summary'!M53</f>
        <v>0</v>
      </c>
      <c r="AI951" s="290">
        <f>'1.  LRAMVA Summary'!N53</f>
        <v>0</v>
      </c>
      <c r="AJ951" s="290">
        <f>'1.  LRAMVA Summary'!O53</f>
        <v>0</v>
      </c>
      <c r="AK951" s="290">
        <f>'1.  LRAMVA Summary'!P53</f>
        <v>0</v>
      </c>
      <c r="AL951" s="290">
        <f>'1.  LRAMVA Summary'!Q53</f>
        <v>0</v>
      </c>
      <c r="AM951" s="291"/>
    </row>
    <row r="952" spans="1:39" ht="15" hidden="1" customHeight="1" outlineLevel="1">
      <c r="A952" s="531"/>
      <c r="B952" s="503" t="s">
        <v>496</v>
      </c>
      <c r="C952" s="288"/>
      <c r="D952" s="288"/>
      <c r="E952" s="288"/>
      <c r="F952" s="288"/>
      <c r="G952" s="288"/>
      <c r="H952" s="288"/>
      <c r="I952" s="288"/>
      <c r="J952" s="288"/>
      <c r="K952" s="288"/>
      <c r="L952" s="288"/>
      <c r="M952" s="288"/>
      <c r="N952" s="289"/>
      <c r="O952" s="288"/>
      <c r="P952" s="288"/>
      <c r="Q952" s="288"/>
      <c r="R952" s="288"/>
      <c r="S952" s="288"/>
      <c r="T952" s="288"/>
      <c r="U952" s="288"/>
      <c r="V952" s="288"/>
      <c r="W952" s="288"/>
      <c r="X952" s="288"/>
      <c r="Y952" s="290"/>
      <c r="Z952" s="290"/>
      <c r="AA952" s="290"/>
      <c r="AB952" s="290"/>
      <c r="AC952" s="290"/>
      <c r="AD952" s="290"/>
      <c r="AE952" s="290"/>
      <c r="AF952" s="290"/>
      <c r="AG952" s="290"/>
      <c r="AH952" s="290"/>
      <c r="AI952" s="290"/>
      <c r="AJ952" s="290"/>
      <c r="AK952" s="290"/>
      <c r="AL952" s="290"/>
      <c r="AM952" s="291"/>
    </row>
    <row r="953" spans="1:39" ht="15" hidden="1" customHeight="1" outlineLevel="1">
      <c r="A953" s="531">
        <v>1</v>
      </c>
      <c r="B953" s="427" t="s">
        <v>95</v>
      </c>
      <c r="C953" s="290" t="s">
        <v>25</v>
      </c>
      <c r="D953" s="294"/>
      <c r="E953" s="294"/>
      <c r="F953" s="294"/>
      <c r="G953" s="294"/>
      <c r="H953" s="294"/>
      <c r="I953" s="294"/>
      <c r="J953" s="294"/>
      <c r="K953" s="294"/>
      <c r="L953" s="294"/>
      <c r="M953" s="294"/>
      <c r="N953" s="290"/>
      <c r="O953" s="294"/>
      <c r="P953" s="294"/>
      <c r="Q953" s="294"/>
      <c r="R953" s="294"/>
      <c r="S953" s="294"/>
      <c r="T953" s="294"/>
      <c r="U953" s="294"/>
      <c r="V953" s="294"/>
      <c r="W953" s="294"/>
      <c r="X953" s="294"/>
      <c r="Y953" s="414"/>
      <c r="Z953" s="414"/>
      <c r="AA953" s="414"/>
      <c r="AB953" s="414"/>
      <c r="AC953" s="414"/>
      <c r="AD953" s="414"/>
      <c r="AE953" s="414"/>
      <c r="AF953" s="409"/>
      <c r="AG953" s="409"/>
      <c r="AH953" s="409"/>
      <c r="AI953" s="409"/>
      <c r="AJ953" s="409"/>
      <c r="AK953" s="409"/>
      <c r="AL953" s="409"/>
      <c r="AM953" s="295">
        <f>SUM(Y953:AL953)</f>
        <v>0</v>
      </c>
    </row>
    <row r="954" spans="1:39" ht="15" hidden="1" customHeight="1" outlineLevel="1">
      <c r="A954" s="531"/>
      <c r="B954" s="293" t="s">
        <v>346</v>
      </c>
      <c r="C954" s="290" t="s">
        <v>163</v>
      </c>
      <c r="D954" s="294"/>
      <c r="E954" s="294"/>
      <c r="F954" s="294"/>
      <c r="G954" s="294"/>
      <c r="H954" s="294"/>
      <c r="I954" s="294"/>
      <c r="J954" s="294"/>
      <c r="K954" s="294"/>
      <c r="L954" s="294"/>
      <c r="M954" s="294"/>
      <c r="N954" s="467"/>
      <c r="O954" s="294"/>
      <c r="P954" s="294"/>
      <c r="Q954" s="294"/>
      <c r="R954" s="294"/>
      <c r="S954" s="294"/>
      <c r="T954" s="294"/>
      <c r="U954" s="294"/>
      <c r="V954" s="294"/>
      <c r="W954" s="294"/>
      <c r="X954" s="294"/>
      <c r="Y954" s="410">
        <f>Y953</f>
        <v>0</v>
      </c>
      <c r="Z954" s="410">
        <f t="shared" ref="Z954" si="2626">Z953</f>
        <v>0</v>
      </c>
      <c r="AA954" s="410">
        <f t="shared" ref="AA954" si="2627">AA953</f>
        <v>0</v>
      </c>
      <c r="AB954" s="410">
        <f t="shared" ref="AB954" si="2628">AB953</f>
        <v>0</v>
      </c>
      <c r="AC954" s="410">
        <f t="shared" ref="AC954" si="2629">AC953</f>
        <v>0</v>
      </c>
      <c r="AD954" s="410">
        <f t="shared" ref="AD954" si="2630">AD953</f>
        <v>0</v>
      </c>
      <c r="AE954" s="410">
        <f t="shared" ref="AE954" si="2631">AE953</f>
        <v>0</v>
      </c>
      <c r="AF954" s="410">
        <f t="shared" ref="AF954" si="2632">AF953</f>
        <v>0</v>
      </c>
      <c r="AG954" s="410">
        <f t="shared" ref="AG954" si="2633">AG953</f>
        <v>0</v>
      </c>
      <c r="AH954" s="410">
        <f t="shared" ref="AH954" si="2634">AH953</f>
        <v>0</v>
      </c>
      <c r="AI954" s="410">
        <f t="shared" ref="AI954" si="2635">AI953</f>
        <v>0</v>
      </c>
      <c r="AJ954" s="410">
        <f t="shared" ref="AJ954" si="2636">AJ953</f>
        <v>0</v>
      </c>
      <c r="AK954" s="410">
        <f t="shared" ref="AK954" si="2637">AK953</f>
        <v>0</v>
      </c>
      <c r="AL954" s="410">
        <f t="shared" ref="AL954" si="2638">AL953</f>
        <v>0</v>
      </c>
      <c r="AM954" s="296"/>
    </row>
    <row r="955" spans="1:39" ht="15" hidden="1" customHeight="1" outlineLevel="1">
      <c r="A955" s="531"/>
      <c r="B955" s="297"/>
      <c r="C955" s="298"/>
      <c r="D955" s="298"/>
      <c r="E955" s="298"/>
      <c r="F955" s="298"/>
      <c r="G955" s="298"/>
      <c r="H955" s="298"/>
      <c r="I955" s="298"/>
      <c r="J955" s="298"/>
      <c r="K955" s="298"/>
      <c r="L955" s="298"/>
      <c r="M955" s="298"/>
      <c r="N955" s="299"/>
      <c r="O955" s="298"/>
      <c r="P955" s="298"/>
      <c r="Q955" s="298"/>
      <c r="R955" s="298"/>
      <c r="S955" s="298"/>
      <c r="T955" s="298"/>
      <c r="U955" s="298"/>
      <c r="V955" s="298"/>
      <c r="W955" s="298"/>
      <c r="X955" s="298"/>
      <c r="Y955" s="411"/>
      <c r="Z955" s="412"/>
      <c r="AA955" s="412"/>
      <c r="AB955" s="412"/>
      <c r="AC955" s="412"/>
      <c r="AD955" s="412"/>
      <c r="AE955" s="412"/>
      <c r="AF955" s="412"/>
      <c r="AG955" s="412"/>
      <c r="AH955" s="412"/>
      <c r="AI955" s="412"/>
      <c r="AJ955" s="412"/>
      <c r="AK955" s="412"/>
      <c r="AL955" s="412"/>
      <c r="AM955" s="301"/>
    </row>
    <row r="956" spans="1:39" ht="15" hidden="1" customHeight="1" outlineLevel="1">
      <c r="A956" s="531">
        <v>2</v>
      </c>
      <c r="B956" s="427" t="s">
        <v>96</v>
      </c>
      <c r="C956" s="290" t="s">
        <v>25</v>
      </c>
      <c r="D956" s="294"/>
      <c r="E956" s="294"/>
      <c r="F956" s="294"/>
      <c r="G956" s="294"/>
      <c r="H956" s="294"/>
      <c r="I956" s="294"/>
      <c r="J956" s="294"/>
      <c r="K956" s="294"/>
      <c r="L956" s="294"/>
      <c r="M956" s="294"/>
      <c r="N956" s="290"/>
      <c r="O956" s="294"/>
      <c r="P956" s="294"/>
      <c r="Q956" s="294"/>
      <c r="R956" s="294"/>
      <c r="S956" s="294"/>
      <c r="T956" s="294"/>
      <c r="U956" s="294"/>
      <c r="V956" s="294"/>
      <c r="W956" s="294"/>
      <c r="X956" s="294"/>
      <c r="Y956" s="414"/>
      <c r="Z956" s="414"/>
      <c r="AA956" s="414"/>
      <c r="AB956" s="414"/>
      <c r="AC956" s="414"/>
      <c r="AD956" s="414"/>
      <c r="AE956" s="414"/>
      <c r="AF956" s="409"/>
      <c r="AG956" s="409"/>
      <c r="AH956" s="409"/>
      <c r="AI956" s="409"/>
      <c r="AJ956" s="409"/>
      <c r="AK956" s="409"/>
      <c r="AL956" s="409"/>
      <c r="AM956" s="295">
        <f>SUM(Y956:AL956)</f>
        <v>0</v>
      </c>
    </row>
    <row r="957" spans="1:39" ht="15" hidden="1" customHeight="1" outlineLevel="1">
      <c r="A957" s="531"/>
      <c r="B957" s="293" t="s">
        <v>346</v>
      </c>
      <c r="C957" s="290" t="s">
        <v>163</v>
      </c>
      <c r="D957" s="294"/>
      <c r="E957" s="294"/>
      <c r="F957" s="294"/>
      <c r="G957" s="294"/>
      <c r="H957" s="294"/>
      <c r="I957" s="294"/>
      <c r="J957" s="294"/>
      <c r="K957" s="294"/>
      <c r="L957" s="294"/>
      <c r="M957" s="294"/>
      <c r="N957" s="467"/>
      <c r="O957" s="294"/>
      <c r="P957" s="294"/>
      <c r="Q957" s="294"/>
      <c r="R957" s="294"/>
      <c r="S957" s="294"/>
      <c r="T957" s="294"/>
      <c r="U957" s="294"/>
      <c r="V957" s="294"/>
      <c r="W957" s="294"/>
      <c r="X957" s="294"/>
      <c r="Y957" s="410">
        <f>Y956</f>
        <v>0</v>
      </c>
      <c r="Z957" s="410">
        <f t="shared" ref="Z957" si="2639">Z956</f>
        <v>0</v>
      </c>
      <c r="AA957" s="410">
        <f t="shared" ref="AA957" si="2640">AA956</f>
        <v>0</v>
      </c>
      <c r="AB957" s="410">
        <f t="shared" ref="AB957" si="2641">AB956</f>
        <v>0</v>
      </c>
      <c r="AC957" s="410">
        <f t="shared" ref="AC957" si="2642">AC956</f>
        <v>0</v>
      </c>
      <c r="AD957" s="410">
        <f t="shared" ref="AD957" si="2643">AD956</f>
        <v>0</v>
      </c>
      <c r="AE957" s="410">
        <f t="shared" ref="AE957" si="2644">AE956</f>
        <v>0</v>
      </c>
      <c r="AF957" s="410">
        <f t="shared" ref="AF957" si="2645">AF956</f>
        <v>0</v>
      </c>
      <c r="AG957" s="410">
        <f t="shared" ref="AG957" si="2646">AG956</f>
        <v>0</v>
      </c>
      <c r="AH957" s="410">
        <f t="shared" ref="AH957" si="2647">AH956</f>
        <v>0</v>
      </c>
      <c r="AI957" s="410">
        <f t="shared" ref="AI957" si="2648">AI956</f>
        <v>0</v>
      </c>
      <c r="AJ957" s="410">
        <f t="shared" ref="AJ957" si="2649">AJ956</f>
        <v>0</v>
      </c>
      <c r="AK957" s="410">
        <f t="shared" ref="AK957" si="2650">AK956</f>
        <v>0</v>
      </c>
      <c r="AL957" s="410">
        <f t="shared" ref="AL957" si="2651">AL956</f>
        <v>0</v>
      </c>
      <c r="AM957" s="296"/>
    </row>
    <row r="958" spans="1:39" ht="15" hidden="1" customHeight="1" outlineLevel="1">
      <c r="A958" s="531"/>
      <c r="B958" s="297"/>
      <c r="C958" s="298"/>
      <c r="D958" s="303"/>
      <c r="E958" s="303"/>
      <c r="F958" s="303"/>
      <c r="G958" s="303"/>
      <c r="H958" s="303"/>
      <c r="I958" s="303"/>
      <c r="J958" s="303"/>
      <c r="K958" s="303"/>
      <c r="L958" s="303"/>
      <c r="M958" s="303"/>
      <c r="N958" s="299"/>
      <c r="O958" s="303"/>
      <c r="P958" s="303"/>
      <c r="Q958" s="303"/>
      <c r="R958" s="303"/>
      <c r="S958" s="303"/>
      <c r="T958" s="303"/>
      <c r="U958" s="303"/>
      <c r="V958" s="303"/>
      <c r="W958" s="303"/>
      <c r="X958" s="303"/>
      <c r="Y958" s="411"/>
      <c r="Z958" s="412"/>
      <c r="AA958" s="412"/>
      <c r="AB958" s="412"/>
      <c r="AC958" s="412"/>
      <c r="AD958" s="412"/>
      <c r="AE958" s="412"/>
      <c r="AF958" s="412"/>
      <c r="AG958" s="412"/>
      <c r="AH958" s="412"/>
      <c r="AI958" s="412"/>
      <c r="AJ958" s="412"/>
      <c r="AK958" s="412"/>
      <c r="AL958" s="412"/>
      <c r="AM958" s="301"/>
    </row>
    <row r="959" spans="1:39" ht="15" hidden="1" customHeight="1" outlineLevel="1">
      <c r="A959" s="531">
        <v>3</v>
      </c>
      <c r="B959" s="427" t="s">
        <v>97</v>
      </c>
      <c r="C959" s="290" t="s">
        <v>25</v>
      </c>
      <c r="D959" s="294"/>
      <c r="E959" s="294"/>
      <c r="F959" s="294"/>
      <c r="G959" s="294"/>
      <c r="H959" s="294"/>
      <c r="I959" s="294"/>
      <c r="J959" s="294"/>
      <c r="K959" s="294"/>
      <c r="L959" s="294"/>
      <c r="M959" s="294"/>
      <c r="N959" s="290"/>
      <c r="O959" s="294"/>
      <c r="P959" s="294"/>
      <c r="Q959" s="294"/>
      <c r="R959" s="294"/>
      <c r="S959" s="294"/>
      <c r="T959" s="294"/>
      <c r="U959" s="294"/>
      <c r="V959" s="294"/>
      <c r="W959" s="294"/>
      <c r="X959" s="294"/>
      <c r="Y959" s="414"/>
      <c r="Z959" s="414"/>
      <c r="AA959" s="414"/>
      <c r="AB959" s="414"/>
      <c r="AC959" s="414"/>
      <c r="AD959" s="414"/>
      <c r="AE959" s="414"/>
      <c r="AF959" s="409"/>
      <c r="AG959" s="409"/>
      <c r="AH959" s="409"/>
      <c r="AI959" s="409"/>
      <c r="AJ959" s="409"/>
      <c r="AK959" s="409"/>
      <c r="AL959" s="409"/>
      <c r="AM959" s="295">
        <f>SUM(Y959:AL959)</f>
        <v>0</v>
      </c>
    </row>
    <row r="960" spans="1:39" ht="15" hidden="1" customHeight="1" outlineLevel="1">
      <c r="A960" s="531"/>
      <c r="B960" s="293" t="s">
        <v>346</v>
      </c>
      <c r="C960" s="290" t="s">
        <v>163</v>
      </c>
      <c r="D960" s="294"/>
      <c r="E960" s="294"/>
      <c r="F960" s="294"/>
      <c r="G960" s="294"/>
      <c r="H960" s="294"/>
      <c r="I960" s="294"/>
      <c r="J960" s="294"/>
      <c r="K960" s="294"/>
      <c r="L960" s="294"/>
      <c r="M960" s="294"/>
      <c r="N960" s="467"/>
      <c r="O960" s="294"/>
      <c r="P960" s="294"/>
      <c r="Q960" s="294"/>
      <c r="R960" s="294"/>
      <c r="S960" s="294"/>
      <c r="T960" s="294"/>
      <c r="U960" s="294"/>
      <c r="V960" s="294"/>
      <c r="W960" s="294"/>
      <c r="X960" s="294"/>
      <c r="Y960" s="410">
        <f>Y959</f>
        <v>0</v>
      </c>
      <c r="Z960" s="410">
        <f t="shared" ref="Z960" si="2652">Z959</f>
        <v>0</v>
      </c>
      <c r="AA960" s="410">
        <f t="shared" ref="AA960" si="2653">AA959</f>
        <v>0</v>
      </c>
      <c r="AB960" s="410">
        <f t="shared" ref="AB960" si="2654">AB959</f>
        <v>0</v>
      </c>
      <c r="AC960" s="410">
        <f t="shared" ref="AC960" si="2655">AC959</f>
        <v>0</v>
      </c>
      <c r="AD960" s="410">
        <f t="shared" ref="AD960" si="2656">AD959</f>
        <v>0</v>
      </c>
      <c r="AE960" s="410">
        <f t="shared" ref="AE960" si="2657">AE959</f>
        <v>0</v>
      </c>
      <c r="AF960" s="410">
        <f t="shared" ref="AF960" si="2658">AF959</f>
        <v>0</v>
      </c>
      <c r="AG960" s="410">
        <f t="shared" ref="AG960" si="2659">AG959</f>
        <v>0</v>
      </c>
      <c r="AH960" s="410">
        <f t="shared" ref="AH960" si="2660">AH959</f>
        <v>0</v>
      </c>
      <c r="AI960" s="410">
        <f t="shared" ref="AI960" si="2661">AI959</f>
        <v>0</v>
      </c>
      <c r="AJ960" s="410">
        <f t="shared" ref="AJ960" si="2662">AJ959</f>
        <v>0</v>
      </c>
      <c r="AK960" s="410">
        <f t="shared" ref="AK960" si="2663">AK959</f>
        <v>0</v>
      </c>
      <c r="AL960" s="410">
        <f t="shared" ref="AL960" si="2664">AL959</f>
        <v>0</v>
      </c>
      <c r="AM960" s="296"/>
    </row>
    <row r="961" spans="1:39" ht="15" hidden="1" customHeight="1" outlineLevel="1">
      <c r="A961" s="531"/>
      <c r="B961" s="293"/>
      <c r="C961" s="304"/>
      <c r="D961" s="290"/>
      <c r="E961" s="290"/>
      <c r="F961" s="290"/>
      <c r="G961" s="290"/>
      <c r="H961" s="290"/>
      <c r="I961" s="290"/>
      <c r="J961" s="290"/>
      <c r="K961" s="290"/>
      <c r="L961" s="290"/>
      <c r="M961" s="290"/>
      <c r="N961" s="290"/>
      <c r="O961" s="290"/>
      <c r="P961" s="290"/>
      <c r="Q961" s="290"/>
      <c r="R961" s="290"/>
      <c r="S961" s="290"/>
      <c r="T961" s="290"/>
      <c r="U961" s="290"/>
      <c r="V961" s="290"/>
      <c r="W961" s="290"/>
      <c r="X961" s="290"/>
      <c r="Y961" s="411"/>
      <c r="Z961" s="411"/>
      <c r="AA961" s="411"/>
      <c r="AB961" s="411"/>
      <c r="AC961" s="411"/>
      <c r="AD961" s="411"/>
      <c r="AE961" s="411"/>
      <c r="AF961" s="411"/>
      <c r="AG961" s="411"/>
      <c r="AH961" s="411"/>
      <c r="AI961" s="411"/>
      <c r="AJ961" s="411"/>
      <c r="AK961" s="411"/>
      <c r="AL961" s="411"/>
      <c r="AM961" s="305"/>
    </row>
    <row r="962" spans="1:39" ht="15" hidden="1" customHeight="1" outlineLevel="1">
      <c r="A962" s="531">
        <v>4</v>
      </c>
      <c r="B962" s="519" t="s">
        <v>675</v>
      </c>
      <c r="C962" s="290" t="s">
        <v>25</v>
      </c>
      <c r="D962" s="294"/>
      <c r="E962" s="294"/>
      <c r="F962" s="294"/>
      <c r="G962" s="294"/>
      <c r="H962" s="294"/>
      <c r="I962" s="294"/>
      <c r="J962" s="294"/>
      <c r="K962" s="294"/>
      <c r="L962" s="294"/>
      <c r="M962" s="294"/>
      <c r="N962" s="290"/>
      <c r="O962" s="294"/>
      <c r="P962" s="294"/>
      <c r="Q962" s="294"/>
      <c r="R962" s="294"/>
      <c r="S962" s="294"/>
      <c r="T962" s="294"/>
      <c r="U962" s="294"/>
      <c r="V962" s="294"/>
      <c r="W962" s="294"/>
      <c r="X962" s="294"/>
      <c r="Y962" s="414"/>
      <c r="Z962" s="414"/>
      <c r="AA962" s="414"/>
      <c r="AB962" s="414"/>
      <c r="AC962" s="414"/>
      <c r="AD962" s="414"/>
      <c r="AE962" s="414"/>
      <c r="AF962" s="409"/>
      <c r="AG962" s="409"/>
      <c r="AH962" s="409"/>
      <c r="AI962" s="409"/>
      <c r="AJ962" s="409"/>
      <c r="AK962" s="409"/>
      <c r="AL962" s="409"/>
      <c r="AM962" s="295">
        <f>SUM(Y962:AL962)</f>
        <v>0</v>
      </c>
    </row>
    <row r="963" spans="1:39" ht="15" hidden="1" customHeight="1" outlineLevel="1">
      <c r="A963" s="531"/>
      <c r="B963" s="293" t="s">
        <v>346</v>
      </c>
      <c r="C963" s="290" t="s">
        <v>163</v>
      </c>
      <c r="D963" s="294"/>
      <c r="E963" s="294"/>
      <c r="F963" s="294"/>
      <c r="G963" s="294"/>
      <c r="H963" s="294"/>
      <c r="I963" s="294"/>
      <c r="J963" s="294"/>
      <c r="K963" s="294"/>
      <c r="L963" s="294"/>
      <c r="M963" s="294"/>
      <c r="N963" s="467"/>
      <c r="O963" s="294"/>
      <c r="P963" s="294"/>
      <c r="Q963" s="294"/>
      <c r="R963" s="294"/>
      <c r="S963" s="294"/>
      <c r="T963" s="294"/>
      <c r="U963" s="294"/>
      <c r="V963" s="294"/>
      <c r="W963" s="294"/>
      <c r="X963" s="294"/>
      <c r="Y963" s="410">
        <f>Y962</f>
        <v>0</v>
      </c>
      <c r="Z963" s="410">
        <f t="shared" ref="Z963" si="2665">Z962</f>
        <v>0</v>
      </c>
      <c r="AA963" s="410">
        <f t="shared" ref="AA963" si="2666">AA962</f>
        <v>0</v>
      </c>
      <c r="AB963" s="410">
        <f t="shared" ref="AB963" si="2667">AB962</f>
        <v>0</v>
      </c>
      <c r="AC963" s="410">
        <f t="shared" ref="AC963" si="2668">AC962</f>
        <v>0</v>
      </c>
      <c r="AD963" s="410">
        <f t="shared" ref="AD963" si="2669">AD962</f>
        <v>0</v>
      </c>
      <c r="AE963" s="410">
        <f t="shared" ref="AE963" si="2670">AE962</f>
        <v>0</v>
      </c>
      <c r="AF963" s="410">
        <f t="shared" ref="AF963" si="2671">AF962</f>
        <v>0</v>
      </c>
      <c r="AG963" s="410">
        <f t="shared" ref="AG963" si="2672">AG962</f>
        <v>0</v>
      </c>
      <c r="AH963" s="410">
        <f t="shared" ref="AH963" si="2673">AH962</f>
        <v>0</v>
      </c>
      <c r="AI963" s="410">
        <f t="shared" ref="AI963" si="2674">AI962</f>
        <v>0</v>
      </c>
      <c r="AJ963" s="410">
        <f t="shared" ref="AJ963" si="2675">AJ962</f>
        <v>0</v>
      </c>
      <c r="AK963" s="410">
        <f t="shared" ref="AK963" si="2676">AK962</f>
        <v>0</v>
      </c>
      <c r="AL963" s="410">
        <f t="shared" ref="AL963" si="2677">AL962</f>
        <v>0</v>
      </c>
      <c r="AM963" s="296"/>
    </row>
    <row r="964" spans="1:39" ht="15" hidden="1" customHeight="1" outlineLevel="1">
      <c r="A964" s="531"/>
      <c r="B964" s="293"/>
      <c r="C964" s="304"/>
      <c r="D964" s="303"/>
      <c r="E964" s="303"/>
      <c r="F964" s="303"/>
      <c r="G964" s="303"/>
      <c r="H964" s="303"/>
      <c r="I964" s="303"/>
      <c r="J964" s="303"/>
      <c r="K964" s="303"/>
      <c r="L964" s="303"/>
      <c r="M964" s="303"/>
      <c r="N964" s="290"/>
      <c r="O964" s="303"/>
      <c r="P964" s="303"/>
      <c r="Q964" s="303"/>
      <c r="R964" s="303"/>
      <c r="S964" s="303"/>
      <c r="T964" s="303"/>
      <c r="U964" s="303"/>
      <c r="V964" s="303"/>
      <c r="W964" s="303"/>
      <c r="X964" s="303"/>
      <c r="Y964" s="411"/>
      <c r="Z964" s="411"/>
      <c r="AA964" s="411"/>
      <c r="AB964" s="411"/>
      <c r="AC964" s="411"/>
      <c r="AD964" s="411"/>
      <c r="AE964" s="411"/>
      <c r="AF964" s="411"/>
      <c r="AG964" s="411"/>
      <c r="AH964" s="411"/>
      <c r="AI964" s="411"/>
      <c r="AJ964" s="411"/>
      <c r="AK964" s="411"/>
      <c r="AL964" s="411"/>
      <c r="AM964" s="305"/>
    </row>
    <row r="965" spans="1:39" ht="15" hidden="1" customHeight="1" outlineLevel="1">
      <c r="A965" s="531">
        <v>5</v>
      </c>
      <c r="B965" s="427" t="s">
        <v>98</v>
      </c>
      <c r="C965" s="290" t="s">
        <v>25</v>
      </c>
      <c r="D965" s="294"/>
      <c r="E965" s="294"/>
      <c r="F965" s="294"/>
      <c r="G965" s="294"/>
      <c r="H965" s="294"/>
      <c r="I965" s="294"/>
      <c r="J965" s="294"/>
      <c r="K965" s="294"/>
      <c r="L965" s="294"/>
      <c r="M965" s="294"/>
      <c r="N965" s="290"/>
      <c r="O965" s="294"/>
      <c r="P965" s="294"/>
      <c r="Q965" s="294"/>
      <c r="R965" s="294"/>
      <c r="S965" s="294"/>
      <c r="T965" s="294"/>
      <c r="U965" s="294"/>
      <c r="V965" s="294"/>
      <c r="W965" s="294"/>
      <c r="X965" s="294"/>
      <c r="Y965" s="414"/>
      <c r="Z965" s="414"/>
      <c r="AA965" s="414"/>
      <c r="AB965" s="414"/>
      <c r="AC965" s="414"/>
      <c r="AD965" s="414"/>
      <c r="AE965" s="414"/>
      <c r="AF965" s="409"/>
      <c r="AG965" s="409"/>
      <c r="AH965" s="409"/>
      <c r="AI965" s="409"/>
      <c r="AJ965" s="409"/>
      <c r="AK965" s="409"/>
      <c r="AL965" s="409"/>
      <c r="AM965" s="295">
        <f>SUM(Y965:AL965)</f>
        <v>0</v>
      </c>
    </row>
    <row r="966" spans="1:39" ht="15" hidden="1" customHeight="1" outlineLevel="1">
      <c r="A966" s="531"/>
      <c r="B966" s="293" t="s">
        <v>346</v>
      </c>
      <c r="C966" s="290" t="s">
        <v>163</v>
      </c>
      <c r="D966" s="294"/>
      <c r="E966" s="294"/>
      <c r="F966" s="294"/>
      <c r="G966" s="294"/>
      <c r="H966" s="294"/>
      <c r="I966" s="294"/>
      <c r="J966" s="294"/>
      <c r="K966" s="294"/>
      <c r="L966" s="294"/>
      <c r="M966" s="294"/>
      <c r="N966" s="467"/>
      <c r="O966" s="294"/>
      <c r="P966" s="294"/>
      <c r="Q966" s="294"/>
      <c r="R966" s="294"/>
      <c r="S966" s="294"/>
      <c r="T966" s="294"/>
      <c r="U966" s="294"/>
      <c r="V966" s="294"/>
      <c r="W966" s="294"/>
      <c r="X966" s="294"/>
      <c r="Y966" s="410">
        <f>Y965</f>
        <v>0</v>
      </c>
      <c r="Z966" s="410">
        <f t="shared" ref="Z966" si="2678">Z965</f>
        <v>0</v>
      </c>
      <c r="AA966" s="410">
        <f t="shared" ref="AA966" si="2679">AA965</f>
        <v>0</v>
      </c>
      <c r="AB966" s="410">
        <f t="shared" ref="AB966" si="2680">AB965</f>
        <v>0</v>
      </c>
      <c r="AC966" s="410">
        <f t="shared" ref="AC966" si="2681">AC965</f>
        <v>0</v>
      </c>
      <c r="AD966" s="410">
        <f t="shared" ref="AD966" si="2682">AD965</f>
        <v>0</v>
      </c>
      <c r="AE966" s="410">
        <f t="shared" ref="AE966" si="2683">AE965</f>
        <v>0</v>
      </c>
      <c r="AF966" s="410">
        <f t="shared" ref="AF966" si="2684">AF965</f>
        <v>0</v>
      </c>
      <c r="AG966" s="410">
        <f t="shared" ref="AG966" si="2685">AG965</f>
        <v>0</v>
      </c>
      <c r="AH966" s="410">
        <f t="shared" ref="AH966" si="2686">AH965</f>
        <v>0</v>
      </c>
      <c r="AI966" s="410">
        <f t="shared" ref="AI966" si="2687">AI965</f>
        <v>0</v>
      </c>
      <c r="AJ966" s="410">
        <f t="shared" ref="AJ966" si="2688">AJ965</f>
        <v>0</v>
      </c>
      <c r="AK966" s="410">
        <f t="shared" ref="AK966" si="2689">AK965</f>
        <v>0</v>
      </c>
      <c r="AL966" s="410">
        <f t="shared" ref="AL966" si="2690">AL965</f>
        <v>0</v>
      </c>
      <c r="AM966" s="296"/>
    </row>
    <row r="967" spans="1:39" ht="15" hidden="1" customHeight="1" outlineLevel="1">
      <c r="A967" s="531"/>
      <c r="B967" s="293"/>
      <c r="C967" s="290"/>
      <c r="D967" s="290"/>
      <c r="E967" s="290"/>
      <c r="F967" s="290"/>
      <c r="G967" s="290"/>
      <c r="H967" s="290"/>
      <c r="I967" s="290"/>
      <c r="J967" s="290"/>
      <c r="K967" s="290"/>
      <c r="L967" s="290"/>
      <c r="M967" s="290"/>
      <c r="N967" s="290"/>
      <c r="O967" s="290"/>
      <c r="P967" s="290"/>
      <c r="Q967" s="290"/>
      <c r="R967" s="290"/>
      <c r="S967" s="290"/>
      <c r="T967" s="290"/>
      <c r="U967" s="290"/>
      <c r="V967" s="290"/>
      <c r="W967" s="290"/>
      <c r="X967" s="290"/>
      <c r="Y967" s="421"/>
      <c r="Z967" s="422"/>
      <c r="AA967" s="422"/>
      <c r="AB967" s="422"/>
      <c r="AC967" s="422"/>
      <c r="AD967" s="422"/>
      <c r="AE967" s="422"/>
      <c r="AF967" s="422"/>
      <c r="AG967" s="422"/>
      <c r="AH967" s="422"/>
      <c r="AI967" s="422"/>
      <c r="AJ967" s="422"/>
      <c r="AK967" s="422"/>
      <c r="AL967" s="422"/>
      <c r="AM967" s="296"/>
    </row>
    <row r="968" spans="1:39" ht="15.6" hidden="1" outlineLevel="1">
      <c r="A968" s="531"/>
      <c r="B968" s="318" t="s">
        <v>497</v>
      </c>
      <c r="C968" s="288"/>
      <c r="D968" s="288"/>
      <c r="E968" s="288"/>
      <c r="F968" s="288"/>
      <c r="G968" s="288"/>
      <c r="H968" s="288"/>
      <c r="I968" s="288"/>
      <c r="J968" s="288"/>
      <c r="K968" s="288"/>
      <c r="L968" s="288"/>
      <c r="M968" s="288"/>
      <c r="N968" s="289"/>
      <c r="O968" s="288"/>
      <c r="P968" s="288"/>
      <c r="Q968" s="288"/>
      <c r="R968" s="288"/>
      <c r="S968" s="288"/>
      <c r="T968" s="288"/>
      <c r="U968" s="288"/>
      <c r="V968" s="288"/>
      <c r="W968" s="288"/>
      <c r="X968" s="288"/>
      <c r="Y968" s="413"/>
      <c r="Z968" s="413"/>
      <c r="AA968" s="413"/>
      <c r="AB968" s="413"/>
      <c r="AC968" s="413"/>
      <c r="AD968" s="413"/>
      <c r="AE968" s="413"/>
      <c r="AF968" s="413"/>
      <c r="AG968" s="413"/>
      <c r="AH968" s="413"/>
      <c r="AI968" s="413"/>
      <c r="AJ968" s="413"/>
      <c r="AK968" s="413"/>
      <c r="AL968" s="413"/>
      <c r="AM968" s="291"/>
    </row>
    <row r="969" spans="1:39" ht="15" hidden="1" customHeight="1" outlineLevel="1">
      <c r="A969" s="531">
        <v>6</v>
      </c>
      <c r="B969" s="427" t="s">
        <v>99</v>
      </c>
      <c r="C969" s="290" t="s">
        <v>25</v>
      </c>
      <c r="D969" s="294"/>
      <c r="E969" s="294"/>
      <c r="F969" s="294"/>
      <c r="G969" s="294"/>
      <c r="H969" s="294"/>
      <c r="I969" s="294"/>
      <c r="J969" s="294"/>
      <c r="K969" s="294"/>
      <c r="L969" s="294"/>
      <c r="M969" s="294"/>
      <c r="N969" s="294">
        <v>12</v>
      </c>
      <c r="O969" s="294"/>
      <c r="P969" s="294"/>
      <c r="Q969" s="294"/>
      <c r="R969" s="294"/>
      <c r="S969" s="294"/>
      <c r="T969" s="294"/>
      <c r="U969" s="294"/>
      <c r="V969" s="294"/>
      <c r="W969" s="294"/>
      <c r="X969" s="294"/>
      <c r="Y969" s="414"/>
      <c r="Z969" s="414"/>
      <c r="AA969" s="414"/>
      <c r="AB969" s="414"/>
      <c r="AC969" s="414"/>
      <c r="AD969" s="414"/>
      <c r="AE969" s="414"/>
      <c r="AF969" s="414"/>
      <c r="AG969" s="414"/>
      <c r="AH969" s="414"/>
      <c r="AI969" s="414"/>
      <c r="AJ969" s="414"/>
      <c r="AK969" s="414"/>
      <c r="AL969" s="414"/>
      <c r="AM969" s="295">
        <f>SUM(Y969:AL969)</f>
        <v>0</v>
      </c>
    </row>
    <row r="970" spans="1:39" ht="15" hidden="1" customHeight="1" outlineLevel="1">
      <c r="A970" s="531"/>
      <c r="B970" s="293" t="s">
        <v>346</v>
      </c>
      <c r="C970" s="290" t="s">
        <v>163</v>
      </c>
      <c r="D970" s="294"/>
      <c r="E970" s="294"/>
      <c r="F970" s="294"/>
      <c r="G970" s="294"/>
      <c r="H970" s="294"/>
      <c r="I970" s="294"/>
      <c r="J970" s="294"/>
      <c r="K970" s="294"/>
      <c r="L970" s="294"/>
      <c r="M970" s="294"/>
      <c r="N970" s="294">
        <f>N969</f>
        <v>12</v>
      </c>
      <c r="O970" s="294"/>
      <c r="P970" s="294"/>
      <c r="Q970" s="294"/>
      <c r="R970" s="294"/>
      <c r="S970" s="294"/>
      <c r="T970" s="294"/>
      <c r="U970" s="294"/>
      <c r="V970" s="294"/>
      <c r="W970" s="294"/>
      <c r="X970" s="294"/>
      <c r="Y970" s="410">
        <f>Y969</f>
        <v>0</v>
      </c>
      <c r="Z970" s="410">
        <f t="shared" ref="Z970" si="2691">Z969</f>
        <v>0</v>
      </c>
      <c r="AA970" s="410">
        <f t="shared" ref="AA970" si="2692">AA969</f>
        <v>0</v>
      </c>
      <c r="AB970" s="410">
        <f t="shared" ref="AB970" si="2693">AB969</f>
        <v>0</v>
      </c>
      <c r="AC970" s="410">
        <f t="shared" ref="AC970" si="2694">AC969</f>
        <v>0</v>
      </c>
      <c r="AD970" s="410">
        <f t="shared" ref="AD970" si="2695">AD969</f>
        <v>0</v>
      </c>
      <c r="AE970" s="410">
        <f t="shared" ref="AE970" si="2696">AE969</f>
        <v>0</v>
      </c>
      <c r="AF970" s="410">
        <f t="shared" ref="AF970" si="2697">AF969</f>
        <v>0</v>
      </c>
      <c r="AG970" s="410">
        <f t="shared" ref="AG970" si="2698">AG969</f>
        <v>0</v>
      </c>
      <c r="AH970" s="410">
        <f t="shared" ref="AH970" si="2699">AH969</f>
        <v>0</v>
      </c>
      <c r="AI970" s="410">
        <f t="shared" ref="AI970" si="2700">AI969</f>
        <v>0</v>
      </c>
      <c r="AJ970" s="410">
        <f t="shared" ref="AJ970" si="2701">AJ969</f>
        <v>0</v>
      </c>
      <c r="AK970" s="410">
        <f t="shared" ref="AK970" si="2702">AK969</f>
        <v>0</v>
      </c>
      <c r="AL970" s="410">
        <f t="shared" ref="AL970" si="2703">AL969</f>
        <v>0</v>
      </c>
      <c r="AM970" s="310"/>
    </row>
    <row r="971" spans="1:39" ht="15" hidden="1" customHeight="1" outlineLevel="1">
      <c r="A971" s="531"/>
      <c r="B971" s="309"/>
      <c r="C971" s="311"/>
      <c r="D971" s="290"/>
      <c r="E971" s="290"/>
      <c r="F971" s="290"/>
      <c r="G971" s="290"/>
      <c r="H971" s="290"/>
      <c r="I971" s="290"/>
      <c r="J971" s="290"/>
      <c r="K971" s="290"/>
      <c r="L971" s="290"/>
      <c r="M971" s="290"/>
      <c r="N971" s="290"/>
      <c r="O971" s="290"/>
      <c r="P971" s="290"/>
      <c r="Q971" s="290"/>
      <c r="R971" s="290"/>
      <c r="S971" s="290"/>
      <c r="T971" s="290"/>
      <c r="U971" s="290"/>
      <c r="V971" s="290"/>
      <c r="W971" s="290"/>
      <c r="X971" s="290"/>
      <c r="Y971" s="415"/>
      <c r="Z971" s="415"/>
      <c r="AA971" s="415"/>
      <c r="AB971" s="415"/>
      <c r="AC971" s="415"/>
      <c r="AD971" s="415"/>
      <c r="AE971" s="415"/>
      <c r="AF971" s="415"/>
      <c r="AG971" s="415"/>
      <c r="AH971" s="415"/>
      <c r="AI971" s="415"/>
      <c r="AJ971" s="415"/>
      <c r="AK971" s="415"/>
      <c r="AL971" s="415"/>
      <c r="AM971" s="312"/>
    </row>
    <row r="972" spans="1:39" ht="15" hidden="1" customHeight="1" outlineLevel="1">
      <c r="A972" s="531">
        <v>7</v>
      </c>
      <c r="B972" s="427" t="s">
        <v>100</v>
      </c>
      <c r="C972" s="290" t="s">
        <v>25</v>
      </c>
      <c r="D972" s="294"/>
      <c r="E972" s="294"/>
      <c r="F972" s="294"/>
      <c r="G972" s="294"/>
      <c r="H972" s="294"/>
      <c r="I972" s="294"/>
      <c r="J972" s="294"/>
      <c r="K972" s="294"/>
      <c r="L972" s="294"/>
      <c r="M972" s="294"/>
      <c r="N972" s="294">
        <v>12</v>
      </c>
      <c r="O972" s="294"/>
      <c r="P972" s="294"/>
      <c r="Q972" s="294"/>
      <c r="R972" s="294"/>
      <c r="S972" s="294"/>
      <c r="T972" s="294"/>
      <c r="U972" s="294"/>
      <c r="V972" s="294"/>
      <c r="W972" s="294"/>
      <c r="X972" s="294"/>
      <c r="Y972" s="414"/>
      <c r="Z972" s="414"/>
      <c r="AA972" s="414"/>
      <c r="AB972" s="414"/>
      <c r="AC972" s="414"/>
      <c r="AD972" s="414"/>
      <c r="AE972" s="414"/>
      <c r="AF972" s="414"/>
      <c r="AG972" s="414"/>
      <c r="AH972" s="414"/>
      <c r="AI972" s="414"/>
      <c r="AJ972" s="414"/>
      <c r="AK972" s="414"/>
      <c r="AL972" s="414"/>
      <c r="AM972" s="295">
        <f>SUM(Y972:AL972)</f>
        <v>0</v>
      </c>
    </row>
    <row r="973" spans="1:39" ht="15" hidden="1" customHeight="1" outlineLevel="1">
      <c r="A973" s="531"/>
      <c r="B973" s="293" t="s">
        <v>346</v>
      </c>
      <c r="C973" s="290" t="s">
        <v>163</v>
      </c>
      <c r="D973" s="294"/>
      <c r="E973" s="294"/>
      <c r="F973" s="294"/>
      <c r="G973" s="294"/>
      <c r="H973" s="294"/>
      <c r="I973" s="294"/>
      <c r="J973" s="294"/>
      <c r="K973" s="294"/>
      <c r="L973" s="294"/>
      <c r="M973" s="294"/>
      <c r="N973" s="294">
        <f>N972</f>
        <v>12</v>
      </c>
      <c r="O973" s="294"/>
      <c r="P973" s="294"/>
      <c r="Q973" s="294"/>
      <c r="R973" s="294"/>
      <c r="S973" s="294"/>
      <c r="T973" s="294"/>
      <c r="U973" s="294"/>
      <c r="V973" s="294"/>
      <c r="W973" s="294"/>
      <c r="X973" s="294"/>
      <c r="Y973" s="410">
        <f>Y972</f>
        <v>0</v>
      </c>
      <c r="Z973" s="410">
        <f t="shared" ref="Z973" si="2704">Z972</f>
        <v>0</v>
      </c>
      <c r="AA973" s="410">
        <f t="shared" ref="AA973" si="2705">AA972</f>
        <v>0</v>
      </c>
      <c r="AB973" s="410">
        <f t="shared" ref="AB973" si="2706">AB972</f>
        <v>0</v>
      </c>
      <c r="AC973" s="410">
        <f t="shared" ref="AC973" si="2707">AC972</f>
        <v>0</v>
      </c>
      <c r="AD973" s="410">
        <f t="shared" ref="AD973" si="2708">AD972</f>
        <v>0</v>
      </c>
      <c r="AE973" s="410">
        <f t="shared" ref="AE973" si="2709">AE972</f>
        <v>0</v>
      </c>
      <c r="AF973" s="410">
        <f t="shared" ref="AF973" si="2710">AF972</f>
        <v>0</v>
      </c>
      <c r="AG973" s="410">
        <f t="shared" ref="AG973" si="2711">AG972</f>
        <v>0</v>
      </c>
      <c r="AH973" s="410">
        <f t="shared" ref="AH973" si="2712">AH972</f>
        <v>0</v>
      </c>
      <c r="AI973" s="410">
        <f t="shared" ref="AI973" si="2713">AI972</f>
        <v>0</v>
      </c>
      <c r="AJ973" s="410">
        <f t="shared" ref="AJ973" si="2714">AJ972</f>
        <v>0</v>
      </c>
      <c r="AK973" s="410">
        <f t="shared" ref="AK973" si="2715">AK972</f>
        <v>0</v>
      </c>
      <c r="AL973" s="410">
        <f t="shared" ref="AL973" si="2716">AL972</f>
        <v>0</v>
      </c>
      <c r="AM973" s="310"/>
    </row>
    <row r="974" spans="1:39" ht="15" hidden="1" customHeight="1" outlineLevel="1">
      <c r="A974" s="531"/>
      <c r="B974" s="313"/>
      <c r="C974" s="311"/>
      <c r="D974" s="290"/>
      <c r="E974" s="290"/>
      <c r="F974" s="290"/>
      <c r="G974" s="290"/>
      <c r="H974" s="290"/>
      <c r="I974" s="290"/>
      <c r="J974" s="290"/>
      <c r="K974" s="290"/>
      <c r="L974" s="290"/>
      <c r="M974" s="290"/>
      <c r="N974" s="290"/>
      <c r="O974" s="290"/>
      <c r="P974" s="290"/>
      <c r="Q974" s="290"/>
      <c r="R974" s="290"/>
      <c r="S974" s="290"/>
      <c r="T974" s="290"/>
      <c r="U974" s="290"/>
      <c r="V974" s="290"/>
      <c r="W974" s="290"/>
      <c r="X974" s="290"/>
      <c r="Y974" s="415"/>
      <c r="Z974" s="416"/>
      <c r="AA974" s="415"/>
      <c r="AB974" s="415"/>
      <c r="AC974" s="415"/>
      <c r="AD974" s="415"/>
      <c r="AE974" s="415"/>
      <c r="AF974" s="415"/>
      <c r="AG974" s="415"/>
      <c r="AH974" s="415"/>
      <c r="AI974" s="415"/>
      <c r="AJ974" s="415"/>
      <c r="AK974" s="415"/>
      <c r="AL974" s="415"/>
      <c r="AM974" s="312"/>
    </row>
    <row r="975" spans="1:39" ht="15" hidden="1" customHeight="1" outlineLevel="1">
      <c r="A975" s="531">
        <v>8</v>
      </c>
      <c r="B975" s="427" t="s">
        <v>101</v>
      </c>
      <c r="C975" s="290" t="s">
        <v>25</v>
      </c>
      <c r="D975" s="294"/>
      <c r="E975" s="294"/>
      <c r="F975" s="294"/>
      <c r="G975" s="294"/>
      <c r="H975" s="294"/>
      <c r="I975" s="294"/>
      <c r="J975" s="294"/>
      <c r="K975" s="294"/>
      <c r="L975" s="294"/>
      <c r="M975" s="294"/>
      <c r="N975" s="294">
        <v>12</v>
      </c>
      <c r="O975" s="294"/>
      <c r="P975" s="294"/>
      <c r="Q975" s="294"/>
      <c r="R975" s="294"/>
      <c r="S975" s="294"/>
      <c r="T975" s="294"/>
      <c r="U975" s="294"/>
      <c r="V975" s="294"/>
      <c r="W975" s="294"/>
      <c r="X975" s="294"/>
      <c r="Y975" s="414"/>
      <c r="Z975" s="414"/>
      <c r="AA975" s="414"/>
      <c r="AB975" s="414"/>
      <c r="AC975" s="414"/>
      <c r="AD975" s="414"/>
      <c r="AE975" s="414"/>
      <c r="AF975" s="414"/>
      <c r="AG975" s="414"/>
      <c r="AH975" s="414"/>
      <c r="AI975" s="414"/>
      <c r="AJ975" s="414"/>
      <c r="AK975" s="414"/>
      <c r="AL975" s="414"/>
      <c r="AM975" s="295">
        <f>SUM(Y975:AL975)</f>
        <v>0</v>
      </c>
    </row>
    <row r="976" spans="1:39" ht="15" hidden="1" customHeight="1" outlineLevel="1">
      <c r="A976" s="531"/>
      <c r="B976" s="293" t="s">
        <v>346</v>
      </c>
      <c r="C976" s="290" t="s">
        <v>163</v>
      </c>
      <c r="D976" s="294"/>
      <c r="E976" s="294"/>
      <c r="F976" s="294"/>
      <c r="G976" s="294"/>
      <c r="H976" s="294"/>
      <c r="I976" s="294"/>
      <c r="J976" s="294"/>
      <c r="K976" s="294"/>
      <c r="L976" s="294"/>
      <c r="M976" s="294"/>
      <c r="N976" s="294">
        <f>N975</f>
        <v>12</v>
      </c>
      <c r="O976" s="294"/>
      <c r="P976" s="294"/>
      <c r="Q976" s="294"/>
      <c r="R976" s="294"/>
      <c r="S976" s="294"/>
      <c r="T976" s="294"/>
      <c r="U976" s="294"/>
      <c r="V976" s="294"/>
      <c r="W976" s="294"/>
      <c r="X976" s="294"/>
      <c r="Y976" s="410">
        <f>Y975</f>
        <v>0</v>
      </c>
      <c r="Z976" s="410">
        <f t="shared" ref="Z976" si="2717">Z975</f>
        <v>0</v>
      </c>
      <c r="AA976" s="410">
        <f t="shared" ref="AA976" si="2718">AA975</f>
        <v>0</v>
      </c>
      <c r="AB976" s="410">
        <f t="shared" ref="AB976" si="2719">AB975</f>
        <v>0</v>
      </c>
      <c r="AC976" s="410">
        <f t="shared" ref="AC976" si="2720">AC975</f>
        <v>0</v>
      </c>
      <c r="AD976" s="410">
        <f t="shared" ref="AD976" si="2721">AD975</f>
        <v>0</v>
      </c>
      <c r="AE976" s="410">
        <f t="shared" ref="AE976" si="2722">AE975</f>
        <v>0</v>
      </c>
      <c r="AF976" s="410">
        <f t="shared" ref="AF976" si="2723">AF975</f>
        <v>0</v>
      </c>
      <c r="AG976" s="410">
        <f t="shared" ref="AG976" si="2724">AG975</f>
        <v>0</v>
      </c>
      <c r="AH976" s="410">
        <f t="shared" ref="AH976" si="2725">AH975</f>
        <v>0</v>
      </c>
      <c r="AI976" s="410">
        <f t="shared" ref="AI976" si="2726">AI975</f>
        <v>0</v>
      </c>
      <c r="AJ976" s="410">
        <f t="shared" ref="AJ976" si="2727">AJ975</f>
        <v>0</v>
      </c>
      <c r="AK976" s="410">
        <f t="shared" ref="AK976" si="2728">AK975</f>
        <v>0</v>
      </c>
      <c r="AL976" s="410">
        <f t="shared" ref="AL976" si="2729">AL975</f>
        <v>0</v>
      </c>
      <c r="AM976" s="310"/>
    </row>
    <row r="977" spans="1:39" ht="15" hidden="1" customHeight="1" outlineLevel="1">
      <c r="A977" s="531"/>
      <c r="B977" s="313"/>
      <c r="C977" s="311"/>
      <c r="D977" s="315"/>
      <c r="E977" s="315"/>
      <c r="F977" s="315"/>
      <c r="G977" s="315"/>
      <c r="H977" s="315"/>
      <c r="I977" s="315"/>
      <c r="J977" s="315"/>
      <c r="K977" s="315"/>
      <c r="L977" s="315"/>
      <c r="M977" s="315"/>
      <c r="N977" s="290"/>
      <c r="O977" s="315"/>
      <c r="P977" s="315"/>
      <c r="Q977" s="315"/>
      <c r="R977" s="315"/>
      <c r="S977" s="315"/>
      <c r="T977" s="315"/>
      <c r="U977" s="315"/>
      <c r="V977" s="315"/>
      <c r="W977" s="315"/>
      <c r="X977" s="315"/>
      <c r="Y977" s="415"/>
      <c r="Z977" s="416"/>
      <c r="AA977" s="415"/>
      <c r="AB977" s="415"/>
      <c r="AC977" s="415"/>
      <c r="AD977" s="415"/>
      <c r="AE977" s="415"/>
      <c r="AF977" s="415"/>
      <c r="AG977" s="415"/>
      <c r="AH977" s="415"/>
      <c r="AI977" s="415"/>
      <c r="AJ977" s="415"/>
      <c r="AK977" s="415"/>
      <c r="AL977" s="415"/>
      <c r="AM977" s="312"/>
    </row>
    <row r="978" spans="1:39" ht="15" hidden="1" customHeight="1" outlineLevel="1">
      <c r="A978" s="531">
        <v>9</v>
      </c>
      <c r="B978" s="427" t="s">
        <v>102</v>
      </c>
      <c r="C978" s="290" t="s">
        <v>25</v>
      </c>
      <c r="D978" s="294"/>
      <c r="E978" s="294"/>
      <c r="F978" s="294"/>
      <c r="G978" s="294"/>
      <c r="H978" s="294"/>
      <c r="I978" s="294"/>
      <c r="J978" s="294"/>
      <c r="K978" s="294"/>
      <c r="L978" s="294"/>
      <c r="M978" s="294"/>
      <c r="N978" s="294">
        <v>12</v>
      </c>
      <c r="O978" s="294"/>
      <c r="P978" s="294"/>
      <c r="Q978" s="294"/>
      <c r="R978" s="294"/>
      <c r="S978" s="294"/>
      <c r="T978" s="294"/>
      <c r="U978" s="294"/>
      <c r="V978" s="294"/>
      <c r="W978" s="294"/>
      <c r="X978" s="294"/>
      <c r="Y978" s="414"/>
      <c r="Z978" s="414"/>
      <c r="AA978" s="414"/>
      <c r="AB978" s="414"/>
      <c r="AC978" s="414"/>
      <c r="AD978" s="414"/>
      <c r="AE978" s="414"/>
      <c r="AF978" s="414"/>
      <c r="AG978" s="414"/>
      <c r="AH978" s="414"/>
      <c r="AI978" s="414"/>
      <c r="AJ978" s="414"/>
      <c r="AK978" s="414"/>
      <c r="AL978" s="414"/>
      <c r="AM978" s="295">
        <f>SUM(Y978:AL978)</f>
        <v>0</v>
      </c>
    </row>
    <row r="979" spans="1:39" ht="15" hidden="1" customHeight="1" outlineLevel="1">
      <c r="A979" s="531"/>
      <c r="B979" s="293" t="s">
        <v>346</v>
      </c>
      <c r="C979" s="290" t="s">
        <v>163</v>
      </c>
      <c r="D979" s="294"/>
      <c r="E979" s="294"/>
      <c r="F979" s="294"/>
      <c r="G979" s="294"/>
      <c r="H979" s="294"/>
      <c r="I979" s="294"/>
      <c r="J979" s="294"/>
      <c r="K979" s="294"/>
      <c r="L979" s="294"/>
      <c r="M979" s="294"/>
      <c r="N979" s="294">
        <f>N978</f>
        <v>12</v>
      </c>
      <c r="O979" s="294"/>
      <c r="P979" s="294"/>
      <c r="Q979" s="294"/>
      <c r="R979" s="294"/>
      <c r="S979" s="294"/>
      <c r="T979" s="294"/>
      <c r="U979" s="294"/>
      <c r="V979" s="294"/>
      <c r="W979" s="294"/>
      <c r="X979" s="294"/>
      <c r="Y979" s="410">
        <f>Y978</f>
        <v>0</v>
      </c>
      <c r="Z979" s="410">
        <f t="shared" ref="Z979" si="2730">Z978</f>
        <v>0</v>
      </c>
      <c r="AA979" s="410">
        <f t="shared" ref="AA979" si="2731">AA978</f>
        <v>0</v>
      </c>
      <c r="AB979" s="410">
        <f t="shared" ref="AB979" si="2732">AB978</f>
        <v>0</v>
      </c>
      <c r="AC979" s="410">
        <f t="shared" ref="AC979" si="2733">AC978</f>
        <v>0</v>
      </c>
      <c r="AD979" s="410">
        <f t="shared" ref="AD979" si="2734">AD978</f>
        <v>0</v>
      </c>
      <c r="AE979" s="410">
        <f t="shared" ref="AE979" si="2735">AE978</f>
        <v>0</v>
      </c>
      <c r="AF979" s="410">
        <f t="shared" ref="AF979" si="2736">AF978</f>
        <v>0</v>
      </c>
      <c r="AG979" s="410">
        <f t="shared" ref="AG979" si="2737">AG978</f>
        <v>0</v>
      </c>
      <c r="AH979" s="410">
        <f t="shared" ref="AH979" si="2738">AH978</f>
        <v>0</v>
      </c>
      <c r="AI979" s="410">
        <f t="shared" ref="AI979" si="2739">AI978</f>
        <v>0</v>
      </c>
      <c r="AJ979" s="410">
        <f t="shared" ref="AJ979" si="2740">AJ978</f>
        <v>0</v>
      </c>
      <c r="AK979" s="410">
        <f t="shared" ref="AK979" si="2741">AK978</f>
        <v>0</v>
      </c>
      <c r="AL979" s="410">
        <f t="shared" ref="AL979" si="2742">AL978</f>
        <v>0</v>
      </c>
      <c r="AM979" s="310"/>
    </row>
    <row r="980" spans="1:39" ht="15" hidden="1" customHeight="1" outlineLevel="1">
      <c r="A980" s="531"/>
      <c r="B980" s="313"/>
      <c r="C980" s="311"/>
      <c r="D980" s="315"/>
      <c r="E980" s="315"/>
      <c r="F980" s="315"/>
      <c r="G980" s="315"/>
      <c r="H980" s="315"/>
      <c r="I980" s="315"/>
      <c r="J980" s="315"/>
      <c r="K980" s="315"/>
      <c r="L980" s="315"/>
      <c r="M980" s="315"/>
      <c r="N980" s="290"/>
      <c r="O980" s="315"/>
      <c r="P980" s="315"/>
      <c r="Q980" s="315"/>
      <c r="R980" s="315"/>
      <c r="S980" s="315"/>
      <c r="T980" s="315"/>
      <c r="U980" s="315"/>
      <c r="V980" s="315"/>
      <c r="W980" s="315"/>
      <c r="X980" s="315"/>
      <c r="Y980" s="415"/>
      <c r="Z980" s="415"/>
      <c r="AA980" s="415"/>
      <c r="AB980" s="415"/>
      <c r="AC980" s="415"/>
      <c r="AD980" s="415"/>
      <c r="AE980" s="415"/>
      <c r="AF980" s="415"/>
      <c r="AG980" s="415"/>
      <c r="AH980" s="415"/>
      <c r="AI980" s="415"/>
      <c r="AJ980" s="415"/>
      <c r="AK980" s="415"/>
      <c r="AL980" s="415"/>
      <c r="AM980" s="312"/>
    </row>
    <row r="981" spans="1:39" ht="15" hidden="1" customHeight="1" outlineLevel="1">
      <c r="A981" s="531">
        <v>10</v>
      </c>
      <c r="B981" s="427" t="s">
        <v>103</v>
      </c>
      <c r="C981" s="290" t="s">
        <v>25</v>
      </c>
      <c r="D981" s="294"/>
      <c r="E981" s="294"/>
      <c r="F981" s="294"/>
      <c r="G981" s="294"/>
      <c r="H981" s="294"/>
      <c r="I981" s="294"/>
      <c r="J981" s="294"/>
      <c r="K981" s="294"/>
      <c r="L981" s="294"/>
      <c r="M981" s="294"/>
      <c r="N981" s="294">
        <v>3</v>
      </c>
      <c r="O981" s="294"/>
      <c r="P981" s="294"/>
      <c r="Q981" s="294"/>
      <c r="R981" s="294"/>
      <c r="S981" s="294"/>
      <c r="T981" s="294"/>
      <c r="U981" s="294"/>
      <c r="V981" s="294"/>
      <c r="W981" s="294"/>
      <c r="X981" s="294"/>
      <c r="Y981" s="414"/>
      <c r="Z981" s="414"/>
      <c r="AA981" s="414"/>
      <c r="AB981" s="414"/>
      <c r="AC981" s="414"/>
      <c r="AD981" s="414"/>
      <c r="AE981" s="414"/>
      <c r="AF981" s="414"/>
      <c r="AG981" s="414"/>
      <c r="AH981" s="414"/>
      <c r="AI981" s="414"/>
      <c r="AJ981" s="414"/>
      <c r="AK981" s="414"/>
      <c r="AL981" s="414"/>
      <c r="AM981" s="295">
        <f>SUM(Y981:AL981)</f>
        <v>0</v>
      </c>
    </row>
    <row r="982" spans="1:39" ht="15" hidden="1" customHeight="1" outlineLevel="1">
      <c r="A982" s="531"/>
      <c r="B982" s="293" t="s">
        <v>346</v>
      </c>
      <c r="C982" s="290" t="s">
        <v>163</v>
      </c>
      <c r="D982" s="294"/>
      <c r="E982" s="294"/>
      <c r="F982" s="294"/>
      <c r="G982" s="294"/>
      <c r="H982" s="294"/>
      <c r="I982" s="294"/>
      <c r="J982" s="294"/>
      <c r="K982" s="294"/>
      <c r="L982" s="294"/>
      <c r="M982" s="294"/>
      <c r="N982" s="294">
        <f>N981</f>
        <v>3</v>
      </c>
      <c r="O982" s="294"/>
      <c r="P982" s="294"/>
      <c r="Q982" s="294"/>
      <c r="R982" s="294"/>
      <c r="S982" s="294"/>
      <c r="T982" s="294"/>
      <c r="U982" s="294"/>
      <c r="V982" s="294"/>
      <c r="W982" s="294"/>
      <c r="X982" s="294"/>
      <c r="Y982" s="410">
        <f>Y981</f>
        <v>0</v>
      </c>
      <c r="Z982" s="410">
        <f t="shared" ref="Z982" si="2743">Z981</f>
        <v>0</v>
      </c>
      <c r="AA982" s="410">
        <f t="shared" ref="AA982" si="2744">AA981</f>
        <v>0</v>
      </c>
      <c r="AB982" s="410">
        <f t="shared" ref="AB982" si="2745">AB981</f>
        <v>0</v>
      </c>
      <c r="AC982" s="410">
        <f t="shared" ref="AC982" si="2746">AC981</f>
        <v>0</v>
      </c>
      <c r="AD982" s="410">
        <f t="shared" ref="AD982" si="2747">AD981</f>
        <v>0</v>
      </c>
      <c r="AE982" s="410">
        <f t="shared" ref="AE982" si="2748">AE981</f>
        <v>0</v>
      </c>
      <c r="AF982" s="410">
        <f t="shared" ref="AF982" si="2749">AF981</f>
        <v>0</v>
      </c>
      <c r="AG982" s="410">
        <f t="shared" ref="AG982" si="2750">AG981</f>
        <v>0</v>
      </c>
      <c r="AH982" s="410">
        <f t="shared" ref="AH982" si="2751">AH981</f>
        <v>0</v>
      </c>
      <c r="AI982" s="410">
        <f t="shared" ref="AI982" si="2752">AI981</f>
        <v>0</v>
      </c>
      <c r="AJ982" s="410">
        <f t="shared" ref="AJ982" si="2753">AJ981</f>
        <v>0</v>
      </c>
      <c r="AK982" s="410">
        <f t="shared" ref="AK982" si="2754">AK981</f>
        <v>0</v>
      </c>
      <c r="AL982" s="410">
        <f t="shared" ref="AL982" si="2755">AL981</f>
        <v>0</v>
      </c>
      <c r="AM982" s="310"/>
    </row>
    <row r="983" spans="1:39" ht="15" hidden="1" customHeight="1" outlineLevel="1">
      <c r="A983" s="531"/>
      <c r="B983" s="313"/>
      <c r="C983" s="311"/>
      <c r="D983" s="315"/>
      <c r="E983" s="315"/>
      <c r="F983" s="315"/>
      <c r="G983" s="315"/>
      <c r="H983" s="315"/>
      <c r="I983" s="315"/>
      <c r="J983" s="315"/>
      <c r="K983" s="315"/>
      <c r="L983" s="315"/>
      <c r="M983" s="315"/>
      <c r="N983" s="290"/>
      <c r="O983" s="315"/>
      <c r="P983" s="315"/>
      <c r="Q983" s="315"/>
      <c r="R983" s="315"/>
      <c r="S983" s="315"/>
      <c r="T983" s="315"/>
      <c r="U983" s="315"/>
      <c r="V983" s="315"/>
      <c r="W983" s="315"/>
      <c r="X983" s="315"/>
      <c r="Y983" s="415"/>
      <c r="Z983" s="416"/>
      <c r="AA983" s="415"/>
      <c r="AB983" s="415"/>
      <c r="AC983" s="415"/>
      <c r="AD983" s="415"/>
      <c r="AE983" s="415"/>
      <c r="AF983" s="415"/>
      <c r="AG983" s="415"/>
      <c r="AH983" s="415"/>
      <c r="AI983" s="415"/>
      <c r="AJ983" s="415"/>
      <c r="AK983" s="415"/>
      <c r="AL983" s="415"/>
      <c r="AM983" s="312"/>
    </row>
    <row r="984" spans="1:39" ht="15" hidden="1" customHeight="1" outlineLevel="1">
      <c r="A984" s="531"/>
      <c r="B984" s="287" t="s">
        <v>10</v>
      </c>
      <c r="C984" s="288"/>
      <c r="D984" s="288"/>
      <c r="E984" s="288"/>
      <c r="F984" s="288"/>
      <c r="G984" s="288"/>
      <c r="H984" s="288"/>
      <c r="I984" s="288"/>
      <c r="J984" s="288"/>
      <c r="K984" s="288"/>
      <c r="L984" s="288"/>
      <c r="M984" s="288"/>
      <c r="N984" s="289"/>
      <c r="O984" s="288"/>
      <c r="P984" s="288"/>
      <c r="Q984" s="288"/>
      <c r="R984" s="288"/>
      <c r="S984" s="288"/>
      <c r="T984" s="288"/>
      <c r="U984" s="288"/>
      <c r="V984" s="288"/>
      <c r="W984" s="288"/>
      <c r="X984" s="288"/>
      <c r="Y984" s="413"/>
      <c r="Z984" s="413"/>
      <c r="AA984" s="413"/>
      <c r="AB984" s="413"/>
      <c r="AC984" s="413"/>
      <c r="AD984" s="413"/>
      <c r="AE984" s="413"/>
      <c r="AF984" s="413"/>
      <c r="AG984" s="413"/>
      <c r="AH984" s="413"/>
      <c r="AI984" s="413"/>
      <c r="AJ984" s="413"/>
      <c r="AK984" s="413"/>
      <c r="AL984" s="413"/>
      <c r="AM984" s="291"/>
    </row>
    <row r="985" spans="1:39" ht="15" hidden="1" customHeight="1" outlineLevel="1">
      <c r="A985" s="531">
        <v>11</v>
      </c>
      <c r="B985" s="427" t="s">
        <v>104</v>
      </c>
      <c r="C985" s="290" t="s">
        <v>25</v>
      </c>
      <c r="D985" s="294"/>
      <c r="E985" s="294"/>
      <c r="F985" s="294"/>
      <c r="G985" s="294"/>
      <c r="H985" s="294"/>
      <c r="I985" s="294"/>
      <c r="J985" s="294"/>
      <c r="K985" s="294"/>
      <c r="L985" s="294"/>
      <c r="M985" s="294"/>
      <c r="N985" s="294">
        <v>12</v>
      </c>
      <c r="O985" s="294"/>
      <c r="P985" s="294"/>
      <c r="Q985" s="294"/>
      <c r="R985" s="294"/>
      <c r="S985" s="294"/>
      <c r="T985" s="294"/>
      <c r="U985" s="294"/>
      <c r="V985" s="294"/>
      <c r="W985" s="294"/>
      <c r="X985" s="294"/>
      <c r="Y985" s="425"/>
      <c r="Z985" s="414"/>
      <c r="AA985" s="414"/>
      <c r="AB985" s="414"/>
      <c r="AC985" s="414"/>
      <c r="AD985" s="414"/>
      <c r="AE985" s="414"/>
      <c r="AF985" s="414"/>
      <c r="AG985" s="414"/>
      <c r="AH985" s="414"/>
      <c r="AI985" s="414"/>
      <c r="AJ985" s="414"/>
      <c r="AK985" s="414"/>
      <c r="AL985" s="414"/>
      <c r="AM985" s="295">
        <f>SUM(Y985:AL985)</f>
        <v>0</v>
      </c>
    </row>
    <row r="986" spans="1:39" ht="15" hidden="1" customHeight="1" outlineLevel="1">
      <c r="A986" s="531"/>
      <c r="B986" s="293" t="s">
        <v>346</v>
      </c>
      <c r="C986" s="290" t="s">
        <v>163</v>
      </c>
      <c r="D986" s="294"/>
      <c r="E986" s="294"/>
      <c r="F986" s="294"/>
      <c r="G986" s="294"/>
      <c r="H986" s="294"/>
      <c r="I986" s="294"/>
      <c r="J986" s="294"/>
      <c r="K986" s="294"/>
      <c r="L986" s="294"/>
      <c r="M986" s="294"/>
      <c r="N986" s="294">
        <f>N985</f>
        <v>12</v>
      </c>
      <c r="O986" s="294"/>
      <c r="P986" s="294"/>
      <c r="Q986" s="294"/>
      <c r="R986" s="294"/>
      <c r="S986" s="294"/>
      <c r="T986" s="294"/>
      <c r="U986" s="294"/>
      <c r="V986" s="294"/>
      <c r="W986" s="294"/>
      <c r="X986" s="294"/>
      <c r="Y986" s="410">
        <f>Y985</f>
        <v>0</v>
      </c>
      <c r="Z986" s="410">
        <f t="shared" ref="Z986" si="2756">Z985</f>
        <v>0</v>
      </c>
      <c r="AA986" s="410">
        <f t="shared" ref="AA986" si="2757">AA985</f>
        <v>0</v>
      </c>
      <c r="AB986" s="410">
        <f t="shared" ref="AB986" si="2758">AB985</f>
        <v>0</v>
      </c>
      <c r="AC986" s="410">
        <f t="shared" ref="AC986" si="2759">AC985</f>
        <v>0</v>
      </c>
      <c r="AD986" s="410">
        <f t="shared" ref="AD986" si="2760">AD985</f>
        <v>0</v>
      </c>
      <c r="AE986" s="410">
        <f t="shared" ref="AE986" si="2761">AE985</f>
        <v>0</v>
      </c>
      <c r="AF986" s="410">
        <f t="shared" ref="AF986" si="2762">AF985</f>
        <v>0</v>
      </c>
      <c r="AG986" s="410">
        <f t="shared" ref="AG986" si="2763">AG985</f>
        <v>0</v>
      </c>
      <c r="AH986" s="410">
        <f t="shared" ref="AH986" si="2764">AH985</f>
        <v>0</v>
      </c>
      <c r="AI986" s="410">
        <f t="shared" ref="AI986" si="2765">AI985</f>
        <v>0</v>
      </c>
      <c r="AJ986" s="410">
        <f t="shared" ref="AJ986" si="2766">AJ985</f>
        <v>0</v>
      </c>
      <c r="AK986" s="410">
        <f t="shared" ref="AK986" si="2767">AK985</f>
        <v>0</v>
      </c>
      <c r="AL986" s="410">
        <f t="shared" ref="AL986" si="2768">AL985</f>
        <v>0</v>
      </c>
      <c r="AM986" s="296"/>
    </row>
    <row r="987" spans="1:39" ht="15" hidden="1" customHeight="1" outlineLevel="1">
      <c r="A987" s="531"/>
      <c r="B987" s="314"/>
      <c r="C987" s="304"/>
      <c r="D987" s="290"/>
      <c r="E987" s="290"/>
      <c r="F987" s="290"/>
      <c r="G987" s="290"/>
      <c r="H987" s="290"/>
      <c r="I987" s="290"/>
      <c r="J987" s="290"/>
      <c r="K987" s="290"/>
      <c r="L987" s="290"/>
      <c r="M987" s="290"/>
      <c r="N987" s="290"/>
      <c r="O987" s="290"/>
      <c r="P987" s="290"/>
      <c r="Q987" s="290"/>
      <c r="R987" s="290"/>
      <c r="S987" s="290"/>
      <c r="T987" s="290"/>
      <c r="U987" s="290"/>
      <c r="V987" s="290"/>
      <c r="W987" s="290"/>
      <c r="X987" s="290"/>
      <c r="Y987" s="411"/>
      <c r="Z987" s="420"/>
      <c r="AA987" s="420"/>
      <c r="AB987" s="420"/>
      <c r="AC987" s="420"/>
      <c r="AD987" s="420"/>
      <c r="AE987" s="420"/>
      <c r="AF987" s="420"/>
      <c r="AG987" s="420"/>
      <c r="AH987" s="420"/>
      <c r="AI987" s="420"/>
      <c r="AJ987" s="420"/>
      <c r="AK987" s="420"/>
      <c r="AL987" s="420"/>
      <c r="AM987" s="305"/>
    </row>
    <row r="988" spans="1:39" ht="28.5" hidden="1" customHeight="1" outlineLevel="1">
      <c r="A988" s="531">
        <v>12</v>
      </c>
      <c r="B988" s="427" t="s">
        <v>105</v>
      </c>
      <c r="C988" s="290" t="s">
        <v>25</v>
      </c>
      <c r="D988" s="294"/>
      <c r="E988" s="294"/>
      <c r="F988" s="294"/>
      <c r="G988" s="294"/>
      <c r="H988" s="294"/>
      <c r="I988" s="294"/>
      <c r="J988" s="294"/>
      <c r="K988" s="294"/>
      <c r="L988" s="294"/>
      <c r="M988" s="294"/>
      <c r="N988" s="294">
        <v>12</v>
      </c>
      <c r="O988" s="294"/>
      <c r="P988" s="294"/>
      <c r="Q988" s="294"/>
      <c r="R988" s="294"/>
      <c r="S988" s="294"/>
      <c r="T988" s="294"/>
      <c r="U988" s="294"/>
      <c r="V988" s="294"/>
      <c r="W988" s="294"/>
      <c r="X988" s="294"/>
      <c r="Y988" s="409"/>
      <c r="Z988" s="414"/>
      <c r="AA988" s="414"/>
      <c r="AB988" s="414"/>
      <c r="AC988" s="414"/>
      <c r="AD988" s="414"/>
      <c r="AE988" s="414"/>
      <c r="AF988" s="414"/>
      <c r="AG988" s="414"/>
      <c r="AH988" s="414"/>
      <c r="AI988" s="414"/>
      <c r="AJ988" s="414"/>
      <c r="AK988" s="414"/>
      <c r="AL988" s="414"/>
      <c r="AM988" s="295">
        <f>SUM(Y988:AL988)</f>
        <v>0</v>
      </c>
    </row>
    <row r="989" spans="1:39" ht="15" hidden="1" customHeight="1" outlineLevel="1">
      <c r="A989" s="531"/>
      <c r="B989" s="293" t="s">
        <v>346</v>
      </c>
      <c r="C989" s="290" t="s">
        <v>163</v>
      </c>
      <c r="D989" s="294"/>
      <c r="E989" s="294"/>
      <c r="F989" s="294"/>
      <c r="G989" s="294"/>
      <c r="H989" s="294"/>
      <c r="I989" s="294"/>
      <c r="J989" s="294"/>
      <c r="K989" s="294"/>
      <c r="L989" s="294"/>
      <c r="M989" s="294"/>
      <c r="N989" s="294">
        <f>N988</f>
        <v>12</v>
      </c>
      <c r="O989" s="294"/>
      <c r="P989" s="294"/>
      <c r="Q989" s="294"/>
      <c r="R989" s="294"/>
      <c r="S989" s="294"/>
      <c r="T989" s="294"/>
      <c r="U989" s="294"/>
      <c r="V989" s="294"/>
      <c r="W989" s="294"/>
      <c r="X989" s="294"/>
      <c r="Y989" s="410">
        <f>Y988</f>
        <v>0</v>
      </c>
      <c r="Z989" s="410">
        <f t="shared" ref="Z989" si="2769">Z988</f>
        <v>0</v>
      </c>
      <c r="AA989" s="410">
        <f t="shared" ref="AA989" si="2770">AA988</f>
        <v>0</v>
      </c>
      <c r="AB989" s="410">
        <f t="shared" ref="AB989" si="2771">AB988</f>
        <v>0</v>
      </c>
      <c r="AC989" s="410">
        <f t="shared" ref="AC989" si="2772">AC988</f>
        <v>0</v>
      </c>
      <c r="AD989" s="410">
        <f t="shared" ref="AD989" si="2773">AD988</f>
        <v>0</v>
      </c>
      <c r="AE989" s="410">
        <f t="shared" ref="AE989" si="2774">AE988</f>
        <v>0</v>
      </c>
      <c r="AF989" s="410">
        <f t="shared" ref="AF989" si="2775">AF988</f>
        <v>0</v>
      </c>
      <c r="AG989" s="410">
        <f t="shared" ref="AG989" si="2776">AG988</f>
        <v>0</v>
      </c>
      <c r="AH989" s="410">
        <f t="shared" ref="AH989" si="2777">AH988</f>
        <v>0</v>
      </c>
      <c r="AI989" s="410">
        <f t="shared" ref="AI989" si="2778">AI988</f>
        <v>0</v>
      </c>
      <c r="AJ989" s="410">
        <f t="shared" ref="AJ989" si="2779">AJ988</f>
        <v>0</v>
      </c>
      <c r="AK989" s="410">
        <f t="shared" ref="AK989" si="2780">AK988</f>
        <v>0</v>
      </c>
      <c r="AL989" s="410">
        <f t="shared" ref="AL989" si="2781">AL988</f>
        <v>0</v>
      </c>
      <c r="AM989" s="296"/>
    </row>
    <row r="990" spans="1:39" ht="15" hidden="1" customHeight="1" outlineLevel="1">
      <c r="A990" s="531"/>
      <c r="B990" s="314"/>
      <c r="C990" s="304"/>
      <c r="D990" s="290"/>
      <c r="E990" s="290"/>
      <c r="F990" s="290"/>
      <c r="G990" s="290"/>
      <c r="H990" s="290"/>
      <c r="I990" s="290"/>
      <c r="J990" s="290"/>
      <c r="K990" s="290"/>
      <c r="L990" s="290"/>
      <c r="M990" s="290"/>
      <c r="N990" s="290"/>
      <c r="O990" s="290"/>
      <c r="P990" s="290"/>
      <c r="Q990" s="290"/>
      <c r="R990" s="290"/>
      <c r="S990" s="290"/>
      <c r="T990" s="290"/>
      <c r="U990" s="290"/>
      <c r="V990" s="290"/>
      <c r="W990" s="290"/>
      <c r="X990" s="290"/>
      <c r="Y990" s="421"/>
      <c r="Z990" s="421"/>
      <c r="AA990" s="411"/>
      <c r="AB990" s="411"/>
      <c r="AC990" s="411"/>
      <c r="AD990" s="411"/>
      <c r="AE990" s="411"/>
      <c r="AF990" s="411"/>
      <c r="AG990" s="411"/>
      <c r="AH990" s="411"/>
      <c r="AI990" s="411"/>
      <c r="AJ990" s="411"/>
      <c r="AK990" s="411"/>
      <c r="AL990" s="411"/>
      <c r="AM990" s="305"/>
    </row>
    <row r="991" spans="1:39" ht="15" hidden="1" customHeight="1" outlineLevel="1">
      <c r="A991" s="531">
        <v>13</v>
      </c>
      <c r="B991" s="427" t="s">
        <v>106</v>
      </c>
      <c r="C991" s="290" t="s">
        <v>25</v>
      </c>
      <c r="D991" s="294"/>
      <c r="E991" s="294"/>
      <c r="F991" s="294"/>
      <c r="G991" s="294"/>
      <c r="H991" s="294"/>
      <c r="I991" s="294"/>
      <c r="J991" s="294"/>
      <c r="K991" s="294"/>
      <c r="L991" s="294"/>
      <c r="M991" s="294"/>
      <c r="N991" s="294">
        <v>12</v>
      </c>
      <c r="O991" s="294"/>
      <c r="P991" s="294"/>
      <c r="Q991" s="294"/>
      <c r="R991" s="294"/>
      <c r="S991" s="294"/>
      <c r="T991" s="294"/>
      <c r="U991" s="294"/>
      <c r="V991" s="294"/>
      <c r="W991" s="294"/>
      <c r="X991" s="294"/>
      <c r="Y991" s="409"/>
      <c r="Z991" s="414"/>
      <c r="AA991" s="414"/>
      <c r="AB991" s="414"/>
      <c r="AC991" s="414"/>
      <c r="AD991" s="414"/>
      <c r="AE991" s="414"/>
      <c r="AF991" s="414"/>
      <c r="AG991" s="414"/>
      <c r="AH991" s="414"/>
      <c r="AI991" s="414"/>
      <c r="AJ991" s="414"/>
      <c r="AK991" s="414"/>
      <c r="AL991" s="414"/>
      <c r="AM991" s="295">
        <f>SUM(Y991:AL991)</f>
        <v>0</v>
      </c>
    </row>
    <row r="992" spans="1:39" ht="15" hidden="1" customHeight="1" outlineLevel="1">
      <c r="A992" s="531"/>
      <c r="B992" s="293" t="s">
        <v>346</v>
      </c>
      <c r="C992" s="290" t="s">
        <v>163</v>
      </c>
      <c r="D992" s="294"/>
      <c r="E992" s="294"/>
      <c r="F992" s="294"/>
      <c r="G992" s="294"/>
      <c r="H992" s="294"/>
      <c r="I992" s="294"/>
      <c r="J992" s="294"/>
      <c r="K992" s="294"/>
      <c r="L992" s="294"/>
      <c r="M992" s="294"/>
      <c r="N992" s="294">
        <f>N991</f>
        <v>12</v>
      </c>
      <c r="O992" s="294"/>
      <c r="P992" s="294"/>
      <c r="Q992" s="294"/>
      <c r="R992" s="294"/>
      <c r="S992" s="294"/>
      <c r="T992" s="294"/>
      <c r="U992" s="294"/>
      <c r="V992" s="294"/>
      <c r="W992" s="294"/>
      <c r="X992" s="294"/>
      <c r="Y992" s="410">
        <f>Y991</f>
        <v>0</v>
      </c>
      <c r="Z992" s="410">
        <f t="shared" ref="Z992" si="2782">Z991</f>
        <v>0</v>
      </c>
      <c r="AA992" s="410">
        <f t="shared" ref="AA992" si="2783">AA991</f>
        <v>0</v>
      </c>
      <c r="AB992" s="410">
        <f t="shared" ref="AB992" si="2784">AB991</f>
        <v>0</v>
      </c>
      <c r="AC992" s="410">
        <f t="shared" ref="AC992" si="2785">AC991</f>
        <v>0</v>
      </c>
      <c r="AD992" s="410">
        <f t="shared" ref="AD992" si="2786">AD991</f>
        <v>0</v>
      </c>
      <c r="AE992" s="410">
        <f t="shared" ref="AE992" si="2787">AE991</f>
        <v>0</v>
      </c>
      <c r="AF992" s="410">
        <f t="shared" ref="AF992" si="2788">AF991</f>
        <v>0</v>
      </c>
      <c r="AG992" s="410">
        <f t="shared" ref="AG992" si="2789">AG991</f>
        <v>0</v>
      </c>
      <c r="AH992" s="410">
        <f t="shared" ref="AH992" si="2790">AH991</f>
        <v>0</v>
      </c>
      <c r="AI992" s="410">
        <f t="shared" ref="AI992" si="2791">AI991</f>
        <v>0</v>
      </c>
      <c r="AJ992" s="410">
        <f t="shared" ref="AJ992" si="2792">AJ991</f>
        <v>0</v>
      </c>
      <c r="AK992" s="410">
        <f t="shared" ref="AK992" si="2793">AK991</f>
        <v>0</v>
      </c>
      <c r="AL992" s="410">
        <f t="shared" ref="AL992" si="2794">AL991</f>
        <v>0</v>
      </c>
      <c r="AM992" s="305"/>
    </row>
    <row r="993" spans="1:40" ht="15" hidden="1" customHeight="1" outlineLevel="1">
      <c r="A993" s="531"/>
      <c r="B993" s="314"/>
      <c r="C993" s="304"/>
      <c r="D993" s="290"/>
      <c r="E993" s="290"/>
      <c r="F993" s="290"/>
      <c r="G993" s="290"/>
      <c r="H993" s="290"/>
      <c r="I993" s="290"/>
      <c r="J993" s="290"/>
      <c r="K993" s="290"/>
      <c r="L993" s="290"/>
      <c r="M993" s="290"/>
      <c r="N993" s="290"/>
      <c r="O993" s="290"/>
      <c r="P993" s="290"/>
      <c r="Q993" s="290"/>
      <c r="R993" s="290"/>
      <c r="S993" s="290"/>
      <c r="T993" s="290"/>
      <c r="U993" s="290"/>
      <c r="V993" s="290"/>
      <c r="W993" s="290"/>
      <c r="X993" s="290"/>
      <c r="Y993" s="411"/>
      <c r="Z993" s="411"/>
      <c r="AA993" s="411"/>
      <c r="AB993" s="411"/>
      <c r="AC993" s="411"/>
      <c r="AD993" s="411"/>
      <c r="AE993" s="411"/>
      <c r="AF993" s="411"/>
      <c r="AG993" s="411"/>
      <c r="AH993" s="411"/>
      <c r="AI993" s="411"/>
      <c r="AJ993" s="411"/>
      <c r="AK993" s="411"/>
      <c r="AL993" s="411"/>
      <c r="AM993" s="305"/>
    </row>
    <row r="994" spans="1:40" ht="15" hidden="1" customHeight="1" outlineLevel="1">
      <c r="A994" s="531"/>
      <c r="B994" s="287" t="s">
        <v>107</v>
      </c>
      <c r="C994" s="288"/>
      <c r="D994" s="289"/>
      <c r="E994" s="289"/>
      <c r="F994" s="289"/>
      <c r="G994" s="289"/>
      <c r="H994" s="289"/>
      <c r="I994" s="289"/>
      <c r="J994" s="289"/>
      <c r="K994" s="289"/>
      <c r="L994" s="289"/>
      <c r="M994" s="289"/>
      <c r="N994" s="289"/>
      <c r="O994" s="289"/>
      <c r="P994" s="288"/>
      <c r="Q994" s="288"/>
      <c r="R994" s="288"/>
      <c r="S994" s="288"/>
      <c r="T994" s="288"/>
      <c r="U994" s="288"/>
      <c r="V994" s="288"/>
      <c r="W994" s="288"/>
      <c r="X994" s="288"/>
      <c r="Y994" s="413"/>
      <c r="Z994" s="413"/>
      <c r="AA994" s="413"/>
      <c r="AB994" s="413"/>
      <c r="AC994" s="413"/>
      <c r="AD994" s="413"/>
      <c r="AE994" s="413"/>
      <c r="AF994" s="413"/>
      <c r="AG994" s="413"/>
      <c r="AH994" s="413"/>
      <c r="AI994" s="413"/>
      <c r="AJ994" s="413"/>
      <c r="AK994" s="413"/>
      <c r="AL994" s="413"/>
      <c r="AM994" s="291"/>
    </row>
    <row r="995" spans="1:40" ht="15" hidden="1" customHeight="1" outlineLevel="1">
      <c r="A995" s="531">
        <v>14</v>
      </c>
      <c r="B995" s="314" t="s">
        <v>108</v>
      </c>
      <c r="C995" s="290" t="s">
        <v>25</v>
      </c>
      <c r="D995" s="294"/>
      <c r="E995" s="294"/>
      <c r="F995" s="294"/>
      <c r="G995" s="294"/>
      <c r="H995" s="294"/>
      <c r="I995" s="294"/>
      <c r="J995" s="294"/>
      <c r="K995" s="294"/>
      <c r="L995" s="294"/>
      <c r="M995" s="294"/>
      <c r="N995" s="294">
        <v>12</v>
      </c>
      <c r="O995" s="294"/>
      <c r="P995" s="294"/>
      <c r="Q995" s="294"/>
      <c r="R995" s="294"/>
      <c r="S995" s="294"/>
      <c r="T995" s="294"/>
      <c r="U995" s="294"/>
      <c r="V995" s="294"/>
      <c r="W995" s="294"/>
      <c r="X995" s="294"/>
      <c r="Y995" s="409"/>
      <c r="Z995" s="409"/>
      <c r="AA995" s="409"/>
      <c r="AB995" s="409"/>
      <c r="AC995" s="409"/>
      <c r="AD995" s="409"/>
      <c r="AE995" s="409"/>
      <c r="AF995" s="409"/>
      <c r="AG995" s="409"/>
      <c r="AH995" s="409"/>
      <c r="AI995" s="409"/>
      <c r="AJ995" s="409"/>
      <c r="AK995" s="409"/>
      <c r="AL995" s="409"/>
      <c r="AM995" s="295">
        <f>SUM(Y995:AL995)</f>
        <v>0</v>
      </c>
    </row>
    <row r="996" spans="1:40" ht="15" hidden="1" customHeight="1" outlineLevel="1">
      <c r="A996" s="531"/>
      <c r="B996" s="293" t="s">
        <v>346</v>
      </c>
      <c r="C996" s="290" t="s">
        <v>163</v>
      </c>
      <c r="D996" s="294"/>
      <c r="E996" s="294"/>
      <c r="F996" s="294"/>
      <c r="G996" s="294"/>
      <c r="H996" s="294"/>
      <c r="I996" s="294"/>
      <c r="J996" s="294"/>
      <c r="K996" s="294"/>
      <c r="L996" s="294"/>
      <c r="M996" s="294"/>
      <c r="N996" s="294">
        <f>N995</f>
        <v>12</v>
      </c>
      <c r="O996" s="294"/>
      <c r="P996" s="294"/>
      <c r="Q996" s="294"/>
      <c r="R996" s="294"/>
      <c r="S996" s="294"/>
      <c r="T996" s="294"/>
      <c r="U996" s="294"/>
      <c r="V996" s="294"/>
      <c r="W996" s="294"/>
      <c r="X996" s="294"/>
      <c r="Y996" s="410">
        <f>Y995</f>
        <v>0</v>
      </c>
      <c r="Z996" s="410">
        <f t="shared" ref="Z996" si="2795">Z995</f>
        <v>0</v>
      </c>
      <c r="AA996" s="410">
        <f t="shared" ref="AA996" si="2796">AA995</f>
        <v>0</v>
      </c>
      <c r="AB996" s="410">
        <f t="shared" ref="AB996" si="2797">AB995</f>
        <v>0</v>
      </c>
      <c r="AC996" s="410">
        <f t="shared" ref="AC996" si="2798">AC995</f>
        <v>0</v>
      </c>
      <c r="AD996" s="410">
        <f t="shared" ref="AD996" si="2799">AD995</f>
        <v>0</v>
      </c>
      <c r="AE996" s="410">
        <f t="shared" ref="AE996" si="2800">AE995</f>
        <v>0</v>
      </c>
      <c r="AF996" s="410">
        <f t="shared" ref="AF996" si="2801">AF995</f>
        <v>0</v>
      </c>
      <c r="AG996" s="410">
        <f t="shared" ref="AG996" si="2802">AG995</f>
        <v>0</v>
      </c>
      <c r="AH996" s="410">
        <f t="shared" ref="AH996" si="2803">AH995</f>
        <v>0</v>
      </c>
      <c r="AI996" s="410">
        <f t="shared" ref="AI996" si="2804">AI995</f>
        <v>0</v>
      </c>
      <c r="AJ996" s="410">
        <f t="shared" ref="AJ996" si="2805">AJ995</f>
        <v>0</v>
      </c>
      <c r="AK996" s="410">
        <f t="shared" ref="AK996" si="2806">AK995</f>
        <v>0</v>
      </c>
      <c r="AL996" s="410">
        <f t="shared" ref="AL996" si="2807">AL995</f>
        <v>0</v>
      </c>
      <c r="AM996" s="296"/>
    </row>
    <row r="997" spans="1:40" ht="15" hidden="1" customHeight="1" outlineLevel="1">
      <c r="A997" s="531"/>
      <c r="B997" s="314"/>
      <c r="C997" s="304"/>
      <c r="D997" s="290"/>
      <c r="E997" s="290"/>
      <c r="F997" s="290"/>
      <c r="G997" s="290"/>
      <c r="H997" s="290"/>
      <c r="I997" s="290"/>
      <c r="J997" s="290"/>
      <c r="K997" s="290"/>
      <c r="L997" s="290"/>
      <c r="M997" s="290"/>
      <c r="N997" s="467"/>
      <c r="O997" s="290"/>
      <c r="P997" s="290"/>
      <c r="Q997" s="290"/>
      <c r="R997" s="290"/>
      <c r="S997" s="290"/>
      <c r="T997" s="290"/>
      <c r="U997" s="290"/>
      <c r="V997" s="290"/>
      <c r="W997" s="290"/>
      <c r="X997" s="290"/>
      <c r="Y997" s="411"/>
      <c r="Z997" s="411"/>
      <c r="AA997" s="411"/>
      <c r="AB997" s="411"/>
      <c r="AC997" s="411"/>
      <c r="AD997" s="411"/>
      <c r="AE997" s="411"/>
      <c r="AF997" s="411"/>
      <c r="AG997" s="411"/>
      <c r="AH997" s="411"/>
      <c r="AI997" s="411"/>
      <c r="AJ997" s="411"/>
      <c r="AK997" s="411"/>
      <c r="AL997" s="411"/>
      <c r="AM997" s="300"/>
      <c r="AN997" s="629"/>
    </row>
    <row r="998" spans="1:40" s="308" customFormat="1" ht="15.6" hidden="1" outlineLevel="1">
      <c r="A998" s="531"/>
      <c r="B998" s="287" t="s">
        <v>489</v>
      </c>
      <c r="C998" s="290"/>
      <c r="D998" s="290"/>
      <c r="E998" s="290"/>
      <c r="F998" s="290"/>
      <c r="G998" s="290"/>
      <c r="H998" s="290"/>
      <c r="I998" s="290"/>
      <c r="J998" s="290"/>
      <c r="K998" s="290"/>
      <c r="L998" s="290"/>
      <c r="M998" s="290"/>
      <c r="N998" s="290"/>
      <c r="O998" s="290"/>
      <c r="P998" s="290"/>
      <c r="Q998" s="290"/>
      <c r="R998" s="290"/>
      <c r="S998" s="290"/>
      <c r="T998" s="290"/>
      <c r="U998" s="290"/>
      <c r="V998" s="290"/>
      <c r="W998" s="290"/>
      <c r="X998" s="290"/>
      <c r="Y998" s="411"/>
      <c r="Z998" s="411"/>
      <c r="AA998" s="411"/>
      <c r="AB998" s="411"/>
      <c r="AC998" s="411"/>
      <c r="AD998" s="411"/>
      <c r="AE998" s="415"/>
      <c r="AF998" s="415"/>
      <c r="AG998" s="415"/>
      <c r="AH998" s="415"/>
      <c r="AI998" s="415"/>
      <c r="AJ998" s="415"/>
      <c r="AK998" s="415"/>
      <c r="AL998" s="415"/>
      <c r="AM998" s="516"/>
      <c r="AN998" s="630"/>
    </row>
    <row r="999" spans="1:40" ht="15" hidden="1" outlineLevel="1">
      <c r="A999" s="531">
        <v>15</v>
      </c>
      <c r="B999" s="293" t="s">
        <v>494</v>
      </c>
      <c r="C999" s="290" t="s">
        <v>25</v>
      </c>
      <c r="D999" s="294"/>
      <c r="E999" s="294"/>
      <c r="F999" s="294"/>
      <c r="G999" s="294"/>
      <c r="H999" s="294"/>
      <c r="I999" s="294"/>
      <c r="J999" s="294"/>
      <c r="K999" s="294"/>
      <c r="L999" s="294"/>
      <c r="M999" s="294"/>
      <c r="N999" s="294">
        <v>0</v>
      </c>
      <c r="O999" s="294"/>
      <c r="P999" s="294"/>
      <c r="Q999" s="294"/>
      <c r="R999" s="294"/>
      <c r="S999" s="294"/>
      <c r="T999" s="294"/>
      <c r="U999" s="294"/>
      <c r="V999" s="294"/>
      <c r="W999" s="294"/>
      <c r="X999" s="294"/>
      <c r="Y999" s="409"/>
      <c r="Z999" s="409"/>
      <c r="AA999" s="409"/>
      <c r="AB999" s="409"/>
      <c r="AC999" s="409"/>
      <c r="AD999" s="409"/>
      <c r="AE999" s="409"/>
      <c r="AF999" s="409"/>
      <c r="AG999" s="409"/>
      <c r="AH999" s="409"/>
      <c r="AI999" s="409"/>
      <c r="AJ999" s="409"/>
      <c r="AK999" s="409"/>
      <c r="AL999" s="409"/>
      <c r="AM999" s="631">
        <f>SUM(Y999:AL999)</f>
        <v>0</v>
      </c>
      <c r="AN999" s="629"/>
    </row>
    <row r="1000" spans="1:40" ht="15" hidden="1" outlineLevel="1">
      <c r="A1000" s="531"/>
      <c r="B1000" s="293" t="s">
        <v>342</v>
      </c>
      <c r="C1000" s="290" t="s">
        <v>163</v>
      </c>
      <c r="D1000" s="294"/>
      <c r="E1000" s="294"/>
      <c r="F1000" s="294"/>
      <c r="G1000" s="294"/>
      <c r="H1000" s="294"/>
      <c r="I1000" s="294"/>
      <c r="J1000" s="294"/>
      <c r="K1000" s="294"/>
      <c r="L1000" s="294"/>
      <c r="M1000" s="294"/>
      <c r="N1000" s="294">
        <f>N999</f>
        <v>0</v>
      </c>
      <c r="O1000" s="294"/>
      <c r="P1000" s="294"/>
      <c r="Q1000" s="294"/>
      <c r="R1000" s="294"/>
      <c r="S1000" s="294"/>
      <c r="T1000" s="294"/>
      <c r="U1000" s="294"/>
      <c r="V1000" s="294"/>
      <c r="W1000" s="294"/>
      <c r="X1000" s="294"/>
      <c r="Y1000" s="410">
        <f>Y999</f>
        <v>0</v>
      </c>
      <c r="Z1000" s="410">
        <f>Z999</f>
        <v>0</v>
      </c>
      <c r="AA1000" s="410">
        <f t="shared" ref="AA1000:AL1000" si="2808">AA999</f>
        <v>0</v>
      </c>
      <c r="AB1000" s="410">
        <f t="shared" si="2808"/>
        <v>0</v>
      </c>
      <c r="AC1000" s="410">
        <f t="shared" si="2808"/>
        <v>0</v>
      </c>
      <c r="AD1000" s="410">
        <f>AD999</f>
        <v>0</v>
      </c>
      <c r="AE1000" s="410">
        <f t="shared" si="2808"/>
        <v>0</v>
      </c>
      <c r="AF1000" s="410">
        <f t="shared" si="2808"/>
        <v>0</v>
      </c>
      <c r="AG1000" s="410">
        <f t="shared" si="2808"/>
        <v>0</v>
      </c>
      <c r="AH1000" s="410">
        <f t="shared" si="2808"/>
        <v>0</v>
      </c>
      <c r="AI1000" s="410">
        <f t="shared" si="2808"/>
        <v>0</v>
      </c>
      <c r="AJ1000" s="410">
        <f t="shared" si="2808"/>
        <v>0</v>
      </c>
      <c r="AK1000" s="410">
        <f t="shared" si="2808"/>
        <v>0</v>
      </c>
      <c r="AL1000" s="410">
        <f t="shared" si="2808"/>
        <v>0</v>
      </c>
      <c r="AM1000" s="296"/>
    </row>
    <row r="1001" spans="1:40" ht="15" hidden="1" outlineLevel="1">
      <c r="A1001" s="531"/>
      <c r="B1001" s="314"/>
      <c r="C1001" s="304"/>
      <c r="D1001" s="290"/>
      <c r="E1001" s="290"/>
      <c r="F1001" s="290"/>
      <c r="G1001" s="290"/>
      <c r="H1001" s="290"/>
      <c r="I1001" s="290"/>
      <c r="J1001" s="290"/>
      <c r="K1001" s="290"/>
      <c r="L1001" s="290"/>
      <c r="M1001" s="290"/>
      <c r="N1001" s="290"/>
      <c r="O1001" s="290"/>
      <c r="P1001" s="290"/>
      <c r="Q1001" s="290"/>
      <c r="R1001" s="290"/>
      <c r="S1001" s="290"/>
      <c r="T1001" s="290"/>
      <c r="U1001" s="290"/>
      <c r="V1001" s="290"/>
      <c r="W1001" s="290"/>
      <c r="X1001" s="290"/>
      <c r="Y1001" s="411"/>
      <c r="Z1001" s="411"/>
      <c r="AA1001" s="411"/>
      <c r="AB1001" s="411"/>
      <c r="AC1001" s="411"/>
      <c r="AD1001" s="411"/>
      <c r="AE1001" s="411"/>
      <c r="AF1001" s="411"/>
      <c r="AG1001" s="411"/>
      <c r="AH1001" s="411"/>
      <c r="AI1001" s="411"/>
      <c r="AJ1001" s="411"/>
      <c r="AK1001" s="411"/>
      <c r="AL1001" s="411"/>
      <c r="AM1001" s="305"/>
    </row>
    <row r="1002" spans="1:40" s="282" customFormat="1" ht="15" hidden="1" outlineLevel="1">
      <c r="A1002" s="531">
        <v>16</v>
      </c>
      <c r="B1002" s="323" t="s">
        <v>490</v>
      </c>
      <c r="C1002" s="290" t="s">
        <v>25</v>
      </c>
      <c r="D1002" s="294"/>
      <c r="E1002" s="294"/>
      <c r="F1002" s="294"/>
      <c r="G1002" s="294"/>
      <c r="H1002" s="294"/>
      <c r="I1002" s="294"/>
      <c r="J1002" s="294"/>
      <c r="K1002" s="294"/>
      <c r="L1002" s="294"/>
      <c r="M1002" s="294"/>
      <c r="N1002" s="294">
        <v>0</v>
      </c>
      <c r="O1002" s="294"/>
      <c r="P1002" s="294"/>
      <c r="Q1002" s="294"/>
      <c r="R1002" s="294"/>
      <c r="S1002" s="294"/>
      <c r="T1002" s="294"/>
      <c r="U1002" s="294"/>
      <c r="V1002" s="294"/>
      <c r="W1002" s="294"/>
      <c r="X1002" s="294"/>
      <c r="Y1002" s="409"/>
      <c r="Z1002" s="409"/>
      <c r="AA1002" s="409"/>
      <c r="AB1002" s="409"/>
      <c r="AC1002" s="409"/>
      <c r="AD1002" s="409"/>
      <c r="AE1002" s="409"/>
      <c r="AF1002" s="409"/>
      <c r="AG1002" s="409"/>
      <c r="AH1002" s="409"/>
      <c r="AI1002" s="409"/>
      <c r="AJ1002" s="409"/>
      <c r="AK1002" s="409"/>
      <c r="AL1002" s="409"/>
      <c r="AM1002" s="295">
        <f>SUM(Y1002:AL1002)</f>
        <v>0</v>
      </c>
    </row>
    <row r="1003" spans="1:40" s="282" customFormat="1" ht="15" hidden="1" outlineLevel="1">
      <c r="A1003" s="531"/>
      <c r="B1003" s="293" t="s">
        <v>342</v>
      </c>
      <c r="C1003" s="290" t="s">
        <v>163</v>
      </c>
      <c r="D1003" s="294"/>
      <c r="E1003" s="294"/>
      <c r="F1003" s="294"/>
      <c r="G1003" s="294"/>
      <c r="H1003" s="294"/>
      <c r="I1003" s="294"/>
      <c r="J1003" s="294"/>
      <c r="K1003" s="294"/>
      <c r="L1003" s="294"/>
      <c r="M1003" s="294"/>
      <c r="N1003" s="294">
        <f>N1002</f>
        <v>0</v>
      </c>
      <c r="O1003" s="294"/>
      <c r="P1003" s="294"/>
      <c r="Q1003" s="294"/>
      <c r="R1003" s="294"/>
      <c r="S1003" s="294"/>
      <c r="T1003" s="294"/>
      <c r="U1003" s="294"/>
      <c r="V1003" s="294"/>
      <c r="W1003" s="294"/>
      <c r="X1003" s="294"/>
      <c r="Y1003" s="410">
        <f>Y1002</f>
        <v>0</v>
      </c>
      <c r="Z1003" s="410">
        <f t="shared" ref="Z1003:AK1003" si="2809">Z1002</f>
        <v>0</v>
      </c>
      <c r="AA1003" s="410">
        <f t="shared" si="2809"/>
        <v>0</v>
      </c>
      <c r="AB1003" s="410">
        <f t="shared" si="2809"/>
        <v>0</v>
      </c>
      <c r="AC1003" s="410">
        <f t="shared" si="2809"/>
        <v>0</v>
      </c>
      <c r="AD1003" s="410">
        <f t="shared" si="2809"/>
        <v>0</v>
      </c>
      <c r="AE1003" s="410">
        <f t="shared" si="2809"/>
        <v>0</v>
      </c>
      <c r="AF1003" s="410">
        <f t="shared" si="2809"/>
        <v>0</v>
      </c>
      <c r="AG1003" s="410">
        <f t="shared" si="2809"/>
        <v>0</v>
      </c>
      <c r="AH1003" s="410">
        <f t="shared" si="2809"/>
        <v>0</v>
      </c>
      <c r="AI1003" s="410">
        <f t="shared" si="2809"/>
        <v>0</v>
      </c>
      <c r="AJ1003" s="410">
        <f t="shared" si="2809"/>
        <v>0</v>
      </c>
      <c r="AK1003" s="410">
        <f t="shared" si="2809"/>
        <v>0</v>
      </c>
      <c r="AL1003" s="410">
        <f>AL1002</f>
        <v>0</v>
      </c>
      <c r="AM1003" s="296"/>
    </row>
    <row r="1004" spans="1:40" s="282" customFormat="1" ht="15" hidden="1" outlineLevel="1">
      <c r="A1004" s="531"/>
      <c r="B1004" s="323"/>
      <c r="C1004" s="290"/>
      <c r="D1004" s="290"/>
      <c r="E1004" s="290"/>
      <c r="F1004" s="290"/>
      <c r="G1004" s="290"/>
      <c r="H1004" s="290"/>
      <c r="I1004" s="290"/>
      <c r="J1004" s="290"/>
      <c r="K1004" s="290"/>
      <c r="L1004" s="290"/>
      <c r="M1004" s="290"/>
      <c r="N1004" s="290"/>
      <c r="O1004" s="290"/>
      <c r="P1004" s="290"/>
      <c r="Q1004" s="290"/>
      <c r="R1004" s="290"/>
      <c r="S1004" s="290"/>
      <c r="T1004" s="290"/>
      <c r="U1004" s="290"/>
      <c r="V1004" s="290"/>
      <c r="W1004" s="290"/>
      <c r="X1004" s="290"/>
      <c r="Y1004" s="411"/>
      <c r="Z1004" s="411"/>
      <c r="AA1004" s="411"/>
      <c r="AB1004" s="411"/>
      <c r="AC1004" s="411"/>
      <c r="AD1004" s="411"/>
      <c r="AE1004" s="415"/>
      <c r="AF1004" s="415"/>
      <c r="AG1004" s="415"/>
      <c r="AH1004" s="415"/>
      <c r="AI1004" s="415"/>
      <c r="AJ1004" s="415"/>
      <c r="AK1004" s="415"/>
      <c r="AL1004" s="415"/>
      <c r="AM1004" s="312"/>
    </row>
    <row r="1005" spans="1:40" ht="15.6" hidden="1" outlineLevel="1">
      <c r="A1005" s="531"/>
      <c r="B1005" s="518" t="s">
        <v>495</v>
      </c>
      <c r="C1005" s="319"/>
      <c r="D1005" s="289"/>
      <c r="E1005" s="288"/>
      <c r="F1005" s="288"/>
      <c r="G1005" s="288"/>
      <c r="H1005" s="288"/>
      <c r="I1005" s="288"/>
      <c r="J1005" s="288"/>
      <c r="K1005" s="288"/>
      <c r="L1005" s="288"/>
      <c r="M1005" s="288"/>
      <c r="N1005" s="289"/>
      <c r="O1005" s="288"/>
      <c r="P1005" s="288"/>
      <c r="Q1005" s="288"/>
      <c r="R1005" s="288"/>
      <c r="S1005" s="288"/>
      <c r="T1005" s="288"/>
      <c r="U1005" s="288"/>
      <c r="V1005" s="288"/>
      <c r="W1005" s="288"/>
      <c r="X1005" s="288"/>
      <c r="Y1005" s="413"/>
      <c r="Z1005" s="413"/>
      <c r="AA1005" s="413"/>
      <c r="AB1005" s="413"/>
      <c r="AC1005" s="413"/>
      <c r="AD1005" s="413"/>
      <c r="AE1005" s="413"/>
      <c r="AF1005" s="413"/>
      <c r="AG1005" s="413"/>
      <c r="AH1005" s="413"/>
      <c r="AI1005" s="413"/>
      <c r="AJ1005" s="413"/>
      <c r="AK1005" s="413"/>
      <c r="AL1005" s="413"/>
      <c r="AM1005" s="291"/>
    </row>
    <row r="1006" spans="1:40" ht="15" hidden="1" outlineLevel="1">
      <c r="A1006" s="531">
        <v>17</v>
      </c>
      <c r="B1006" s="427" t="s">
        <v>112</v>
      </c>
      <c r="C1006" s="290" t="s">
        <v>25</v>
      </c>
      <c r="D1006" s="294"/>
      <c r="E1006" s="294"/>
      <c r="F1006" s="294"/>
      <c r="G1006" s="294"/>
      <c r="H1006" s="294"/>
      <c r="I1006" s="294"/>
      <c r="J1006" s="294"/>
      <c r="K1006" s="294"/>
      <c r="L1006" s="294"/>
      <c r="M1006" s="294"/>
      <c r="N1006" s="294">
        <v>12</v>
      </c>
      <c r="O1006" s="294"/>
      <c r="P1006" s="294"/>
      <c r="Q1006" s="294"/>
      <c r="R1006" s="294"/>
      <c r="S1006" s="294"/>
      <c r="T1006" s="294"/>
      <c r="U1006" s="294"/>
      <c r="V1006" s="294"/>
      <c r="W1006" s="294"/>
      <c r="X1006" s="294"/>
      <c r="Y1006" s="425"/>
      <c r="Z1006" s="409"/>
      <c r="AA1006" s="409"/>
      <c r="AB1006" s="409"/>
      <c r="AC1006" s="409"/>
      <c r="AD1006" s="409"/>
      <c r="AE1006" s="409"/>
      <c r="AF1006" s="414"/>
      <c r="AG1006" s="414"/>
      <c r="AH1006" s="414"/>
      <c r="AI1006" s="414"/>
      <c r="AJ1006" s="414"/>
      <c r="AK1006" s="414"/>
      <c r="AL1006" s="414"/>
      <c r="AM1006" s="295">
        <f>SUM(Y1006:AL1006)</f>
        <v>0</v>
      </c>
    </row>
    <row r="1007" spans="1:40" ht="15" hidden="1" outlineLevel="1">
      <c r="A1007" s="531"/>
      <c r="B1007" s="293" t="s">
        <v>342</v>
      </c>
      <c r="C1007" s="290" t="s">
        <v>163</v>
      </c>
      <c r="D1007" s="294"/>
      <c r="E1007" s="294"/>
      <c r="F1007" s="294"/>
      <c r="G1007" s="294"/>
      <c r="H1007" s="294"/>
      <c r="I1007" s="294"/>
      <c r="J1007" s="294"/>
      <c r="K1007" s="294"/>
      <c r="L1007" s="294"/>
      <c r="M1007" s="294"/>
      <c r="N1007" s="294">
        <f>N1006</f>
        <v>12</v>
      </c>
      <c r="O1007" s="294"/>
      <c r="P1007" s="294"/>
      <c r="Q1007" s="294"/>
      <c r="R1007" s="294"/>
      <c r="S1007" s="294"/>
      <c r="T1007" s="294"/>
      <c r="U1007" s="294"/>
      <c r="V1007" s="294"/>
      <c r="W1007" s="294"/>
      <c r="X1007" s="294"/>
      <c r="Y1007" s="410">
        <f>Y1006</f>
        <v>0</v>
      </c>
      <c r="Z1007" s="410">
        <f t="shared" ref="Z1007:AL1007" si="2810">Z1006</f>
        <v>0</v>
      </c>
      <c r="AA1007" s="410">
        <f t="shared" si="2810"/>
        <v>0</v>
      </c>
      <c r="AB1007" s="410">
        <f t="shared" si="2810"/>
        <v>0</v>
      </c>
      <c r="AC1007" s="410">
        <f t="shared" si="2810"/>
        <v>0</v>
      </c>
      <c r="AD1007" s="410">
        <f t="shared" si="2810"/>
        <v>0</v>
      </c>
      <c r="AE1007" s="410">
        <f t="shared" si="2810"/>
        <v>0</v>
      </c>
      <c r="AF1007" s="410">
        <f t="shared" si="2810"/>
        <v>0</v>
      </c>
      <c r="AG1007" s="410">
        <f t="shared" si="2810"/>
        <v>0</v>
      </c>
      <c r="AH1007" s="410">
        <f t="shared" si="2810"/>
        <v>0</v>
      </c>
      <c r="AI1007" s="410">
        <f t="shared" si="2810"/>
        <v>0</v>
      </c>
      <c r="AJ1007" s="410">
        <f t="shared" si="2810"/>
        <v>0</v>
      </c>
      <c r="AK1007" s="410">
        <f t="shared" si="2810"/>
        <v>0</v>
      </c>
      <c r="AL1007" s="410">
        <f t="shared" si="2810"/>
        <v>0</v>
      </c>
      <c r="AM1007" s="305"/>
    </row>
    <row r="1008" spans="1:40" ht="15" hidden="1" outlineLevel="1">
      <c r="A1008" s="531"/>
      <c r="B1008" s="293"/>
      <c r="C1008" s="290"/>
      <c r="D1008" s="290"/>
      <c r="E1008" s="290"/>
      <c r="F1008" s="290"/>
      <c r="G1008" s="290"/>
      <c r="H1008" s="290"/>
      <c r="I1008" s="290"/>
      <c r="J1008" s="290"/>
      <c r="K1008" s="290"/>
      <c r="L1008" s="290"/>
      <c r="M1008" s="290"/>
      <c r="N1008" s="290"/>
      <c r="O1008" s="290"/>
      <c r="P1008" s="290"/>
      <c r="Q1008" s="290"/>
      <c r="R1008" s="290"/>
      <c r="S1008" s="290"/>
      <c r="T1008" s="290"/>
      <c r="U1008" s="290"/>
      <c r="V1008" s="290"/>
      <c r="W1008" s="290"/>
      <c r="X1008" s="290"/>
      <c r="Y1008" s="421"/>
      <c r="Z1008" s="424"/>
      <c r="AA1008" s="424"/>
      <c r="AB1008" s="424"/>
      <c r="AC1008" s="424"/>
      <c r="AD1008" s="424"/>
      <c r="AE1008" s="424"/>
      <c r="AF1008" s="424"/>
      <c r="AG1008" s="424"/>
      <c r="AH1008" s="424"/>
      <c r="AI1008" s="424"/>
      <c r="AJ1008" s="424"/>
      <c r="AK1008" s="424"/>
      <c r="AL1008" s="424"/>
      <c r="AM1008" s="305"/>
    </row>
    <row r="1009" spans="1:39" ht="15" hidden="1" outlineLevel="1">
      <c r="A1009" s="531">
        <v>18</v>
      </c>
      <c r="B1009" s="427" t="s">
        <v>109</v>
      </c>
      <c r="C1009" s="290" t="s">
        <v>25</v>
      </c>
      <c r="D1009" s="294"/>
      <c r="E1009" s="294"/>
      <c r="F1009" s="294"/>
      <c r="G1009" s="294"/>
      <c r="H1009" s="294"/>
      <c r="I1009" s="294"/>
      <c r="J1009" s="294"/>
      <c r="K1009" s="294"/>
      <c r="L1009" s="294"/>
      <c r="M1009" s="294"/>
      <c r="N1009" s="294">
        <v>12</v>
      </c>
      <c r="O1009" s="294"/>
      <c r="P1009" s="294"/>
      <c r="Q1009" s="294"/>
      <c r="R1009" s="294"/>
      <c r="S1009" s="294"/>
      <c r="T1009" s="294"/>
      <c r="U1009" s="294"/>
      <c r="V1009" s="294"/>
      <c r="W1009" s="294"/>
      <c r="X1009" s="294"/>
      <c r="Y1009" s="425"/>
      <c r="Z1009" s="409"/>
      <c r="AA1009" s="409"/>
      <c r="AB1009" s="409"/>
      <c r="AC1009" s="409"/>
      <c r="AD1009" s="409"/>
      <c r="AE1009" s="409"/>
      <c r="AF1009" s="414"/>
      <c r="AG1009" s="414"/>
      <c r="AH1009" s="414"/>
      <c r="AI1009" s="414"/>
      <c r="AJ1009" s="414"/>
      <c r="AK1009" s="414"/>
      <c r="AL1009" s="414"/>
      <c r="AM1009" s="295">
        <f>SUM(Y1009:AL1009)</f>
        <v>0</v>
      </c>
    </row>
    <row r="1010" spans="1:39" ht="15" hidden="1" outlineLevel="1">
      <c r="A1010" s="531"/>
      <c r="B1010" s="293" t="s">
        <v>342</v>
      </c>
      <c r="C1010" s="290" t="s">
        <v>163</v>
      </c>
      <c r="D1010" s="294"/>
      <c r="E1010" s="294"/>
      <c r="F1010" s="294"/>
      <c r="G1010" s="294"/>
      <c r="H1010" s="294"/>
      <c r="I1010" s="294"/>
      <c r="J1010" s="294"/>
      <c r="K1010" s="294"/>
      <c r="L1010" s="294"/>
      <c r="M1010" s="294"/>
      <c r="N1010" s="294">
        <f>N1009</f>
        <v>12</v>
      </c>
      <c r="O1010" s="294"/>
      <c r="P1010" s="294"/>
      <c r="Q1010" s="294"/>
      <c r="R1010" s="294"/>
      <c r="S1010" s="294"/>
      <c r="T1010" s="294"/>
      <c r="U1010" s="294"/>
      <c r="V1010" s="294"/>
      <c r="W1010" s="294"/>
      <c r="X1010" s="294"/>
      <c r="Y1010" s="410">
        <f>Y1009</f>
        <v>0</v>
      </c>
      <c r="Z1010" s="410">
        <f t="shared" ref="Z1010:AL1010" si="2811">Z1009</f>
        <v>0</v>
      </c>
      <c r="AA1010" s="410">
        <f t="shared" si="2811"/>
        <v>0</v>
      </c>
      <c r="AB1010" s="410">
        <f t="shared" si="2811"/>
        <v>0</v>
      </c>
      <c r="AC1010" s="410">
        <f t="shared" si="2811"/>
        <v>0</v>
      </c>
      <c r="AD1010" s="410">
        <f t="shared" si="2811"/>
        <v>0</v>
      </c>
      <c r="AE1010" s="410">
        <f t="shared" si="2811"/>
        <v>0</v>
      </c>
      <c r="AF1010" s="410">
        <f t="shared" si="2811"/>
        <v>0</v>
      </c>
      <c r="AG1010" s="410">
        <f t="shared" si="2811"/>
        <v>0</v>
      </c>
      <c r="AH1010" s="410">
        <f t="shared" si="2811"/>
        <v>0</v>
      </c>
      <c r="AI1010" s="410">
        <f t="shared" si="2811"/>
        <v>0</v>
      </c>
      <c r="AJ1010" s="410">
        <f t="shared" si="2811"/>
        <v>0</v>
      </c>
      <c r="AK1010" s="410">
        <f t="shared" si="2811"/>
        <v>0</v>
      </c>
      <c r="AL1010" s="410">
        <f t="shared" si="2811"/>
        <v>0</v>
      </c>
      <c r="AM1010" s="305"/>
    </row>
    <row r="1011" spans="1:39" ht="15" hidden="1" outlineLevel="1">
      <c r="A1011" s="531"/>
      <c r="B1011" s="321"/>
      <c r="C1011" s="290"/>
      <c r="D1011" s="290"/>
      <c r="E1011" s="290"/>
      <c r="F1011" s="290"/>
      <c r="G1011" s="290"/>
      <c r="H1011" s="290"/>
      <c r="I1011" s="290"/>
      <c r="J1011" s="290"/>
      <c r="K1011" s="290"/>
      <c r="L1011" s="290"/>
      <c r="M1011" s="290"/>
      <c r="N1011" s="290"/>
      <c r="O1011" s="290"/>
      <c r="P1011" s="290"/>
      <c r="Q1011" s="290"/>
      <c r="R1011" s="290"/>
      <c r="S1011" s="290"/>
      <c r="T1011" s="290"/>
      <c r="U1011" s="290"/>
      <c r="V1011" s="290"/>
      <c r="W1011" s="290"/>
      <c r="X1011" s="290"/>
      <c r="Y1011" s="422"/>
      <c r="Z1011" s="423"/>
      <c r="AA1011" s="423"/>
      <c r="AB1011" s="423"/>
      <c r="AC1011" s="423"/>
      <c r="AD1011" s="423"/>
      <c r="AE1011" s="423"/>
      <c r="AF1011" s="423"/>
      <c r="AG1011" s="423"/>
      <c r="AH1011" s="423"/>
      <c r="AI1011" s="423"/>
      <c r="AJ1011" s="423"/>
      <c r="AK1011" s="423"/>
      <c r="AL1011" s="423"/>
      <c r="AM1011" s="296"/>
    </row>
    <row r="1012" spans="1:39" ht="15" hidden="1" outlineLevel="1">
      <c r="A1012" s="531">
        <v>19</v>
      </c>
      <c r="B1012" s="427" t="s">
        <v>111</v>
      </c>
      <c r="C1012" s="290" t="s">
        <v>25</v>
      </c>
      <c r="D1012" s="294"/>
      <c r="E1012" s="294"/>
      <c r="F1012" s="294"/>
      <c r="G1012" s="294"/>
      <c r="H1012" s="294"/>
      <c r="I1012" s="294"/>
      <c r="J1012" s="294"/>
      <c r="K1012" s="294"/>
      <c r="L1012" s="294"/>
      <c r="M1012" s="294"/>
      <c r="N1012" s="294">
        <v>12</v>
      </c>
      <c r="O1012" s="294"/>
      <c r="P1012" s="294"/>
      <c r="Q1012" s="294"/>
      <c r="R1012" s="294"/>
      <c r="S1012" s="294"/>
      <c r="T1012" s="294"/>
      <c r="U1012" s="294"/>
      <c r="V1012" s="294"/>
      <c r="W1012" s="294"/>
      <c r="X1012" s="294"/>
      <c r="Y1012" s="425"/>
      <c r="Z1012" s="409"/>
      <c r="AA1012" s="409"/>
      <c r="AB1012" s="409"/>
      <c r="AC1012" s="409"/>
      <c r="AD1012" s="409"/>
      <c r="AE1012" s="409"/>
      <c r="AF1012" s="414"/>
      <c r="AG1012" s="414"/>
      <c r="AH1012" s="414"/>
      <c r="AI1012" s="414"/>
      <c r="AJ1012" s="414"/>
      <c r="AK1012" s="414"/>
      <c r="AL1012" s="414"/>
      <c r="AM1012" s="295">
        <f>SUM(Y1012:AL1012)</f>
        <v>0</v>
      </c>
    </row>
    <row r="1013" spans="1:39" ht="15" hidden="1" outlineLevel="1">
      <c r="A1013" s="531"/>
      <c r="B1013" s="293" t="s">
        <v>342</v>
      </c>
      <c r="C1013" s="290" t="s">
        <v>163</v>
      </c>
      <c r="D1013" s="294"/>
      <c r="E1013" s="294"/>
      <c r="F1013" s="294"/>
      <c r="G1013" s="294"/>
      <c r="H1013" s="294"/>
      <c r="I1013" s="294"/>
      <c r="J1013" s="294"/>
      <c r="K1013" s="294"/>
      <c r="L1013" s="294"/>
      <c r="M1013" s="294"/>
      <c r="N1013" s="294">
        <f>N1012</f>
        <v>12</v>
      </c>
      <c r="O1013" s="294"/>
      <c r="P1013" s="294"/>
      <c r="Q1013" s="294"/>
      <c r="R1013" s="294"/>
      <c r="S1013" s="294"/>
      <c r="T1013" s="294"/>
      <c r="U1013" s="294"/>
      <c r="V1013" s="294"/>
      <c r="W1013" s="294"/>
      <c r="X1013" s="294"/>
      <c r="Y1013" s="410">
        <f>Y1012</f>
        <v>0</v>
      </c>
      <c r="Z1013" s="410">
        <f t="shared" ref="Z1013:AL1013" si="2812">Z1012</f>
        <v>0</v>
      </c>
      <c r="AA1013" s="410">
        <f t="shared" si="2812"/>
        <v>0</v>
      </c>
      <c r="AB1013" s="410">
        <f t="shared" si="2812"/>
        <v>0</v>
      </c>
      <c r="AC1013" s="410">
        <f t="shared" si="2812"/>
        <v>0</v>
      </c>
      <c r="AD1013" s="410">
        <f t="shared" si="2812"/>
        <v>0</v>
      </c>
      <c r="AE1013" s="410">
        <f t="shared" si="2812"/>
        <v>0</v>
      </c>
      <c r="AF1013" s="410">
        <f t="shared" si="2812"/>
        <v>0</v>
      </c>
      <c r="AG1013" s="410">
        <f t="shared" si="2812"/>
        <v>0</v>
      </c>
      <c r="AH1013" s="410">
        <f t="shared" si="2812"/>
        <v>0</v>
      </c>
      <c r="AI1013" s="410">
        <f t="shared" si="2812"/>
        <v>0</v>
      </c>
      <c r="AJ1013" s="410">
        <f t="shared" si="2812"/>
        <v>0</v>
      </c>
      <c r="AK1013" s="410">
        <f t="shared" si="2812"/>
        <v>0</v>
      </c>
      <c r="AL1013" s="410">
        <f t="shared" si="2812"/>
        <v>0</v>
      </c>
      <c r="AM1013" s="296"/>
    </row>
    <row r="1014" spans="1:39" ht="15" hidden="1" outlineLevel="1">
      <c r="A1014" s="531"/>
      <c r="B1014" s="321"/>
      <c r="C1014" s="290"/>
      <c r="D1014" s="290"/>
      <c r="E1014" s="290"/>
      <c r="F1014" s="290"/>
      <c r="G1014" s="290"/>
      <c r="H1014" s="290"/>
      <c r="I1014" s="290"/>
      <c r="J1014" s="290"/>
      <c r="K1014" s="290"/>
      <c r="L1014" s="290"/>
      <c r="M1014" s="290"/>
      <c r="N1014" s="290"/>
      <c r="O1014" s="290"/>
      <c r="P1014" s="290"/>
      <c r="Q1014" s="290"/>
      <c r="R1014" s="290"/>
      <c r="S1014" s="290"/>
      <c r="T1014" s="290"/>
      <c r="U1014" s="290"/>
      <c r="V1014" s="290"/>
      <c r="W1014" s="290"/>
      <c r="X1014" s="290"/>
      <c r="Y1014" s="411"/>
      <c r="Z1014" s="411"/>
      <c r="AA1014" s="411"/>
      <c r="AB1014" s="411"/>
      <c r="AC1014" s="411"/>
      <c r="AD1014" s="411"/>
      <c r="AE1014" s="411"/>
      <c r="AF1014" s="411"/>
      <c r="AG1014" s="411"/>
      <c r="AH1014" s="411"/>
      <c r="AI1014" s="411"/>
      <c r="AJ1014" s="411"/>
      <c r="AK1014" s="411"/>
      <c r="AL1014" s="411"/>
      <c r="AM1014" s="305"/>
    </row>
    <row r="1015" spans="1:39" ht="15" hidden="1" outlineLevel="1">
      <c r="A1015" s="531">
        <v>20</v>
      </c>
      <c r="B1015" s="427" t="s">
        <v>110</v>
      </c>
      <c r="C1015" s="290" t="s">
        <v>25</v>
      </c>
      <c r="D1015" s="294"/>
      <c r="E1015" s="294"/>
      <c r="F1015" s="294"/>
      <c r="G1015" s="294"/>
      <c r="H1015" s="294"/>
      <c r="I1015" s="294"/>
      <c r="J1015" s="294"/>
      <c r="K1015" s="294"/>
      <c r="L1015" s="294"/>
      <c r="M1015" s="294"/>
      <c r="N1015" s="294">
        <v>12</v>
      </c>
      <c r="O1015" s="294"/>
      <c r="P1015" s="294"/>
      <c r="Q1015" s="294"/>
      <c r="R1015" s="294"/>
      <c r="S1015" s="294"/>
      <c r="T1015" s="294"/>
      <c r="U1015" s="294"/>
      <c r="V1015" s="294"/>
      <c r="W1015" s="294"/>
      <c r="X1015" s="294"/>
      <c r="Y1015" s="425"/>
      <c r="Z1015" s="409"/>
      <c r="AA1015" s="409"/>
      <c r="AB1015" s="409"/>
      <c r="AC1015" s="409"/>
      <c r="AD1015" s="409"/>
      <c r="AE1015" s="409"/>
      <c r="AF1015" s="414"/>
      <c r="AG1015" s="414"/>
      <c r="AH1015" s="414"/>
      <c r="AI1015" s="414"/>
      <c r="AJ1015" s="414"/>
      <c r="AK1015" s="414"/>
      <c r="AL1015" s="414"/>
      <c r="AM1015" s="295">
        <f>SUM(Y1015:AL1015)</f>
        <v>0</v>
      </c>
    </row>
    <row r="1016" spans="1:39" ht="15" hidden="1" outlineLevel="1">
      <c r="A1016" s="531"/>
      <c r="B1016" s="293" t="s">
        <v>342</v>
      </c>
      <c r="C1016" s="290" t="s">
        <v>163</v>
      </c>
      <c r="D1016" s="294"/>
      <c r="E1016" s="294"/>
      <c r="F1016" s="294"/>
      <c r="G1016" s="294"/>
      <c r="H1016" s="294"/>
      <c r="I1016" s="294"/>
      <c r="J1016" s="294"/>
      <c r="K1016" s="294"/>
      <c r="L1016" s="294"/>
      <c r="M1016" s="294"/>
      <c r="N1016" s="294">
        <f>N1015</f>
        <v>12</v>
      </c>
      <c r="O1016" s="294"/>
      <c r="P1016" s="294"/>
      <c r="Q1016" s="294"/>
      <c r="R1016" s="294"/>
      <c r="S1016" s="294"/>
      <c r="T1016" s="294"/>
      <c r="U1016" s="294"/>
      <c r="V1016" s="294"/>
      <c r="W1016" s="294"/>
      <c r="X1016" s="294"/>
      <c r="Y1016" s="410">
        <f t="shared" ref="Y1016:AL1016" si="2813">Y1015</f>
        <v>0</v>
      </c>
      <c r="Z1016" s="410">
        <f t="shared" si="2813"/>
        <v>0</v>
      </c>
      <c r="AA1016" s="410">
        <f t="shared" si="2813"/>
        <v>0</v>
      </c>
      <c r="AB1016" s="410">
        <f t="shared" si="2813"/>
        <v>0</v>
      </c>
      <c r="AC1016" s="410">
        <f t="shared" si="2813"/>
        <v>0</v>
      </c>
      <c r="AD1016" s="410">
        <f t="shared" si="2813"/>
        <v>0</v>
      </c>
      <c r="AE1016" s="410">
        <f t="shared" si="2813"/>
        <v>0</v>
      </c>
      <c r="AF1016" s="410">
        <f t="shared" si="2813"/>
        <v>0</v>
      </c>
      <c r="AG1016" s="410">
        <f t="shared" si="2813"/>
        <v>0</v>
      </c>
      <c r="AH1016" s="410">
        <f t="shared" si="2813"/>
        <v>0</v>
      </c>
      <c r="AI1016" s="410">
        <f t="shared" si="2813"/>
        <v>0</v>
      </c>
      <c r="AJ1016" s="410">
        <f t="shared" si="2813"/>
        <v>0</v>
      </c>
      <c r="AK1016" s="410">
        <f t="shared" si="2813"/>
        <v>0</v>
      </c>
      <c r="AL1016" s="410">
        <f t="shared" si="2813"/>
        <v>0</v>
      </c>
      <c r="AM1016" s="305"/>
    </row>
    <row r="1017" spans="1:39" ht="15.6" hidden="1" outlineLevel="1">
      <c r="A1017" s="531"/>
      <c r="B1017" s="322"/>
      <c r="C1017" s="299"/>
      <c r="D1017" s="290"/>
      <c r="E1017" s="290"/>
      <c r="F1017" s="290"/>
      <c r="G1017" s="290"/>
      <c r="H1017" s="290"/>
      <c r="I1017" s="290"/>
      <c r="J1017" s="290"/>
      <c r="K1017" s="290"/>
      <c r="L1017" s="290"/>
      <c r="M1017" s="290"/>
      <c r="N1017" s="299"/>
      <c r="O1017" s="290"/>
      <c r="P1017" s="290"/>
      <c r="Q1017" s="290"/>
      <c r="R1017" s="290"/>
      <c r="S1017" s="290"/>
      <c r="T1017" s="290"/>
      <c r="U1017" s="290"/>
      <c r="V1017" s="290"/>
      <c r="W1017" s="290"/>
      <c r="X1017" s="290"/>
      <c r="Y1017" s="411"/>
      <c r="Z1017" s="411"/>
      <c r="AA1017" s="411"/>
      <c r="AB1017" s="411"/>
      <c r="AC1017" s="411"/>
      <c r="AD1017" s="411"/>
      <c r="AE1017" s="411"/>
      <c r="AF1017" s="411"/>
      <c r="AG1017" s="411"/>
      <c r="AH1017" s="411"/>
      <c r="AI1017" s="411"/>
      <c r="AJ1017" s="411"/>
      <c r="AK1017" s="411"/>
      <c r="AL1017" s="411"/>
      <c r="AM1017" s="305"/>
    </row>
    <row r="1018" spans="1:39" ht="15.6" hidden="1" outlineLevel="1">
      <c r="A1018" s="531"/>
      <c r="B1018" s="517" t="s">
        <v>502</v>
      </c>
      <c r="C1018" s="290"/>
      <c r="D1018" s="290"/>
      <c r="E1018" s="290"/>
      <c r="F1018" s="290"/>
      <c r="G1018" s="290"/>
      <c r="H1018" s="290"/>
      <c r="I1018" s="290"/>
      <c r="J1018" s="290"/>
      <c r="K1018" s="290"/>
      <c r="L1018" s="290"/>
      <c r="M1018" s="290"/>
      <c r="N1018" s="290"/>
      <c r="O1018" s="290"/>
      <c r="P1018" s="290"/>
      <c r="Q1018" s="290"/>
      <c r="R1018" s="290"/>
      <c r="S1018" s="290"/>
      <c r="T1018" s="290"/>
      <c r="U1018" s="290"/>
      <c r="V1018" s="290"/>
      <c r="W1018" s="290"/>
      <c r="X1018" s="290"/>
      <c r="Y1018" s="421"/>
      <c r="Z1018" s="424"/>
      <c r="AA1018" s="424"/>
      <c r="AB1018" s="424"/>
      <c r="AC1018" s="424"/>
      <c r="AD1018" s="424"/>
      <c r="AE1018" s="424"/>
      <c r="AF1018" s="424"/>
      <c r="AG1018" s="424"/>
      <c r="AH1018" s="424"/>
      <c r="AI1018" s="424"/>
      <c r="AJ1018" s="424"/>
      <c r="AK1018" s="424"/>
      <c r="AL1018" s="424"/>
      <c r="AM1018" s="305"/>
    </row>
    <row r="1019" spans="1:39" ht="15.6" hidden="1" outlineLevel="1">
      <c r="A1019" s="531"/>
      <c r="B1019" s="503" t="s">
        <v>498</v>
      </c>
      <c r="C1019" s="290"/>
      <c r="D1019" s="290"/>
      <c r="E1019" s="290"/>
      <c r="F1019" s="290"/>
      <c r="G1019" s="290"/>
      <c r="H1019" s="290"/>
      <c r="I1019" s="290"/>
      <c r="J1019" s="290"/>
      <c r="K1019" s="290"/>
      <c r="L1019" s="290"/>
      <c r="M1019" s="290"/>
      <c r="N1019" s="290"/>
      <c r="O1019" s="290"/>
      <c r="P1019" s="290"/>
      <c r="Q1019" s="290"/>
      <c r="R1019" s="290"/>
      <c r="S1019" s="290"/>
      <c r="T1019" s="290"/>
      <c r="U1019" s="290"/>
      <c r="V1019" s="290"/>
      <c r="W1019" s="290"/>
      <c r="X1019" s="290"/>
      <c r="Y1019" s="421"/>
      <c r="Z1019" s="424"/>
      <c r="AA1019" s="424"/>
      <c r="AB1019" s="424"/>
      <c r="AC1019" s="424"/>
      <c r="AD1019" s="424"/>
      <c r="AE1019" s="424"/>
      <c r="AF1019" s="424"/>
      <c r="AG1019" s="424"/>
      <c r="AH1019" s="424"/>
      <c r="AI1019" s="424"/>
      <c r="AJ1019" s="424"/>
      <c r="AK1019" s="424"/>
      <c r="AL1019" s="424"/>
      <c r="AM1019" s="305"/>
    </row>
    <row r="1020" spans="1:39" ht="15" hidden="1" customHeight="1" outlineLevel="1">
      <c r="A1020" s="531">
        <v>21</v>
      </c>
      <c r="B1020" s="427" t="s">
        <v>113</v>
      </c>
      <c r="C1020" s="290" t="s">
        <v>25</v>
      </c>
      <c r="D1020" s="294"/>
      <c r="E1020" s="294"/>
      <c r="F1020" s="294"/>
      <c r="G1020" s="294"/>
      <c r="H1020" s="294"/>
      <c r="I1020" s="294"/>
      <c r="J1020" s="294"/>
      <c r="K1020" s="294"/>
      <c r="L1020" s="294"/>
      <c r="M1020" s="294"/>
      <c r="N1020" s="290"/>
      <c r="O1020" s="294"/>
      <c r="P1020" s="294"/>
      <c r="Q1020" s="294"/>
      <c r="R1020" s="294"/>
      <c r="S1020" s="294"/>
      <c r="T1020" s="294"/>
      <c r="U1020" s="294"/>
      <c r="V1020" s="294"/>
      <c r="W1020" s="294"/>
      <c r="X1020" s="294"/>
      <c r="Y1020" s="409"/>
      <c r="Z1020" s="409"/>
      <c r="AA1020" s="409"/>
      <c r="AB1020" s="409"/>
      <c r="AC1020" s="409"/>
      <c r="AD1020" s="409"/>
      <c r="AE1020" s="409"/>
      <c r="AF1020" s="409"/>
      <c r="AG1020" s="409"/>
      <c r="AH1020" s="409"/>
      <c r="AI1020" s="409"/>
      <c r="AJ1020" s="409"/>
      <c r="AK1020" s="409"/>
      <c r="AL1020" s="409"/>
      <c r="AM1020" s="295">
        <f>SUM(Y1020:AL1020)</f>
        <v>0</v>
      </c>
    </row>
    <row r="1021" spans="1:39" ht="15" hidden="1" customHeight="1" outlineLevel="1">
      <c r="A1021" s="531"/>
      <c r="B1021" s="293" t="s">
        <v>346</v>
      </c>
      <c r="C1021" s="290" t="s">
        <v>163</v>
      </c>
      <c r="D1021" s="294"/>
      <c r="E1021" s="294"/>
      <c r="F1021" s="294"/>
      <c r="G1021" s="294"/>
      <c r="H1021" s="294"/>
      <c r="I1021" s="294"/>
      <c r="J1021" s="294"/>
      <c r="K1021" s="294"/>
      <c r="L1021" s="294"/>
      <c r="M1021" s="294"/>
      <c r="N1021" s="290"/>
      <c r="O1021" s="294"/>
      <c r="P1021" s="294"/>
      <c r="Q1021" s="294"/>
      <c r="R1021" s="294"/>
      <c r="S1021" s="294"/>
      <c r="T1021" s="294"/>
      <c r="U1021" s="294"/>
      <c r="V1021" s="294"/>
      <c r="W1021" s="294"/>
      <c r="X1021" s="294"/>
      <c r="Y1021" s="410">
        <f>Y1020</f>
        <v>0</v>
      </c>
      <c r="Z1021" s="410">
        <f t="shared" ref="Z1021" si="2814">Z1020</f>
        <v>0</v>
      </c>
      <c r="AA1021" s="410">
        <f t="shared" ref="AA1021" si="2815">AA1020</f>
        <v>0</v>
      </c>
      <c r="AB1021" s="410">
        <f t="shared" ref="AB1021" si="2816">AB1020</f>
        <v>0</v>
      </c>
      <c r="AC1021" s="410">
        <f t="shared" ref="AC1021" si="2817">AC1020</f>
        <v>0</v>
      </c>
      <c r="AD1021" s="410">
        <f t="shared" ref="AD1021" si="2818">AD1020</f>
        <v>0</v>
      </c>
      <c r="AE1021" s="410">
        <f t="shared" ref="AE1021" si="2819">AE1020</f>
        <v>0</v>
      </c>
      <c r="AF1021" s="410">
        <f t="shared" ref="AF1021" si="2820">AF1020</f>
        <v>0</v>
      </c>
      <c r="AG1021" s="410">
        <f t="shared" ref="AG1021" si="2821">AG1020</f>
        <v>0</v>
      </c>
      <c r="AH1021" s="410">
        <f t="shared" ref="AH1021" si="2822">AH1020</f>
        <v>0</v>
      </c>
      <c r="AI1021" s="410">
        <f t="shared" ref="AI1021" si="2823">AI1020</f>
        <v>0</v>
      </c>
      <c r="AJ1021" s="410">
        <f t="shared" ref="AJ1021" si="2824">AJ1020</f>
        <v>0</v>
      </c>
      <c r="AK1021" s="410">
        <f t="shared" ref="AK1021" si="2825">AK1020</f>
        <v>0</v>
      </c>
      <c r="AL1021" s="410">
        <f t="shared" ref="AL1021" si="2826">AL1020</f>
        <v>0</v>
      </c>
      <c r="AM1021" s="305"/>
    </row>
    <row r="1022" spans="1:39" ht="15" hidden="1" customHeight="1" outlineLevel="1">
      <c r="A1022" s="531"/>
      <c r="B1022" s="293"/>
      <c r="C1022" s="290"/>
      <c r="D1022" s="290"/>
      <c r="E1022" s="290"/>
      <c r="F1022" s="290"/>
      <c r="G1022" s="290"/>
      <c r="H1022" s="290"/>
      <c r="I1022" s="290"/>
      <c r="J1022" s="290"/>
      <c r="K1022" s="290"/>
      <c r="L1022" s="290"/>
      <c r="M1022" s="290"/>
      <c r="N1022" s="290"/>
      <c r="O1022" s="290"/>
      <c r="P1022" s="290"/>
      <c r="Q1022" s="290"/>
      <c r="R1022" s="290"/>
      <c r="S1022" s="290"/>
      <c r="T1022" s="290"/>
      <c r="U1022" s="290"/>
      <c r="V1022" s="290"/>
      <c r="W1022" s="290"/>
      <c r="X1022" s="290"/>
      <c r="Y1022" s="421"/>
      <c r="Z1022" s="424"/>
      <c r="AA1022" s="424"/>
      <c r="AB1022" s="424"/>
      <c r="AC1022" s="424"/>
      <c r="AD1022" s="424"/>
      <c r="AE1022" s="424"/>
      <c r="AF1022" s="424"/>
      <c r="AG1022" s="424"/>
      <c r="AH1022" s="424"/>
      <c r="AI1022" s="424"/>
      <c r="AJ1022" s="424"/>
      <c r="AK1022" s="424"/>
      <c r="AL1022" s="424"/>
      <c r="AM1022" s="305"/>
    </row>
    <row r="1023" spans="1:39" ht="15" hidden="1" customHeight="1" outlineLevel="1">
      <c r="A1023" s="531">
        <v>22</v>
      </c>
      <c r="B1023" s="427" t="s">
        <v>114</v>
      </c>
      <c r="C1023" s="290" t="s">
        <v>25</v>
      </c>
      <c r="D1023" s="294"/>
      <c r="E1023" s="294"/>
      <c r="F1023" s="294"/>
      <c r="G1023" s="294"/>
      <c r="H1023" s="294"/>
      <c r="I1023" s="294"/>
      <c r="J1023" s="294"/>
      <c r="K1023" s="294"/>
      <c r="L1023" s="294"/>
      <c r="M1023" s="294"/>
      <c r="N1023" s="290"/>
      <c r="O1023" s="294"/>
      <c r="P1023" s="294"/>
      <c r="Q1023" s="294"/>
      <c r="R1023" s="294"/>
      <c r="S1023" s="294"/>
      <c r="T1023" s="294"/>
      <c r="U1023" s="294"/>
      <c r="V1023" s="294"/>
      <c r="W1023" s="294"/>
      <c r="X1023" s="294"/>
      <c r="Y1023" s="409"/>
      <c r="Z1023" s="409"/>
      <c r="AA1023" s="409"/>
      <c r="AB1023" s="409"/>
      <c r="AC1023" s="409"/>
      <c r="AD1023" s="409"/>
      <c r="AE1023" s="409"/>
      <c r="AF1023" s="409"/>
      <c r="AG1023" s="409"/>
      <c r="AH1023" s="409"/>
      <c r="AI1023" s="409"/>
      <c r="AJ1023" s="409"/>
      <c r="AK1023" s="409"/>
      <c r="AL1023" s="409"/>
      <c r="AM1023" s="295">
        <f>SUM(Y1023:AL1023)</f>
        <v>0</v>
      </c>
    </row>
    <row r="1024" spans="1:39" ht="15" hidden="1" customHeight="1" outlineLevel="1">
      <c r="A1024" s="531"/>
      <c r="B1024" s="293" t="s">
        <v>346</v>
      </c>
      <c r="C1024" s="290" t="s">
        <v>163</v>
      </c>
      <c r="D1024" s="294"/>
      <c r="E1024" s="294"/>
      <c r="F1024" s="294"/>
      <c r="G1024" s="294"/>
      <c r="H1024" s="294"/>
      <c r="I1024" s="294"/>
      <c r="J1024" s="294"/>
      <c r="K1024" s="294"/>
      <c r="L1024" s="294"/>
      <c r="M1024" s="294"/>
      <c r="N1024" s="290"/>
      <c r="O1024" s="294"/>
      <c r="P1024" s="294"/>
      <c r="Q1024" s="294"/>
      <c r="R1024" s="294"/>
      <c r="S1024" s="294"/>
      <c r="T1024" s="294"/>
      <c r="U1024" s="294"/>
      <c r="V1024" s="294"/>
      <c r="W1024" s="294"/>
      <c r="X1024" s="294"/>
      <c r="Y1024" s="410">
        <f>Y1023</f>
        <v>0</v>
      </c>
      <c r="Z1024" s="410">
        <f t="shared" ref="Z1024" si="2827">Z1023</f>
        <v>0</v>
      </c>
      <c r="AA1024" s="410">
        <f t="shared" ref="AA1024" si="2828">AA1023</f>
        <v>0</v>
      </c>
      <c r="AB1024" s="410">
        <f t="shared" ref="AB1024" si="2829">AB1023</f>
        <v>0</v>
      </c>
      <c r="AC1024" s="410">
        <f t="shared" ref="AC1024" si="2830">AC1023</f>
        <v>0</v>
      </c>
      <c r="AD1024" s="410">
        <f t="shared" ref="AD1024" si="2831">AD1023</f>
        <v>0</v>
      </c>
      <c r="AE1024" s="410">
        <f t="shared" ref="AE1024" si="2832">AE1023</f>
        <v>0</v>
      </c>
      <c r="AF1024" s="410">
        <f t="shared" ref="AF1024" si="2833">AF1023</f>
        <v>0</v>
      </c>
      <c r="AG1024" s="410">
        <f t="shared" ref="AG1024" si="2834">AG1023</f>
        <v>0</v>
      </c>
      <c r="AH1024" s="410">
        <f t="shared" ref="AH1024" si="2835">AH1023</f>
        <v>0</v>
      </c>
      <c r="AI1024" s="410">
        <f t="shared" ref="AI1024" si="2836">AI1023</f>
        <v>0</v>
      </c>
      <c r="AJ1024" s="410">
        <f t="shared" ref="AJ1024" si="2837">AJ1023</f>
        <v>0</v>
      </c>
      <c r="AK1024" s="410">
        <f t="shared" ref="AK1024" si="2838">AK1023</f>
        <v>0</v>
      </c>
      <c r="AL1024" s="410">
        <f t="shared" ref="AL1024" si="2839">AL1023</f>
        <v>0</v>
      </c>
      <c r="AM1024" s="305"/>
    </row>
    <row r="1025" spans="1:39" ht="15" hidden="1" customHeight="1" outlineLevel="1">
      <c r="A1025" s="531"/>
      <c r="B1025" s="293"/>
      <c r="C1025" s="290"/>
      <c r="D1025" s="290"/>
      <c r="E1025" s="290"/>
      <c r="F1025" s="290"/>
      <c r="G1025" s="290"/>
      <c r="H1025" s="290"/>
      <c r="I1025" s="290"/>
      <c r="J1025" s="290"/>
      <c r="K1025" s="290"/>
      <c r="L1025" s="290"/>
      <c r="M1025" s="290"/>
      <c r="N1025" s="290"/>
      <c r="O1025" s="290"/>
      <c r="P1025" s="290"/>
      <c r="Q1025" s="290"/>
      <c r="R1025" s="290"/>
      <c r="S1025" s="290"/>
      <c r="T1025" s="290"/>
      <c r="U1025" s="290"/>
      <c r="V1025" s="290"/>
      <c r="W1025" s="290"/>
      <c r="X1025" s="290"/>
      <c r="Y1025" s="421"/>
      <c r="Z1025" s="424"/>
      <c r="AA1025" s="424"/>
      <c r="AB1025" s="424"/>
      <c r="AC1025" s="424"/>
      <c r="AD1025" s="424"/>
      <c r="AE1025" s="424"/>
      <c r="AF1025" s="424"/>
      <c r="AG1025" s="424"/>
      <c r="AH1025" s="424"/>
      <c r="AI1025" s="424"/>
      <c r="AJ1025" s="424"/>
      <c r="AK1025" s="424"/>
      <c r="AL1025" s="424"/>
      <c r="AM1025" s="305"/>
    </row>
    <row r="1026" spans="1:39" ht="15" hidden="1" customHeight="1" outlineLevel="1">
      <c r="A1026" s="531">
        <v>23</v>
      </c>
      <c r="B1026" s="427" t="s">
        <v>115</v>
      </c>
      <c r="C1026" s="290" t="s">
        <v>25</v>
      </c>
      <c r="D1026" s="294"/>
      <c r="E1026" s="294"/>
      <c r="F1026" s="294"/>
      <c r="G1026" s="294"/>
      <c r="H1026" s="294"/>
      <c r="I1026" s="294"/>
      <c r="J1026" s="294"/>
      <c r="K1026" s="294"/>
      <c r="L1026" s="294"/>
      <c r="M1026" s="294"/>
      <c r="N1026" s="290"/>
      <c r="O1026" s="294"/>
      <c r="P1026" s="294"/>
      <c r="Q1026" s="294"/>
      <c r="R1026" s="294"/>
      <c r="S1026" s="294"/>
      <c r="T1026" s="294"/>
      <c r="U1026" s="294"/>
      <c r="V1026" s="294"/>
      <c r="W1026" s="294"/>
      <c r="X1026" s="294"/>
      <c r="Y1026" s="409"/>
      <c r="Z1026" s="409"/>
      <c r="AA1026" s="409"/>
      <c r="AB1026" s="409"/>
      <c r="AC1026" s="409"/>
      <c r="AD1026" s="409"/>
      <c r="AE1026" s="409"/>
      <c r="AF1026" s="409"/>
      <c r="AG1026" s="409"/>
      <c r="AH1026" s="409"/>
      <c r="AI1026" s="409"/>
      <c r="AJ1026" s="409"/>
      <c r="AK1026" s="409"/>
      <c r="AL1026" s="409"/>
      <c r="AM1026" s="295">
        <f>SUM(Y1026:AL1026)</f>
        <v>0</v>
      </c>
    </row>
    <row r="1027" spans="1:39" ht="15" hidden="1" customHeight="1" outlineLevel="1">
      <c r="A1027" s="531"/>
      <c r="B1027" s="293" t="s">
        <v>346</v>
      </c>
      <c r="C1027" s="290" t="s">
        <v>163</v>
      </c>
      <c r="D1027" s="294"/>
      <c r="E1027" s="294"/>
      <c r="F1027" s="294"/>
      <c r="G1027" s="294"/>
      <c r="H1027" s="294"/>
      <c r="I1027" s="294"/>
      <c r="J1027" s="294"/>
      <c r="K1027" s="294"/>
      <c r="L1027" s="294"/>
      <c r="M1027" s="294"/>
      <c r="N1027" s="290"/>
      <c r="O1027" s="294"/>
      <c r="P1027" s="294"/>
      <c r="Q1027" s="294"/>
      <c r="R1027" s="294"/>
      <c r="S1027" s="294"/>
      <c r="T1027" s="294"/>
      <c r="U1027" s="294"/>
      <c r="V1027" s="294"/>
      <c r="W1027" s="294"/>
      <c r="X1027" s="294"/>
      <c r="Y1027" s="410">
        <f>Y1026</f>
        <v>0</v>
      </c>
      <c r="Z1027" s="410">
        <f t="shared" ref="Z1027" si="2840">Z1026</f>
        <v>0</v>
      </c>
      <c r="AA1027" s="410">
        <f t="shared" ref="AA1027" si="2841">AA1026</f>
        <v>0</v>
      </c>
      <c r="AB1027" s="410">
        <f t="shared" ref="AB1027" si="2842">AB1026</f>
        <v>0</v>
      </c>
      <c r="AC1027" s="410">
        <f t="shared" ref="AC1027" si="2843">AC1026</f>
        <v>0</v>
      </c>
      <c r="AD1027" s="410">
        <f t="shared" ref="AD1027" si="2844">AD1026</f>
        <v>0</v>
      </c>
      <c r="AE1027" s="410">
        <f t="shared" ref="AE1027" si="2845">AE1026</f>
        <v>0</v>
      </c>
      <c r="AF1027" s="410">
        <f t="shared" ref="AF1027" si="2846">AF1026</f>
        <v>0</v>
      </c>
      <c r="AG1027" s="410">
        <f t="shared" ref="AG1027" si="2847">AG1026</f>
        <v>0</v>
      </c>
      <c r="AH1027" s="410">
        <f t="shared" ref="AH1027" si="2848">AH1026</f>
        <v>0</v>
      </c>
      <c r="AI1027" s="410">
        <f t="shared" ref="AI1027" si="2849">AI1026</f>
        <v>0</v>
      </c>
      <c r="AJ1027" s="410">
        <f t="shared" ref="AJ1027" si="2850">AJ1026</f>
        <v>0</v>
      </c>
      <c r="AK1027" s="410">
        <f t="shared" ref="AK1027" si="2851">AK1026</f>
        <v>0</v>
      </c>
      <c r="AL1027" s="410">
        <f t="shared" ref="AL1027" si="2852">AL1026</f>
        <v>0</v>
      </c>
      <c r="AM1027" s="305"/>
    </row>
    <row r="1028" spans="1:39" ht="15" hidden="1" customHeight="1" outlineLevel="1">
      <c r="A1028" s="531"/>
      <c r="B1028" s="429"/>
      <c r="C1028" s="290"/>
      <c r="D1028" s="290"/>
      <c r="E1028" s="290"/>
      <c r="F1028" s="290"/>
      <c r="G1028" s="290"/>
      <c r="H1028" s="290"/>
      <c r="I1028" s="290"/>
      <c r="J1028" s="290"/>
      <c r="K1028" s="290"/>
      <c r="L1028" s="290"/>
      <c r="M1028" s="290"/>
      <c r="N1028" s="290"/>
      <c r="O1028" s="290"/>
      <c r="P1028" s="290"/>
      <c r="Q1028" s="290"/>
      <c r="R1028" s="290"/>
      <c r="S1028" s="290"/>
      <c r="T1028" s="290"/>
      <c r="U1028" s="290"/>
      <c r="V1028" s="290"/>
      <c r="W1028" s="290"/>
      <c r="X1028" s="290"/>
      <c r="Y1028" s="421"/>
      <c r="Z1028" s="424"/>
      <c r="AA1028" s="424"/>
      <c r="AB1028" s="424"/>
      <c r="AC1028" s="424"/>
      <c r="AD1028" s="424"/>
      <c r="AE1028" s="424"/>
      <c r="AF1028" s="424"/>
      <c r="AG1028" s="424"/>
      <c r="AH1028" s="424"/>
      <c r="AI1028" s="424"/>
      <c r="AJ1028" s="424"/>
      <c r="AK1028" s="424"/>
      <c r="AL1028" s="424"/>
      <c r="AM1028" s="305"/>
    </row>
    <row r="1029" spans="1:39" ht="15" hidden="1" customHeight="1" outlineLevel="1">
      <c r="A1029" s="531">
        <v>24</v>
      </c>
      <c r="B1029" s="427" t="s">
        <v>116</v>
      </c>
      <c r="C1029" s="290" t="s">
        <v>25</v>
      </c>
      <c r="D1029" s="294"/>
      <c r="E1029" s="294"/>
      <c r="F1029" s="294"/>
      <c r="G1029" s="294"/>
      <c r="H1029" s="294"/>
      <c r="I1029" s="294"/>
      <c r="J1029" s="294"/>
      <c r="K1029" s="294"/>
      <c r="L1029" s="294"/>
      <c r="M1029" s="294"/>
      <c r="N1029" s="290"/>
      <c r="O1029" s="294"/>
      <c r="P1029" s="294"/>
      <c r="Q1029" s="294"/>
      <c r="R1029" s="294"/>
      <c r="S1029" s="294"/>
      <c r="T1029" s="294"/>
      <c r="U1029" s="294"/>
      <c r="V1029" s="294"/>
      <c r="W1029" s="294"/>
      <c r="X1029" s="294"/>
      <c r="Y1029" s="409"/>
      <c r="Z1029" s="409"/>
      <c r="AA1029" s="409"/>
      <c r="AB1029" s="409"/>
      <c r="AC1029" s="409"/>
      <c r="AD1029" s="409"/>
      <c r="AE1029" s="409"/>
      <c r="AF1029" s="409"/>
      <c r="AG1029" s="409"/>
      <c r="AH1029" s="409"/>
      <c r="AI1029" s="409"/>
      <c r="AJ1029" s="409"/>
      <c r="AK1029" s="409"/>
      <c r="AL1029" s="409"/>
      <c r="AM1029" s="295">
        <f>SUM(Y1029:AL1029)</f>
        <v>0</v>
      </c>
    </row>
    <row r="1030" spans="1:39" ht="15" hidden="1" customHeight="1" outlineLevel="1">
      <c r="A1030" s="531"/>
      <c r="B1030" s="293" t="s">
        <v>346</v>
      </c>
      <c r="C1030" s="290" t="s">
        <v>163</v>
      </c>
      <c r="D1030" s="294"/>
      <c r="E1030" s="294"/>
      <c r="F1030" s="294"/>
      <c r="G1030" s="294"/>
      <c r="H1030" s="294"/>
      <c r="I1030" s="294"/>
      <c r="J1030" s="294"/>
      <c r="K1030" s="294"/>
      <c r="L1030" s="294"/>
      <c r="M1030" s="294"/>
      <c r="N1030" s="290"/>
      <c r="O1030" s="294"/>
      <c r="P1030" s="294"/>
      <c r="Q1030" s="294"/>
      <c r="R1030" s="294"/>
      <c r="S1030" s="294"/>
      <c r="T1030" s="294"/>
      <c r="U1030" s="294"/>
      <c r="V1030" s="294"/>
      <c r="W1030" s="294"/>
      <c r="X1030" s="294"/>
      <c r="Y1030" s="410">
        <f>Y1029</f>
        <v>0</v>
      </c>
      <c r="Z1030" s="410">
        <f t="shared" ref="Z1030" si="2853">Z1029</f>
        <v>0</v>
      </c>
      <c r="AA1030" s="410">
        <f t="shared" ref="AA1030" si="2854">AA1029</f>
        <v>0</v>
      </c>
      <c r="AB1030" s="410">
        <f t="shared" ref="AB1030" si="2855">AB1029</f>
        <v>0</v>
      </c>
      <c r="AC1030" s="410">
        <f t="shared" ref="AC1030" si="2856">AC1029</f>
        <v>0</v>
      </c>
      <c r="AD1030" s="410">
        <f t="shared" ref="AD1030" si="2857">AD1029</f>
        <v>0</v>
      </c>
      <c r="AE1030" s="410">
        <f t="shared" ref="AE1030" si="2858">AE1029</f>
        <v>0</v>
      </c>
      <c r="AF1030" s="410">
        <f t="shared" ref="AF1030" si="2859">AF1029</f>
        <v>0</v>
      </c>
      <c r="AG1030" s="410">
        <f t="shared" ref="AG1030" si="2860">AG1029</f>
        <v>0</v>
      </c>
      <c r="AH1030" s="410">
        <f t="shared" ref="AH1030" si="2861">AH1029</f>
        <v>0</v>
      </c>
      <c r="AI1030" s="410">
        <f t="shared" ref="AI1030" si="2862">AI1029</f>
        <v>0</v>
      </c>
      <c r="AJ1030" s="410">
        <f t="shared" ref="AJ1030" si="2863">AJ1029</f>
        <v>0</v>
      </c>
      <c r="AK1030" s="410">
        <f t="shared" ref="AK1030" si="2864">AK1029</f>
        <v>0</v>
      </c>
      <c r="AL1030" s="410">
        <f t="shared" ref="AL1030" si="2865">AL1029</f>
        <v>0</v>
      </c>
      <c r="AM1030" s="305"/>
    </row>
    <row r="1031" spans="1:39" ht="15" hidden="1" customHeight="1" outlineLevel="1">
      <c r="A1031" s="531"/>
      <c r="B1031" s="293"/>
      <c r="C1031" s="290"/>
      <c r="D1031" s="290"/>
      <c r="E1031" s="290"/>
      <c r="F1031" s="290"/>
      <c r="G1031" s="290"/>
      <c r="H1031" s="290"/>
      <c r="I1031" s="290"/>
      <c r="J1031" s="290"/>
      <c r="K1031" s="290"/>
      <c r="L1031" s="290"/>
      <c r="M1031" s="290"/>
      <c r="N1031" s="290"/>
      <c r="O1031" s="290"/>
      <c r="P1031" s="290"/>
      <c r="Q1031" s="290"/>
      <c r="R1031" s="290"/>
      <c r="S1031" s="290"/>
      <c r="T1031" s="290"/>
      <c r="U1031" s="290"/>
      <c r="V1031" s="290"/>
      <c r="W1031" s="290"/>
      <c r="X1031" s="290"/>
      <c r="Y1031" s="411"/>
      <c r="Z1031" s="424"/>
      <c r="AA1031" s="424"/>
      <c r="AB1031" s="424"/>
      <c r="AC1031" s="424"/>
      <c r="AD1031" s="424"/>
      <c r="AE1031" s="424"/>
      <c r="AF1031" s="424"/>
      <c r="AG1031" s="424"/>
      <c r="AH1031" s="424"/>
      <c r="AI1031" s="424"/>
      <c r="AJ1031" s="424"/>
      <c r="AK1031" s="424"/>
      <c r="AL1031" s="424"/>
      <c r="AM1031" s="305"/>
    </row>
    <row r="1032" spans="1:39" ht="15" hidden="1" customHeight="1" outlineLevel="1">
      <c r="A1032" s="531"/>
      <c r="B1032" s="287" t="s">
        <v>499</v>
      </c>
      <c r="C1032" s="290"/>
      <c r="D1032" s="290"/>
      <c r="E1032" s="290"/>
      <c r="F1032" s="290"/>
      <c r="G1032" s="290"/>
      <c r="H1032" s="290"/>
      <c r="I1032" s="290"/>
      <c r="J1032" s="290"/>
      <c r="K1032" s="290"/>
      <c r="L1032" s="290"/>
      <c r="M1032" s="290"/>
      <c r="N1032" s="290"/>
      <c r="O1032" s="290"/>
      <c r="P1032" s="290"/>
      <c r="Q1032" s="290"/>
      <c r="R1032" s="290"/>
      <c r="S1032" s="290"/>
      <c r="T1032" s="290"/>
      <c r="U1032" s="290"/>
      <c r="V1032" s="290"/>
      <c r="W1032" s="290"/>
      <c r="X1032" s="290"/>
      <c r="Y1032" s="411"/>
      <c r="Z1032" s="424"/>
      <c r="AA1032" s="424"/>
      <c r="AB1032" s="424"/>
      <c r="AC1032" s="424"/>
      <c r="AD1032" s="424"/>
      <c r="AE1032" s="424"/>
      <c r="AF1032" s="424"/>
      <c r="AG1032" s="424"/>
      <c r="AH1032" s="424"/>
      <c r="AI1032" s="424"/>
      <c r="AJ1032" s="424"/>
      <c r="AK1032" s="424"/>
      <c r="AL1032" s="424"/>
      <c r="AM1032" s="305"/>
    </row>
    <row r="1033" spans="1:39" ht="15" hidden="1" customHeight="1" outlineLevel="1">
      <c r="A1033" s="531">
        <v>25</v>
      </c>
      <c r="B1033" s="427" t="s">
        <v>117</v>
      </c>
      <c r="C1033" s="290" t="s">
        <v>25</v>
      </c>
      <c r="D1033" s="294"/>
      <c r="E1033" s="294"/>
      <c r="F1033" s="294"/>
      <c r="G1033" s="294"/>
      <c r="H1033" s="294"/>
      <c r="I1033" s="294"/>
      <c r="J1033" s="294"/>
      <c r="K1033" s="294"/>
      <c r="L1033" s="294"/>
      <c r="M1033" s="294"/>
      <c r="N1033" s="294">
        <v>12</v>
      </c>
      <c r="O1033" s="294"/>
      <c r="P1033" s="294"/>
      <c r="Q1033" s="294"/>
      <c r="R1033" s="294"/>
      <c r="S1033" s="294"/>
      <c r="T1033" s="294"/>
      <c r="U1033" s="294"/>
      <c r="V1033" s="294"/>
      <c r="W1033" s="294"/>
      <c r="X1033" s="294"/>
      <c r="Y1033" s="425"/>
      <c r="Z1033" s="414"/>
      <c r="AA1033" s="414"/>
      <c r="AB1033" s="414"/>
      <c r="AC1033" s="414"/>
      <c r="AD1033" s="414"/>
      <c r="AE1033" s="414"/>
      <c r="AF1033" s="414"/>
      <c r="AG1033" s="414"/>
      <c r="AH1033" s="414"/>
      <c r="AI1033" s="414"/>
      <c r="AJ1033" s="414"/>
      <c r="AK1033" s="414"/>
      <c r="AL1033" s="414"/>
      <c r="AM1033" s="295">
        <f>SUM(Y1033:AL1033)</f>
        <v>0</v>
      </c>
    </row>
    <row r="1034" spans="1:39" ht="15" hidden="1" customHeight="1" outlineLevel="1">
      <c r="A1034" s="531"/>
      <c r="B1034" s="293" t="s">
        <v>346</v>
      </c>
      <c r="C1034" s="290" t="s">
        <v>163</v>
      </c>
      <c r="D1034" s="294"/>
      <c r="E1034" s="294"/>
      <c r="F1034" s="294"/>
      <c r="G1034" s="294"/>
      <c r="H1034" s="294"/>
      <c r="I1034" s="294"/>
      <c r="J1034" s="294"/>
      <c r="K1034" s="294"/>
      <c r="L1034" s="294"/>
      <c r="M1034" s="294"/>
      <c r="N1034" s="294">
        <f>N1033</f>
        <v>12</v>
      </c>
      <c r="O1034" s="294"/>
      <c r="P1034" s="294"/>
      <c r="Q1034" s="294"/>
      <c r="R1034" s="294"/>
      <c r="S1034" s="294"/>
      <c r="T1034" s="294"/>
      <c r="U1034" s="294"/>
      <c r="V1034" s="294"/>
      <c r="W1034" s="294"/>
      <c r="X1034" s="294"/>
      <c r="Y1034" s="410">
        <f>Y1033</f>
        <v>0</v>
      </c>
      <c r="Z1034" s="410">
        <f t="shared" ref="Z1034" si="2866">Z1033</f>
        <v>0</v>
      </c>
      <c r="AA1034" s="410">
        <f t="shared" ref="AA1034" si="2867">AA1033</f>
        <v>0</v>
      </c>
      <c r="AB1034" s="410">
        <f t="shared" ref="AB1034" si="2868">AB1033</f>
        <v>0</v>
      </c>
      <c r="AC1034" s="410">
        <f t="shared" ref="AC1034" si="2869">AC1033</f>
        <v>0</v>
      </c>
      <c r="AD1034" s="410">
        <f t="shared" ref="AD1034" si="2870">AD1033</f>
        <v>0</v>
      </c>
      <c r="AE1034" s="410">
        <f t="shared" ref="AE1034" si="2871">AE1033</f>
        <v>0</v>
      </c>
      <c r="AF1034" s="410">
        <f t="shared" ref="AF1034" si="2872">AF1033</f>
        <v>0</v>
      </c>
      <c r="AG1034" s="410">
        <f t="shared" ref="AG1034" si="2873">AG1033</f>
        <v>0</v>
      </c>
      <c r="AH1034" s="410">
        <f t="shared" ref="AH1034" si="2874">AH1033</f>
        <v>0</v>
      </c>
      <c r="AI1034" s="410">
        <f t="shared" ref="AI1034" si="2875">AI1033</f>
        <v>0</v>
      </c>
      <c r="AJ1034" s="410">
        <f t="shared" ref="AJ1034" si="2876">AJ1033</f>
        <v>0</v>
      </c>
      <c r="AK1034" s="410">
        <f t="shared" ref="AK1034" si="2877">AK1033</f>
        <v>0</v>
      </c>
      <c r="AL1034" s="410">
        <f t="shared" ref="AL1034" si="2878">AL1033</f>
        <v>0</v>
      </c>
      <c r="AM1034" s="305"/>
    </row>
    <row r="1035" spans="1:39" ht="15" hidden="1" customHeight="1" outlineLevel="1">
      <c r="A1035" s="531"/>
      <c r="B1035" s="293"/>
      <c r="C1035" s="290"/>
      <c r="D1035" s="290"/>
      <c r="E1035" s="290"/>
      <c r="F1035" s="290"/>
      <c r="G1035" s="290"/>
      <c r="H1035" s="290"/>
      <c r="I1035" s="290"/>
      <c r="J1035" s="290"/>
      <c r="K1035" s="290"/>
      <c r="L1035" s="290"/>
      <c r="M1035" s="290"/>
      <c r="N1035" s="290"/>
      <c r="O1035" s="290"/>
      <c r="P1035" s="290"/>
      <c r="Q1035" s="290"/>
      <c r="R1035" s="290"/>
      <c r="S1035" s="290"/>
      <c r="T1035" s="290"/>
      <c r="U1035" s="290"/>
      <c r="V1035" s="290"/>
      <c r="W1035" s="290"/>
      <c r="X1035" s="290"/>
      <c r="Y1035" s="411"/>
      <c r="Z1035" s="424"/>
      <c r="AA1035" s="424"/>
      <c r="AB1035" s="424"/>
      <c r="AC1035" s="424"/>
      <c r="AD1035" s="424"/>
      <c r="AE1035" s="424"/>
      <c r="AF1035" s="424"/>
      <c r="AG1035" s="424"/>
      <c r="AH1035" s="424"/>
      <c r="AI1035" s="424"/>
      <c r="AJ1035" s="424"/>
      <c r="AK1035" s="424"/>
      <c r="AL1035" s="424"/>
      <c r="AM1035" s="305"/>
    </row>
    <row r="1036" spans="1:39" ht="15" hidden="1" customHeight="1" outlineLevel="1">
      <c r="A1036" s="531">
        <v>26</v>
      </c>
      <c r="B1036" s="427" t="s">
        <v>118</v>
      </c>
      <c r="C1036" s="290" t="s">
        <v>25</v>
      </c>
      <c r="D1036" s="294"/>
      <c r="E1036" s="294"/>
      <c r="F1036" s="294"/>
      <c r="G1036" s="294"/>
      <c r="H1036" s="294"/>
      <c r="I1036" s="294"/>
      <c r="J1036" s="294"/>
      <c r="K1036" s="294"/>
      <c r="L1036" s="294"/>
      <c r="M1036" s="294"/>
      <c r="N1036" s="294">
        <v>12</v>
      </c>
      <c r="O1036" s="294"/>
      <c r="P1036" s="294"/>
      <c r="Q1036" s="294"/>
      <c r="R1036" s="294"/>
      <c r="S1036" s="294"/>
      <c r="T1036" s="294"/>
      <c r="U1036" s="294"/>
      <c r="V1036" s="294"/>
      <c r="W1036" s="294"/>
      <c r="X1036" s="294"/>
      <c r="Y1036" s="425"/>
      <c r="Z1036" s="414"/>
      <c r="AA1036" s="414"/>
      <c r="AB1036" s="414"/>
      <c r="AC1036" s="414"/>
      <c r="AD1036" s="414"/>
      <c r="AE1036" s="414"/>
      <c r="AF1036" s="414"/>
      <c r="AG1036" s="414"/>
      <c r="AH1036" s="414"/>
      <c r="AI1036" s="414"/>
      <c r="AJ1036" s="414"/>
      <c r="AK1036" s="414"/>
      <c r="AL1036" s="414"/>
      <c r="AM1036" s="295">
        <f>SUM(Y1036:AL1036)</f>
        <v>0</v>
      </c>
    </row>
    <row r="1037" spans="1:39" ht="15" hidden="1" customHeight="1" outlineLevel="1">
      <c r="A1037" s="531"/>
      <c r="B1037" s="293" t="s">
        <v>346</v>
      </c>
      <c r="C1037" s="290" t="s">
        <v>163</v>
      </c>
      <c r="D1037" s="294"/>
      <c r="E1037" s="294"/>
      <c r="F1037" s="294"/>
      <c r="G1037" s="294"/>
      <c r="H1037" s="294"/>
      <c r="I1037" s="294"/>
      <c r="J1037" s="294"/>
      <c r="K1037" s="294"/>
      <c r="L1037" s="294"/>
      <c r="M1037" s="294"/>
      <c r="N1037" s="294">
        <f>N1036</f>
        <v>12</v>
      </c>
      <c r="O1037" s="294"/>
      <c r="P1037" s="294"/>
      <c r="Q1037" s="294"/>
      <c r="R1037" s="294"/>
      <c r="S1037" s="294"/>
      <c r="T1037" s="294"/>
      <c r="U1037" s="294"/>
      <c r="V1037" s="294"/>
      <c r="W1037" s="294"/>
      <c r="X1037" s="294"/>
      <c r="Y1037" s="410">
        <f>Y1036</f>
        <v>0</v>
      </c>
      <c r="Z1037" s="410">
        <f t="shared" ref="Z1037" si="2879">Z1036</f>
        <v>0</v>
      </c>
      <c r="AA1037" s="410">
        <f t="shared" ref="AA1037" si="2880">AA1036</f>
        <v>0</v>
      </c>
      <c r="AB1037" s="410">
        <f t="shared" ref="AB1037" si="2881">AB1036</f>
        <v>0</v>
      </c>
      <c r="AC1037" s="410">
        <f t="shared" ref="AC1037" si="2882">AC1036</f>
        <v>0</v>
      </c>
      <c r="AD1037" s="410">
        <f t="shared" ref="AD1037" si="2883">AD1036</f>
        <v>0</v>
      </c>
      <c r="AE1037" s="410">
        <f t="shared" ref="AE1037" si="2884">AE1036</f>
        <v>0</v>
      </c>
      <c r="AF1037" s="410">
        <f t="shared" ref="AF1037" si="2885">AF1036</f>
        <v>0</v>
      </c>
      <c r="AG1037" s="410">
        <f t="shared" ref="AG1037" si="2886">AG1036</f>
        <v>0</v>
      </c>
      <c r="AH1037" s="410">
        <f t="shared" ref="AH1037" si="2887">AH1036</f>
        <v>0</v>
      </c>
      <c r="AI1037" s="410">
        <f t="shared" ref="AI1037" si="2888">AI1036</f>
        <v>0</v>
      </c>
      <c r="AJ1037" s="410">
        <f t="shared" ref="AJ1037" si="2889">AJ1036</f>
        <v>0</v>
      </c>
      <c r="AK1037" s="410">
        <f t="shared" ref="AK1037" si="2890">AK1036</f>
        <v>0</v>
      </c>
      <c r="AL1037" s="410">
        <f t="shared" ref="AL1037" si="2891">AL1036</f>
        <v>0</v>
      </c>
      <c r="AM1037" s="305"/>
    </row>
    <row r="1038" spans="1:39" ht="15" hidden="1" customHeight="1" outlineLevel="1">
      <c r="A1038" s="531"/>
      <c r="B1038" s="293"/>
      <c r="C1038" s="290"/>
      <c r="D1038" s="290"/>
      <c r="E1038" s="290"/>
      <c r="F1038" s="290"/>
      <c r="G1038" s="290"/>
      <c r="H1038" s="290"/>
      <c r="I1038" s="290"/>
      <c r="J1038" s="290"/>
      <c r="K1038" s="290"/>
      <c r="L1038" s="290"/>
      <c r="M1038" s="290"/>
      <c r="N1038" s="290"/>
      <c r="O1038" s="290"/>
      <c r="P1038" s="290"/>
      <c r="Q1038" s="290"/>
      <c r="R1038" s="290"/>
      <c r="S1038" s="290"/>
      <c r="T1038" s="290"/>
      <c r="U1038" s="290"/>
      <c r="V1038" s="290"/>
      <c r="W1038" s="290"/>
      <c r="X1038" s="290"/>
      <c r="Y1038" s="411"/>
      <c r="Z1038" s="424"/>
      <c r="AA1038" s="424"/>
      <c r="AB1038" s="424"/>
      <c r="AC1038" s="424"/>
      <c r="AD1038" s="424"/>
      <c r="AE1038" s="424"/>
      <c r="AF1038" s="424"/>
      <c r="AG1038" s="424"/>
      <c r="AH1038" s="424"/>
      <c r="AI1038" s="424"/>
      <c r="AJ1038" s="424"/>
      <c r="AK1038" s="424"/>
      <c r="AL1038" s="424"/>
      <c r="AM1038" s="305"/>
    </row>
    <row r="1039" spans="1:39" ht="15" hidden="1" customHeight="1" outlineLevel="1">
      <c r="A1039" s="531">
        <v>27</v>
      </c>
      <c r="B1039" s="427" t="s">
        <v>119</v>
      </c>
      <c r="C1039" s="290" t="s">
        <v>25</v>
      </c>
      <c r="D1039" s="294"/>
      <c r="E1039" s="294"/>
      <c r="F1039" s="294"/>
      <c r="G1039" s="294"/>
      <c r="H1039" s="294"/>
      <c r="I1039" s="294"/>
      <c r="J1039" s="294"/>
      <c r="K1039" s="294"/>
      <c r="L1039" s="294"/>
      <c r="M1039" s="294"/>
      <c r="N1039" s="294">
        <v>12</v>
      </c>
      <c r="O1039" s="294"/>
      <c r="P1039" s="294"/>
      <c r="Q1039" s="294"/>
      <c r="R1039" s="294"/>
      <c r="S1039" s="294"/>
      <c r="T1039" s="294"/>
      <c r="U1039" s="294"/>
      <c r="V1039" s="294"/>
      <c r="W1039" s="294"/>
      <c r="X1039" s="294"/>
      <c r="Y1039" s="425"/>
      <c r="Z1039" s="414"/>
      <c r="AA1039" s="414"/>
      <c r="AB1039" s="414"/>
      <c r="AC1039" s="414"/>
      <c r="AD1039" s="414"/>
      <c r="AE1039" s="414"/>
      <c r="AF1039" s="414"/>
      <c r="AG1039" s="414"/>
      <c r="AH1039" s="414"/>
      <c r="AI1039" s="414"/>
      <c r="AJ1039" s="414"/>
      <c r="AK1039" s="414"/>
      <c r="AL1039" s="414"/>
      <c r="AM1039" s="295">
        <f>SUM(Y1039:AL1039)</f>
        <v>0</v>
      </c>
    </row>
    <row r="1040" spans="1:39" ht="15" hidden="1" customHeight="1" outlineLevel="1">
      <c r="A1040" s="531"/>
      <c r="B1040" s="293" t="s">
        <v>346</v>
      </c>
      <c r="C1040" s="290" t="s">
        <v>163</v>
      </c>
      <c r="D1040" s="294"/>
      <c r="E1040" s="294"/>
      <c r="F1040" s="294"/>
      <c r="G1040" s="294"/>
      <c r="H1040" s="294"/>
      <c r="I1040" s="294"/>
      <c r="J1040" s="294"/>
      <c r="K1040" s="294"/>
      <c r="L1040" s="294"/>
      <c r="M1040" s="294"/>
      <c r="N1040" s="294">
        <f>N1039</f>
        <v>12</v>
      </c>
      <c r="O1040" s="294"/>
      <c r="P1040" s="294"/>
      <c r="Q1040" s="294"/>
      <c r="R1040" s="294"/>
      <c r="S1040" s="294"/>
      <c r="T1040" s="294"/>
      <c r="U1040" s="294"/>
      <c r="V1040" s="294"/>
      <c r="W1040" s="294"/>
      <c r="X1040" s="294"/>
      <c r="Y1040" s="410">
        <f>Y1039</f>
        <v>0</v>
      </c>
      <c r="Z1040" s="410">
        <f t="shared" ref="Z1040" si="2892">Z1039</f>
        <v>0</v>
      </c>
      <c r="AA1040" s="410">
        <f t="shared" ref="AA1040" si="2893">AA1039</f>
        <v>0</v>
      </c>
      <c r="AB1040" s="410">
        <f t="shared" ref="AB1040" si="2894">AB1039</f>
        <v>0</v>
      </c>
      <c r="AC1040" s="410">
        <f t="shared" ref="AC1040" si="2895">AC1039</f>
        <v>0</v>
      </c>
      <c r="AD1040" s="410">
        <f t="shared" ref="AD1040" si="2896">AD1039</f>
        <v>0</v>
      </c>
      <c r="AE1040" s="410">
        <f t="shared" ref="AE1040" si="2897">AE1039</f>
        <v>0</v>
      </c>
      <c r="AF1040" s="410">
        <f t="shared" ref="AF1040" si="2898">AF1039</f>
        <v>0</v>
      </c>
      <c r="AG1040" s="410">
        <f t="shared" ref="AG1040" si="2899">AG1039</f>
        <v>0</v>
      </c>
      <c r="AH1040" s="410">
        <f t="shared" ref="AH1040" si="2900">AH1039</f>
        <v>0</v>
      </c>
      <c r="AI1040" s="410">
        <f t="shared" ref="AI1040" si="2901">AI1039</f>
        <v>0</v>
      </c>
      <c r="AJ1040" s="410">
        <f t="shared" ref="AJ1040" si="2902">AJ1039</f>
        <v>0</v>
      </c>
      <c r="AK1040" s="410">
        <f t="shared" ref="AK1040" si="2903">AK1039</f>
        <v>0</v>
      </c>
      <c r="AL1040" s="410">
        <f t="shared" ref="AL1040" si="2904">AL1039</f>
        <v>0</v>
      </c>
      <c r="AM1040" s="305"/>
    </row>
    <row r="1041" spans="1:39" ht="15" hidden="1" customHeight="1" outlineLevel="1">
      <c r="A1041" s="531"/>
      <c r="B1041" s="293"/>
      <c r="C1041" s="290"/>
      <c r="D1041" s="290"/>
      <c r="E1041" s="290"/>
      <c r="F1041" s="290"/>
      <c r="G1041" s="290"/>
      <c r="H1041" s="290"/>
      <c r="I1041" s="290"/>
      <c r="J1041" s="290"/>
      <c r="K1041" s="290"/>
      <c r="L1041" s="290"/>
      <c r="M1041" s="290"/>
      <c r="N1041" s="290"/>
      <c r="O1041" s="290"/>
      <c r="P1041" s="290"/>
      <c r="Q1041" s="290"/>
      <c r="R1041" s="290"/>
      <c r="S1041" s="290"/>
      <c r="T1041" s="290"/>
      <c r="U1041" s="290"/>
      <c r="V1041" s="290"/>
      <c r="W1041" s="290"/>
      <c r="X1041" s="290"/>
      <c r="Y1041" s="411"/>
      <c r="Z1041" s="424"/>
      <c r="AA1041" s="424"/>
      <c r="AB1041" s="424"/>
      <c r="AC1041" s="424"/>
      <c r="AD1041" s="424"/>
      <c r="AE1041" s="424"/>
      <c r="AF1041" s="424"/>
      <c r="AG1041" s="424"/>
      <c r="AH1041" s="424"/>
      <c r="AI1041" s="424"/>
      <c r="AJ1041" s="424"/>
      <c r="AK1041" s="424"/>
      <c r="AL1041" s="424"/>
      <c r="AM1041" s="305"/>
    </row>
    <row r="1042" spans="1:39" ht="15" hidden="1" customHeight="1" outlineLevel="1">
      <c r="A1042" s="531">
        <v>28</v>
      </c>
      <c r="B1042" s="427" t="s">
        <v>120</v>
      </c>
      <c r="C1042" s="290" t="s">
        <v>25</v>
      </c>
      <c r="D1042" s="294"/>
      <c r="E1042" s="294"/>
      <c r="F1042" s="294"/>
      <c r="G1042" s="294"/>
      <c r="H1042" s="294"/>
      <c r="I1042" s="294"/>
      <c r="J1042" s="294"/>
      <c r="K1042" s="294"/>
      <c r="L1042" s="294"/>
      <c r="M1042" s="294"/>
      <c r="N1042" s="294">
        <v>12</v>
      </c>
      <c r="O1042" s="294"/>
      <c r="P1042" s="294"/>
      <c r="Q1042" s="294"/>
      <c r="R1042" s="294"/>
      <c r="S1042" s="294"/>
      <c r="T1042" s="294"/>
      <c r="U1042" s="294"/>
      <c r="V1042" s="294"/>
      <c r="W1042" s="294"/>
      <c r="X1042" s="294"/>
      <c r="Y1042" s="425"/>
      <c r="Z1042" s="414"/>
      <c r="AA1042" s="414"/>
      <c r="AB1042" s="414"/>
      <c r="AC1042" s="414"/>
      <c r="AD1042" s="414"/>
      <c r="AE1042" s="414"/>
      <c r="AF1042" s="414"/>
      <c r="AG1042" s="414"/>
      <c r="AH1042" s="414"/>
      <c r="AI1042" s="414"/>
      <c r="AJ1042" s="414"/>
      <c r="AK1042" s="414"/>
      <c r="AL1042" s="414"/>
      <c r="AM1042" s="295">
        <f>SUM(Y1042:AL1042)</f>
        <v>0</v>
      </c>
    </row>
    <row r="1043" spans="1:39" ht="15" hidden="1" customHeight="1" outlineLevel="1">
      <c r="A1043" s="531"/>
      <c r="B1043" s="293" t="s">
        <v>346</v>
      </c>
      <c r="C1043" s="290" t="s">
        <v>163</v>
      </c>
      <c r="D1043" s="294"/>
      <c r="E1043" s="294"/>
      <c r="F1043" s="294"/>
      <c r="G1043" s="294"/>
      <c r="H1043" s="294"/>
      <c r="I1043" s="294"/>
      <c r="J1043" s="294"/>
      <c r="K1043" s="294"/>
      <c r="L1043" s="294"/>
      <c r="M1043" s="294"/>
      <c r="N1043" s="294">
        <f>N1042</f>
        <v>12</v>
      </c>
      <c r="O1043" s="294"/>
      <c r="P1043" s="294"/>
      <c r="Q1043" s="294"/>
      <c r="R1043" s="294"/>
      <c r="S1043" s="294"/>
      <c r="T1043" s="294"/>
      <c r="U1043" s="294"/>
      <c r="V1043" s="294"/>
      <c r="W1043" s="294"/>
      <c r="X1043" s="294"/>
      <c r="Y1043" s="410">
        <f>Y1042</f>
        <v>0</v>
      </c>
      <c r="Z1043" s="410">
        <f>Z1042</f>
        <v>0</v>
      </c>
      <c r="AA1043" s="410">
        <f t="shared" ref="AA1043" si="2905">AA1042</f>
        <v>0</v>
      </c>
      <c r="AB1043" s="410">
        <f t="shared" ref="AB1043" si="2906">AB1042</f>
        <v>0</v>
      </c>
      <c r="AC1043" s="410">
        <f t="shared" ref="AC1043" si="2907">AC1042</f>
        <v>0</v>
      </c>
      <c r="AD1043" s="410">
        <f t="shared" ref="AD1043" si="2908">AD1042</f>
        <v>0</v>
      </c>
      <c r="AE1043" s="410">
        <f>AE1042</f>
        <v>0</v>
      </c>
      <c r="AF1043" s="410">
        <f t="shared" ref="AF1043" si="2909">AF1042</f>
        <v>0</v>
      </c>
      <c r="AG1043" s="410">
        <f t="shared" ref="AG1043" si="2910">AG1042</f>
        <v>0</v>
      </c>
      <c r="AH1043" s="410">
        <f t="shared" ref="AH1043" si="2911">AH1042</f>
        <v>0</v>
      </c>
      <c r="AI1043" s="410">
        <f t="shared" ref="AI1043" si="2912">AI1042</f>
        <v>0</v>
      </c>
      <c r="AJ1043" s="410">
        <f t="shared" ref="AJ1043" si="2913">AJ1042</f>
        <v>0</v>
      </c>
      <c r="AK1043" s="410">
        <f t="shared" ref="AK1043" si="2914">AK1042</f>
        <v>0</v>
      </c>
      <c r="AL1043" s="410">
        <f t="shared" ref="AL1043" si="2915">AL1042</f>
        <v>0</v>
      </c>
      <c r="AM1043" s="305"/>
    </row>
    <row r="1044" spans="1:39" ht="15" hidden="1" customHeight="1" outlineLevel="1">
      <c r="A1044" s="531"/>
      <c r="B1044" s="293"/>
      <c r="C1044" s="290"/>
      <c r="D1044" s="290"/>
      <c r="E1044" s="290"/>
      <c r="F1044" s="290"/>
      <c r="G1044" s="290"/>
      <c r="H1044" s="290"/>
      <c r="I1044" s="290"/>
      <c r="J1044" s="290"/>
      <c r="K1044" s="290"/>
      <c r="L1044" s="290"/>
      <c r="M1044" s="290"/>
      <c r="N1044" s="290"/>
      <c r="O1044" s="290"/>
      <c r="P1044" s="290"/>
      <c r="Q1044" s="290"/>
      <c r="R1044" s="290"/>
      <c r="S1044" s="290"/>
      <c r="T1044" s="290"/>
      <c r="U1044" s="290"/>
      <c r="V1044" s="290"/>
      <c r="W1044" s="290"/>
      <c r="X1044" s="290"/>
      <c r="Y1044" s="411"/>
      <c r="Z1044" s="424"/>
      <c r="AA1044" s="424"/>
      <c r="AB1044" s="424"/>
      <c r="AC1044" s="424"/>
      <c r="AD1044" s="424"/>
      <c r="AE1044" s="424"/>
      <c r="AF1044" s="424"/>
      <c r="AG1044" s="424"/>
      <c r="AH1044" s="424"/>
      <c r="AI1044" s="424"/>
      <c r="AJ1044" s="424"/>
      <c r="AK1044" s="424"/>
      <c r="AL1044" s="424"/>
      <c r="AM1044" s="305"/>
    </row>
    <row r="1045" spans="1:39" ht="15" hidden="1" customHeight="1" outlineLevel="1">
      <c r="A1045" s="531">
        <v>29</v>
      </c>
      <c r="B1045" s="427" t="s">
        <v>121</v>
      </c>
      <c r="C1045" s="290" t="s">
        <v>25</v>
      </c>
      <c r="D1045" s="294"/>
      <c r="E1045" s="294"/>
      <c r="F1045" s="294"/>
      <c r="G1045" s="294"/>
      <c r="H1045" s="294"/>
      <c r="I1045" s="294"/>
      <c r="J1045" s="294"/>
      <c r="K1045" s="294"/>
      <c r="L1045" s="294"/>
      <c r="M1045" s="294"/>
      <c r="N1045" s="294">
        <v>3</v>
      </c>
      <c r="O1045" s="294"/>
      <c r="P1045" s="294"/>
      <c r="Q1045" s="294"/>
      <c r="R1045" s="294"/>
      <c r="S1045" s="294"/>
      <c r="T1045" s="294"/>
      <c r="U1045" s="294"/>
      <c r="V1045" s="294"/>
      <c r="W1045" s="294"/>
      <c r="X1045" s="294"/>
      <c r="Y1045" s="425"/>
      <c r="Z1045" s="414"/>
      <c r="AA1045" s="414"/>
      <c r="AB1045" s="414"/>
      <c r="AC1045" s="414"/>
      <c r="AD1045" s="414"/>
      <c r="AE1045" s="414"/>
      <c r="AF1045" s="414"/>
      <c r="AG1045" s="414"/>
      <c r="AH1045" s="414"/>
      <c r="AI1045" s="414"/>
      <c r="AJ1045" s="414"/>
      <c r="AK1045" s="414"/>
      <c r="AL1045" s="414"/>
      <c r="AM1045" s="295">
        <f>SUM(Y1045:AL1045)</f>
        <v>0</v>
      </c>
    </row>
    <row r="1046" spans="1:39" ht="15" hidden="1" customHeight="1" outlineLevel="1">
      <c r="A1046" s="531"/>
      <c r="B1046" s="293" t="s">
        <v>346</v>
      </c>
      <c r="C1046" s="290" t="s">
        <v>163</v>
      </c>
      <c r="D1046" s="294"/>
      <c r="E1046" s="294"/>
      <c r="F1046" s="294"/>
      <c r="G1046" s="294"/>
      <c r="H1046" s="294"/>
      <c r="I1046" s="294"/>
      <c r="J1046" s="294"/>
      <c r="K1046" s="294"/>
      <c r="L1046" s="294"/>
      <c r="M1046" s="294"/>
      <c r="N1046" s="294">
        <f>N1045</f>
        <v>3</v>
      </c>
      <c r="O1046" s="294"/>
      <c r="P1046" s="294"/>
      <c r="Q1046" s="294"/>
      <c r="R1046" s="294"/>
      <c r="S1046" s="294"/>
      <c r="T1046" s="294"/>
      <c r="U1046" s="294"/>
      <c r="V1046" s="294"/>
      <c r="W1046" s="294"/>
      <c r="X1046" s="294"/>
      <c r="Y1046" s="410">
        <f>Y1045</f>
        <v>0</v>
      </c>
      <c r="Z1046" s="410">
        <f t="shared" ref="Z1046" si="2916">Z1045</f>
        <v>0</v>
      </c>
      <c r="AA1046" s="410">
        <f t="shared" ref="AA1046" si="2917">AA1045</f>
        <v>0</v>
      </c>
      <c r="AB1046" s="410">
        <f t="shared" ref="AB1046" si="2918">AB1045</f>
        <v>0</v>
      </c>
      <c r="AC1046" s="410">
        <f t="shared" ref="AC1046" si="2919">AC1045</f>
        <v>0</v>
      </c>
      <c r="AD1046" s="410">
        <f t="shared" ref="AD1046" si="2920">AD1045</f>
        <v>0</v>
      </c>
      <c r="AE1046" s="410">
        <f t="shared" ref="AE1046" si="2921">AE1045</f>
        <v>0</v>
      </c>
      <c r="AF1046" s="410">
        <f t="shared" ref="AF1046" si="2922">AF1045</f>
        <v>0</v>
      </c>
      <c r="AG1046" s="410">
        <f t="shared" ref="AG1046" si="2923">AG1045</f>
        <v>0</v>
      </c>
      <c r="AH1046" s="410">
        <f t="shared" ref="AH1046" si="2924">AH1045</f>
        <v>0</v>
      </c>
      <c r="AI1046" s="410">
        <f t="shared" ref="AI1046" si="2925">AI1045</f>
        <v>0</v>
      </c>
      <c r="AJ1046" s="410">
        <f t="shared" ref="AJ1046" si="2926">AJ1045</f>
        <v>0</v>
      </c>
      <c r="AK1046" s="410">
        <f t="shared" ref="AK1046" si="2927">AK1045</f>
        <v>0</v>
      </c>
      <c r="AL1046" s="410">
        <f t="shared" ref="AL1046" si="2928">AL1045</f>
        <v>0</v>
      </c>
      <c r="AM1046" s="305"/>
    </row>
    <row r="1047" spans="1:39" ht="15" hidden="1" customHeight="1" outlineLevel="1">
      <c r="A1047" s="531"/>
      <c r="B1047" s="293"/>
      <c r="C1047" s="290"/>
      <c r="D1047" s="290"/>
      <c r="E1047" s="290"/>
      <c r="F1047" s="290"/>
      <c r="G1047" s="290"/>
      <c r="H1047" s="290"/>
      <c r="I1047" s="290"/>
      <c r="J1047" s="290"/>
      <c r="K1047" s="290"/>
      <c r="L1047" s="290"/>
      <c r="M1047" s="290"/>
      <c r="N1047" s="290"/>
      <c r="O1047" s="290"/>
      <c r="P1047" s="290"/>
      <c r="Q1047" s="290"/>
      <c r="R1047" s="290"/>
      <c r="S1047" s="290"/>
      <c r="T1047" s="290"/>
      <c r="U1047" s="290"/>
      <c r="V1047" s="290"/>
      <c r="W1047" s="290"/>
      <c r="X1047" s="290"/>
      <c r="Y1047" s="411"/>
      <c r="Z1047" s="424"/>
      <c r="AA1047" s="424"/>
      <c r="AB1047" s="424"/>
      <c r="AC1047" s="424"/>
      <c r="AD1047" s="424"/>
      <c r="AE1047" s="424"/>
      <c r="AF1047" s="424"/>
      <c r="AG1047" s="424"/>
      <c r="AH1047" s="424"/>
      <c r="AI1047" s="424"/>
      <c r="AJ1047" s="424"/>
      <c r="AK1047" s="424"/>
      <c r="AL1047" s="424"/>
      <c r="AM1047" s="305"/>
    </row>
    <row r="1048" spans="1:39" ht="15" hidden="1" customHeight="1" outlineLevel="1">
      <c r="A1048" s="531">
        <v>30</v>
      </c>
      <c r="B1048" s="427" t="s">
        <v>122</v>
      </c>
      <c r="C1048" s="290" t="s">
        <v>25</v>
      </c>
      <c r="D1048" s="294"/>
      <c r="E1048" s="294"/>
      <c r="F1048" s="294"/>
      <c r="G1048" s="294"/>
      <c r="H1048" s="294"/>
      <c r="I1048" s="294"/>
      <c r="J1048" s="294"/>
      <c r="K1048" s="294"/>
      <c r="L1048" s="294"/>
      <c r="M1048" s="294"/>
      <c r="N1048" s="294">
        <v>12</v>
      </c>
      <c r="O1048" s="294"/>
      <c r="P1048" s="294"/>
      <c r="Q1048" s="294"/>
      <c r="R1048" s="294"/>
      <c r="S1048" s="294"/>
      <c r="T1048" s="294"/>
      <c r="U1048" s="294"/>
      <c r="V1048" s="294"/>
      <c r="W1048" s="294"/>
      <c r="X1048" s="294"/>
      <c r="Y1048" s="425"/>
      <c r="Z1048" s="414"/>
      <c r="AA1048" s="414"/>
      <c r="AB1048" s="414"/>
      <c r="AC1048" s="414"/>
      <c r="AD1048" s="414"/>
      <c r="AE1048" s="414"/>
      <c r="AF1048" s="414"/>
      <c r="AG1048" s="414"/>
      <c r="AH1048" s="414"/>
      <c r="AI1048" s="414"/>
      <c r="AJ1048" s="414"/>
      <c r="AK1048" s="414"/>
      <c r="AL1048" s="414"/>
      <c r="AM1048" s="295">
        <f>SUM(Y1048:AL1048)</f>
        <v>0</v>
      </c>
    </row>
    <row r="1049" spans="1:39" ht="15" hidden="1" customHeight="1" outlineLevel="1">
      <c r="A1049" s="531"/>
      <c r="B1049" s="293" t="s">
        <v>346</v>
      </c>
      <c r="C1049" s="290" t="s">
        <v>163</v>
      </c>
      <c r="D1049" s="294"/>
      <c r="E1049" s="294"/>
      <c r="F1049" s="294"/>
      <c r="G1049" s="294"/>
      <c r="H1049" s="294"/>
      <c r="I1049" s="294"/>
      <c r="J1049" s="294"/>
      <c r="K1049" s="294"/>
      <c r="L1049" s="294"/>
      <c r="M1049" s="294"/>
      <c r="N1049" s="294">
        <f>N1048</f>
        <v>12</v>
      </c>
      <c r="O1049" s="294"/>
      <c r="P1049" s="294"/>
      <c r="Q1049" s="294"/>
      <c r="R1049" s="294"/>
      <c r="S1049" s="294"/>
      <c r="T1049" s="294"/>
      <c r="U1049" s="294"/>
      <c r="V1049" s="294"/>
      <c r="W1049" s="294"/>
      <c r="X1049" s="294"/>
      <c r="Y1049" s="410">
        <f>Y1048</f>
        <v>0</v>
      </c>
      <c r="Z1049" s="410">
        <f t="shared" ref="Z1049" si="2929">Z1048</f>
        <v>0</v>
      </c>
      <c r="AA1049" s="410">
        <f t="shared" ref="AA1049" si="2930">AA1048</f>
        <v>0</v>
      </c>
      <c r="AB1049" s="410">
        <f t="shared" ref="AB1049" si="2931">AB1048</f>
        <v>0</v>
      </c>
      <c r="AC1049" s="410">
        <f t="shared" ref="AC1049" si="2932">AC1048</f>
        <v>0</v>
      </c>
      <c r="AD1049" s="410">
        <f t="shared" ref="AD1049" si="2933">AD1048</f>
        <v>0</v>
      </c>
      <c r="AE1049" s="410">
        <f t="shared" ref="AE1049" si="2934">AE1048</f>
        <v>0</v>
      </c>
      <c r="AF1049" s="410">
        <f t="shared" ref="AF1049" si="2935">AF1048</f>
        <v>0</v>
      </c>
      <c r="AG1049" s="410">
        <f t="shared" ref="AG1049" si="2936">AG1048</f>
        <v>0</v>
      </c>
      <c r="AH1049" s="410">
        <f t="shared" ref="AH1049" si="2937">AH1048</f>
        <v>0</v>
      </c>
      <c r="AI1049" s="410">
        <f t="shared" ref="AI1049" si="2938">AI1048</f>
        <v>0</v>
      </c>
      <c r="AJ1049" s="410">
        <f t="shared" ref="AJ1049" si="2939">AJ1048</f>
        <v>0</v>
      </c>
      <c r="AK1049" s="410">
        <f t="shared" ref="AK1049" si="2940">AK1048</f>
        <v>0</v>
      </c>
      <c r="AL1049" s="410">
        <f t="shared" ref="AL1049" si="2941">AL1048</f>
        <v>0</v>
      </c>
      <c r="AM1049" s="305"/>
    </row>
    <row r="1050" spans="1:39" ht="15" hidden="1" customHeight="1" outlineLevel="1">
      <c r="A1050" s="531"/>
      <c r="B1050" s="293"/>
      <c r="C1050" s="290"/>
      <c r="D1050" s="290"/>
      <c r="E1050" s="290"/>
      <c r="F1050" s="290"/>
      <c r="G1050" s="290"/>
      <c r="H1050" s="290"/>
      <c r="I1050" s="290"/>
      <c r="J1050" s="290"/>
      <c r="K1050" s="290"/>
      <c r="L1050" s="290"/>
      <c r="M1050" s="290"/>
      <c r="N1050" s="290"/>
      <c r="O1050" s="290"/>
      <c r="P1050" s="290"/>
      <c r="Q1050" s="290"/>
      <c r="R1050" s="290"/>
      <c r="S1050" s="290"/>
      <c r="T1050" s="290"/>
      <c r="U1050" s="290"/>
      <c r="V1050" s="290"/>
      <c r="W1050" s="290"/>
      <c r="X1050" s="290"/>
      <c r="Y1050" s="411"/>
      <c r="Z1050" s="424"/>
      <c r="AA1050" s="424"/>
      <c r="AB1050" s="424"/>
      <c r="AC1050" s="424"/>
      <c r="AD1050" s="424"/>
      <c r="AE1050" s="424"/>
      <c r="AF1050" s="424"/>
      <c r="AG1050" s="424"/>
      <c r="AH1050" s="424"/>
      <c r="AI1050" s="424"/>
      <c r="AJ1050" s="424"/>
      <c r="AK1050" s="424"/>
      <c r="AL1050" s="424"/>
      <c r="AM1050" s="305"/>
    </row>
    <row r="1051" spans="1:39" ht="15" hidden="1" customHeight="1" outlineLevel="1">
      <c r="A1051" s="531">
        <v>31</v>
      </c>
      <c r="B1051" s="427" t="s">
        <v>123</v>
      </c>
      <c r="C1051" s="290" t="s">
        <v>25</v>
      </c>
      <c r="D1051" s="294"/>
      <c r="E1051" s="294"/>
      <c r="F1051" s="294"/>
      <c r="G1051" s="294"/>
      <c r="H1051" s="294"/>
      <c r="I1051" s="294"/>
      <c r="J1051" s="294"/>
      <c r="K1051" s="294"/>
      <c r="L1051" s="294"/>
      <c r="M1051" s="294"/>
      <c r="N1051" s="294">
        <v>12</v>
      </c>
      <c r="O1051" s="294"/>
      <c r="P1051" s="294"/>
      <c r="Q1051" s="294"/>
      <c r="R1051" s="294"/>
      <c r="S1051" s="294"/>
      <c r="T1051" s="294"/>
      <c r="U1051" s="294"/>
      <c r="V1051" s="294"/>
      <c r="W1051" s="294"/>
      <c r="X1051" s="294"/>
      <c r="Y1051" s="425"/>
      <c r="Z1051" s="414"/>
      <c r="AA1051" s="414"/>
      <c r="AB1051" s="414"/>
      <c r="AC1051" s="414"/>
      <c r="AD1051" s="414"/>
      <c r="AE1051" s="414"/>
      <c r="AF1051" s="414"/>
      <c r="AG1051" s="414"/>
      <c r="AH1051" s="414"/>
      <c r="AI1051" s="414"/>
      <c r="AJ1051" s="414"/>
      <c r="AK1051" s="414"/>
      <c r="AL1051" s="414"/>
      <c r="AM1051" s="295">
        <f>SUM(Y1051:AL1051)</f>
        <v>0</v>
      </c>
    </row>
    <row r="1052" spans="1:39" ht="15" hidden="1" customHeight="1" outlineLevel="1">
      <c r="A1052" s="531"/>
      <c r="B1052" s="293" t="s">
        <v>346</v>
      </c>
      <c r="C1052" s="290" t="s">
        <v>163</v>
      </c>
      <c r="D1052" s="294"/>
      <c r="E1052" s="294"/>
      <c r="F1052" s="294"/>
      <c r="G1052" s="294"/>
      <c r="H1052" s="294"/>
      <c r="I1052" s="294"/>
      <c r="J1052" s="294"/>
      <c r="K1052" s="294"/>
      <c r="L1052" s="294"/>
      <c r="M1052" s="294"/>
      <c r="N1052" s="294">
        <f>N1051</f>
        <v>12</v>
      </c>
      <c r="O1052" s="294"/>
      <c r="P1052" s="294"/>
      <c r="Q1052" s="294"/>
      <c r="R1052" s="294"/>
      <c r="S1052" s="294"/>
      <c r="T1052" s="294"/>
      <c r="U1052" s="294"/>
      <c r="V1052" s="294"/>
      <c r="W1052" s="294"/>
      <c r="X1052" s="294"/>
      <c r="Y1052" s="410">
        <f>Y1051</f>
        <v>0</v>
      </c>
      <c r="Z1052" s="410">
        <f t="shared" ref="Z1052" si="2942">Z1051</f>
        <v>0</v>
      </c>
      <c r="AA1052" s="410">
        <f t="shared" ref="AA1052" si="2943">AA1051</f>
        <v>0</v>
      </c>
      <c r="AB1052" s="410">
        <f t="shared" ref="AB1052" si="2944">AB1051</f>
        <v>0</v>
      </c>
      <c r="AC1052" s="410">
        <f t="shared" ref="AC1052" si="2945">AC1051</f>
        <v>0</v>
      </c>
      <c r="AD1052" s="410">
        <f t="shared" ref="AD1052" si="2946">AD1051</f>
        <v>0</v>
      </c>
      <c r="AE1052" s="410">
        <f t="shared" ref="AE1052" si="2947">AE1051</f>
        <v>0</v>
      </c>
      <c r="AF1052" s="410">
        <f t="shared" ref="AF1052" si="2948">AF1051</f>
        <v>0</v>
      </c>
      <c r="AG1052" s="410">
        <f t="shared" ref="AG1052" si="2949">AG1051</f>
        <v>0</v>
      </c>
      <c r="AH1052" s="410">
        <f t="shared" ref="AH1052" si="2950">AH1051</f>
        <v>0</v>
      </c>
      <c r="AI1052" s="410">
        <f t="shared" ref="AI1052" si="2951">AI1051</f>
        <v>0</v>
      </c>
      <c r="AJ1052" s="410">
        <f t="shared" ref="AJ1052" si="2952">AJ1051</f>
        <v>0</v>
      </c>
      <c r="AK1052" s="410">
        <f t="shared" ref="AK1052" si="2953">AK1051</f>
        <v>0</v>
      </c>
      <c r="AL1052" s="410">
        <f t="shared" ref="AL1052" si="2954">AL1051</f>
        <v>0</v>
      </c>
      <c r="AM1052" s="305"/>
    </row>
    <row r="1053" spans="1:39" ht="15" hidden="1" customHeight="1" outlineLevel="1">
      <c r="A1053" s="531"/>
      <c r="B1053" s="427"/>
      <c r="C1053" s="290"/>
      <c r="D1053" s="290"/>
      <c r="E1053" s="290"/>
      <c r="F1053" s="290"/>
      <c r="G1053" s="290"/>
      <c r="H1053" s="290"/>
      <c r="I1053" s="290"/>
      <c r="J1053" s="290"/>
      <c r="K1053" s="290"/>
      <c r="L1053" s="290"/>
      <c r="M1053" s="290"/>
      <c r="N1053" s="290"/>
      <c r="O1053" s="290"/>
      <c r="P1053" s="290"/>
      <c r="Q1053" s="290"/>
      <c r="R1053" s="290"/>
      <c r="S1053" s="290"/>
      <c r="T1053" s="290"/>
      <c r="U1053" s="290"/>
      <c r="V1053" s="290"/>
      <c r="W1053" s="290"/>
      <c r="X1053" s="290"/>
      <c r="Y1053" s="411"/>
      <c r="Z1053" s="424"/>
      <c r="AA1053" s="424"/>
      <c r="AB1053" s="424"/>
      <c r="AC1053" s="424"/>
      <c r="AD1053" s="424"/>
      <c r="AE1053" s="424"/>
      <c r="AF1053" s="424"/>
      <c r="AG1053" s="424"/>
      <c r="AH1053" s="424"/>
      <c r="AI1053" s="424"/>
      <c r="AJ1053" s="424"/>
      <c r="AK1053" s="424"/>
      <c r="AL1053" s="424"/>
      <c r="AM1053" s="305"/>
    </row>
    <row r="1054" spans="1:39" ht="15" hidden="1" customHeight="1" outlineLevel="1">
      <c r="A1054" s="531">
        <v>32</v>
      </c>
      <c r="B1054" s="427" t="s">
        <v>124</v>
      </c>
      <c r="C1054" s="290" t="s">
        <v>25</v>
      </c>
      <c r="D1054" s="294"/>
      <c r="E1054" s="294"/>
      <c r="F1054" s="294"/>
      <c r="G1054" s="294"/>
      <c r="H1054" s="294"/>
      <c r="I1054" s="294"/>
      <c r="J1054" s="294"/>
      <c r="K1054" s="294"/>
      <c r="L1054" s="294"/>
      <c r="M1054" s="294"/>
      <c r="N1054" s="294">
        <v>12</v>
      </c>
      <c r="O1054" s="294"/>
      <c r="P1054" s="294"/>
      <c r="Q1054" s="294"/>
      <c r="R1054" s="294"/>
      <c r="S1054" s="294"/>
      <c r="T1054" s="294"/>
      <c r="U1054" s="294"/>
      <c r="V1054" s="294"/>
      <c r="W1054" s="294"/>
      <c r="X1054" s="294"/>
      <c r="Y1054" s="425"/>
      <c r="Z1054" s="414"/>
      <c r="AA1054" s="414"/>
      <c r="AB1054" s="414"/>
      <c r="AC1054" s="414"/>
      <c r="AD1054" s="414"/>
      <c r="AE1054" s="414"/>
      <c r="AF1054" s="414"/>
      <c r="AG1054" s="414"/>
      <c r="AH1054" s="414"/>
      <c r="AI1054" s="414"/>
      <c r="AJ1054" s="414"/>
      <c r="AK1054" s="414"/>
      <c r="AL1054" s="414"/>
      <c r="AM1054" s="295">
        <f>SUM(Y1054:AL1054)</f>
        <v>0</v>
      </c>
    </row>
    <row r="1055" spans="1:39" ht="15" hidden="1" customHeight="1" outlineLevel="1">
      <c r="A1055" s="531"/>
      <c r="B1055" s="293" t="s">
        <v>346</v>
      </c>
      <c r="C1055" s="290" t="s">
        <v>163</v>
      </c>
      <c r="D1055" s="294"/>
      <c r="E1055" s="294"/>
      <c r="F1055" s="294"/>
      <c r="G1055" s="294"/>
      <c r="H1055" s="294"/>
      <c r="I1055" s="294"/>
      <c r="J1055" s="294"/>
      <c r="K1055" s="294"/>
      <c r="L1055" s="294"/>
      <c r="M1055" s="294"/>
      <c r="N1055" s="294">
        <f>N1054</f>
        <v>12</v>
      </c>
      <c r="O1055" s="294"/>
      <c r="P1055" s="294"/>
      <c r="Q1055" s="294"/>
      <c r="R1055" s="294"/>
      <c r="S1055" s="294"/>
      <c r="T1055" s="294"/>
      <c r="U1055" s="294"/>
      <c r="V1055" s="294"/>
      <c r="W1055" s="294"/>
      <c r="X1055" s="294"/>
      <c r="Y1055" s="410">
        <f>Y1054</f>
        <v>0</v>
      </c>
      <c r="Z1055" s="410">
        <f t="shared" ref="Z1055" si="2955">Z1054</f>
        <v>0</v>
      </c>
      <c r="AA1055" s="410">
        <f t="shared" ref="AA1055" si="2956">AA1054</f>
        <v>0</v>
      </c>
      <c r="AB1055" s="410">
        <f t="shared" ref="AB1055" si="2957">AB1054</f>
        <v>0</v>
      </c>
      <c r="AC1055" s="410">
        <f t="shared" ref="AC1055" si="2958">AC1054</f>
        <v>0</v>
      </c>
      <c r="AD1055" s="410">
        <f t="shared" ref="AD1055" si="2959">AD1054</f>
        <v>0</v>
      </c>
      <c r="AE1055" s="410">
        <f t="shared" ref="AE1055" si="2960">AE1054</f>
        <v>0</v>
      </c>
      <c r="AF1055" s="410">
        <f t="shared" ref="AF1055" si="2961">AF1054</f>
        <v>0</v>
      </c>
      <c r="AG1055" s="410">
        <f t="shared" ref="AG1055" si="2962">AG1054</f>
        <v>0</v>
      </c>
      <c r="AH1055" s="410">
        <f t="shared" ref="AH1055" si="2963">AH1054</f>
        <v>0</v>
      </c>
      <c r="AI1055" s="410">
        <f t="shared" ref="AI1055" si="2964">AI1054</f>
        <v>0</v>
      </c>
      <c r="AJ1055" s="410">
        <f t="shared" ref="AJ1055" si="2965">AJ1054</f>
        <v>0</v>
      </c>
      <c r="AK1055" s="410">
        <f t="shared" ref="AK1055" si="2966">AK1054</f>
        <v>0</v>
      </c>
      <c r="AL1055" s="410">
        <f t="shared" ref="AL1055" si="2967">AL1054</f>
        <v>0</v>
      </c>
      <c r="AM1055" s="305"/>
    </row>
    <row r="1056" spans="1:39" ht="15" hidden="1" customHeight="1" outlineLevel="1">
      <c r="A1056" s="531"/>
      <c r="B1056" s="427"/>
      <c r="C1056" s="290"/>
      <c r="D1056" s="290"/>
      <c r="E1056" s="290"/>
      <c r="F1056" s="290"/>
      <c r="G1056" s="290"/>
      <c r="H1056" s="290"/>
      <c r="I1056" s="290"/>
      <c r="J1056" s="290"/>
      <c r="K1056" s="290"/>
      <c r="L1056" s="290"/>
      <c r="M1056" s="290"/>
      <c r="N1056" s="290"/>
      <c r="O1056" s="290"/>
      <c r="P1056" s="290"/>
      <c r="Q1056" s="290"/>
      <c r="R1056" s="290"/>
      <c r="S1056" s="290"/>
      <c r="T1056" s="290"/>
      <c r="U1056" s="290"/>
      <c r="V1056" s="290"/>
      <c r="W1056" s="290"/>
      <c r="X1056" s="290"/>
      <c r="Y1056" s="411"/>
      <c r="Z1056" s="424"/>
      <c r="AA1056" s="424"/>
      <c r="AB1056" s="424"/>
      <c r="AC1056" s="424"/>
      <c r="AD1056" s="424"/>
      <c r="AE1056" s="424"/>
      <c r="AF1056" s="424"/>
      <c r="AG1056" s="424"/>
      <c r="AH1056" s="424"/>
      <c r="AI1056" s="424"/>
      <c r="AJ1056" s="424"/>
      <c r="AK1056" s="424"/>
      <c r="AL1056" s="424"/>
      <c r="AM1056" s="305"/>
    </row>
    <row r="1057" spans="1:39" ht="15" hidden="1" customHeight="1" outlineLevel="1">
      <c r="A1057" s="531"/>
      <c r="B1057" s="287" t="s">
        <v>500</v>
      </c>
      <c r="C1057" s="290"/>
      <c r="D1057" s="290"/>
      <c r="E1057" s="290"/>
      <c r="F1057" s="290"/>
      <c r="G1057" s="290"/>
      <c r="H1057" s="290"/>
      <c r="I1057" s="290"/>
      <c r="J1057" s="290"/>
      <c r="K1057" s="290"/>
      <c r="L1057" s="290"/>
      <c r="M1057" s="290"/>
      <c r="N1057" s="290"/>
      <c r="O1057" s="290"/>
      <c r="P1057" s="290"/>
      <c r="Q1057" s="290"/>
      <c r="R1057" s="290"/>
      <c r="S1057" s="290"/>
      <c r="T1057" s="290"/>
      <c r="U1057" s="290"/>
      <c r="V1057" s="290"/>
      <c r="W1057" s="290"/>
      <c r="X1057" s="290"/>
      <c r="Y1057" s="411"/>
      <c r="Z1057" s="424"/>
      <c r="AA1057" s="424"/>
      <c r="AB1057" s="424"/>
      <c r="AC1057" s="424"/>
      <c r="AD1057" s="424"/>
      <c r="AE1057" s="424"/>
      <c r="AF1057" s="424"/>
      <c r="AG1057" s="424"/>
      <c r="AH1057" s="424"/>
      <c r="AI1057" s="424"/>
      <c r="AJ1057" s="424"/>
      <c r="AK1057" s="424"/>
      <c r="AL1057" s="424"/>
      <c r="AM1057" s="305"/>
    </row>
    <row r="1058" spans="1:39" ht="15" hidden="1" customHeight="1" outlineLevel="1">
      <c r="A1058" s="531">
        <v>33</v>
      </c>
      <c r="B1058" s="427" t="s">
        <v>125</v>
      </c>
      <c r="C1058" s="290" t="s">
        <v>25</v>
      </c>
      <c r="D1058" s="294"/>
      <c r="E1058" s="294"/>
      <c r="F1058" s="294"/>
      <c r="G1058" s="294"/>
      <c r="H1058" s="294"/>
      <c r="I1058" s="294"/>
      <c r="J1058" s="294"/>
      <c r="K1058" s="294"/>
      <c r="L1058" s="294"/>
      <c r="M1058" s="294"/>
      <c r="N1058" s="294">
        <v>0</v>
      </c>
      <c r="O1058" s="294"/>
      <c r="P1058" s="294"/>
      <c r="Q1058" s="294"/>
      <c r="R1058" s="294"/>
      <c r="S1058" s="294"/>
      <c r="T1058" s="294"/>
      <c r="U1058" s="294"/>
      <c r="V1058" s="294"/>
      <c r="W1058" s="294"/>
      <c r="X1058" s="294"/>
      <c r="Y1058" s="425"/>
      <c r="Z1058" s="414"/>
      <c r="AA1058" s="414"/>
      <c r="AB1058" s="414"/>
      <c r="AC1058" s="414"/>
      <c r="AD1058" s="414"/>
      <c r="AE1058" s="414"/>
      <c r="AF1058" s="414"/>
      <c r="AG1058" s="414"/>
      <c r="AH1058" s="414"/>
      <c r="AI1058" s="414"/>
      <c r="AJ1058" s="414"/>
      <c r="AK1058" s="414"/>
      <c r="AL1058" s="414"/>
      <c r="AM1058" s="295">
        <f>SUM(Y1058:AL1058)</f>
        <v>0</v>
      </c>
    </row>
    <row r="1059" spans="1:39" ht="15" hidden="1" customHeight="1" outlineLevel="1">
      <c r="A1059" s="531"/>
      <c r="B1059" s="293" t="s">
        <v>346</v>
      </c>
      <c r="C1059" s="290" t="s">
        <v>163</v>
      </c>
      <c r="D1059" s="294"/>
      <c r="E1059" s="294"/>
      <c r="F1059" s="294"/>
      <c r="G1059" s="294"/>
      <c r="H1059" s="294"/>
      <c r="I1059" s="294"/>
      <c r="J1059" s="294"/>
      <c r="K1059" s="294"/>
      <c r="L1059" s="294"/>
      <c r="M1059" s="294"/>
      <c r="N1059" s="294">
        <f>N1058</f>
        <v>0</v>
      </c>
      <c r="O1059" s="294"/>
      <c r="P1059" s="294"/>
      <c r="Q1059" s="294"/>
      <c r="R1059" s="294"/>
      <c r="S1059" s="294"/>
      <c r="T1059" s="294"/>
      <c r="U1059" s="294"/>
      <c r="V1059" s="294"/>
      <c r="W1059" s="294"/>
      <c r="X1059" s="294"/>
      <c r="Y1059" s="410">
        <f>Y1058</f>
        <v>0</v>
      </c>
      <c r="Z1059" s="410">
        <f t="shared" ref="Z1059" si="2968">Z1058</f>
        <v>0</v>
      </c>
      <c r="AA1059" s="410">
        <f t="shared" ref="AA1059" si="2969">AA1058</f>
        <v>0</v>
      </c>
      <c r="AB1059" s="410">
        <f t="shared" ref="AB1059" si="2970">AB1058</f>
        <v>0</v>
      </c>
      <c r="AC1059" s="410">
        <f t="shared" ref="AC1059" si="2971">AC1058</f>
        <v>0</v>
      </c>
      <c r="AD1059" s="410">
        <f t="shared" ref="AD1059" si="2972">AD1058</f>
        <v>0</v>
      </c>
      <c r="AE1059" s="410">
        <f t="shared" ref="AE1059" si="2973">AE1058</f>
        <v>0</v>
      </c>
      <c r="AF1059" s="410">
        <f t="shared" ref="AF1059" si="2974">AF1058</f>
        <v>0</v>
      </c>
      <c r="AG1059" s="410">
        <f t="shared" ref="AG1059" si="2975">AG1058</f>
        <v>0</v>
      </c>
      <c r="AH1059" s="410">
        <f t="shared" ref="AH1059" si="2976">AH1058</f>
        <v>0</v>
      </c>
      <c r="AI1059" s="410">
        <f t="shared" ref="AI1059" si="2977">AI1058</f>
        <v>0</v>
      </c>
      <c r="AJ1059" s="410">
        <f t="shared" ref="AJ1059" si="2978">AJ1058</f>
        <v>0</v>
      </c>
      <c r="AK1059" s="410">
        <f t="shared" ref="AK1059" si="2979">AK1058</f>
        <v>0</v>
      </c>
      <c r="AL1059" s="410">
        <f t="shared" ref="AL1059" si="2980">AL1058</f>
        <v>0</v>
      </c>
      <c r="AM1059" s="305"/>
    </row>
    <row r="1060" spans="1:39" ht="15" hidden="1" customHeight="1" outlineLevel="1">
      <c r="A1060" s="531"/>
      <c r="B1060" s="427"/>
      <c r="C1060" s="290"/>
      <c r="D1060" s="290"/>
      <c r="E1060" s="290"/>
      <c r="F1060" s="290"/>
      <c r="G1060" s="290"/>
      <c r="H1060" s="290"/>
      <c r="I1060" s="290"/>
      <c r="J1060" s="290"/>
      <c r="K1060" s="290"/>
      <c r="L1060" s="290"/>
      <c r="M1060" s="290"/>
      <c r="N1060" s="290"/>
      <c r="O1060" s="290"/>
      <c r="P1060" s="290"/>
      <c r="Q1060" s="290"/>
      <c r="R1060" s="290"/>
      <c r="S1060" s="290"/>
      <c r="T1060" s="290"/>
      <c r="U1060" s="290"/>
      <c r="V1060" s="290"/>
      <c r="W1060" s="290"/>
      <c r="X1060" s="290"/>
      <c r="Y1060" s="411"/>
      <c r="Z1060" s="424"/>
      <c r="AA1060" s="424"/>
      <c r="AB1060" s="424"/>
      <c r="AC1060" s="424"/>
      <c r="AD1060" s="424"/>
      <c r="AE1060" s="424"/>
      <c r="AF1060" s="424"/>
      <c r="AG1060" s="424"/>
      <c r="AH1060" s="424"/>
      <c r="AI1060" s="424"/>
      <c r="AJ1060" s="424"/>
      <c r="AK1060" s="424"/>
      <c r="AL1060" s="424"/>
      <c r="AM1060" s="305"/>
    </row>
    <row r="1061" spans="1:39" ht="15" hidden="1" customHeight="1" outlineLevel="1">
      <c r="A1061" s="531">
        <v>34</v>
      </c>
      <c r="B1061" s="427" t="s">
        <v>126</v>
      </c>
      <c r="C1061" s="290" t="s">
        <v>25</v>
      </c>
      <c r="D1061" s="294"/>
      <c r="E1061" s="294"/>
      <c r="F1061" s="294"/>
      <c r="G1061" s="294"/>
      <c r="H1061" s="294"/>
      <c r="I1061" s="294"/>
      <c r="J1061" s="294"/>
      <c r="K1061" s="294"/>
      <c r="L1061" s="294"/>
      <c r="M1061" s="294"/>
      <c r="N1061" s="294">
        <v>0</v>
      </c>
      <c r="O1061" s="294"/>
      <c r="P1061" s="294"/>
      <c r="Q1061" s="294"/>
      <c r="R1061" s="294"/>
      <c r="S1061" s="294"/>
      <c r="T1061" s="294"/>
      <c r="U1061" s="294"/>
      <c r="V1061" s="294"/>
      <c r="W1061" s="294"/>
      <c r="X1061" s="294"/>
      <c r="Y1061" s="425"/>
      <c r="Z1061" s="414"/>
      <c r="AA1061" s="414"/>
      <c r="AB1061" s="414"/>
      <c r="AC1061" s="414"/>
      <c r="AD1061" s="414"/>
      <c r="AE1061" s="414"/>
      <c r="AF1061" s="414"/>
      <c r="AG1061" s="414"/>
      <c r="AH1061" s="414"/>
      <c r="AI1061" s="414"/>
      <c r="AJ1061" s="414"/>
      <c r="AK1061" s="414"/>
      <c r="AL1061" s="414"/>
      <c r="AM1061" s="295">
        <f>SUM(Y1061:AL1061)</f>
        <v>0</v>
      </c>
    </row>
    <row r="1062" spans="1:39" ht="15" hidden="1" customHeight="1" outlineLevel="1">
      <c r="A1062" s="531"/>
      <c r="B1062" s="293" t="s">
        <v>346</v>
      </c>
      <c r="C1062" s="290" t="s">
        <v>163</v>
      </c>
      <c r="D1062" s="294"/>
      <c r="E1062" s="294"/>
      <c r="F1062" s="294"/>
      <c r="G1062" s="294"/>
      <c r="H1062" s="294"/>
      <c r="I1062" s="294"/>
      <c r="J1062" s="294"/>
      <c r="K1062" s="294"/>
      <c r="L1062" s="294"/>
      <c r="M1062" s="294"/>
      <c r="N1062" s="294">
        <f>N1061</f>
        <v>0</v>
      </c>
      <c r="O1062" s="294"/>
      <c r="P1062" s="294"/>
      <c r="Q1062" s="294"/>
      <c r="R1062" s="294"/>
      <c r="S1062" s="294"/>
      <c r="T1062" s="294"/>
      <c r="U1062" s="294"/>
      <c r="V1062" s="294"/>
      <c r="W1062" s="294"/>
      <c r="X1062" s="294"/>
      <c r="Y1062" s="410">
        <f>Y1061</f>
        <v>0</v>
      </c>
      <c r="Z1062" s="410">
        <f t="shared" ref="Z1062" si="2981">Z1061</f>
        <v>0</v>
      </c>
      <c r="AA1062" s="410">
        <f t="shared" ref="AA1062" si="2982">AA1061</f>
        <v>0</v>
      </c>
      <c r="AB1062" s="410">
        <f t="shared" ref="AB1062" si="2983">AB1061</f>
        <v>0</v>
      </c>
      <c r="AC1062" s="410">
        <f t="shared" ref="AC1062" si="2984">AC1061</f>
        <v>0</v>
      </c>
      <c r="AD1062" s="410">
        <f t="shared" ref="AD1062" si="2985">AD1061</f>
        <v>0</v>
      </c>
      <c r="AE1062" s="410">
        <f t="shared" ref="AE1062" si="2986">AE1061</f>
        <v>0</v>
      </c>
      <c r="AF1062" s="410">
        <f t="shared" ref="AF1062" si="2987">AF1061</f>
        <v>0</v>
      </c>
      <c r="AG1062" s="410">
        <f t="shared" ref="AG1062" si="2988">AG1061</f>
        <v>0</v>
      </c>
      <c r="AH1062" s="410">
        <f t="shared" ref="AH1062" si="2989">AH1061</f>
        <v>0</v>
      </c>
      <c r="AI1062" s="410">
        <f t="shared" ref="AI1062" si="2990">AI1061</f>
        <v>0</v>
      </c>
      <c r="AJ1062" s="410">
        <f t="shared" ref="AJ1062" si="2991">AJ1061</f>
        <v>0</v>
      </c>
      <c r="AK1062" s="410">
        <f t="shared" ref="AK1062" si="2992">AK1061</f>
        <v>0</v>
      </c>
      <c r="AL1062" s="410">
        <f t="shared" ref="AL1062" si="2993">AL1061</f>
        <v>0</v>
      </c>
      <c r="AM1062" s="305"/>
    </row>
    <row r="1063" spans="1:39" ht="15" hidden="1" customHeight="1" outlineLevel="1">
      <c r="A1063" s="531"/>
      <c r="B1063" s="427"/>
      <c r="C1063" s="290"/>
      <c r="D1063" s="290"/>
      <c r="E1063" s="290"/>
      <c r="F1063" s="290"/>
      <c r="G1063" s="290"/>
      <c r="H1063" s="290"/>
      <c r="I1063" s="290"/>
      <c r="J1063" s="290"/>
      <c r="K1063" s="290"/>
      <c r="L1063" s="290"/>
      <c r="M1063" s="290"/>
      <c r="N1063" s="290"/>
      <c r="O1063" s="290"/>
      <c r="P1063" s="290"/>
      <c r="Q1063" s="290"/>
      <c r="R1063" s="290"/>
      <c r="S1063" s="290"/>
      <c r="T1063" s="290"/>
      <c r="U1063" s="290"/>
      <c r="V1063" s="290"/>
      <c r="W1063" s="290"/>
      <c r="X1063" s="290"/>
      <c r="Y1063" s="411"/>
      <c r="Z1063" s="424"/>
      <c r="AA1063" s="424"/>
      <c r="AB1063" s="424"/>
      <c r="AC1063" s="424"/>
      <c r="AD1063" s="424"/>
      <c r="AE1063" s="424"/>
      <c r="AF1063" s="424"/>
      <c r="AG1063" s="424"/>
      <c r="AH1063" s="424"/>
      <c r="AI1063" s="424"/>
      <c r="AJ1063" s="424"/>
      <c r="AK1063" s="424"/>
      <c r="AL1063" s="424"/>
      <c r="AM1063" s="305"/>
    </row>
    <row r="1064" spans="1:39" ht="15" hidden="1" customHeight="1" outlineLevel="1">
      <c r="A1064" s="531">
        <v>35</v>
      </c>
      <c r="B1064" s="427" t="s">
        <v>127</v>
      </c>
      <c r="C1064" s="290" t="s">
        <v>25</v>
      </c>
      <c r="D1064" s="294"/>
      <c r="E1064" s="294"/>
      <c r="F1064" s="294"/>
      <c r="G1064" s="294"/>
      <c r="H1064" s="294"/>
      <c r="I1064" s="294"/>
      <c r="J1064" s="294"/>
      <c r="K1064" s="294"/>
      <c r="L1064" s="294"/>
      <c r="M1064" s="294"/>
      <c r="N1064" s="294">
        <v>0</v>
      </c>
      <c r="O1064" s="294"/>
      <c r="P1064" s="294"/>
      <c r="Q1064" s="294"/>
      <c r="R1064" s="294"/>
      <c r="S1064" s="294"/>
      <c r="T1064" s="294"/>
      <c r="U1064" s="294"/>
      <c r="V1064" s="294"/>
      <c r="W1064" s="294"/>
      <c r="X1064" s="294"/>
      <c r="Y1064" s="425"/>
      <c r="Z1064" s="414"/>
      <c r="AA1064" s="414"/>
      <c r="AB1064" s="414"/>
      <c r="AC1064" s="414"/>
      <c r="AD1064" s="414"/>
      <c r="AE1064" s="414"/>
      <c r="AF1064" s="414"/>
      <c r="AG1064" s="414"/>
      <c r="AH1064" s="414"/>
      <c r="AI1064" s="414"/>
      <c r="AJ1064" s="414"/>
      <c r="AK1064" s="414"/>
      <c r="AL1064" s="414"/>
      <c r="AM1064" s="295">
        <f>SUM(Y1064:AL1064)</f>
        <v>0</v>
      </c>
    </row>
    <row r="1065" spans="1:39" ht="15" hidden="1" customHeight="1" outlineLevel="1">
      <c r="A1065" s="531"/>
      <c r="B1065" s="293" t="s">
        <v>346</v>
      </c>
      <c r="C1065" s="290" t="s">
        <v>163</v>
      </c>
      <c r="D1065" s="294"/>
      <c r="E1065" s="294"/>
      <c r="F1065" s="294"/>
      <c r="G1065" s="294"/>
      <c r="H1065" s="294"/>
      <c r="I1065" s="294"/>
      <c r="J1065" s="294"/>
      <c r="K1065" s="294"/>
      <c r="L1065" s="294"/>
      <c r="M1065" s="294"/>
      <c r="N1065" s="294">
        <f>N1064</f>
        <v>0</v>
      </c>
      <c r="O1065" s="294"/>
      <c r="P1065" s="294"/>
      <c r="Q1065" s="294"/>
      <c r="R1065" s="294"/>
      <c r="S1065" s="294"/>
      <c r="T1065" s="294"/>
      <c r="U1065" s="294"/>
      <c r="V1065" s="294"/>
      <c r="W1065" s="294"/>
      <c r="X1065" s="294"/>
      <c r="Y1065" s="410">
        <f>Y1064</f>
        <v>0</v>
      </c>
      <c r="Z1065" s="410">
        <f t="shared" ref="Z1065" si="2994">Z1064</f>
        <v>0</v>
      </c>
      <c r="AA1065" s="410">
        <f t="shared" ref="AA1065" si="2995">AA1064</f>
        <v>0</v>
      </c>
      <c r="AB1065" s="410">
        <f t="shared" ref="AB1065" si="2996">AB1064</f>
        <v>0</v>
      </c>
      <c r="AC1065" s="410">
        <f t="shared" ref="AC1065" si="2997">AC1064</f>
        <v>0</v>
      </c>
      <c r="AD1065" s="410">
        <f t="shared" ref="AD1065" si="2998">AD1064</f>
        <v>0</v>
      </c>
      <c r="AE1065" s="410">
        <f t="shared" ref="AE1065" si="2999">AE1064</f>
        <v>0</v>
      </c>
      <c r="AF1065" s="410">
        <f t="shared" ref="AF1065" si="3000">AF1064</f>
        <v>0</v>
      </c>
      <c r="AG1065" s="410">
        <f t="shared" ref="AG1065" si="3001">AG1064</f>
        <v>0</v>
      </c>
      <c r="AH1065" s="410">
        <f t="shared" ref="AH1065" si="3002">AH1064</f>
        <v>0</v>
      </c>
      <c r="AI1065" s="410">
        <f t="shared" ref="AI1065" si="3003">AI1064</f>
        <v>0</v>
      </c>
      <c r="AJ1065" s="410">
        <f t="shared" ref="AJ1065" si="3004">AJ1064</f>
        <v>0</v>
      </c>
      <c r="AK1065" s="410">
        <f t="shared" ref="AK1065" si="3005">AK1064</f>
        <v>0</v>
      </c>
      <c r="AL1065" s="410">
        <f t="shared" ref="AL1065" si="3006">AL1064</f>
        <v>0</v>
      </c>
      <c r="AM1065" s="305"/>
    </row>
    <row r="1066" spans="1:39" ht="15" hidden="1" customHeight="1" outlineLevel="1">
      <c r="A1066" s="531"/>
      <c r="B1066" s="430"/>
      <c r="C1066" s="290"/>
      <c r="D1066" s="290"/>
      <c r="E1066" s="290"/>
      <c r="F1066" s="290"/>
      <c r="G1066" s="290"/>
      <c r="H1066" s="290"/>
      <c r="I1066" s="290"/>
      <c r="J1066" s="290"/>
      <c r="K1066" s="290"/>
      <c r="L1066" s="290"/>
      <c r="M1066" s="290"/>
      <c r="N1066" s="290"/>
      <c r="O1066" s="290"/>
      <c r="P1066" s="290"/>
      <c r="Q1066" s="290"/>
      <c r="R1066" s="290"/>
      <c r="S1066" s="290"/>
      <c r="T1066" s="290"/>
      <c r="U1066" s="290"/>
      <c r="V1066" s="290"/>
      <c r="W1066" s="290"/>
      <c r="X1066" s="290"/>
      <c r="Y1066" s="411"/>
      <c r="Z1066" s="424"/>
      <c r="AA1066" s="424"/>
      <c r="AB1066" s="424"/>
      <c r="AC1066" s="424"/>
      <c r="AD1066" s="424"/>
      <c r="AE1066" s="424"/>
      <c r="AF1066" s="424"/>
      <c r="AG1066" s="424"/>
      <c r="AH1066" s="424"/>
      <c r="AI1066" s="424"/>
      <c r="AJ1066" s="424"/>
      <c r="AK1066" s="424"/>
      <c r="AL1066" s="424"/>
      <c r="AM1066" s="305"/>
    </row>
    <row r="1067" spans="1:39" ht="15" hidden="1" customHeight="1" outlineLevel="1">
      <c r="A1067" s="531"/>
      <c r="B1067" s="287" t="s">
        <v>501</v>
      </c>
      <c r="C1067" s="290"/>
      <c r="D1067" s="290"/>
      <c r="E1067" s="290"/>
      <c r="F1067" s="290"/>
      <c r="G1067" s="290"/>
      <c r="H1067" s="290"/>
      <c r="I1067" s="290"/>
      <c r="J1067" s="290"/>
      <c r="K1067" s="290"/>
      <c r="L1067" s="290"/>
      <c r="M1067" s="290"/>
      <c r="N1067" s="290"/>
      <c r="O1067" s="290"/>
      <c r="P1067" s="290"/>
      <c r="Q1067" s="290"/>
      <c r="R1067" s="290"/>
      <c r="S1067" s="290"/>
      <c r="T1067" s="290"/>
      <c r="U1067" s="290"/>
      <c r="V1067" s="290"/>
      <c r="W1067" s="290"/>
      <c r="X1067" s="290"/>
      <c r="Y1067" s="411"/>
      <c r="Z1067" s="424"/>
      <c r="AA1067" s="424"/>
      <c r="AB1067" s="424"/>
      <c r="AC1067" s="424"/>
      <c r="AD1067" s="424"/>
      <c r="AE1067" s="424"/>
      <c r="AF1067" s="424"/>
      <c r="AG1067" s="424"/>
      <c r="AH1067" s="424"/>
      <c r="AI1067" s="424"/>
      <c r="AJ1067" s="424"/>
      <c r="AK1067" s="424"/>
      <c r="AL1067" s="424"/>
      <c r="AM1067" s="305"/>
    </row>
    <row r="1068" spans="1:39" ht="28.5" hidden="1" customHeight="1" outlineLevel="1">
      <c r="A1068" s="531">
        <v>36</v>
      </c>
      <c r="B1068" s="427" t="s">
        <v>128</v>
      </c>
      <c r="C1068" s="290" t="s">
        <v>25</v>
      </c>
      <c r="D1068" s="294"/>
      <c r="E1068" s="294"/>
      <c r="F1068" s="294"/>
      <c r="G1068" s="294"/>
      <c r="H1068" s="294"/>
      <c r="I1068" s="294"/>
      <c r="J1068" s="294"/>
      <c r="K1068" s="294"/>
      <c r="L1068" s="294"/>
      <c r="M1068" s="294"/>
      <c r="N1068" s="294">
        <v>12</v>
      </c>
      <c r="O1068" s="294"/>
      <c r="P1068" s="294"/>
      <c r="Q1068" s="294"/>
      <c r="R1068" s="294"/>
      <c r="S1068" s="294"/>
      <c r="T1068" s="294"/>
      <c r="U1068" s="294"/>
      <c r="V1068" s="294"/>
      <c r="W1068" s="294"/>
      <c r="X1068" s="294"/>
      <c r="Y1068" s="425"/>
      <c r="Z1068" s="414"/>
      <c r="AA1068" s="414"/>
      <c r="AB1068" s="414"/>
      <c r="AC1068" s="414"/>
      <c r="AD1068" s="414"/>
      <c r="AE1068" s="414"/>
      <c r="AF1068" s="414"/>
      <c r="AG1068" s="414"/>
      <c r="AH1068" s="414"/>
      <c r="AI1068" s="414"/>
      <c r="AJ1068" s="414"/>
      <c r="AK1068" s="414"/>
      <c r="AL1068" s="414"/>
      <c r="AM1068" s="295">
        <f>SUM(Y1068:AL1068)</f>
        <v>0</v>
      </c>
    </row>
    <row r="1069" spans="1:39" ht="15" hidden="1" customHeight="1" outlineLevel="1">
      <c r="A1069" s="531"/>
      <c r="B1069" s="293" t="s">
        <v>346</v>
      </c>
      <c r="C1069" s="290" t="s">
        <v>163</v>
      </c>
      <c r="D1069" s="294"/>
      <c r="E1069" s="294"/>
      <c r="F1069" s="294"/>
      <c r="G1069" s="294"/>
      <c r="H1069" s="294"/>
      <c r="I1069" s="294"/>
      <c r="J1069" s="294"/>
      <c r="K1069" s="294"/>
      <c r="L1069" s="294"/>
      <c r="M1069" s="294"/>
      <c r="N1069" s="294">
        <f>N1068</f>
        <v>12</v>
      </c>
      <c r="O1069" s="294"/>
      <c r="P1069" s="294"/>
      <c r="Q1069" s="294"/>
      <c r="R1069" s="294"/>
      <c r="S1069" s="294"/>
      <c r="T1069" s="294"/>
      <c r="U1069" s="294"/>
      <c r="V1069" s="294"/>
      <c r="W1069" s="294"/>
      <c r="X1069" s="294"/>
      <c r="Y1069" s="410">
        <f>Y1068</f>
        <v>0</v>
      </c>
      <c r="Z1069" s="410">
        <f t="shared" ref="Z1069" si="3007">Z1068</f>
        <v>0</v>
      </c>
      <c r="AA1069" s="410">
        <f t="shared" ref="AA1069" si="3008">AA1068</f>
        <v>0</v>
      </c>
      <c r="AB1069" s="410">
        <f t="shared" ref="AB1069" si="3009">AB1068</f>
        <v>0</v>
      </c>
      <c r="AC1069" s="410">
        <f t="shared" ref="AC1069" si="3010">AC1068</f>
        <v>0</v>
      </c>
      <c r="AD1069" s="410">
        <f t="shared" ref="AD1069" si="3011">AD1068</f>
        <v>0</v>
      </c>
      <c r="AE1069" s="410">
        <f t="shared" ref="AE1069" si="3012">AE1068</f>
        <v>0</v>
      </c>
      <c r="AF1069" s="410">
        <f t="shared" ref="AF1069" si="3013">AF1068</f>
        <v>0</v>
      </c>
      <c r="AG1069" s="410">
        <f t="shared" ref="AG1069" si="3014">AG1068</f>
        <v>0</v>
      </c>
      <c r="AH1069" s="410">
        <f t="shared" ref="AH1069" si="3015">AH1068</f>
        <v>0</v>
      </c>
      <c r="AI1069" s="410">
        <f t="shared" ref="AI1069" si="3016">AI1068</f>
        <v>0</v>
      </c>
      <c r="AJ1069" s="410">
        <f t="shared" ref="AJ1069" si="3017">AJ1068</f>
        <v>0</v>
      </c>
      <c r="AK1069" s="410">
        <f t="shared" ref="AK1069" si="3018">AK1068</f>
        <v>0</v>
      </c>
      <c r="AL1069" s="410">
        <f t="shared" ref="AL1069" si="3019">AL1068</f>
        <v>0</v>
      </c>
      <c r="AM1069" s="305"/>
    </row>
    <row r="1070" spans="1:39" ht="15" hidden="1" customHeight="1" outlineLevel="1">
      <c r="A1070" s="531"/>
      <c r="B1070" s="427"/>
      <c r="C1070" s="290"/>
      <c r="D1070" s="290"/>
      <c r="E1070" s="290"/>
      <c r="F1070" s="290"/>
      <c r="G1070" s="290"/>
      <c r="H1070" s="290"/>
      <c r="I1070" s="290"/>
      <c r="J1070" s="290"/>
      <c r="K1070" s="290"/>
      <c r="L1070" s="290"/>
      <c r="M1070" s="290"/>
      <c r="N1070" s="290"/>
      <c r="O1070" s="290"/>
      <c r="P1070" s="290"/>
      <c r="Q1070" s="290"/>
      <c r="R1070" s="290"/>
      <c r="S1070" s="290"/>
      <c r="T1070" s="290"/>
      <c r="U1070" s="290"/>
      <c r="V1070" s="290"/>
      <c r="W1070" s="290"/>
      <c r="X1070" s="290"/>
      <c r="Y1070" s="411"/>
      <c r="Z1070" s="424"/>
      <c r="AA1070" s="424"/>
      <c r="AB1070" s="424"/>
      <c r="AC1070" s="424"/>
      <c r="AD1070" s="424"/>
      <c r="AE1070" s="424"/>
      <c r="AF1070" s="424"/>
      <c r="AG1070" s="424"/>
      <c r="AH1070" s="424"/>
      <c r="AI1070" s="424"/>
      <c r="AJ1070" s="424"/>
      <c r="AK1070" s="424"/>
      <c r="AL1070" s="424"/>
      <c r="AM1070" s="305"/>
    </row>
    <row r="1071" spans="1:39" ht="15" hidden="1" customHeight="1" outlineLevel="1">
      <c r="A1071" s="531">
        <v>37</v>
      </c>
      <c r="B1071" s="427" t="s">
        <v>129</v>
      </c>
      <c r="C1071" s="290" t="s">
        <v>25</v>
      </c>
      <c r="D1071" s="294"/>
      <c r="E1071" s="294"/>
      <c r="F1071" s="294"/>
      <c r="G1071" s="294"/>
      <c r="H1071" s="294"/>
      <c r="I1071" s="294"/>
      <c r="J1071" s="294"/>
      <c r="K1071" s="294"/>
      <c r="L1071" s="294"/>
      <c r="M1071" s="294"/>
      <c r="N1071" s="294">
        <v>12</v>
      </c>
      <c r="O1071" s="294"/>
      <c r="P1071" s="294"/>
      <c r="Q1071" s="294"/>
      <c r="R1071" s="294"/>
      <c r="S1071" s="294"/>
      <c r="T1071" s="294"/>
      <c r="U1071" s="294"/>
      <c r="V1071" s="294"/>
      <c r="W1071" s="294"/>
      <c r="X1071" s="294"/>
      <c r="Y1071" s="425"/>
      <c r="Z1071" s="414"/>
      <c r="AA1071" s="414"/>
      <c r="AB1071" s="414"/>
      <c r="AC1071" s="414"/>
      <c r="AD1071" s="414"/>
      <c r="AE1071" s="414"/>
      <c r="AF1071" s="414"/>
      <c r="AG1071" s="414"/>
      <c r="AH1071" s="414"/>
      <c r="AI1071" s="414"/>
      <c r="AJ1071" s="414"/>
      <c r="AK1071" s="414"/>
      <c r="AL1071" s="414"/>
      <c r="AM1071" s="295">
        <f>SUM(Y1071:AL1071)</f>
        <v>0</v>
      </c>
    </row>
    <row r="1072" spans="1:39" ht="15" hidden="1" customHeight="1" outlineLevel="1">
      <c r="A1072" s="531"/>
      <c r="B1072" s="293" t="s">
        <v>346</v>
      </c>
      <c r="C1072" s="290" t="s">
        <v>163</v>
      </c>
      <c r="D1072" s="294"/>
      <c r="E1072" s="294"/>
      <c r="F1072" s="294"/>
      <c r="G1072" s="294"/>
      <c r="H1072" s="294"/>
      <c r="I1072" s="294"/>
      <c r="J1072" s="294"/>
      <c r="K1072" s="294"/>
      <c r="L1072" s="294"/>
      <c r="M1072" s="294"/>
      <c r="N1072" s="294">
        <f>N1071</f>
        <v>12</v>
      </c>
      <c r="O1072" s="294"/>
      <c r="P1072" s="294"/>
      <c r="Q1072" s="294"/>
      <c r="R1072" s="294"/>
      <c r="S1072" s="294"/>
      <c r="T1072" s="294"/>
      <c r="U1072" s="294"/>
      <c r="V1072" s="294"/>
      <c r="W1072" s="294"/>
      <c r="X1072" s="294"/>
      <c r="Y1072" s="410">
        <f>Y1071</f>
        <v>0</v>
      </c>
      <c r="Z1072" s="410">
        <f t="shared" ref="Z1072" si="3020">Z1071</f>
        <v>0</v>
      </c>
      <c r="AA1072" s="410">
        <f t="shared" ref="AA1072" si="3021">AA1071</f>
        <v>0</v>
      </c>
      <c r="AB1072" s="410">
        <f t="shared" ref="AB1072" si="3022">AB1071</f>
        <v>0</v>
      </c>
      <c r="AC1072" s="410">
        <f t="shared" ref="AC1072" si="3023">AC1071</f>
        <v>0</v>
      </c>
      <c r="AD1072" s="410">
        <f t="shared" ref="AD1072" si="3024">AD1071</f>
        <v>0</v>
      </c>
      <c r="AE1072" s="410">
        <f t="shared" ref="AE1072" si="3025">AE1071</f>
        <v>0</v>
      </c>
      <c r="AF1072" s="410">
        <f t="shared" ref="AF1072" si="3026">AF1071</f>
        <v>0</v>
      </c>
      <c r="AG1072" s="410">
        <f t="shared" ref="AG1072" si="3027">AG1071</f>
        <v>0</v>
      </c>
      <c r="AH1072" s="410">
        <f t="shared" ref="AH1072" si="3028">AH1071</f>
        <v>0</v>
      </c>
      <c r="AI1072" s="410">
        <f t="shared" ref="AI1072" si="3029">AI1071</f>
        <v>0</v>
      </c>
      <c r="AJ1072" s="410">
        <f t="shared" ref="AJ1072" si="3030">AJ1071</f>
        <v>0</v>
      </c>
      <c r="AK1072" s="410">
        <f t="shared" ref="AK1072" si="3031">AK1071</f>
        <v>0</v>
      </c>
      <c r="AL1072" s="410">
        <f t="shared" ref="AL1072" si="3032">AL1071</f>
        <v>0</v>
      </c>
      <c r="AM1072" s="305"/>
    </row>
    <row r="1073" spans="1:39" ht="15" hidden="1" customHeight="1" outlineLevel="1">
      <c r="A1073" s="531"/>
      <c r="B1073" s="427"/>
      <c r="C1073" s="290"/>
      <c r="D1073" s="290"/>
      <c r="E1073" s="290"/>
      <c r="F1073" s="290"/>
      <c r="G1073" s="290"/>
      <c r="H1073" s="290"/>
      <c r="I1073" s="290"/>
      <c r="J1073" s="290"/>
      <c r="K1073" s="290"/>
      <c r="L1073" s="290"/>
      <c r="M1073" s="290"/>
      <c r="N1073" s="290"/>
      <c r="O1073" s="290"/>
      <c r="P1073" s="290"/>
      <c r="Q1073" s="290"/>
      <c r="R1073" s="290"/>
      <c r="S1073" s="290"/>
      <c r="T1073" s="290"/>
      <c r="U1073" s="290"/>
      <c r="V1073" s="290"/>
      <c r="W1073" s="290"/>
      <c r="X1073" s="290"/>
      <c r="Y1073" s="411"/>
      <c r="Z1073" s="424"/>
      <c r="AA1073" s="424"/>
      <c r="AB1073" s="424"/>
      <c r="AC1073" s="424"/>
      <c r="AD1073" s="424"/>
      <c r="AE1073" s="424"/>
      <c r="AF1073" s="424"/>
      <c r="AG1073" s="424"/>
      <c r="AH1073" s="424"/>
      <c r="AI1073" s="424"/>
      <c r="AJ1073" s="424"/>
      <c r="AK1073" s="424"/>
      <c r="AL1073" s="424"/>
      <c r="AM1073" s="305"/>
    </row>
    <row r="1074" spans="1:39" ht="15" hidden="1" customHeight="1" outlineLevel="1">
      <c r="A1074" s="531">
        <v>38</v>
      </c>
      <c r="B1074" s="427" t="s">
        <v>130</v>
      </c>
      <c r="C1074" s="290" t="s">
        <v>25</v>
      </c>
      <c r="D1074" s="294"/>
      <c r="E1074" s="294"/>
      <c r="F1074" s="294"/>
      <c r="G1074" s="294"/>
      <c r="H1074" s="294"/>
      <c r="I1074" s="294"/>
      <c r="J1074" s="294"/>
      <c r="K1074" s="294"/>
      <c r="L1074" s="294"/>
      <c r="M1074" s="294"/>
      <c r="N1074" s="294">
        <v>12</v>
      </c>
      <c r="O1074" s="294"/>
      <c r="P1074" s="294"/>
      <c r="Q1074" s="294"/>
      <c r="R1074" s="294"/>
      <c r="S1074" s="294"/>
      <c r="T1074" s="294"/>
      <c r="U1074" s="294"/>
      <c r="V1074" s="294"/>
      <c r="W1074" s="294"/>
      <c r="X1074" s="294"/>
      <c r="Y1074" s="425"/>
      <c r="Z1074" s="414"/>
      <c r="AA1074" s="414"/>
      <c r="AB1074" s="414"/>
      <c r="AC1074" s="414"/>
      <c r="AD1074" s="414"/>
      <c r="AE1074" s="414"/>
      <c r="AF1074" s="414"/>
      <c r="AG1074" s="414"/>
      <c r="AH1074" s="414"/>
      <c r="AI1074" s="414"/>
      <c r="AJ1074" s="414"/>
      <c r="AK1074" s="414"/>
      <c r="AL1074" s="414"/>
      <c r="AM1074" s="295">
        <f>SUM(Y1074:AL1074)</f>
        <v>0</v>
      </c>
    </row>
    <row r="1075" spans="1:39" ht="15" hidden="1" customHeight="1" outlineLevel="1">
      <c r="A1075" s="531"/>
      <c r="B1075" s="293" t="s">
        <v>346</v>
      </c>
      <c r="C1075" s="290" t="s">
        <v>163</v>
      </c>
      <c r="D1075" s="294"/>
      <c r="E1075" s="294"/>
      <c r="F1075" s="294"/>
      <c r="G1075" s="294"/>
      <c r="H1075" s="294"/>
      <c r="I1075" s="294"/>
      <c r="J1075" s="294"/>
      <c r="K1075" s="294"/>
      <c r="L1075" s="294"/>
      <c r="M1075" s="294"/>
      <c r="N1075" s="294">
        <f>N1074</f>
        <v>12</v>
      </c>
      <c r="O1075" s="294"/>
      <c r="P1075" s="294"/>
      <c r="Q1075" s="294"/>
      <c r="R1075" s="294"/>
      <c r="S1075" s="294"/>
      <c r="T1075" s="294"/>
      <c r="U1075" s="294"/>
      <c r="V1075" s="294"/>
      <c r="W1075" s="294"/>
      <c r="X1075" s="294"/>
      <c r="Y1075" s="410">
        <f>Y1074</f>
        <v>0</v>
      </c>
      <c r="Z1075" s="410">
        <f t="shared" ref="Z1075" si="3033">Z1074</f>
        <v>0</v>
      </c>
      <c r="AA1075" s="410">
        <f t="shared" ref="AA1075" si="3034">AA1074</f>
        <v>0</v>
      </c>
      <c r="AB1075" s="410">
        <f t="shared" ref="AB1075" si="3035">AB1074</f>
        <v>0</v>
      </c>
      <c r="AC1075" s="410">
        <f t="shared" ref="AC1075" si="3036">AC1074</f>
        <v>0</v>
      </c>
      <c r="AD1075" s="410">
        <f t="shared" ref="AD1075" si="3037">AD1074</f>
        <v>0</v>
      </c>
      <c r="AE1075" s="410">
        <f t="shared" ref="AE1075" si="3038">AE1074</f>
        <v>0</v>
      </c>
      <c r="AF1075" s="410">
        <f t="shared" ref="AF1075" si="3039">AF1074</f>
        <v>0</v>
      </c>
      <c r="AG1075" s="410">
        <f t="shared" ref="AG1075" si="3040">AG1074</f>
        <v>0</v>
      </c>
      <c r="AH1075" s="410">
        <f t="shared" ref="AH1075" si="3041">AH1074</f>
        <v>0</v>
      </c>
      <c r="AI1075" s="410">
        <f t="shared" ref="AI1075" si="3042">AI1074</f>
        <v>0</v>
      </c>
      <c r="AJ1075" s="410">
        <f t="shared" ref="AJ1075" si="3043">AJ1074</f>
        <v>0</v>
      </c>
      <c r="AK1075" s="410">
        <f t="shared" ref="AK1075" si="3044">AK1074</f>
        <v>0</v>
      </c>
      <c r="AL1075" s="410">
        <f t="shared" ref="AL1075" si="3045">AL1074</f>
        <v>0</v>
      </c>
      <c r="AM1075" s="305"/>
    </row>
    <row r="1076" spans="1:39" ht="15" hidden="1" customHeight="1" outlineLevel="1">
      <c r="A1076" s="531"/>
      <c r="B1076" s="427"/>
      <c r="C1076" s="290"/>
      <c r="D1076" s="290"/>
      <c r="E1076" s="290"/>
      <c r="F1076" s="290"/>
      <c r="G1076" s="290"/>
      <c r="H1076" s="290"/>
      <c r="I1076" s="290"/>
      <c r="J1076" s="290"/>
      <c r="K1076" s="290"/>
      <c r="L1076" s="290"/>
      <c r="M1076" s="290"/>
      <c r="N1076" s="290"/>
      <c r="O1076" s="290"/>
      <c r="P1076" s="290"/>
      <c r="Q1076" s="290"/>
      <c r="R1076" s="290"/>
      <c r="S1076" s="290"/>
      <c r="T1076" s="290"/>
      <c r="U1076" s="290"/>
      <c r="V1076" s="290"/>
      <c r="W1076" s="290"/>
      <c r="X1076" s="290"/>
      <c r="Y1076" s="411"/>
      <c r="Z1076" s="424"/>
      <c r="AA1076" s="424"/>
      <c r="AB1076" s="424"/>
      <c r="AC1076" s="424"/>
      <c r="AD1076" s="424"/>
      <c r="AE1076" s="424"/>
      <c r="AF1076" s="424"/>
      <c r="AG1076" s="424"/>
      <c r="AH1076" s="424"/>
      <c r="AI1076" s="424"/>
      <c r="AJ1076" s="424"/>
      <c r="AK1076" s="424"/>
      <c r="AL1076" s="424"/>
      <c r="AM1076" s="305"/>
    </row>
    <row r="1077" spans="1:39" ht="15" hidden="1" customHeight="1" outlineLevel="1">
      <c r="A1077" s="531">
        <v>39</v>
      </c>
      <c r="B1077" s="427" t="s">
        <v>131</v>
      </c>
      <c r="C1077" s="290" t="s">
        <v>25</v>
      </c>
      <c r="D1077" s="294"/>
      <c r="E1077" s="294"/>
      <c r="F1077" s="294"/>
      <c r="G1077" s="294"/>
      <c r="H1077" s="294"/>
      <c r="I1077" s="294"/>
      <c r="J1077" s="294"/>
      <c r="K1077" s="294"/>
      <c r="L1077" s="294"/>
      <c r="M1077" s="294"/>
      <c r="N1077" s="294">
        <v>12</v>
      </c>
      <c r="O1077" s="294"/>
      <c r="P1077" s="294"/>
      <c r="Q1077" s="294"/>
      <c r="R1077" s="294"/>
      <c r="S1077" s="294"/>
      <c r="T1077" s="294"/>
      <c r="U1077" s="294"/>
      <c r="V1077" s="294"/>
      <c r="W1077" s="294"/>
      <c r="X1077" s="294"/>
      <c r="Y1077" s="425"/>
      <c r="Z1077" s="414"/>
      <c r="AA1077" s="414"/>
      <c r="AB1077" s="414"/>
      <c r="AC1077" s="414"/>
      <c r="AD1077" s="414"/>
      <c r="AE1077" s="414"/>
      <c r="AF1077" s="414"/>
      <c r="AG1077" s="414"/>
      <c r="AH1077" s="414"/>
      <c r="AI1077" s="414"/>
      <c r="AJ1077" s="414"/>
      <c r="AK1077" s="414"/>
      <c r="AL1077" s="414"/>
      <c r="AM1077" s="295">
        <f>SUM(Y1077:AL1077)</f>
        <v>0</v>
      </c>
    </row>
    <row r="1078" spans="1:39" ht="15" hidden="1" customHeight="1" outlineLevel="1">
      <c r="A1078" s="531"/>
      <c r="B1078" s="293" t="s">
        <v>346</v>
      </c>
      <c r="C1078" s="290" t="s">
        <v>163</v>
      </c>
      <c r="D1078" s="294"/>
      <c r="E1078" s="294"/>
      <c r="F1078" s="294"/>
      <c r="G1078" s="294"/>
      <c r="H1078" s="294"/>
      <c r="I1078" s="294"/>
      <c r="J1078" s="294"/>
      <c r="K1078" s="294"/>
      <c r="L1078" s="294"/>
      <c r="M1078" s="294"/>
      <c r="N1078" s="294">
        <f>N1077</f>
        <v>12</v>
      </c>
      <c r="O1078" s="294"/>
      <c r="P1078" s="294"/>
      <c r="Q1078" s="294"/>
      <c r="R1078" s="294"/>
      <c r="S1078" s="294"/>
      <c r="T1078" s="294"/>
      <c r="U1078" s="294"/>
      <c r="V1078" s="294"/>
      <c r="W1078" s="294"/>
      <c r="X1078" s="294"/>
      <c r="Y1078" s="410">
        <f>Y1077</f>
        <v>0</v>
      </c>
      <c r="Z1078" s="410">
        <f t="shared" ref="Z1078" si="3046">Z1077</f>
        <v>0</v>
      </c>
      <c r="AA1078" s="410">
        <f t="shared" ref="AA1078" si="3047">AA1077</f>
        <v>0</v>
      </c>
      <c r="AB1078" s="410">
        <f t="shared" ref="AB1078" si="3048">AB1077</f>
        <v>0</v>
      </c>
      <c r="AC1078" s="410">
        <f t="shared" ref="AC1078" si="3049">AC1077</f>
        <v>0</v>
      </c>
      <c r="AD1078" s="410">
        <f t="shared" ref="AD1078" si="3050">AD1077</f>
        <v>0</v>
      </c>
      <c r="AE1078" s="410">
        <f t="shared" ref="AE1078" si="3051">AE1077</f>
        <v>0</v>
      </c>
      <c r="AF1078" s="410">
        <f t="shared" ref="AF1078" si="3052">AF1077</f>
        <v>0</v>
      </c>
      <c r="AG1078" s="410">
        <f t="shared" ref="AG1078" si="3053">AG1077</f>
        <v>0</v>
      </c>
      <c r="AH1078" s="410">
        <f t="shared" ref="AH1078" si="3054">AH1077</f>
        <v>0</v>
      </c>
      <c r="AI1078" s="410">
        <f t="shared" ref="AI1078" si="3055">AI1077</f>
        <v>0</v>
      </c>
      <c r="AJ1078" s="410">
        <f t="shared" ref="AJ1078" si="3056">AJ1077</f>
        <v>0</v>
      </c>
      <c r="AK1078" s="410">
        <f t="shared" ref="AK1078" si="3057">AK1077</f>
        <v>0</v>
      </c>
      <c r="AL1078" s="410">
        <f t="shared" ref="AL1078" si="3058">AL1077</f>
        <v>0</v>
      </c>
      <c r="AM1078" s="305"/>
    </row>
    <row r="1079" spans="1:39" ht="15" hidden="1" customHeight="1" outlineLevel="1">
      <c r="A1079" s="531"/>
      <c r="B1079" s="427"/>
      <c r="C1079" s="290"/>
      <c r="D1079" s="290"/>
      <c r="E1079" s="290"/>
      <c r="F1079" s="290"/>
      <c r="G1079" s="290"/>
      <c r="H1079" s="290"/>
      <c r="I1079" s="290"/>
      <c r="J1079" s="290"/>
      <c r="K1079" s="290"/>
      <c r="L1079" s="290"/>
      <c r="M1079" s="290"/>
      <c r="N1079" s="290"/>
      <c r="O1079" s="290"/>
      <c r="P1079" s="290"/>
      <c r="Q1079" s="290"/>
      <c r="R1079" s="290"/>
      <c r="S1079" s="290"/>
      <c r="T1079" s="290"/>
      <c r="U1079" s="290"/>
      <c r="V1079" s="290"/>
      <c r="W1079" s="290"/>
      <c r="X1079" s="290"/>
      <c r="Y1079" s="411"/>
      <c r="Z1079" s="424"/>
      <c r="AA1079" s="424"/>
      <c r="AB1079" s="424"/>
      <c r="AC1079" s="424"/>
      <c r="AD1079" s="424"/>
      <c r="AE1079" s="424"/>
      <c r="AF1079" s="424"/>
      <c r="AG1079" s="424"/>
      <c r="AH1079" s="424"/>
      <c r="AI1079" s="424"/>
      <c r="AJ1079" s="424"/>
      <c r="AK1079" s="424"/>
      <c r="AL1079" s="424"/>
      <c r="AM1079" s="305"/>
    </row>
    <row r="1080" spans="1:39" ht="15" hidden="1" customHeight="1" outlineLevel="1">
      <c r="A1080" s="531">
        <v>40</v>
      </c>
      <c r="B1080" s="427" t="s">
        <v>132</v>
      </c>
      <c r="C1080" s="290" t="s">
        <v>25</v>
      </c>
      <c r="D1080" s="294"/>
      <c r="E1080" s="294"/>
      <c r="F1080" s="294"/>
      <c r="G1080" s="294"/>
      <c r="H1080" s="294"/>
      <c r="I1080" s="294"/>
      <c r="J1080" s="294"/>
      <c r="K1080" s="294"/>
      <c r="L1080" s="294"/>
      <c r="M1080" s="294"/>
      <c r="N1080" s="294">
        <v>12</v>
      </c>
      <c r="O1080" s="294"/>
      <c r="P1080" s="294"/>
      <c r="Q1080" s="294"/>
      <c r="R1080" s="294"/>
      <c r="S1080" s="294"/>
      <c r="T1080" s="294"/>
      <c r="U1080" s="294"/>
      <c r="V1080" s="294"/>
      <c r="W1080" s="294"/>
      <c r="X1080" s="294"/>
      <c r="Y1080" s="425"/>
      <c r="Z1080" s="414"/>
      <c r="AA1080" s="414"/>
      <c r="AB1080" s="414"/>
      <c r="AC1080" s="414"/>
      <c r="AD1080" s="414"/>
      <c r="AE1080" s="414"/>
      <c r="AF1080" s="414"/>
      <c r="AG1080" s="414"/>
      <c r="AH1080" s="414"/>
      <c r="AI1080" s="414"/>
      <c r="AJ1080" s="414"/>
      <c r="AK1080" s="414"/>
      <c r="AL1080" s="414"/>
      <c r="AM1080" s="295">
        <f>SUM(Y1080:AL1080)</f>
        <v>0</v>
      </c>
    </row>
    <row r="1081" spans="1:39" ht="15" hidden="1" customHeight="1" outlineLevel="1">
      <c r="A1081" s="531"/>
      <c r="B1081" s="293" t="s">
        <v>346</v>
      </c>
      <c r="C1081" s="290" t="s">
        <v>163</v>
      </c>
      <c r="D1081" s="294"/>
      <c r="E1081" s="294"/>
      <c r="F1081" s="294"/>
      <c r="G1081" s="294"/>
      <c r="H1081" s="294"/>
      <c r="I1081" s="294"/>
      <c r="J1081" s="294"/>
      <c r="K1081" s="294"/>
      <c r="L1081" s="294"/>
      <c r="M1081" s="294"/>
      <c r="N1081" s="294">
        <f>N1080</f>
        <v>12</v>
      </c>
      <c r="O1081" s="294"/>
      <c r="P1081" s="294"/>
      <c r="Q1081" s="294"/>
      <c r="R1081" s="294"/>
      <c r="S1081" s="294"/>
      <c r="T1081" s="294"/>
      <c r="U1081" s="294"/>
      <c r="V1081" s="294"/>
      <c r="W1081" s="294"/>
      <c r="X1081" s="294"/>
      <c r="Y1081" s="410">
        <f>Y1080</f>
        <v>0</v>
      </c>
      <c r="Z1081" s="410">
        <f t="shared" ref="Z1081" si="3059">Z1080</f>
        <v>0</v>
      </c>
      <c r="AA1081" s="410">
        <f t="shared" ref="AA1081" si="3060">AA1080</f>
        <v>0</v>
      </c>
      <c r="AB1081" s="410">
        <f t="shared" ref="AB1081" si="3061">AB1080</f>
        <v>0</v>
      </c>
      <c r="AC1081" s="410">
        <f t="shared" ref="AC1081" si="3062">AC1080</f>
        <v>0</v>
      </c>
      <c r="AD1081" s="410">
        <f t="shared" ref="AD1081" si="3063">AD1080</f>
        <v>0</v>
      </c>
      <c r="AE1081" s="410">
        <f t="shared" ref="AE1081" si="3064">AE1080</f>
        <v>0</v>
      </c>
      <c r="AF1081" s="410">
        <f t="shared" ref="AF1081" si="3065">AF1080</f>
        <v>0</v>
      </c>
      <c r="AG1081" s="410">
        <f t="shared" ref="AG1081" si="3066">AG1080</f>
        <v>0</v>
      </c>
      <c r="AH1081" s="410">
        <f t="shared" ref="AH1081" si="3067">AH1080</f>
        <v>0</v>
      </c>
      <c r="AI1081" s="410">
        <f t="shared" ref="AI1081" si="3068">AI1080</f>
        <v>0</v>
      </c>
      <c r="AJ1081" s="410">
        <f t="shared" ref="AJ1081" si="3069">AJ1080</f>
        <v>0</v>
      </c>
      <c r="AK1081" s="410">
        <f t="shared" ref="AK1081" si="3070">AK1080</f>
        <v>0</v>
      </c>
      <c r="AL1081" s="410">
        <f t="shared" ref="AL1081" si="3071">AL1080</f>
        <v>0</v>
      </c>
      <c r="AM1081" s="305"/>
    </row>
    <row r="1082" spans="1:39" ht="15" hidden="1" customHeight="1" outlineLevel="1">
      <c r="A1082" s="531"/>
      <c r="B1082" s="427"/>
      <c r="C1082" s="290"/>
      <c r="D1082" s="290"/>
      <c r="E1082" s="290"/>
      <c r="F1082" s="290"/>
      <c r="G1082" s="290"/>
      <c r="H1082" s="290"/>
      <c r="I1082" s="290"/>
      <c r="J1082" s="290"/>
      <c r="K1082" s="290"/>
      <c r="L1082" s="290"/>
      <c r="M1082" s="290"/>
      <c r="N1082" s="290"/>
      <c r="O1082" s="290"/>
      <c r="P1082" s="290"/>
      <c r="Q1082" s="290"/>
      <c r="R1082" s="290"/>
      <c r="S1082" s="290"/>
      <c r="T1082" s="290"/>
      <c r="U1082" s="290"/>
      <c r="V1082" s="290"/>
      <c r="W1082" s="290"/>
      <c r="X1082" s="290"/>
      <c r="Y1082" s="411"/>
      <c r="Z1082" s="424"/>
      <c r="AA1082" s="424"/>
      <c r="AB1082" s="424"/>
      <c r="AC1082" s="424"/>
      <c r="AD1082" s="424"/>
      <c r="AE1082" s="424"/>
      <c r="AF1082" s="424"/>
      <c r="AG1082" s="424"/>
      <c r="AH1082" s="424"/>
      <c r="AI1082" s="424"/>
      <c r="AJ1082" s="424"/>
      <c r="AK1082" s="424"/>
      <c r="AL1082" s="424"/>
      <c r="AM1082" s="305"/>
    </row>
    <row r="1083" spans="1:39" ht="28.5" hidden="1" customHeight="1" outlineLevel="1">
      <c r="A1083" s="531">
        <v>41</v>
      </c>
      <c r="B1083" s="427" t="s">
        <v>133</v>
      </c>
      <c r="C1083" s="290" t="s">
        <v>25</v>
      </c>
      <c r="D1083" s="294"/>
      <c r="E1083" s="294"/>
      <c r="F1083" s="294"/>
      <c r="G1083" s="294"/>
      <c r="H1083" s="294"/>
      <c r="I1083" s="294"/>
      <c r="J1083" s="294"/>
      <c r="K1083" s="294"/>
      <c r="L1083" s="294"/>
      <c r="M1083" s="294"/>
      <c r="N1083" s="294">
        <v>12</v>
      </c>
      <c r="O1083" s="294"/>
      <c r="P1083" s="294"/>
      <c r="Q1083" s="294"/>
      <c r="R1083" s="294"/>
      <c r="S1083" s="294"/>
      <c r="T1083" s="294"/>
      <c r="U1083" s="294"/>
      <c r="V1083" s="294"/>
      <c r="W1083" s="294"/>
      <c r="X1083" s="294"/>
      <c r="Y1083" s="425"/>
      <c r="Z1083" s="414"/>
      <c r="AA1083" s="414"/>
      <c r="AB1083" s="414"/>
      <c r="AC1083" s="414"/>
      <c r="AD1083" s="414"/>
      <c r="AE1083" s="414"/>
      <c r="AF1083" s="414"/>
      <c r="AG1083" s="414"/>
      <c r="AH1083" s="414"/>
      <c r="AI1083" s="414"/>
      <c r="AJ1083" s="414"/>
      <c r="AK1083" s="414"/>
      <c r="AL1083" s="414"/>
      <c r="AM1083" s="295">
        <f>SUM(Y1083:AL1083)</f>
        <v>0</v>
      </c>
    </row>
    <row r="1084" spans="1:39" ht="15" hidden="1" customHeight="1" outlineLevel="1">
      <c r="A1084" s="531"/>
      <c r="B1084" s="293" t="s">
        <v>346</v>
      </c>
      <c r="C1084" s="290" t="s">
        <v>163</v>
      </c>
      <c r="D1084" s="294"/>
      <c r="E1084" s="294"/>
      <c r="F1084" s="294"/>
      <c r="G1084" s="294"/>
      <c r="H1084" s="294"/>
      <c r="I1084" s="294"/>
      <c r="J1084" s="294"/>
      <c r="K1084" s="294"/>
      <c r="L1084" s="294"/>
      <c r="M1084" s="294"/>
      <c r="N1084" s="294">
        <f>N1083</f>
        <v>12</v>
      </c>
      <c r="O1084" s="294"/>
      <c r="P1084" s="294"/>
      <c r="Q1084" s="294"/>
      <c r="R1084" s="294"/>
      <c r="S1084" s="294"/>
      <c r="T1084" s="294"/>
      <c r="U1084" s="294"/>
      <c r="V1084" s="294"/>
      <c r="W1084" s="294"/>
      <c r="X1084" s="294"/>
      <c r="Y1084" s="410">
        <f>Y1083</f>
        <v>0</v>
      </c>
      <c r="Z1084" s="410">
        <f t="shared" ref="Z1084" si="3072">Z1083</f>
        <v>0</v>
      </c>
      <c r="AA1084" s="410">
        <f t="shared" ref="AA1084" si="3073">AA1083</f>
        <v>0</v>
      </c>
      <c r="AB1084" s="410">
        <f t="shared" ref="AB1084" si="3074">AB1083</f>
        <v>0</v>
      </c>
      <c r="AC1084" s="410">
        <f t="shared" ref="AC1084" si="3075">AC1083</f>
        <v>0</v>
      </c>
      <c r="AD1084" s="410">
        <f t="shared" ref="AD1084" si="3076">AD1083</f>
        <v>0</v>
      </c>
      <c r="AE1084" s="410">
        <f t="shared" ref="AE1084" si="3077">AE1083</f>
        <v>0</v>
      </c>
      <c r="AF1084" s="410">
        <f t="shared" ref="AF1084" si="3078">AF1083</f>
        <v>0</v>
      </c>
      <c r="AG1084" s="410">
        <f t="shared" ref="AG1084" si="3079">AG1083</f>
        <v>0</v>
      </c>
      <c r="AH1084" s="410">
        <f t="shared" ref="AH1084" si="3080">AH1083</f>
        <v>0</v>
      </c>
      <c r="AI1084" s="410">
        <f t="shared" ref="AI1084" si="3081">AI1083</f>
        <v>0</v>
      </c>
      <c r="AJ1084" s="410">
        <f t="shared" ref="AJ1084" si="3082">AJ1083</f>
        <v>0</v>
      </c>
      <c r="AK1084" s="410">
        <f t="shared" ref="AK1084" si="3083">AK1083</f>
        <v>0</v>
      </c>
      <c r="AL1084" s="410">
        <f t="shared" ref="AL1084" si="3084">AL1083</f>
        <v>0</v>
      </c>
      <c r="AM1084" s="305"/>
    </row>
    <row r="1085" spans="1:39" ht="15" hidden="1" customHeight="1" outlineLevel="1">
      <c r="A1085" s="531"/>
      <c r="B1085" s="427"/>
      <c r="C1085" s="290"/>
      <c r="D1085" s="290"/>
      <c r="E1085" s="290"/>
      <c r="F1085" s="290"/>
      <c r="G1085" s="290"/>
      <c r="H1085" s="290"/>
      <c r="I1085" s="290"/>
      <c r="J1085" s="290"/>
      <c r="K1085" s="290"/>
      <c r="L1085" s="290"/>
      <c r="M1085" s="290"/>
      <c r="N1085" s="290"/>
      <c r="O1085" s="290"/>
      <c r="P1085" s="290"/>
      <c r="Q1085" s="290"/>
      <c r="R1085" s="290"/>
      <c r="S1085" s="290"/>
      <c r="T1085" s="290"/>
      <c r="U1085" s="290"/>
      <c r="V1085" s="290"/>
      <c r="W1085" s="290"/>
      <c r="X1085" s="290"/>
      <c r="Y1085" s="411"/>
      <c r="Z1085" s="424"/>
      <c r="AA1085" s="424"/>
      <c r="AB1085" s="424"/>
      <c r="AC1085" s="424"/>
      <c r="AD1085" s="424"/>
      <c r="AE1085" s="424"/>
      <c r="AF1085" s="424"/>
      <c r="AG1085" s="424"/>
      <c r="AH1085" s="424"/>
      <c r="AI1085" s="424"/>
      <c r="AJ1085" s="424"/>
      <c r="AK1085" s="424"/>
      <c r="AL1085" s="424"/>
      <c r="AM1085" s="305"/>
    </row>
    <row r="1086" spans="1:39" ht="28.5" hidden="1" customHeight="1" outlineLevel="1">
      <c r="A1086" s="531">
        <v>42</v>
      </c>
      <c r="B1086" s="427" t="s">
        <v>134</v>
      </c>
      <c r="C1086" s="290" t="s">
        <v>25</v>
      </c>
      <c r="D1086" s="294"/>
      <c r="E1086" s="294"/>
      <c r="F1086" s="294"/>
      <c r="G1086" s="294"/>
      <c r="H1086" s="294"/>
      <c r="I1086" s="294"/>
      <c r="J1086" s="294"/>
      <c r="K1086" s="294"/>
      <c r="L1086" s="294"/>
      <c r="M1086" s="294"/>
      <c r="N1086" s="290"/>
      <c r="O1086" s="294"/>
      <c r="P1086" s="294"/>
      <c r="Q1086" s="294"/>
      <c r="R1086" s="294"/>
      <c r="S1086" s="294"/>
      <c r="T1086" s="294"/>
      <c r="U1086" s="294"/>
      <c r="V1086" s="294"/>
      <c r="W1086" s="294"/>
      <c r="X1086" s="294"/>
      <c r="Y1086" s="425"/>
      <c r="Z1086" s="414"/>
      <c r="AA1086" s="414"/>
      <c r="AB1086" s="414"/>
      <c r="AC1086" s="414"/>
      <c r="AD1086" s="414"/>
      <c r="AE1086" s="414"/>
      <c r="AF1086" s="414"/>
      <c r="AG1086" s="414"/>
      <c r="AH1086" s="414"/>
      <c r="AI1086" s="414"/>
      <c r="AJ1086" s="414"/>
      <c r="AK1086" s="414"/>
      <c r="AL1086" s="414"/>
      <c r="AM1086" s="295">
        <f>SUM(Y1086:AL1086)</f>
        <v>0</v>
      </c>
    </row>
    <row r="1087" spans="1:39" ht="15" hidden="1" customHeight="1" outlineLevel="1">
      <c r="A1087" s="531"/>
      <c r="B1087" s="293" t="s">
        <v>346</v>
      </c>
      <c r="C1087" s="290" t="s">
        <v>163</v>
      </c>
      <c r="D1087" s="294"/>
      <c r="E1087" s="294"/>
      <c r="F1087" s="294"/>
      <c r="G1087" s="294"/>
      <c r="H1087" s="294"/>
      <c r="I1087" s="294"/>
      <c r="J1087" s="294"/>
      <c r="K1087" s="294"/>
      <c r="L1087" s="294"/>
      <c r="M1087" s="294"/>
      <c r="N1087" s="467"/>
      <c r="O1087" s="294"/>
      <c r="P1087" s="294"/>
      <c r="Q1087" s="294"/>
      <c r="R1087" s="294"/>
      <c r="S1087" s="294"/>
      <c r="T1087" s="294"/>
      <c r="U1087" s="294"/>
      <c r="V1087" s="294"/>
      <c r="W1087" s="294"/>
      <c r="X1087" s="294"/>
      <c r="Y1087" s="410">
        <f>Y1086</f>
        <v>0</v>
      </c>
      <c r="Z1087" s="410">
        <f t="shared" ref="Z1087" si="3085">Z1086</f>
        <v>0</v>
      </c>
      <c r="AA1087" s="410">
        <f t="shared" ref="AA1087" si="3086">AA1086</f>
        <v>0</v>
      </c>
      <c r="AB1087" s="410">
        <f t="shared" ref="AB1087" si="3087">AB1086</f>
        <v>0</v>
      </c>
      <c r="AC1087" s="410">
        <f t="shared" ref="AC1087" si="3088">AC1086</f>
        <v>0</v>
      </c>
      <c r="AD1087" s="410">
        <f t="shared" ref="AD1087" si="3089">AD1086</f>
        <v>0</v>
      </c>
      <c r="AE1087" s="410">
        <f t="shared" ref="AE1087" si="3090">AE1086</f>
        <v>0</v>
      </c>
      <c r="AF1087" s="410">
        <f t="shared" ref="AF1087" si="3091">AF1086</f>
        <v>0</v>
      </c>
      <c r="AG1087" s="410">
        <f t="shared" ref="AG1087" si="3092">AG1086</f>
        <v>0</v>
      </c>
      <c r="AH1087" s="410">
        <f t="shared" ref="AH1087" si="3093">AH1086</f>
        <v>0</v>
      </c>
      <c r="AI1087" s="410">
        <f t="shared" ref="AI1087" si="3094">AI1086</f>
        <v>0</v>
      </c>
      <c r="AJ1087" s="410">
        <f t="shared" ref="AJ1087" si="3095">AJ1086</f>
        <v>0</v>
      </c>
      <c r="AK1087" s="410">
        <f t="shared" ref="AK1087" si="3096">AK1086</f>
        <v>0</v>
      </c>
      <c r="AL1087" s="410">
        <f t="shared" ref="AL1087" si="3097">AL1086</f>
        <v>0</v>
      </c>
      <c r="AM1087" s="305"/>
    </row>
    <row r="1088" spans="1:39" ht="15" hidden="1" customHeight="1" outlineLevel="1">
      <c r="A1088" s="531"/>
      <c r="B1088" s="427"/>
      <c r="C1088" s="290"/>
      <c r="D1088" s="290"/>
      <c r="E1088" s="290"/>
      <c r="F1088" s="290"/>
      <c r="G1088" s="290"/>
      <c r="H1088" s="290"/>
      <c r="I1088" s="290"/>
      <c r="J1088" s="290"/>
      <c r="K1088" s="290"/>
      <c r="L1088" s="290"/>
      <c r="M1088" s="290"/>
      <c r="N1088" s="290"/>
      <c r="O1088" s="290"/>
      <c r="P1088" s="290"/>
      <c r="Q1088" s="290"/>
      <c r="R1088" s="290"/>
      <c r="S1088" s="290"/>
      <c r="T1088" s="290"/>
      <c r="U1088" s="290"/>
      <c r="V1088" s="290"/>
      <c r="W1088" s="290"/>
      <c r="X1088" s="290"/>
      <c r="Y1088" s="411"/>
      <c r="Z1088" s="424"/>
      <c r="AA1088" s="424"/>
      <c r="AB1088" s="424"/>
      <c r="AC1088" s="424"/>
      <c r="AD1088" s="424"/>
      <c r="AE1088" s="424"/>
      <c r="AF1088" s="424"/>
      <c r="AG1088" s="424"/>
      <c r="AH1088" s="424"/>
      <c r="AI1088" s="424"/>
      <c r="AJ1088" s="424"/>
      <c r="AK1088" s="424"/>
      <c r="AL1088" s="424"/>
      <c r="AM1088" s="305"/>
    </row>
    <row r="1089" spans="1:39" ht="15" hidden="1" customHeight="1" outlineLevel="1">
      <c r="A1089" s="531">
        <v>43</v>
      </c>
      <c r="B1089" s="427" t="s">
        <v>135</v>
      </c>
      <c r="C1089" s="290" t="s">
        <v>25</v>
      </c>
      <c r="D1089" s="294"/>
      <c r="E1089" s="294"/>
      <c r="F1089" s="294"/>
      <c r="G1089" s="294"/>
      <c r="H1089" s="294"/>
      <c r="I1089" s="294"/>
      <c r="J1089" s="294"/>
      <c r="K1089" s="294"/>
      <c r="L1089" s="294"/>
      <c r="M1089" s="294"/>
      <c r="N1089" s="294">
        <v>12</v>
      </c>
      <c r="O1089" s="294"/>
      <c r="P1089" s="294"/>
      <c r="Q1089" s="294"/>
      <c r="R1089" s="294"/>
      <c r="S1089" s="294"/>
      <c r="T1089" s="294"/>
      <c r="U1089" s="294"/>
      <c r="V1089" s="294"/>
      <c r="W1089" s="294"/>
      <c r="X1089" s="294"/>
      <c r="Y1089" s="425"/>
      <c r="Z1089" s="414"/>
      <c r="AA1089" s="414"/>
      <c r="AB1089" s="414"/>
      <c r="AC1089" s="414"/>
      <c r="AD1089" s="414"/>
      <c r="AE1089" s="414"/>
      <c r="AF1089" s="414"/>
      <c r="AG1089" s="414"/>
      <c r="AH1089" s="414"/>
      <c r="AI1089" s="414"/>
      <c r="AJ1089" s="414"/>
      <c r="AK1089" s="414"/>
      <c r="AL1089" s="414"/>
      <c r="AM1089" s="295">
        <f>SUM(Y1089:AL1089)</f>
        <v>0</v>
      </c>
    </row>
    <row r="1090" spans="1:39" ht="15" hidden="1" customHeight="1" outlineLevel="1">
      <c r="A1090" s="531"/>
      <c r="B1090" s="293" t="s">
        <v>346</v>
      </c>
      <c r="C1090" s="290" t="s">
        <v>163</v>
      </c>
      <c r="D1090" s="294"/>
      <c r="E1090" s="294"/>
      <c r="F1090" s="294"/>
      <c r="G1090" s="294"/>
      <c r="H1090" s="294"/>
      <c r="I1090" s="294"/>
      <c r="J1090" s="294"/>
      <c r="K1090" s="294"/>
      <c r="L1090" s="294"/>
      <c r="M1090" s="294"/>
      <c r="N1090" s="294">
        <f>N1089</f>
        <v>12</v>
      </c>
      <c r="O1090" s="294"/>
      <c r="P1090" s="294"/>
      <c r="Q1090" s="294"/>
      <c r="R1090" s="294"/>
      <c r="S1090" s="294"/>
      <c r="T1090" s="294"/>
      <c r="U1090" s="294"/>
      <c r="V1090" s="294"/>
      <c r="W1090" s="294"/>
      <c r="X1090" s="294"/>
      <c r="Y1090" s="410">
        <f>Y1089</f>
        <v>0</v>
      </c>
      <c r="Z1090" s="410">
        <f t="shared" ref="Z1090" si="3098">Z1089</f>
        <v>0</v>
      </c>
      <c r="AA1090" s="410">
        <f t="shared" ref="AA1090" si="3099">AA1089</f>
        <v>0</v>
      </c>
      <c r="AB1090" s="410">
        <f t="shared" ref="AB1090" si="3100">AB1089</f>
        <v>0</v>
      </c>
      <c r="AC1090" s="410">
        <f t="shared" ref="AC1090" si="3101">AC1089</f>
        <v>0</v>
      </c>
      <c r="AD1090" s="410">
        <f t="shared" ref="AD1090" si="3102">AD1089</f>
        <v>0</v>
      </c>
      <c r="AE1090" s="410">
        <f t="shared" ref="AE1090" si="3103">AE1089</f>
        <v>0</v>
      </c>
      <c r="AF1090" s="410">
        <f t="shared" ref="AF1090" si="3104">AF1089</f>
        <v>0</v>
      </c>
      <c r="AG1090" s="410">
        <f t="shared" ref="AG1090" si="3105">AG1089</f>
        <v>0</v>
      </c>
      <c r="AH1090" s="410">
        <f t="shared" ref="AH1090" si="3106">AH1089</f>
        <v>0</v>
      </c>
      <c r="AI1090" s="410">
        <f t="shared" ref="AI1090" si="3107">AI1089</f>
        <v>0</v>
      </c>
      <c r="AJ1090" s="410">
        <f t="shared" ref="AJ1090" si="3108">AJ1089</f>
        <v>0</v>
      </c>
      <c r="AK1090" s="410">
        <f t="shared" ref="AK1090" si="3109">AK1089</f>
        <v>0</v>
      </c>
      <c r="AL1090" s="410">
        <f t="shared" ref="AL1090" si="3110">AL1089</f>
        <v>0</v>
      </c>
      <c r="AM1090" s="305"/>
    </row>
    <row r="1091" spans="1:39" ht="15" hidden="1" customHeight="1" outlineLevel="1">
      <c r="A1091" s="531"/>
      <c r="B1091" s="427"/>
      <c r="C1091" s="290"/>
      <c r="D1091" s="290"/>
      <c r="E1091" s="290"/>
      <c r="F1091" s="290"/>
      <c r="G1091" s="290"/>
      <c r="H1091" s="290"/>
      <c r="I1091" s="290"/>
      <c r="J1091" s="290"/>
      <c r="K1091" s="290"/>
      <c r="L1091" s="290"/>
      <c r="M1091" s="290"/>
      <c r="N1091" s="290"/>
      <c r="O1091" s="290"/>
      <c r="P1091" s="290"/>
      <c r="Q1091" s="290"/>
      <c r="R1091" s="290"/>
      <c r="S1091" s="290"/>
      <c r="T1091" s="290"/>
      <c r="U1091" s="290"/>
      <c r="V1091" s="290"/>
      <c r="W1091" s="290"/>
      <c r="X1091" s="290"/>
      <c r="Y1091" s="411"/>
      <c r="Z1091" s="424"/>
      <c r="AA1091" s="424"/>
      <c r="AB1091" s="424"/>
      <c r="AC1091" s="424"/>
      <c r="AD1091" s="424"/>
      <c r="AE1091" s="424"/>
      <c r="AF1091" s="424"/>
      <c r="AG1091" s="424"/>
      <c r="AH1091" s="424"/>
      <c r="AI1091" s="424"/>
      <c r="AJ1091" s="424"/>
      <c r="AK1091" s="424"/>
      <c r="AL1091" s="424"/>
      <c r="AM1091" s="305"/>
    </row>
    <row r="1092" spans="1:39" ht="28.5" hidden="1" customHeight="1" outlineLevel="1">
      <c r="A1092" s="531">
        <v>44</v>
      </c>
      <c r="B1092" s="427" t="s">
        <v>136</v>
      </c>
      <c r="C1092" s="290" t="s">
        <v>25</v>
      </c>
      <c r="D1092" s="294"/>
      <c r="E1092" s="294"/>
      <c r="F1092" s="294"/>
      <c r="G1092" s="294"/>
      <c r="H1092" s="294"/>
      <c r="I1092" s="294"/>
      <c r="J1092" s="294"/>
      <c r="K1092" s="294"/>
      <c r="L1092" s="294"/>
      <c r="M1092" s="294"/>
      <c r="N1092" s="294">
        <v>12</v>
      </c>
      <c r="O1092" s="294"/>
      <c r="P1092" s="294"/>
      <c r="Q1092" s="294"/>
      <c r="R1092" s="294"/>
      <c r="S1092" s="294"/>
      <c r="T1092" s="294"/>
      <c r="U1092" s="294"/>
      <c r="V1092" s="294"/>
      <c r="W1092" s="294"/>
      <c r="X1092" s="294"/>
      <c r="Y1092" s="425"/>
      <c r="Z1092" s="414"/>
      <c r="AA1092" s="414"/>
      <c r="AB1092" s="414"/>
      <c r="AC1092" s="414"/>
      <c r="AD1092" s="414"/>
      <c r="AE1092" s="414"/>
      <c r="AF1092" s="414"/>
      <c r="AG1092" s="414"/>
      <c r="AH1092" s="414"/>
      <c r="AI1092" s="414"/>
      <c r="AJ1092" s="414"/>
      <c r="AK1092" s="414"/>
      <c r="AL1092" s="414"/>
      <c r="AM1092" s="295">
        <f>SUM(Y1092:AL1092)</f>
        <v>0</v>
      </c>
    </row>
    <row r="1093" spans="1:39" ht="15" hidden="1" customHeight="1" outlineLevel="1">
      <c r="A1093" s="531"/>
      <c r="B1093" s="293" t="s">
        <v>346</v>
      </c>
      <c r="C1093" s="290" t="s">
        <v>163</v>
      </c>
      <c r="D1093" s="294"/>
      <c r="E1093" s="294"/>
      <c r="F1093" s="294"/>
      <c r="G1093" s="294"/>
      <c r="H1093" s="294"/>
      <c r="I1093" s="294"/>
      <c r="J1093" s="294"/>
      <c r="K1093" s="294"/>
      <c r="L1093" s="294"/>
      <c r="M1093" s="294"/>
      <c r="N1093" s="294">
        <f>N1092</f>
        <v>12</v>
      </c>
      <c r="O1093" s="294"/>
      <c r="P1093" s="294"/>
      <c r="Q1093" s="294"/>
      <c r="R1093" s="294"/>
      <c r="S1093" s="294"/>
      <c r="T1093" s="294"/>
      <c r="U1093" s="294"/>
      <c r="V1093" s="294"/>
      <c r="W1093" s="294"/>
      <c r="X1093" s="294"/>
      <c r="Y1093" s="410">
        <f>Y1092</f>
        <v>0</v>
      </c>
      <c r="Z1093" s="410">
        <f t="shared" ref="Z1093" si="3111">Z1092</f>
        <v>0</v>
      </c>
      <c r="AA1093" s="410">
        <f t="shared" ref="AA1093" si="3112">AA1092</f>
        <v>0</v>
      </c>
      <c r="AB1093" s="410">
        <f t="shared" ref="AB1093" si="3113">AB1092</f>
        <v>0</v>
      </c>
      <c r="AC1093" s="410">
        <f t="shared" ref="AC1093" si="3114">AC1092</f>
        <v>0</v>
      </c>
      <c r="AD1093" s="410">
        <f t="shared" ref="AD1093" si="3115">AD1092</f>
        <v>0</v>
      </c>
      <c r="AE1093" s="410">
        <f t="shared" ref="AE1093" si="3116">AE1092</f>
        <v>0</v>
      </c>
      <c r="AF1093" s="410">
        <f t="shared" ref="AF1093" si="3117">AF1092</f>
        <v>0</v>
      </c>
      <c r="AG1093" s="410">
        <f t="shared" ref="AG1093" si="3118">AG1092</f>
        <v>0</v>
      </c>
      <c r="AH1093" s="410">
        <f t="shared" ref="AH1093" si="3119">AH1092</f>
        <v>0</v>
      </c>
      <c r="AI1093" s="410">
        <f t="shared" ref="AI1093" si="3120">AI1092</f>
        <v>0</v>
      </c>
      <c r="AJ1093" s="410">
        <f t="shared" ref="AJ1093" si="3121">AJ1092</f>
        <v>0</v>
      </c>
      <c r="AK1093" s="410">
        <f t="shared" ref="AK1093" si="3122">AK1092</f>
        <v>0</v>
      </c>
      <c r="AL1093" s="410">
        <f t="shared" ref="AL1093" si="3123">AL1092</f>
        <v>0</v>
      </c>
      <c r="AM1093" s="305"/>
    </row>
    <row r="1094" spans="1:39" ht="15" hidden="1" customHeight="1" outlineLevel="1">
      <c r="A1094" s="531"/>
      <c r="B1094" s="427"/>
      <c r="C1094" s="290"/>
      <c r="D1094" s="290"/>
      <c r="E1094" s="290"/>
      <c r="F1094" s="290"/>
      <c r="G1094" s="290"/>
      <c r="H1094" s="290"/>
      <c r="I1094" s="290"/>
      <c r="J1094" s="290"/>
      <c r="K1094" s="290"/>
      <c r="L1094" s="290"/>
      <c r="M1094" s="290"/>
      <c r="N1094" s="290"/>
      <c r="O1094" s="290"/>
      <c r="P1094" s="290"/>
      <c r="Q1094" s="290"/>
      <c r="R1094" s="290"/>
      <c r="S1094" s="290"/>
      <c r="T1094" s="290"/>
      <c r="U1094" s="290"/>
      <c r="V1094" s="290"/>
      <c r="W1094" s="290"/>
      <c r="X1094" s="290"/>
      <c r="Y1094" s="411"/>
      <c r="Z1094" s="424"/>
      <c r="AA1094" s="424"/>
      <c r="AB1094" s="424"/>
      <c r="AC1094" s="424"/>
      <c r="AD1094" s="424"/>
      <c r="AE1094" s="424"/>
      <c r="AF1094" s="424"/>
      <c r="AG1094" s="424"/>
      <c r="AH1094" s="424"/>
      <c r="AI1094" s="424"/>
      <c r="AJ1094" s="424"/>
      <c r="AK1094" s="424"/>
      <c r="AL1094" s="424"/>
      <c r="AM1094" s="305"/>
    </row>
    <row r="1095" spans="1:39" ht="32.4" hidden="1" customHeight="1" outlineLevel="1">
      <c r="A1095" s="531">
        <v>45</v>
      </c>
      <c r="B1095" s="427" t="s">
        <v>137</v>
      </c>
      <c r="C1095" s="290" t="s">
        <v>25</v>
      </c>
      <c r="D1095" s="294"/>
      <c r="E1095" s="294"/>
      <c r="F1095" s="294"/>
      <c r="G1095" s="294"/>
      <c r="H1095" s="294"/>
      <c r="I1095" s="294"/>
      <c r="J1095" s="294"/>
      <c r="K1095" s="294"/>
      <c r="L1095" s="294"/>
      <c r="M1095" s="294"/>
      <c r="N1095" s="294">
        <v>12</v>
      </c>
      <c r="O1095" s="294"/>
      <c r="P1095" s="294"/>
      <c r="Q1095" s="294"/>
      <c r="R1095" s="294"/>
      <c r="S1095" s="294"/>
      <c r="T1095" s="294"/>
      <c r="U1095" s="294"/>
      <c r="V1095" s="294"/>
      <c r="W1095" s="294"/>
      <c r="X1095" s="294"/>
      <c r="Y1095" s="425"/>
      <c r="Z1095" s="414"/>
      <c r="AA1095" s="414"/>
      <c r="AB1095" s="414"/>
      <c r="AC1095" s="414"/>
      <c r="AD1095" s="414"/>
      <c r="AE1095" s="414"/>
      <c r="AF1095" s="414"/>
      <c r="AG1095" s="414"/>
      <c r="AH1095" s="414"/>
      <c r="AI1095" s="414"/>
      <c r="AJ1095" s="414"/>
      <c r="AK1095" s="414"/>
      <c r="AL1095" s="414"/>
      <c r="AM1095" s="295">
        <f>SUM(Y1095:AL1095)</f>
        <v>0</v>
      </c>
    </row>
    <row r="1096" spans="1:39" ht="15" hidden="1" customHeight="1" outlineLevel="1">
      <c r="A1096" s="531"/>
      <c r="B1096" s="293" t="s">
        <v>346</v>
      </c>
      <c r="C1096" s="290" t="s">
        <v>163</v>
      </c>
      <c r="D1096" s="294"/>
      <c r="E1096" s="294"/>
      <c r="F1096" s="294"/>
      <c r="G1096" s="294"/>
      <c r="H1096" s="294"/>
      <c r="I1096" s="294"/>
      <c r="J1096" s="294"/>
      <c r="K1096" s="294"/>
      <c r="L1096" s="294"/>
      <c r="M1096" s="294"/>
      <c r="N1096" s="294">
        <f>N1095</f>
        <v>12</v>
      </c>
      <c r="O1096" s="294"/>
      <c r="P1096" s="294"/>
      <c r="Q1096" s="294"/>
      <c r="R1096" s="294"/>
      <c r="S1096" s="294"/>
      <c r="T1096" s="294"/>
      <c r="U1096" s="294"/>
      <c r="V1096" s="294"/>
      <c r="W1096" s="294"/>
      <c r="X1096" s="294"/>
      <c r="Y1096" s="410">
        <f>Y1095</f>
        <v>0</v>
      </c>
      <c r="Z1096" s="410">
        <f t="shared" ref="Z1096" si="3124">Z1095</f>
        <v>0</v>
      </c>
      <c r="AA1096" s="410">
        <f t="shared" ref="AA1096" si="3125">AA1095</f>
        <v>0</v>
      </c>
      <c r="AB1096" s="410">
        <f t="shared" ref="AB1096" si="3126">AB1095</f>
        <v>0</v>
      </c>
      <c r="AC1096" s="410">
        <f t="shared" ref="AC1096" si="3127">AC1095</f>
        <v>0</v>
      </c>
      <c r="AD1096" s="410">
        <f t="shared" ref="AD1096" si="3128">AD1095</f>
        <v>0</v>
      </c>
      <c r="AE1096" s="410">
        <f t="shared" ref="AE1096" si="3129">AE1095</f>
        <v>0</v>
      </c>
      <c r="AF1096" s="410">
        <f t="shared" ref="AF1096" si="3130">AF1095</f>
        <v>0</v>
      </c>
      <c r="AG1096" s="410">
        <f t="shared" ref="AG1096" si="3131">AG1095</f>
        <v>0</v>
      </c>
      <c r="AH1096" s="410">
        <f t="shared" ref="AH1096" si="3132">AH1095</f>
        <v>0</v>
      </c>
      <c r="AI1096" s="410">
        <f t="shared" ref="AI1096" si="3133">AI1095</f>
        <v>0</v>
      </c>
      <c r="AJ1096" s="410">
        <f t="shared" ref="AJ1096" si="3134">AJ1095</f>
        <v>0</v>
      </c>
      <c r="AK1096" s="410">
        <f t="shared" ref="AK1096" si="3135">AK1095</f>
        <v>0</v>
      </c>
      <c r="AL1096" s="410">
        <f t="shared" ref="AL1096" si="3136">AL1095</f>
        <v>0</v>
      </c>
      <c r="AM1096" s="305"/>
    </row>
    <row r="1097" spans="1:39" ht="15" hidden="1" customHeight="1" outlineLevel="1">
      <c r="A1097" s="531"/>
      <c r="B1097" s="427"/>
      <c r="C1097" s="290"/>
      <c r="D1097" s="290"/>
      <c r="E1097" s="290"/>
      <c r="F1097" s="290"/>
      <c r="G1097" s="290"/>
      <c r="H1097" s="290"/>
      <c r="I1097" s="290"/>
      <c r="J1097" s="290"/>
      <c r="K1097" s="290"/>
      <c r="L1097" s="290"/>
      <c r="M1097" s="290"/>
      <c r="N1097" s="290"/>
      <c r="O1097" s="290"/>
      <c r="P1097" s="290"/>
      <c r="Q1097" s="290"/>
      <c r="R1097" s="290"/>
      <c r="S1097" s="290"/>
      <c r="T1097" s="290"/>
      <c r="U1097" s="290"/>
      <c r="V1097" s="290"/>
      <c r="W1097" s="290"/>
      <c r="X1097" s="290"/>
      <c r="Y1097" s="411"/>
      <c r="Z1097" s="424"/>
      <c r="AA1097" s="424"/>
      <c r="AB1097" s="424"/>
      <c r="AC1097" s="424"/>
      <c r="AD1097" s="424"/>
      <c r="AE1097" s="424"/>
      <c r="AF1097" s="424"/>
      <c r="AG1097" s="424"/>
      <c r="AH1097" s="424"/>
      <c r="AI1097" s="424"/>
      <c r="AJ1097" s="424"/>
      <c r="AK1097" s="424"/>
      <c r="AL1097" s="424"/>
      <c r="AM1097" s="305"/>
    </row>
    <row r="1098" spans="1:39" ht="31.95" hidden="1" customHeight="1" outlineLevel="1">
      <c r="A1098" s="531">
        <v>46</v>
      </c>
      <c r="B1098" s="427" t="s">
        <v>138</v>
      </c>
      <c r="C1098" s="290" t="s">
        <v>25</v>
      </c>
      <c r="D1098" s="294"/>
      <c r="E1098" s="294"/>
      <c r="F1098" s="294"/>
      <c r="G1098" s="294"/>
      <c r="H1098" s="294"/>
      <c r="I1098" s="294"/>
      <c r="J1098" s="294"/>
      <c r="K1098" s="294"/>
      <c r="L1098" s="294"/>
      <c r="M1098" s="294"/>
      <c r="N1098" s="294">
        <v>12</v>
      </c>
      <c r="O1098" s="294"/>
      <c r="P1098" s="294"/>
      <c r="Q1098" s="294"/>
      <c r="R1098" s="294"/>
      <c r="S1098" s="294"/>
      <c r="T1098" s="294"/>
      <c r="U1098" s="294"/>
      <c r="V1098" s="294"/>
      <c r="W1098" s="294"/>
      <c r="X1098" s="294"/>
      <c r="Y1098" s="425"/>
      <c r="Z1098" s="414"/>
      <c r="AA1098" s="414"/>
      <c r="AB1098" s="414"/>
      <c r="AC1098" s="414"/>
      <c r="AD1098" s="414"/>
      <c r="AE1098" s="414"/>
      <c r="AF1098" s="414"/>
      <c r="AG1098" s="414"/>
      <c r="AH1098" s="414"/>
      <c r="AI1098" s="414"/>
      <c r="AJ1098" s="414"/>
      <c r="AK1098" s="414"/>
      <c r="AL1098" s="414"/>
      <c r="AM1098" s="295">
        <f>SUM(Y1098:AL1098)</f>
        <v>0</v>
      </c>
    </row>
    <row r="1099" spans="1:39" ht="15" hidden="1" customHeight="1" outlineLevel="1">
      <c r="A1099" s="531"/>
      <c r="B1099" s="293" t="s">
        <v>346</v>
      </c>
      <c r="C1099" s="290" t="s">
        <v>163</v>
      </c>
      <c r="D1099" s="294"/>
      <c r="E1099" s="294"/>
      <c r="F1099" s="294"/>
      <c r="G1099" s="294"/>
      <c r="H1099" s="294"/>
      <c r="I1099" s="294"/>
      <c r="J1099" s="294"/>
      <c r="K1099" s="294"/>
      <c r="L1099" s="294"/>
      <c r="M1099" s="294"/>
      <c r="N1099" s="294">
        <f>N1098</f>
        <v>12</v>
      </c>
      <c r="O1099" s="294"/>
      <c r="P1099" s="294"/>
      <c r="Q1099" s="294"/>
      <c r="R1099" s="294"/>
      <c r="S1099" s="294"/>
      <c r="T1099" s="294"/>
      <c r="U1099" s="294"/>
      <c r="V1099" s="294"/>
      <c r="W1099" s="294"/>
      <c r="X1099" s="294"/>
      <c r="Y1099" s="410">
        <f>Y1098</f>
        <v>0</v>
      </c>
      <c r="Z1099" s="410">
        <f t="shared" ref="Z1099" si="3137">Z1098</f>
        <v>0</v>
      </c>
      <c r="AA1099" s="410">
        <f t="shared" ref="AA1099" si="3138">AA1098</f>
        <v>0</v>
      </c>
      <c r="AB1099" s="410">
        <f t="shared" ref="AB1099" si="3139">AB1098</f>
        <v>0</v>
      </c>
      <c r="AC1099" s="410">
        <f t="shared" ref="AC1099" si="3140">AC1098</f>
        <v>0</v>
      </c>
      <c r="AD1099" s="410">
        <f t="shared" ref="AD1099" si="3141">AD1098</f>
        <v>0</v>
      </c>
      <c r="AE1099" s="410">
        <f t="shared" ref="AE1099" si="3142">AE1098</f>
        <v>0</v>
      </c>
      <c r="AF1099" s="410">
        <f t="shared" ref="AF1099" si="3143">AF1098</f>
        <v>0</v>
      </c>
      <c r="AG1099" s="410">
        <f t="shared" ref="AG1099" si="3144">AG1098</f>
        <v>0</v>
      </c>
      <c r="AH1099" s="410">
        <f t="shared" ref="AH1099" si="3145">AH1098</f>
        <v>0</v>
      </c>
      <c r="AI1099" s="410">
        <f t="shared" ref="AI1099" si="3146">AI1098</f>
        <v>0</v>
      </c>
      <c r="AJ1099" s="410">
        <f t="shared" ref="AJ1099" si="3147">AJ1098</f>
        <v>0</v>
      </c>
      <c r="AK1099" s="410">
        <f t="shared" ref="AK1099" si="3148">AK1098</f>
        <v>0</v>
      </c>
      <c r="AL1099" s="410">
        <f t="shared" ref="AL1099" si="3149">AL1098</f>
        <v>0</v>
      </c>
      <c r="AM1099" s="305"/>
    </row>
    <row r="1100" spans="1:39" ht="15" hidden="1" customHeight="1" outlineLevel="1">
      <c r="A1100" s="531"/>
      <c r="B1100" s="427"/>
      <c r="C1100" s="290"/>
      <c r="D1100" s="290"/>
      <c r="E1100" s="290"/>
      <c r="F1100" s="290"/>
      <c r="G1100" s="290"/>
      <c r="H1100" s="290"/>
      <c r="I1100" s="290"/>
      <c r="J1100" s="290"/>
      <c r="K1100" s="290"/>
      <c r="L1100" s="290"/>
      <c r="M1100" s="290"/>
      <c r="N1100" s="290"/>
      <c r="O1100" s="290"/>
      <c r="P1100" s="290"/>
      <c r="Q1100" s="290"/>
      <c r="R1100" s="290"/>
      <c r="S1100" s="290"/>
      <c r="T1100" s="290"/>
      <c r="U1100" s="290"/>
      <c r="V1100" s="290"/>
      <c r="W1100" s="290"/>
      <c r="X1100" s="290"/>
      <c r="Y1100" s="411"/>
      <c r="Z1100" s="424"/>
      <c r="AA1100" s="424"/>
      <c r="AB1100" s="424"/>
      <c r="AC1100" s="424"/>
      <c r="AD1100" s="424"/>
      <c r="AE1100" s="424"/>
      <c r="AF1100" s="424"/>
      <c r="AG1100" s="424"/>
      <c r="AH1100" s="424"/>
      <c r="AI1100" s="424"/>
      <c r="AJ1100" s="424"/>
      <c r="AK1100" s="424"/>
      <c r="AL1100" s="424"/>
      <c r="AM1100" s="305"/>
    </row>
    <row r="1101" spans="1:39" ht="35.4" hidden="1" customHeight="1" outlineLevel="1">
      <c r="A1101" s="531">
        <v>47</v>
      </c>
      <c r="B1101" s="427" t="s">
        <v>139</v>
      </c>
      <c r="C1101" s="290" t="s">
        <v>25</v>
      </c>
      <c r="D1101" s="294"/>
      <c r="E1101" s="294"/>
      <c r="F1101" s="294"/>
      <c r="G1101" s="294"/>
      <c r="H1101" s="294"/>
      <c r="I1101" s="294"/>
      <c r="J1101" s="294"/>
      <c r="K1101" s="294"/>
      <c r="L1101" s="294"/>
      <c r="M1101" s="294"/>
      <c r="N1101" s="294">
        <v>12</v>
      </c>
      <c r="O1101" s="294"/>
      <c r="P1101" s="294"/>
      <c r="Q1101" s="294"/>
      <c r="R1101" s="294"/>
      <c r="S1101" s="294"/>
      <c r="T1101" s="294"/>
      <c r="U1101" s="294"/>
      <c r="V1101" s="294"/>
      <c r="W1101" s="294"/>
      <c r="X1101" s="294"/>
      <c r="Y1101" s="425"/>
      <c r="Z1101" s="414"/>
      <c r="AA1101" s="414"/>
      <c r="AB1101" s="414"/>
      <c r="AC1101" s="414"/>
      <c r="AD1101" s="414"/>
      <c r="AE1101" s="414"/>
      <c r="AF1101" s="414"/>
      <c r="AG1101" s="414"/>
      <c r="AH1101" s="414"/>
      <c r="AI1101" s="414"/>
      <c r="AJ1101" s="414"/>
      <c r="AK1101" s="414"/>
      <c r="AL1101" s="414"/>
      <c r="AM1101" s="295">
        <f>SUM(Y1101:AL1101)</f>
        <v>0</v>
      </c>
    </row>
    <row r="1102" spans="1:39" ht="15" hidden="1" customHeight="1" outlineLevel="1">
      <c r="A1102" s="531"/>
      <c r="B1102" s="293" t="s">
        <v>346</v>
      </c>
      <c r="C1102" s="290" t="s">
        <v>163</v>
      </c>
      <c r="D1102" s="294"/>
      <c r="E1102" s="294"/>
      <c r="F1102" s="294"/>
      <c r="G1102" s="294"/>
      <c r="H1102" s="294"/>
      <c r="I1102" s="294"/>
      <c r="J1102" s="294"/>
      <c r="K1102" s="294"/>
      <c r="L1102" s="294"/>
      <c r="M1102" s="294"/>
      <c r="N1102" s="294">
        <f>N1101</f>
        <v>12</v>
      </c>
      <c r="O1102" s="294"/>
      <c r="P1102" s="294"/>
      <c r="Q1102" s="294"/>
      <c r="R1102" s="294"/>
      <c r="S1102" s="294"/>
      <c r="T1102" s="294"/>
      <c r="U1102" s="294"/>
      <c r="V1102" s="294"/>
      <c r="W1102" s="294"/>
      <c r="X1102" s="294"/>
      <c r="Y1102" s="410">
        <f>Y1101</f>
        <v>0</v>
      </c>
      <c r="Z1102" s="410">
        <f t="shared" ref="Z1102" si="3150">Z1101</f>
        <v>0</v>
      </c>
      <c r="AA1102" s="410">
        <f t="shared" ref="AA1102" si="3151">AA1101</f>
        <v>0</v>
      </c>
      <c r="AB1102" s="410">
        <f t="shared" ref="AB1102" si="3152">AB1101</f>
        <v>0</v>
      </c>
      <c r="AC1102" s="410">
        <f t="shared" ref="AC1102" si="3153">AC1101</f>
        <v>0</v>
      </c>
      <c r="AD1102" s="410">
        <f t="shared" ref="AD1102" si="3154">AD1101</f>
        <v>0</v>
      </c>
      <c r="AE1102" s="410">
        <f t="shared" ref="AE1102" si="3155">AE1101</f>
        <v>0</v>
      </c>
      <c r="AF1102" s="410">
        <f t="shared" ref="AF1102" si="3156">AF1101</f>
        <v>0</v>
      </c>
      <c r="AG1102" s="410">
        <f t="shared" ref="AG1102" si="3157">AG1101</f>
        <v>0</v>
      </c>
      <c r="AH1102" s="410">
        <f t="shared" ref="AH1102" si="3158">AH1101</f>
        <v>0</v>
      </c>
      <c r="AI1102" s="410">
        <f t="shared" ref="AI1102" si="3159">AI1101</f>
        <v>0</v>
      </c>
      <c r="AJ1102" s="410">
        <f t="shared" ref="AJ1102" si="3160">AJ1101</f>
        <v>0</v>
      </c>
      <c r="AK1102" s="410">
        <f t="shared" ref="AK1102" si="3161">AK1101</f>
        <v>0</v>
      </c>
      <c r="AL1102" s="410">
        <f t="shared" ref="AL1102" si="3162">AL1101</f>
        <v>0</v>
      </c>
      <c r="AM1102" s="305"/>
    </row>
    <row r="1103" spans="1:39" ht="15" hidden="1" customHeight="1" outlineLevel="1">
      <c r="A1103" s="531"/>
      <c r="B1103" s="427"/>
      <c r="C1103" s="290"/>
      <c r="D1103" s="290"/>
      <c r="E1103" s="290"/>
      <c r="F1103" s="290"/>
      <c r="G1103" s="290"/>
      <c r="H1103" s="290"/>
      <c r="I1103" s="290"/>
      <c r="J1103" s="290"/>
      <c r="K1103" s="290"/>
      <c r="L1103" s="290"/>
      <c r="M1103" s="290"/>
      <c r="N1103" s="290"/>
      <c r="O1103" s="290"/>
      <c r="P1103" s="290"/>
      <c r="Q1103" s="290"/>
      <c r="R1103" s="290"/>
      <c r="S1103" s="290"/>
      <c r="T1103" s="290"/>
      <c r="U1103" s="290"/>
      <c r="V1103" s="290"/>
      <c r="W1103" s="290"/>
      <c r="X1103" s="290"/>
      <c r="Y1103" s="411"/>
      <c r="Z1103" s="424"/>
      <c r="AA1103" s="424"/>
      <c r="AB1103" s="424"/>
      <c r="AC1103" s="424"/>
      <c r="AD1103" s="424"/>
      <c r="AE1103" s="424"/>
      <c r="AF1103" s="424"/>
      <c r="AG1103" s="424"/>
      <c r="AH1103" s="424"/>
      <c r="AI1103" s="424"/>
      <c r="AJ1103" s="424"/>
      <c r="AK1103" s="424"/>
      <c r="AL1103" s="424"/>
      <c r="AM1103" s="305"/>
    </row>
    <row r="1104" spans="1:39" ht="39.6" hidden="1" customHeight="1" outlineLevel="1">
      <c r="A1104" s="531">
        <v>48</v>
      </c>
      <c r="B1104" s="427" t="s">
        <v>140</v>
      </c>
      <c r="C1104" s="290" t="s">
        <v>25</v>
      </c>
      <c r="D1104" s="294"/>
      <c r="E1104" s="294"/>
      <c r="F1104" s="294"/>
      <c r="G1104" s="294"/>
      <c r="H1104" s="294"/>
      <c r="I1104" s="294"/>
      <c r="J1104" s="294"/>
      <c r="K1104" s="294"/>
      <c r="L1104" s="294"/>
      <c r="M1104" s="294"/>
      <c r="N1104" s="294">
        <v>12</v>
      </c>
      <c r="O1104" s="294"/>
      <c r="P1104" s="294"/>
      <c r="Q1104" s="294"/>
      <c r="R1104" s="294"/>
      <c r="S1104" s="294"/>
      <c r="T1104" s="294"/>
      <c r="U1104" s="294"/>
      <c r="V1104" s="294"/>
      <c r="W1104" s="294"/>
      <c r="X1104" s="294"/>
      <c r="Y1104" s="425"/>
      <c r="Z1104" s="414"/>
      <c r="AA1104" s="414"/>
      <c r="AB1104" s="414"/>
      <c r="AC1104" s="414"/>
      <c r="AD1104" s="414"/>
      <c r="AE1104" s="414"/>
      <c r="AF1104" s="414"/>
      <c r="AG1104" s="414"/>
      <c r="AH1104" s="414"/>
      <c r="AI1104" s="414"/>
      <c r="AJ1104" s="414"/>
      <c r="AK1104" s="414"/>
      <c r="AL1104" s="414"/>
      <c r="AM1104" s="295">
        <f>SUM(Y1104:AL1104)</f>
        <v>0</v>
      </c>
    </row>
    <row r="1105" spans="1:39" ht="15" hidden="1" customHeight="1" outlineLevel="1">
      <c r="A1105" s="531"/>
      <c r="B1105" s="293" t="s">
        <v>346</v>
      </c>
      <c r="C1105" s="290" t="s">
        <v>163</v>
      </c>
      <c r="D1105" s="294"/>
      <c r="E1105" s="294"/>
      <c r="F1105" s="294"/>
      <c r="G1105" s="294"/>
      <c r="H1105" s="294"/>
      <c r="I1105" s="294"/>
      <c r="J1105" s="294"/>
      <c r="K1105" s="294"/>
      <c r="L1105" s="294"/>
      <c r="M1105" s="294"/>
      <c r="N1105" s="294">
        <f>N1104</f>
        <v>12</v>
      </c>
      <c r="O1105" s="294"/>
      <c r="P1105" s="294"/>
      <c r="Q1105" s="294"/>
      <c r="R1105" s="294"/>
      <c r="S1105" s="294"/>
      <c r="T1105" s="294"/>
      <c r="U1105" s="294"/>
      <c r="V1105" s="294"/>
      <c r="W1105" s="294"/>
      <c r="X1105" s="294"/>
      <c r="Y1105" s="410">
        <f>Y1104</f>
        <v>0</v>
      </c>
      <c r="Z1105" s="410">
        <f t="shared" ref="Z1105" si="3163">Z1104</f>
        <v>0</v>
      </c>
      <c r="AA1105" s="410">
        <f t="shared" ref="AA1105" si="3164">AA1104</f>
        <v>0</v>
      </c>
      <c r="AB1105" s="410">
        <f t="shared" ref="AB1105" si="3165">AB1104</f>
        <v>0</v>
      </c>
      <c r="AC1105" s="410">
        <f t="shared" ref="AC1105" si="3166">AC1104</f>
        <v>0</v>
      </c>
      <c r="AD1105" s="410">
        <f t="shared" ref="AD1105" si="3167">AD1104</f>
        <v>0</v>
      </c>
      <c r="AE1105" s="410">
        <f t="shared" ref="AE1105" si="3168">AE1104</f>
        <v>0</v>
      </c>
      <c r="AF1105" s="410">
        <f t="shared" ref="AF1105" si="3169">AF1104</f>
        <v>0</v>
      </c>
      <c r="AG1105" s="410">
        <f t="shared" ref="AG1105" si="3170">AG1104</f>
        <v>0</v>
      </c>
      <c r="AH1105" s="410">
        <f t="shared" ref="AH1105" si="3171">AH1104</f>
        <v>0</v>
      </c>
      <c r="AI1105" s="410">
        <f t="shared" ref="AI1105" si="3172">AI1104</f>
        <v>0</v>
      </c>
      <c r="AJ1105" s="410">
        <f t="shared" ref="AJ1105" si="3173">AJ1104</f>
        <v>0</v>
      </c>
      <c r="AK1105" s="410">
        <f t="shared" ref="AK1105" si="3174">AK1104</f>
        <v>0</v>
      </c>
      <c r="AL1105" s="410">
        <f t="shared" ref="AL1105" si="3175">AL1104</f>
        <v>0</v>
      </c>
      <c r="AM1105" s="305"/>
    </row>
    <row r="1106" spans="1:39" ht="15" hidden="1" customHeight="1" outlineLevel="1">
      <c r="A1106" s="531"/>
      <c r="B1106" s="427"/>
      <c r="C1106" s="290"/>
      <c r="D1106" s="290"/>
      <c r="E1106" s="290"/>
      <c r="F1106" s="290"/>
      <c r="G1106" s="290"/>
      <c r="H1106" s="290"/>
      <c r="I1106" s="290"/>
      <c r="J1106" s="290"/>
      <c r="K1106" s="290"/>
      <c r="L1106" s="290"/>
      <c r="M1106" s="290"/>
      <c r="N1106" s="290"/>
      <c r="O1106" s="290"/>
      <c r="P1106" s="290"/>
      <c r="Q1106" s="290"/>
      <c r="R1106" s="290"/>
      <c r="S1106" s="290"/>
      <c r="T1106" s="290"/>
      <c r="U1106" s="290"/>
      <c r="V1106" s="290"/>
      <c r="W1106" s="290"/>
      <c r="X1106" s="290"/>
      <c r="Y1106" s="411"/>
      <c r="Z1106" s="424"/>
      <c r="AA1106" s="424"/>
      <c r="AB1106" s="424"/>
      <c r="AC1106" s="424"/>
      <c r="AD1106" s="424"/>
      <c r="AE1106" s="424"/>
      <c r="AF1106" s="424"/>
      <c r="AG1106" s="424"/>
      <c r="AH1106" s="424"/>
      <c r="AI1106" s="424"/>
      <c r="AJ1106" s="424"/>
      <c r="AK1106" s="424"/>
      <c r="AL1106" s="424"/>
      <c r="AM1106" s="305"/>
    </row>
    <row r="1107" spans="1:39" ht="33" hidden="1" customHeight="1" outlineLevel="1">
      <c r="A1107" s="531">
        <v>49</v>
      </c>
      <c r="B1107" s="427" t="s">
        <v>141</v>
      </c>
      <c r="C1107" s="290" t="s">
        <v>25</v>
      </c>
      <c r="D1107" s="294"/>
      <c r="E1107" s="294"/>
      <c r="F1107" s="294"/>
      <c r="G1107" s="294"/>
      <c r="H1107" s="294"/>
      <c r="I1107" s="294"/>
      <c r="J1107" s="294"/>
      <c r="K1107" s="294"/>
      <c r="L1107" s="294"/>
      <c r="M1107" s="294"/>
      <c r="N1107" s="294">
        <v>12</v>
      </c>
      <c r="O1107" s="294"/>
      <c r="P1107" s="294"/>
      <c r="Q1107" s="294"/>
      <c r="R1107" s="294"/>
      <c r="S1107" s="294"/>
      <c r="T1107" s="294"/>
      <c r="U1107" s="294"/>
      <c r="V1107" s="294"/>
      <c r="W1107" s="294"/>
      <c r="X1107" s="294"/>
      <c r="Y1107" s="425"/>
      <c r="Z1107" s="414"/>
      <c r="AA1107" s="414"/>
      <c r="AB1107" s="414"/>
      <c r="AC1107" s="414"/>
      <c r="AD1107" s="414"/>
      <c r="AE1107" s="414"/>
      <c r="AF1107" s="414"/>
      <c r="AG1107" s="414"/>
      <c r="AH1107" s="414"/>
      <c r="AI1107" s="414"/>
      <c r="AJ1107" s="414"/>
      <c r="AK1107" s="414"/>
      <c r="AL1107" s="414"/>
      <c r="AM1107" s="295">
        <f>SUM(Y1107:AL1107)</f>
        <v>0</v>
      </c>
    </row>
    <row r="1108" spans="1:39" ht="15" hidden="1" customHeight="1" outlineLevel="1">
      <c r="A1108" s="531"/>
      <c r="B1108" s="293" t="s">
        <v>346</v>
      </c>
      <c r="C1108" s="290" t="s">
        <v>163</v>
      </c>
      <c r="D1108" s="294"/>
      <c r="E1108" s="294"/>
      <c r="F1108" s="294"/>
      <c r="G1108" s="294"/>
      <c r="H1108" s="294"/>
      <c r="I1108" s="294"/>
      <c r="J1108" s="294"/>
      <c r="K1108" s="294"/>
      <c r="L1108" s="294"/>
      <c r="M1108" s="294"/>
      <c r="N1108" s="294">
        <f>N1107</f>
        <v>12</v>
      </c>
      <c r="O1108" s="294"/>
      <c r="P1108" s="294"/>
      <c r="Q1108" s="294"/>
      <c r="R1108" s="294"/>
      <c r="S1108" s="294"/>
      <c r="T1108" s="294"/>
      <c r="U1108" s="294"/>
      <c r="V1108" s="294"/>
      <c r="W1108" s="294"/>
      <c r="X1108" s="294"/>
      <c r="Y1108" s="410">
        <f>Y1107</f>
        <v>0</v>
      </c>
      <c r="Z1108" s="410">
        <f t="shared" ref="Z1108" si="3176">Z1107</f>
        <v>0</v>
      </c>
      <c r="AA1108" s="410">
        <f t="shared" ref="AA1108" si="3177">AA1107</f>
        <v>0</v>
      </c>
      <c r="AB1108" s="410">
        <f t="shared" ref="AB1108" si="3178">AB1107</f>
        <v>0</v>
      </c>
      <c r="AC1108" s="410">
        <f t="shared" ref="AC1108" si="3179">AC1107</f>
        <v>0</v>
      </c>
      <c r="AD1108" s="410">
        <f t="shared" ref="AD1108" si="3180">AD1107</f>
        <v>0</v>
      </c>
      <c r="AE1108" s="410">
        <f t="shared" ref="AE1108" si="3181">AE1107</f>
        <v>0</v>
      </c>
      <c r="AF1108" s="410">
        <f t="shared" ref="AF1108" si="3182">AF1107</f>
        <v>0</v>
      </c>
      <c r="AG1108" s="410">
        <f t="shared" ref="AG1108" si="3183">AG1107</f>
        <v>0</v>
      </c>
      <c r="AH1108" s="410">
        <f t="shared" ref="AH1108" si="3184">AH1107</f>
        <v>0</v>
      </c>
      <c r="AI1108" s="410">
        <f t="shared" ref="AI1108" si="3185">AI1107</f>
        <v>0</v>
      </c>
      <c r="AJ1108" s="410">
        <f t="shared" ref="AJ1108" si="3186">AJ1107</f>
        <v>0</v>
      </c>
      <c r="AK1108" s="410">
        <f t="shared" ref="AK1108" si="3187">AK1107</f>
        <v>0</v>
      </c>
      <c r="AL1108" s="410">
        <f t="shared" ref="AL1108" si="3188">AL1107</f>
        <v>0</v>
      </c>
      <c r="AM1108" s="305"/>
    </row>
    <row r="1109" spans="1:39" ht="15" hidden="1" customHeight="1" outlineLevel="1">
      <c r="A1109" s="531"/>
      <c r="B1109" s="293"/>
      <c r="C1109" s="304"/>
      <c r="D1109" s="290"/>
      <c r="E1109" s="290"/>
      <c r="F1109" s="290"/>
      <c r="G1109" s="290"/>
      <c r="H1109" s="290"/>
      <c r="I1109" s="290"/>
      <c r="J1109" s="290"/>
      <c r="K1109" s="290"/>
      <c r="L1109" s="290"/>
      <c r="M1109" s="290"/>
      <c r="N1109" s="290"/>
      <c r="O1109" s="290"/>
      <c r="P1109" s="290"/>
      <c r="Q1109" s="290"/>
      <c r="R1109" s="290"/>
      <c r="S1109" s="290"/>
      <c r="T1109" s="290"/>
      <c r="U1109" s="290"/>
      <c r="V1109" s="290"/>
      <c r="W1109" s="290"/>
      <c r="X1109" s="290"/>
      <c r="Y1109" s="300"/>
      <c r="Z1109" s="300"/>
      <c r="AA1109" s="300"/>
      <c r="AB1109" s="300"/>
      <c r="AC1109" s="300"/>
      <c r="AD1109" s="300"/>
      <c r="AE1109" s="300"/>
      <c r="AF1109" s="300"/>
      <c r="AG1109" s="300"/>
      <c r="AH1109" s="300"/>
      <c r="AI1109" s="300"/>
      <c r="AJ1109" s="300"/>
      <c r="AK1109" s="300"/>
      <c r="AL1109" s="300"/>
      <c r="AM1109" s="305"/>
    </row>
    <row r="1110" spans="1:39" ht="15.6" collapsed="1">
      <c r="B1110" s="326" t="s">
        <v>347</v>
      </c>
      <c r="C1110" s="328"/>
      <c r="D1110" s="328">
        <f>SUM(D953:D1108)</f>
        <v>0</v>
      </c>
      <c r="E1110" s="328"/>
      <c r="F1110" s="328"/>
      <c r="G1110" s="328"/>
      <c r="H1110" s="328"/>
      <c r="I1110" s="328"/>
      <c r="J1110" s="328"/>
      <c r="K1110" s="328"/>
      <c r="L1110" s="328"/>
      <c r="M1110" s="328"/>
      <c r="N1110" s="328"/>
      <c r="O1110" s="328">
        <f>SUM(O953:O1108)</f>
        <v>0</v>
      </c>
      <c r="P1110" s="328"/>
      <c r="Q1110" s="328"/>
      <c r="R1110" s="328"/>
      <c r="S1110" s="328"/>
      <c r="T1110" s="328"/>
      <c r="U1110" s="328"/>
      <c r="V1110" s="328"/>
      <c r="W1110" s="328"/>
      <c r="X1110" s="328"/>
      <c r="Y1110" s="328">
        <f>IF(Y951="kWh",SUMPRODUCT(D953:D1108,Y953:Y1108))</f>
        <v>0</v>
      </c>
      <c r="Z1110" s="328">
        <f>IF(Z951="kWh",SUMPRODUCT(D953:D1108,Z953:Z1108))</f>
        <v>0</v>
      </c>
      <c r="AA1110" s="328">
        <f>IF(AA951="kw",SUMPRODUCT(N953:N1108,O953:O1108,AA953:AA1108),SUMPRODUCT(D953:D1108,AA953:AA1108))</f>
        <v>0</v>
      </c>
      <c r="AB1110" s="328">
        <f>IF(AB951="kw",SUMPRODUCT(N953:N1108,O953:O1108,AB953:AB1108),SUMPRODUCT(D953:D1108,AB953:AB1108))</f>
        <v>0</v>
      </c>
      <c r="AC1110" s="328">
        <f>IF(AC951="kw",SUMPRODUCT(N953:N1108,O953:O1108,AC953:AC1108),SUMPRODUCT(D953:D1108,AC953:AC1108))</f>
        <v>0</v>
      </c>
      <c r="AD1110" s="328">
        <f>IF(AD951="kw",SUMPRODUCT(N953:N1108,O953:O1108,AD953:AD1108),SUMPRODUCT(D953:D1108,AD953:AD1108))</f>
        <v>0</v>
      </c>
      <c r="AE1110" s="328">
        <f>IF(AE951="kw",SUMPRODUCT(N953:N1108,O953:O1108,AE953:AE1108),SUMPRODUCT(D953:D1108,AE953:AE1108))</f>
        <v>0</v>
      </c>
      <c r="AF1110" s="328">
        <f>IF(AF951="kw",SUMPRODUCT(N953:N1108,O953:O1108,AF953:AF1108),SUMPRODUCT(D953:D1108,AF953:AF1108))</f>
        <v>0</v>
      </c>
      <c r="AG1110" s="328">
        <f>IF(AG951="kw",SUMPRODUCT(N953:N1108,O953:O1108,AG953:AG1108),SUMPRODUCT(D953:D1108,AG953:AG1108))</f>
        <v>0</v>
      </c>
      <c r="AH1110" s="328">
        <f>IF(AH951="kw",SUMPRODUCT(N953:N1108,O953:O1108,AH953:AH1108),SUMPRODUCT(D953:D1108,AH953:AH1108))</f>
        <v>0</v>
      </c>
      <c r="AI1110" s="328">
        <f>IF(AI951="kw",SUMPRODUCT(N953:N1108,O953:O1108,AI953:AI1108),SUMPRODUCT(D953:D1108,AI953:AI1108))</f>
        <v>0</v>
      </c>
      <c r="AJ1110" s="328">
        <f>IF(AJ951="kw",SUMPRODUCT(N953:N1108,O953:O1108,AJ953:AJ1108),SUMPRODUCT(D953:D1108,AJ953:AJ1108))</f>
        <v>0</v>
      </c>
      <c r="AK1110" s="328">
        <f>IF(AK951="kw",SUMPRODUCT(N953:N1108,O953:O1108,AK953:AK1108),SUMPRODUCT(D953:D1108,AK953:AK1108))</f>
        <v>0</v>
      </c>
      <c r="AL1110" s="328">
        <f>IF(AL951="kw",SUMPRODUCT(N953:N1108,O953:O1108,AL953:AL1108),SUMPRODUCT(D953:D1108,AL953:AL1108))</f>
        <v>0</v>
      </c>
      <c r="AM1110" s="329"/>
    </row>
    <row r="1111" spans="1:39" ht="15.6">
      <c r="B1111" s="390" t="s">
        <v>348</v>
      </c>
      <c r="C1111" s="391"/>
      <c r="D1111" s="391"/>
      <c r="E1111" s="391"/>
      <c r="F1111" s="391"/>
      <c r="G1111" s="391"/>
      <c r="H1111" s="391"/>
      <c r="I1111" s="391"/>
      <c r="J1111" s="391"/>
      <c r="K1111" s="391"/>
      <c r="L1111" s="391"/>
      <c r="M1111" s="391"/>
      <c r="N1111" s="391"/>
      <c r="O1111" s="391"/>
      <c r="P1111" s="391"/>
      <c r="Q1111" s="391"/>
      <c r="R1111" s="391"/>
      <c r="S1111" s="391"/>
      <c r="T1111" s="391"/>
      <c r="U1111" s="391"/>
      <c r="V1111" s="391"/>
      <c r="W1111" s="391"/>
      <c r="X1111" s="391"/>
      <c r="Y1111" s="391">
        <f>HLOOKUP(Y767,'2. LRAMVA Threshold'!$B$42:$Q$53,12,FALSE)</f>
        <v>0</v>
      </c>
      <c r="Z1111" s="391">
        <f>HLOOKUP(Z767,'2. LRAMVA Threshold'!$B$42:$Q$53,12,FALSE)</f>
        <v>0</v>
      </c>
      <c r="AA1111" s="391">
        <f>HLOOKUP(AA767,'2. LRAMVA Threshold'!$B$42:$Q$53,12,FALSE)</f>
        <v>0</v>
      </c>
      <c r="AB1111" s="391">
        <f>HLOOKUP(AB767,'2. LRAMVA Threshold'!$B$42:$Q$53,12,FALSE)</f>
        <v>0</v>
      </c>
      <c r="AC1111" s="391">
        <f>HLOOKUP(AC767,'2. LRAMVA Threshold'!$B$42:$Q$53,12,FALSE)</f>
        <v>0</v>
      </c>
      <c r="AD1111" s="391">
        <f>HLOOKUP(AD767,'2. LRAMVA Threshold'!$B$42:$Q$53,12,FALSE)</f>
        <v>0</v>
      </c>
      <c r="AE1111" s="391">
        <f>HLOOKUP(AE767,'2. LRAMVA Threshold'!$B$42:$Q$53,12,FALSE)</f>
        <v>0</v>
      </c>
      <c r="AF1111" s="391">
        <f>HLOOKUP(AF767,'2. LRAMVA Threshold'!$B$42:$Q$53,12,FALSE)</f>
        <v>0</v>
      </c>
      <c r="AG1111" s="391">
        <f>HLOOKUP(AG767,'2. LRAMVA Threshold'!$B$42:$Q$53,12,FALSE)</f>
        <v>0</v>
      </c>
      <c r="AH1111" s="391">
        <f>HLOOKUP(AH767,'2. LRAMVA Threshold'!$B$42:$Q$53,12,FALSE)</f>
        <v>0</v>
      </c>
      <c r="AI1111" s="391">
        <f>HLOOKUP(AI767,'2. LRAMVA Threshold'!$B$42:$Q$53,12,FALSE)</f>
        <v>0</v>
      </c>
      <c r="AJ1111" s="391">
        <f>HLOOKUP(AJ767,'2. LRAMVA Threshold'!$B$42:$Q$53,12,FALSE)</f>
        <v>0</v>
      </c>
      <c r="AK1111" s="391">
        <f>HLOOKUP(AK767,'2. LRAMVA Threshold'!$B$42:$Q$53,12,FALSE)</f>
        <v>0</v>
      </c>
      <c r="AL1111" s="391">
        <f>HLOOKUP(AL767,'2. LRAMVA Threshold'!$B$42:$Q$53,12,FALSE)</f>
        <v>0</v>
      </c>
      <c r="AM1111" s="441"/>
    </row>
    <row r="1112" spans="1:39" ht="15">
      <c r="B1112" s="393"/>
      <c r="C1112" s="431"/>
      <c r="D1112" s="432"/>
      <c r="E1112" s="432"/>
      <c r="F1112" s="432"/>
      <c r="G1112" s="432"/>
      <c r="H1112" s="432"/>
      <c r="I1112" s="432"/>
      <c r="J1112" s="432"/>
      <c r="K1112" s="432"/>
      <c r="L1112" s="432"/>
      <c r="M1112" s="432"/>
      <c r="N1112" s="432"/>
      <c r="O1112" s="433"/>
      <c r="P1112" s="432"/>
      <c r="Q1112" s="432"/>
      <c r="R1112" s="432"/>
      <c r="S1112" s="434"/>
      <c r="T1112" s="434"/>
      <c r="U1112" s="434"/>
      <c r="V1112" s="434"/>
      <c r="W1112" s="432"/>
      <c r="X1112" s="432"/>
      <c r="Y1112" s="435"/>
      <c r="Z1112" s="435"/>
      <c r="AA1112" s="435"/>
      <c r="AB1112" s="435"/>
      <c r="AC1112" s="435"/>
      <c r="AD1112" s="435"/>
      <c r="AE1112" s="435"/>
      <c r="AF1112" s="398"/>
      <c r="AG1112" s="398"/>
      <c r="AH1112" s="398"/>
      <c r="AI1112" s="398"/>
      <c r="AJ1112" s="398"/>
      <c r="AK1112" s="398"/>
      <c r="AL1112" s="398"/>
      <c r="AM1112" s="399"/>
    </row>
    <row r="1113" spans="1:39" ht="15">
      <c r="B1113" s="323" t="s">
        <v>349</v>
      </c>
      <c r="C1113" s="337"/>
      <c r="D1113" s="337"/>
      <c r="E1113" s="375"/>
      <c r="F1113" s="375"/>
      <c r="G1113" s="375"/>
      <c r="H1113" s="375"/>
      <c r="I1113" s="375"/>
      <c r="J1113" s="375"/>
      <c r="K1113" s="375"/>
      <c r="L1113" s="375"/>
      <c r="M1113" s="375"/>
      <c r="N1113" s="375"/>
      <c r="O1113" s="290"/>
      <c r="P1113" s="339"/>
      <c r="Q1113" s="339"/>
      <c r="R1113" s="339"/>
      <c r="S1113" s="338"/>
      <c r="T1113" s="338"/>
      <c r="U1113" s="338"/>
      <c r="V1113" s="338"/>
      <c r="W1113" s="339"/>
      <c r="X1113" s="339"/>
      <c r="Y1113" s="340">
        <f>HLOOKUP(Y$35,'3.  Distribution Rates'!$C$122:$P$133,12,FALSE)</f>
        <v>0</v>
      </c>
      <c r="Z1113" s="340">
        <f>HLOOKUP(Z$35,'3.  Distribution Rates'!$C$122:$P$133,12,FALSE)</f>
        <v>0</v>
      </c>
      <c r="AA1113" s="340">
        <f>HLOOKUP(AA$35,'3.  Distribution Rates'!$C$122:$P$133,12,FALSE)</f>
        <v>0</v>
      </c>
      <c r="AB1113" s="340">
        <f>HLOOKUP(AB$35,'3.  Distribution Rates'!$C$122:$P$133,12,FALSE)</f>
        <v>0</v>
      </c>
      <c r="AC1113" s="340">
        <f>HLOOKUP(AC$35,'3.  Distribution Rates'!$C$122:$P$133,12,FALSE)</f>
        <v>0</v>
      </c>
      <c r="AD1113" s="340">
        <f>HLOOKUP(AD$35,'3.  Distribution Rates'!$C$122:$P$133,12,FALSE)</f>
        <v>0</v>
      </c>
      <c r="AE1113" s="340">
        <f>HLOOKUP(AE$35,'3.  Distribution Rates'!$C$122:$P$133,12,FALSE)</f>
        <v>0</v>
      </c>
      <c r="AF1113" s="340">
        <f>HLOOKUP(AF$35,'3.  Distribution Rates'!$C$122:$P$133,12,FALSE)</f>
        <v>0</v>
      </c>
      <c r="AG1113" s="340">
        <f>HLOOKUP(AG$35,'3.  Distribution Rates'!$C$122:$P$133,12,FALSE)</f>
        <v>0</v>
      </c>
      <c r="AH1113" s="340">
        <f>HLOOKUP(AH$35,'3.  Distribution Rates'!$C$122:$P$133,12,FALSE)</f>
        <v>0</v>
      </c>
      <c r="AI1113" s="340">
        <f>HLOOKUP(AI$35,'3.  Distribution Rates'!$C$122:$P$133,12,FALSE)</f>
        <v>0</v>
      </c>
      <c r="AJ1113" s="340">
        <f>HLOOKUP(AJ$35,'3.  Distribution Rates'!$C$122:$P$133,12,FALSE)</f>
        <v>0</v>
      </c>
      <c r="AK1113" s="340">
        <f>HLOOKUP(AK$35,'3.  Distribution Rates'!$C$122:$P$133,12,FALSE)</f>
        <v>0</v>
      </c>
      <c r="AL1113" s="340">
        <f>HLOOKUP(AL$35,'3.  Distribution Rates'!$C$122:$P$133,12,FALSE)</f>
        <v>0</v>
      </c>
      <c r="AM1113" s="443"/>
    </row>
    <row r="1114" spans="1:39" ht="15">
      <c r="B1114" s="323" t="s">
        <v>353</v>
      </c>
      <c r="C1114" s="344"/>
      <c r="D1114" s="308"/>
      <c r="E1114" s="278"/>
      <c r="F1114" s="278"/>
      <c r="G1114" s="278"/>
      <c r="H1114" s="278"/>
      <c r="I1114" s="278"/>
      <c r="J1114" s="278"/>
      <c r="K1114" s="278"/>
      <c r="L1114" s="278"/>
      <c r="M1114" s="278"/>
      <c r="N1114" s="278"/>
      <c r="O1114" s="290"/>
      <c r="P1114" s="278"/>
      <c r="Q1114" s="278"/>
      <c r="R1114" s="278"/>
      <c r="S1114" s="308"/>
      <c r="T1114" s="308"/>
      <c r="U1114" s="308"/>
      <c r="V1114" s="308"/>
      <c r="W1114" s="278"/>
      <c r="X1114" s="278"/>
      <c r="Y1114" s="377">
        <f>'4.  2011-2014 LRAM'!Y143*Y1113</f>
        <v>0</v>
      </c>
      <c r="Z1114" s="377">
        <f>'4.  2011-2014 LRAM'!Z143*Z1113</f>
        <v>0</v>
      </c>
      <c r="AA1114" s="377">
        <f>'4.  2011-2014 LRAM'!AA143*AA1113</f>
        <v>0</v>
      </c>
      <c r="AB1114" s="377">
        <f>'4.  2011-2014 LRAM'!AB143*AB1113</f>
        <v>0</v>
      </c>
      <c r="AC1114" s="377">
        <f>'4.  2011-2014 LRAM'!AC143*AC1113</f>
        <v>0</v>
      </c>
      <c r="AD1114" s="377">
        <f>'4.  2011-2014 LRAM'!AD143*AD1113</f>
        <v>0</v>
      </c>
      <c r="AE1114" s="377">
        <f>'4.  2011-2014 LRAM'!AE143*AE1113</f>
        <v>0</v>
      </c>
      <c r="AF1114" s="377">
        <f>'4.  2011-2014 LRAM'!AF143*AF1113</f>
        <v>0</v>
      </c>
      <c r="AG1114" s="377">
        <f>'4.  2011-2014 LRAM'!AG143*AG1113</f>
        <v>0</v>
      </c>
      <c r="AH1114" s="377">
        <f>'4.  2011-2014 LRAM'!AH143*AH1113</f>
        <v>0</v>
      </c>
      <c r="AI1114" s="377">
        <f>'4.  2011-2014 LRAM'!AI143*AI1113</f>
        <v>0</v>
      </c>
      <c r="AJ1114" s="377">
        <f>'4.  2011-2014 LRAM'!AJ143*AJ1113</f>
        <v>0</v>
      </c>
      <c r="AK1114" s="377">
        <f>'4.  2011-2014 LRAM'!AK143*AK1113</f>
        <v>0</v>
      </c>
      <c r="AL1114" s="377">
        <f>'4.  2011-2014 LRAM'!AL143*AL1113</f>
        <v>0</v>
      </c>
      <c r="AM1114" s="628">
        <f t="shared" ref="AM1114:AM1123" si="3189">SUM(Y1114:AL1114)</f>
        <v>0</v>
      </c>
    </row>
    <row r="1115" spans="1:39" ht="15">
      <c r="B1115" s="323" t="s">
        <v>354</v>
      </c>
      <c r="C1115" s="344"/>
      <c r="D1115" s="308"/>
      <c r="E1115" s="278"/>
      <c r="F1115" s="278"/>
      <c r="G1115" s="278"/>
      <c r="H1115" s="278"/>
      <c r="I1115" s="278"/>
      <c r="J1115" s="278"/>
      <c r="K1115" s="278"/>
      <c r="L1115" s="278"/>
      <c r="M1115" s="278"/>
      <c r="N1115" s="278"/>
      <c r="O1115" s="290"/>
      <c r="P1115" s="278"/>
      <c r="Q1115" s="278"/>
      <c r="R1115" s="278"/>
      <c r="S1115" s="308"/>
      <c r="T1115" s="308"/>
      <c r="U1115" s="308"/>
      <c r="V1115" s="308"/>
      <c r="W1115" s="278"/>
      <c r="X1115" s="278"/>
      <c r="Y1115" s="377">
        <f>'4.  2011-2014 LRAM'!Y272*Y1113</f>
        <v>0</v>
      </c>
      <c r="Z1115" s="377">
        <f>'4.  2011-2014 LRAM'!Z272*Z1113</f>
        <v>0</v>
      </c>
      <c r="AA1115" s="377">
        <f>'4.  2011-2014 LRAM'!AA272*AA1113</f>
        <v>0</v>
      </c>
      <c r="AB1115" s="377">
        <f>'4.  2011-2014 LRAM'!AB272*AB1113</f>
        <v>0</v>
      </c>
      <c r="AC1115" s="377">
        <f>'4.  2011-2014 LRAM'!AC272*AC1113</f>
        <v>0</v>
      </c>
      <c r="AD1115" s="377">
        <f>'4.  2011-2014 LRAM'!AD272*AD1113</f>
        <v>0</v>
      </c>
      <c r="AE1115" s="377">
        <f>'4.  2011-2014 LRAM'!AE272*AE1113</f>
        <v>0</v>
      </c>
      <c r="AF1115" s="377">
        <f>'4.  2011-2014 LRAM'!AF272*AF1113</f>
        <v>0</v>
      </c>
      <c r="AG1115" s="377">
        <f>'4.  2011-2014 LRAM'!AG272*AG1113</f>
        <v>0</v>
      </c>
      <c r="AH1115" s="377">
        <f>'4.  2011-2014 LRAM'!AH272*AH1113</f>
        <v>0</v>
      </c>
      <c r="AI1115" s="377">
        <f>'4.  2011-2014 LRAM'!AI272*AI1113</f>
        <v>0</v>
      </c>
      <c r="AJ1115" s="377">
        <f>'4.  2011-2014 LRAM'!AJ272*AJ1113</f>
        <v>0</v>
      </c>
      <c r="AK1115" s="377">
        <f>'4.  2011-2014 LRAM'!AK272*AK1113</f>
        <v>0</v>
      </c>
      <c r="AL1115" s="377">
        <f>'4.  2011-2014 LRAM'!AL272*AL1113</f>
        <v>0</v>
      </c>
      <c r="AM1115" s="628">
        <f t="shared" si="3189"/>
        <v>0</v>
      </c>
    </row>
    <row r="1116" spans="1:39" ht="15">
      <c r="B1116" s="323" t="s">
        <v>355</v>
      </c>
      <c r="C1116" s="344"/>
      <c r="D1116" s="308"/>
      <c r="E1116" s="278"/>
      <c r="F1116" s="278"/>
      <c r="G1116" s="278"/>
      <c r="H1116" s="278"/>
      <c r="I1116" s="278"/>
      <c r="J1116" s="278"/>
      <c r="K1116" s="278"/>
      <c r="L1116" s="278"/>
      <c r="M1116" s="278"/>
      <c r="N1116" s="278"/>
      <c r="O1116" s="290"/>
      <c r="P1116" s="278"/>
      <c r="Q1116" s="278"/>
      <c r="R1116" s="278"/>
      <c r="S1116" s="308"/>
      <c r="T1116" s="308"/>
      <c r="U1116" s="308"/>
      <c r="V1116" s="308"/>
      <c r="W1116" s="278"/>
      <c r="X1116" s="278"/>
      <c r="Y1116" s="377">
        <f>'4.  2011-2014 LRAM'!Y401*Y1113</f>
        <v>0</v>
      </c>
      <c r="Z1116" s="377">
        <f>'4.  2011-2014 LRAM'!Z401*Z1113</f>
        <v>0</v>
      </c>
      <c r="AA1116" s="377">
        <f>'4.  2011-2014 LRAM'!AA401*AA1113</f>
        <v>0</v>
      </c>
      <c r="AB1116" s="377">
        <f>'4.  2011-2014 LRAM'!AB401*AB1113</f>
        <v>0</v>
      </c>
      <c r="AC1116" s="377">
        <f>'4.  2011-2014 LRAM'!AC401*AC1113</f>
        <v>0</v>
      </c>
      <c r="AD1116" s="377">
        <f>'4.  2011-2014 LRAM'!AD401*AD1113</f>
        <v>0</v>
      </c>
      <c r="AE1116" s="377">
        <f>'4.  2011-2014 LRAM'!AE401*AE1113</f>
        <v>0</v>
      </c>
      <c r="AF1116" s="377">
        <f>'4.  2011-2014 LRAM'!AF401*AF1113</f>
        <v>0</v>
      </c>
      <c r="AG1116" s="377">
        <f>'4.  2011-2014 LRAM'!AG401*AG1113</f>
        <v>0</v>
      </c>
      <c r="AH1116" s="377">
        <f>'4.  2011-2014 LRAM'!AH401*AH1113</f>
        <v>0</v>
      </c>
      <c r="AI1116" s="377">
        <f>'4.  2011-2014 LRAM'!AI401*AI1113</f>
        <v>0</v>
      </c>
      <c r="AJ1116" s="377">
        <f>'4.  2011-2014 LRAM'!AJ401*AJ1113</f>
        <v>0</v>
      </c>
      <c r="AK1116" s="377">
        <f>'4.  2011-2014 LRAM'!AK401*AK1113</f>
        <v>0</v>
      </c>
      <c r="AL1116" s="377">
        <f>'4.  2011-2014 LRAM'!AL401*AL1113</f>
        <v>0</v>
      </c>
      <c r="AM1116" s="628">
        <f t="shared" si="3189"/>
        <v>0</v>
      </c>
    </row>
    <row r="1117" spans="1:39" ht="15">
      <c r="B1117" s="323" t="s">
        <v>356</v>
      </c>
      <c r="C1117" s="344"/>
      <c r="D1117" s="308"/>
      <c r="E1117" s="278"/>
      <c r="F1117" s="278"/>
      <c r="G1117" s="278"/>
      <c r="H1117" s="278"/>
      <c r="I1117" s="278"/>
      <c r="J1117" s="278"/>
      <c r="K1117" s="278"/>
      <c r="L1117" s="278"/>
      <c r="M1117" s="278"/>
      <c r="N1117" s="278"/>
      <c r="O1117" s="290"/>
      <c r="P1117" s="278"/>
      <c r="Q1117" s="278"/>
      <c r="R1117" s="278"/>
      <c r="S1117" s="308"/>
      <c r="T1117" s="308"/>
      <c r="U1117" s="308"/>
      <c r="V1117" s="308"/>
      <c r="W1117" s="278"/>
      <c r="X1117" s="278"/>
      <c r="Y1117" s="377">
        <f>'4.  2011-2014 LRAM'!Y531*Y1113</f>
        <v>0</v>
      </c>
      <c r="Z1117" s="377">
        <f>'4.  2011-2014 LRAM'!Z531*Z1113</f>
        <v>0</v>
      </c>
      <c r="AA1117" s="377">
        <f>'4.  2011-2014 LRAM'!AA531*AA1113</f>
        <v>0</v>
      </c>
      <c r="AB1117" s="377">
        <f>'4.  2011-2014 LRAM'!AB531*AB1113</f>
        <v>0</v>
      </c>
      <c r="AC1117" s="377">
        <f>'4.  2011-2014 LRAM'!AC531*AC1113</f>
        <v>0</v>
      </c>
      <c r="AD1117" s="377">
        <f>'4.  2011-2014 LRAM'!AD531*AD1113</f>
        <v>0</v>
      </c>
      <c r="AE1117" s="377">
        <f>'4.  2011-2014 LRAM'!AE531*AE1113</f>
        <v>0</v>
      </c>
      <c r="AF1117" s="377">
        <f>'4.  2011-2014 LRAM'!AF531*AF1113</f>
        <v>0</v>
      </c>
      <c r="AG1117" s="377">
        <f>'4.  2011-2014 LRAM'!AG531*AG1113</f>
        <v>0</v>
      </c>
      <c r="AH1117" s="377">
        <f>'4.  2011-2014 LRAM'!AH531*AH1113</f>
        <v>0</v>
      </c>
      <c r="AI1117" s="377">
        <f>'4.  2011-2014 LRAM'!AI531*AI1113</f>
        <v>0</v>
      </c>
      <c r="AJ1117" s="377">
        <f>'4.  2011-2014 LRAM'!AJ531*AJ1113</f>
        <v>0</v>
      </c>
      <c r="AK1117" s="377">
        <f>'4.  2011-2014 LRAM'!AK531*AK1113</f>
        <v>0</v>
      </c>
      <c r="AL1117" s="377">
        <f>'4.  2011-2014 LRAM'!AL531*AL1113</f>
        <v>0</v>
      </c>
      <c r="AM1117" s="628">
        <f t="shared" si="3189"/>
        <v>0</v>
      </c>
    </row>
    <row r="1118" spans="1:39" ht="15">
      <c r="B1118" s="323" t="s">
        <v>357</v>
      </c>
      <c r="C1118" s="344"/>
      <c r="D1118" s="308"/>
      <c r="E1118" s="278"/>
      <c r="F1118" s="278"/>
      <c r="G1118" s="278"/>
      <c r="H1118" s="278"/>
      <c r="I1118" s="278"/>
      <c r="J1118" s="278"/>
      <c r="K1118" s="278"/>
      <c r="L1118" s="278"/>
      <c r="M1118" s="278"/>
      <c r="N1118" s="278"/>
      <c r="O1118" s="290"/>
      <c r="P1118" s="278"/>
      <c r="Q1118" s="278"/>
      <c r="R1118" s="278"/>
      <c r="S1118" s="308"/>
      <c r="T1118" s="308"/>
      <c r="U1118" s="308"/>
      <c r="V1118" s="308"/>
      <c r="W1118" s="278"/>
      <c r="X1118" s="278"/>
      <c r="Y1118" s="377">
        <f t="shared" ref="Y1118:AL1118" si="3190">Y212*Y1113</f>
        <v>0</v>
      </c>
      <c r="Z1118" s="377">
        <f t="shared" si="3190"/>
        <v>0</v>
      </c>
      <c r="AA1118" s="377">
        <f t="shared" si="3190"/>
        <v>0</v>
      </c>
      <c r="AB1118" s="377">
        <f t="shared" si="3190"/>
        <v>0</v>
      </c>
      <c r="AC1118" s="377">
        <f t="shared" si="3190"/>
        <v>0</v>
      </c>
      <c r="AD1118" s="377">
        <f t="shared" si="3190"/>
        <v>0</v>
      </c>
      <c r="AE1118" s="377">
        <f t="shared" si="3190"/>
        <v>0</v>
      </c>
      <c r="AF1118" s="377">
        <f t="shared" si="3190"/>
        <v>0</v>
      </c>
      <c r="AG1118" s="377">
        <f t="shared" si="3190"/>
        <v>0</v>
      </c>
      <c r="AH1118" s="377">
        <f t="shared" si="3190"/>
        <v>0</v>
      </c>
      <c r="AI1118" s="377">
        <f t="shared" si="3190"/>
        <v>0</v>
      </c>
      <c r="AJ1118" s="377">
        <f t="shared" si="3190"/>
        <v>0</v>
      </c>
      <c r="AK1118" s="377">
        <f t="shared" si="3190"/>
        <v>0</v>
      </c>
      <c r="AL1118" s="377">
        <f t="shared" si="3190"/>
        <v>0</v>
      </c>
      <c r="AM1118" s="628">
        <f t="shared" si="3189"/>
        <v>0</v>
      </c>
    </row>
    <row r="1119" spans="1:39" ht="15">
      <c r="B1119" s="323" t="s">
        <v>358</v>
      </c>
      <c r="C1119" s="344"/>
      <c r="D1119" s="308"/>
      <c r="E1119" s="278"/>
      <c r="F1119" s="278"/>
      <c r="G1119" s="278"/>
      <c r="H1119" s="278"/>
      <c r="I1119" s="278"/>
      <c r="J1119" s="278"/>
      <c r="K1119" s="278"/>
      <c r="L1119" s="278"/>
      <c r="M1119" s="278"/>
      <c r="N1119" s="278"/>
      <c r="O1119" s="290"/>
      <c r="P1119" s="278"/>
      <c r="Q1119" s="278"/>
      <c r="R1119" s="278"/>
      <c r="S1119" s="308"/>
      <c r="T1119" s="308"/>
      <c r="U1119" s="308"/>
      <c r="V1119" s="308"/>
      <c r="W1119" s="278"/>
      <c r="X1119" s="278"/>
      <c r="Y1119" s="377">
        <f t="shared" ref="Y1119:AL1119" si="3191">Y395*Y1113</f>
        <v>0</v>
      </c>
      <c r="Z1119" s="377">
        <f t="shared" si="3191"/>
        <v>0</v>
      </c>
      <c r="AA1119" s="377">
        <f t="shared" si="3191"/>
        <v>0</v>
      </c>
      <c r="AB1119" s="377">
        <f t="shared" si="3191"/>
        <v>0</v>
      </c>
      <c r="AC1119" s="377">
        <f t="shared" si="3191"/>
        <v>0</v>
      </c>
      <c r="AD1119" s="377">
        <f t="shared" si="3191"/>
        <v>0</v>
      </c>
      <c r="AE1119" s="377">
        <f t="shared" si="3191"/>
        <v>0</v>
      </c>
      <c r="AF1119" s="377">
        <f t="shared" si="3191"/>
        <v>0</v>
      </c>
      <c r="AG1119" s="377">
        <f t="shared" si="3191"/>
        <v>0</v>
      </c>
      <c r="AH1119" s="377">
        <f t="shared" si="3191"/>
        <v>0</v>
      </c>
      <c r="AI1119" s="377">
        <f t="shared" si="3191"/>
        <v>0</v>
      </c>
      <c r="AJ1119" s="377">
        <f t="shared" si="3191"/>
        <v>0</v>
      </c>
      <c r="AK1119" s="377">
        <f t="shared" si="3191"/>
        <v>0</v>
      </c>
      <c r="AL1119" s="377">
        <f t="shared" si="3191"/>
        <v>0</v>
      </c>
      <c r="AM1119" s="628">
        <f t="shared" si="3189"/>
        <v>0</v>
      </c>
    </row>
    <row r="1120" spans="1:39" ht="15">
      <c r="B1120" s="323" t="s">
        <v>359</v>
      </c>
      <c r="C1120" s="344"/>
      <c r="D1120" s="308"/>
      <c r="E1120" s="278"/>
      <c r="F1120" s="278"/>
      <c r="G1120" s="278"/>
      <c r="H1120" s="278"/>
      <c r="I1120" s="278"/>
      <c r="J1120" s="278"/>
      <c r="K1120" s="278"/>
      <c r="L1120" s="278"/>
      <c r="M1120" s="278"/>
      <c r="N1120" s="278"/>
      <c r="O1120" s="290"/>
      <c r="P1120" s="278"/>
      <c r="Q1120" s="278"/>
      <c r="R1120" s="278"/>
      <c r="S1120" s="308"/>
      <c r="T1120" s="308"/>
      <c r="U1120" s="308"/>
      <c r="V1120" s="308"/>
      <c r="W1120" s="278"/>
      <c r="X1120" s="278"/>
      <c r="Y1120" s="377">
        <f t="shared" ref="Y1120:AL1120" si="3192">Y578*Y1113</f>
        <v>0</v>
      </c>
      <c r="Z1120" s="377">
        <f t="shared" si="3192"/>
        <v>0</v>
      </c>
      <c r="AA1120" s="377">
        <f t="shared" si="3192"/>
        <v>0</v>
      </c>
      <c r="AB1120" s="377">
        <f t="shared" si="3192"/>
        <v>0</v>
      </c>
      <c r="AC1120" s="377">
        <f t="shared" si="3192"/>
        <v>0</v>
      </c>
      <c r="AD1120" s="377">
        <f t="shared" si="3192"/>
        <v>0</v>
      </c>
      <c r="AE1120" s="377">
        <f t="shared" si="3192"/>
        <v>0</v>
      </c>
      <c r="AF1120" s="377">
        <f t="shared" si="3192"/>
        <v>0</v>
      </c>
      <c r="AG1120" s="377">
        <f t="shared" si="3192"/>
        <v>0</v>
      </c>
      <c r="AH1120" s="377">
        <f t="shared" si="3192"/>
        <v>0</v>
      </c>
      <c r="AI1120" s="377">
        <f t="shared" si="3192"/>
        <v>0</v>
      </c>
      <c r="AJ1120" s="377">
        <f t="shared" si="3192"/>
        <v>0</v>
      </c>
      <c r="AK1120" s="377">
        <f t="shared" si="3192"/>
        <v>0</v>
      </c>
      <c r="AL1120" s="377">
        <f t="shared" si="3192"/>
        <v>0</v>
      </c>
      <c r="AM1120" s="628">
        <f t="shared" si="3189"/>
        <v>0</v>
      </c>
    </row>
    <row r="1121" spans="2:39" ht="15">
      <c r="B1121" s="323" t="s">
        <v>360</v>
      </c>
      <c r="C1121" s="344"/>
      <c r="D1121" s="308"/>
      <c r="E1121" s="278"/>
      <c r="F1121" s="278"/>
      <c r="G1121" s="278"/>
      <c r="H1121" s="278"/>
      <c r="I1121" s="278"/>
      <c r="J1121" s="278"/>
      <c r="K1121" s="278"/>
      <c r="L1121" s="278"/>
      <c r="M1121" s="278"/>
      <c r="N1121" s="278"/>
      <c r="O1121" s="290"/>
      <c r="P1121" s="278"/>
      <c r="Q1121" s="278"/>
      <c r="R1121" s="278"/>
      <c r="S1121" s="308"/>
      <c r="T1121" s="308"/>
      <c r="U1121" s="308"/>
      <c r="V1121" s="308"/>
      <c r="W1121" s="278"/>
      <c r="X1121" s="278"/>
      <c r="Y1121" s="377">
        <f t="shared" ref="Y1121:AL1121" si="3193">Y761*Y1113</f>
        <v>0</v>
      </c>
      <c r="Z1121" s="377">
        <f t="shared" si="3193"/>
        <v>0</v>
      </c>
      <c r="AA1121" s="377">
        <f t="shared" si="3193"/>
        <v>0</v>
      </c>
      <c r="AB1121" s="377">
        <f t="shared" si="3193"/>
        <v>0</v>
      </c>
      <c r="AC1121" s="377">
        <f t="shared" si="3193"/>
        <v>0</v>
      </c>
      <c r="AD1121" s="377">
        <f t="shared" si="3193"/>
        <v>0</v>
      </c>
      <c r="AE1121" s="377">
        <f t="shared" si="3193"/>
        <v>0</v>
      </c>
      <c r="AF1121" s="377">
        <f t="shared" si="3193"/>
        <v>0</v>
      </c>
      <c r="AG1121" s="377">
        <f t="shared" si="3193"/>
        <v>0</v>
      </c>
      <c r="AH1121" s="377">
        <f t="shared" si="3193"/>
        <v>0</v>
      </c>
      <c r="AI1121" s="377">
        <f t="shared" si="3193"/>
        <v>0</v>
      </c>
      <c r="AJ1121" s="377">
        <f t="shared" si="3193"/>
        <v>0</v>
      </c>
      <c r="AK1121" s="377">
        <f t="shared" si="3193"/>
        <v>0</v>
      </c>
      <c r="AL1121" s="377">
        <f t="shared" si="3193"/>
        <v>0</v>
      </c>
      <c r="AM1121" s="628">
        <f t="shared" si="3189"/>
        <v>0</v>
      </c>
    </row>
    <row r="1122" spans="2:39" ht="15">
      <c r="B1122" s="323" t="s">
        <v>361</v>
      </c>
      <c r="C1122" s="344"/>
      <c r="D1122" s="308"/>
      <c r="E1122" s="278"/>
      <c r="F1122" s="278"/>
      <c r="G1122" s="278"/>
      <c r="H1122" s="278"/>
      <c r="I1122" s="278"/>
      <c r="J1122" s="278"/>
      <c r="K1122" s="278"/>
      <c r="L1122" s="278"/>
      <c r="M1122" s="278"/>
      <c r="N1122" s="278"/>
      <c r="O1122" s="290"/>
      <c r="P1122" s="278"/>
      <c r="Q1122" s="278"/>
      <c r="R1122" s="278"/>
      <c r="S1122" s="308"/>
      <c r="T1122" s="308"/>
      <c r="U1122" s="308"/>
      <c r="V1122" s="308"/>
      <c r="W1122" s="278"/>
      <c r="X1122" s="278"/>
      <c r="Y1122" s="377">
        <f t="shared" ref="Y1122:AL1122" si="3194">Y944*Y1113</f>
        <v>0</v>
      </c>
      <c r="Z1122" s="377">
        <f t="shared" si="3194"/>
        <v>0</v>
      </c>
      <c r="AA1122" s="377">
        <f t="shared" si="3194"/>
        <v>0</v>
      </c>
      <c r="AB1122" s="377">
        <f t="shared" si="3194"/>
        <v>0</v>
      </c>
      <c r="AC1122" s="377">
        <f t="shared" si="3194"/>
        <v>0</v>
      </c>
      <c r="AD1122" s="377">
        <f t="shared" si="3194"/>
        <v>0</v>
      </c>
      <c r="AE1122" s="377">
        <f t="shared" si="3194"/>
        <v>0</v>
      </c>
      <c r="AF1122" s="377">
        <f t="shared" si="3194"/>
        <v>0</v>
      </c>
      <c r="AG1122" s="377">
        <f t="shared" si="3194"/>
        <v>0</v>
      </c>
      <c r="AH1122" s="377">
        <f t="shared" si="3194"/>
        <v>0</v>
      </c>
      <c r="AI1122" s="377">
        <f t="shared" si="3194"/>
        <v>0</v>
      </c>
      <c r="AJ1122" s="377">
        <f t="shared" si="3194"/>
        <v>0</v>
      </c>
      <c r="AK1122" s="377">
        <f t="shared" si="3194"/>
        <v>0</v>
      </c>
      <c r="AL1122" s="377">
        <f t="shared" si="3194"/>
        <v>0</v>
      </c>
      <c r="AM1122" s="628">
        <f t="shared" si="3189"/>
        <v>0</v>
      </c>
    </row>
    <row r="1123" spans="2:39" ht="15">
      <c r="B1123" s="323" t="s">
        <v>362</v>
      </c>
      <c r="C1123" s="344"/>
      <c r="D1123" s="308"/>
      <c r="E1123" s="278"/>
      <c r="F1123" s="278"/>
      <c r="G1123" s="278"/>
      <c r="H1123" s="278"/>
      <c r="I1123" s="278"/>
      <c r="J1123" s="278"/>
      <c r="K1123" s="278"/>
      <c r="L1123" s="278"/>
      <c r="M1123" s="278"/>
      <c r="N1123" s="278"/>
      <c r="O1123" s="290"/>
      <c r="P1123" s="278"/>
      <c r="Q1123" s="278"/>
      <c r="R1123" s="278"/>
      <c r="S1123" s="308"/>
      <c r="T1123" s="308"/>
      <c r="U1123" s="308"/>
      <c r="V1123" s="308"/>
      <c r="W1123" s="278"/>
      <c r="X1123" s="278"/>
      <c r="Y1123" s="377">
        <f>Y1110*Y1113</f>
        <v>0</v>
      </c>
      <c r="Z1123" s="377">
        <f>Z1110*Z1113</f>
        <v>0</v>
      </c>
      <c r="AA1123" s="377">
        <f t="shared" ref="AA1123:AL1123" si="3195">AA1110*AA1113</f>
        <v>0</v>
      </c>
      <c r="AB1123" s="377">
        <f t="shared" si="3195"/>
        <v>0</v>
      </c>
      <c r="AC1123" s="377">
        <f t="shared" si="3195"/>
        <v>0</v>
      </c>
      <c r="AD1123" s="377">
        <f t="shared" si="3195"/>
        <v>0</v>
      </c>
      <c r="AE1123" s="377">
        <f t="shared" si="3195"/>
        <v>0</v>
      </c>
      <c r="AF1123" s="377">
        <f t="shared" si="3195"/>
        <v>0</v>
      </c>
      <c r="AG1123" s="377">
        <f t="shared" si="3195"/>
        <v>0</v>
      </c>
      <c r="AH1123" s="377">
        <f t="shared" si="3195"/>
        <v>0</v>
      </c>
      <c r="AI1123" s="377">
        <f t="shared" si="3195"/>
        <v>0</v>
      </c>
      <c r="AJ1123" s="377">
        <f t="shared" si="3195"/>
        <v>0</v>
      </c>
      <c r="AK1123" s="377">
        <f t="shared" si="3195"/>
        <v>0</v>
      </c>
      <c r="AL1123" s="377">
        <f t="shared" si="3195"/>
        <v>0</v>
      </c>
      <c r="AM1123" s="628">
        <f t="shared" si="3189"/>
        <v>0</v>
      </c>
    </row>
    <row r="1124" spans="2:39" ht="15.6">
      <c r="B1124" s="348" t="s">
        <v>352</v>
      </c>
      <c r="C1124" s="344"/>
      <c r="D1124" s="335"/>
      <c r="E1124" s="333"/>
      <c r="F1124" s="333"/>
      <c r="G1124" s="333"/>
      <c r="H1124" s="333"/>
      <c r="I1124" s="333"/>
      <c r="J1124" s="333"/>
      <c r="K1124" s="333"/>
      <c r="L1124" s="333"/>
      <c r="M1124" s="333"/>
      <c r="N1124" s="333"/>
      <c r="O1124" s="299"/>
      <c r="P1124" s="333"/>
      <c r="Q1124" s="333"/>
      <c r="R1124" s="333"/>
      <c r="S1124" s="335"/>
      <c r="T1124" s="335"/>
      <c r="U1124" s="335"/>
      <c r="V1124" s="335"/>
      <c r="W1124" s="333"/>
      <c r="X1124" s="333"/>
      <c r="Y1124" s="345">
        <f>SUM(Y1114:Y1123)</f>
        <v>0</v>
      </c>
      <c r="Z1124" s="345">
        <f t="shared" ref="Z1124:AE1124" si="3196">SUM(Z1114:Z1123)</f>
        <v>0</v>
      </c>
      <c r="AA1124" s="345">
        <f t="shared" si="3196"/>
        <v>0</v>
      </c>
      <c r="AB1124" s="345">
        <f t="shared" si="3196"/>
        <v>0</v>
      </c>
      <c r="AC1124" s="345">
        <f t="shared" si="3196"/>
        <v>0</v>
      </c>
      <c r="AD1124" s="345">
        <f t="shared" si="3196"/>
        <v>0</v>
      </c>
      <c r="AE1124" s="345">
        <f t="shared" si="3196"/>
        <v>0</v>
      </c>
      <c r="AF1124" s="345">
        <f>SUM(AF1114:AF1123)</f>
        <v>0</v>
      </c>
      <c r="AG1124" s="345">
        <f t="shared" ref="AG1124:AL1124" si="3197">SUM(AG1114:AG1123)</f>
        <v>0</v>
      </c>
      <c r="AH1124" s="345">
        <f t="shared" si="3197"/>
        <v>0</v>
      </c>
      <c r="AI1124" s="345">
        <f t="shared" si="3197"/>
        <v>0</v>
      </c>
      <c r="AJ1124" s="345">
        <f t="shared" si="3197"/>
        <v>0</v>
      </c>
      <c r="AK1124" s="345">
        <f t="shared" si="3197"/>
        <v>0</v>
      </c>
      <c r="AL1124" s="345">
        <f t="shared" si="3197"/>
        <v>0</v>
      </c>
      <c r="AM1124" s="406">
        <f>SUM(AM1114:AM1123)</f>
        <v>0</v>
      </c>
    </row>
    <row r="1125" spans="2:39" ht="15.6">
      <c r="B1125" s="348" t="s">
        <v>351</v>
      </c>
      <c r="C1125" s="344"/>
      <c r="D1125" s="349"/>
      <c r="E1125" s="333"/>
      <c r="F1125" s="333"/>
      <c r="G1125" s="333"/>
      <c r="H1125" s="333"/>
      <c r="I1125" s="333"/>
      <c r="J1125" s="333"/>
      <c r="K1125" s="333"/>
      <c r="L1125" s="333"/>
      <c r="M1125" s="333"/>
      <c r="N1125" s="333"/>
      <c r="O1125" s="299"/>
      <c r="P1125" s="333"/>
      <c r="Q1125" s="333"/>
      <c r="R1125" s="333"/>
      <c r="S1125" s="335"/>
      <c r="T1125" s="335"/>
      <c r="U1125" s="335"/>
      <c r="V1125" s="335"/>
      <c r="W1125" s="333"/>
      <c r="X1125" s="333"/>
      <c r="Y1125" s="346">
        <f>Y1111*Y1113</f>
        <v>0</v>
      </c>
      <c r="Z1125" s="346">
        <f t="shared" ref="Z1125:AE1125" si="3198">Z1111*Z1113</f>
        <v>0</v>
      </c>
      <c r="AA1125" s="346">
        <f>AA1111*AA1113</f>
        <v>0</v>
      </c>
      <c r="AB1125" s="346">
        <f t="shared" si="3198"/>
        <v>0</v>
      </c>
      <c r="AC1125" s="346">
        <f t="shared" si="3198"/>
        <v>0</v>
      </c>
      <c r="AD1125" s="346">
        <f t="shared" si="3198"/>
        <v>0</v>
      </c>
      <c r="AE1125" s="346">
        <f t="shared" si="3198"/>
        <v>0</v>
      </c>
      <c r="AF1125" s="346">
        <f t="shared" ref="AF1125:AL1125" si="3199">AF1111*AF1113</f>
        <v>0</v>
      </c>
      <c r="AG1125" s="346">
        <f t="shared" si="3199"/>
        <v>0</v>
      </c>
      <c r="AH1125" s="346">
        <f t="shared" si="3199"/>
        <v>0</v>
      </c>
      <c r="AI1125" s="346">
        <f t="shared" si="3199"/>
        <v>0</v>
      </c>
      <c r="AJ1125" s="346">
        <f t="shared" si="3199"/>
        <v>0</v>
      </c>
      <c r="AK1125" s="346">
        <f t="shared" si="3199"/>
        <v>0</v>
      </c>
      <c r="AL1125" s="346">
        <f t="shared" si="3199"/>
        <v>0</v>
      </c>
      <c r="AM1125" s="406">
        <f>SUM(Y1125:AL1125)</f>
        <v>0</v>
      </c>
    </row>
    <row r="1126" spans="2:39" ht="15.6">
      <c r="B1126" s="348" t="s">
        <v>350</v>
      </c>
      <c r="C1126" s="344"/>
      <c r="D1126" s="349"/>
      <c r="E1126" s="333"/>
      <c r="F1126" s="333"/>
      <c r="G1126" s="333"/>
      <c r="H1126" s="333"/>
      <c r="I1126" s="333"/>
      <c r="J1126" s="333"/>
      <c r="K1126" s="333"/>
      <c r="L1126" s="333"/>
      <c r="M1126" s="333"/>
      <c r="N1126" s="333"/>
      <c r="O1126" s="299"/>
      <c r="P1126" s="333"/>
      <c r="Q1126" s="333"/>
      <c r="R1126" s="333"/>
      <c r="S1126" s="349"/>
      <c r="T1126" s="349"/>
      <c r="U1126" s="349"/>
      <c r="V1126" s="349"/>
      <c r="W1126" s="333"/>
      <c r="X1126" s="333"/>
      <c r="Y1126" s="350"/>
      <c r="Z1126" s="350"/>
      <c r="AA1126" s="350"/>
      <c r="AB1126" s="350"/>
      <c r="AC1126" s="350"/>
      <c r="AD1126" s="350"/>
      <c r="AE1126" s="350"/>
      <c r="AF1126" s="350"/>
      <c r="AG1126" s="350"/>
      <c r="AH1126" s="350"/>
      <c r="AI1126" s="350"/>
      <c r="AJ1126" s="350"/>
      <c r="AK1126" s="350"/>
      <c r="AL1126" s="350"/>
      <c r="AM1126" s="406">
        <f>AM1124-AM1125</f>
        <v>0</v>
      </c>
    </row>
    <row r="1127" spans="2:39" ht="15">
      <c r="B1127" s="380"/>
      <c r="C1127" s="444"/>
      <c r="D1127" s="444"/>
      <c r="E1127" s="445"/>
      <c r="F1127" s="445"/>
      <c r="G1127" s="445"/>
      <c r="H1127" s="445"/>
      <c r="I1127" s="445"/>
      <c r="J1127" s="445"/>
      <c r="K1127" s="445"/>
      <c r="L1127" s="445"/>
      <c r="M1127" s="445"/>
      <c r="N1127" s="445"/>
      <c r="O1127" s="446"/>
      <c r="P1127" s="445"/>
      <c r="Q1127" s="445"/>
      <c r="R1127" s="445"/>
      <c r="S1127" s="444"/>
      <c r="T1127" s="447"/>
      <c r="U1127" s="444"/>
      <c r="V1127" s="444"/>
      <c r="W1127" s="445"/>
      <c r="X1127" s="445"/>
      <c r="Y1127" s="448"/>
      <c r="Z1127" s="448"/>
      <c r="AA1127" s="448"/>
      <c r="AB1127" s="448"/>
      <c r="AC1127" s="448"/>
      <c r="AD1127" s="448"/>
      <c r="AE1127" s="448"/>
      <c r="AF1127" s="448"/>
      <c r="AG1127" s="448"/>
      <c r="AH1127" s="448"/>
      <c r="AI1127" s="448"/>
      <c r="AJ1127" s="448"/>
      <c r="AK1127" s="448"/>
      <c r="AL1127" s="448"/>
      <c r="AM1127" s="385"/>
    </row>
    <row r="1128" spans="2:39" ht="19.5" customHeight="1">
      <c r="B1128" s="367" t="s">
        <v>585</v>
      </c>
      <c r="C1128" s="386"/>
      <c r="D1128" s="387"/>
      <c r="E1128" s="387"/>
      <c r="F1128" s="387"/>
      <c r="G1128" s="387"/>
      <c r="H1128" s="387"/>
      <c r="I1128" s="387"/>
      <c r="J1128" s="387"/>
      <c r="K1128" s="387"/>
      <c r="L1128" s="387"/>
      <c r="M1128" s="387"/>
      <c r="N1128" s="387"/>
      <c r="O1128" s="387"/>
      <c r="P1128" s="387"/>
      <c r="Q1128" s="387"/>
      <c r="R1128" s="387"/>
      <c r="S1128" s="370"/>
      <c r="T1128" s="371"/>
      <c r="U1128" s="387"/>
      <c r="V1128" s="387"/>
      <c r="W1128" s="387"/>
      <c r="X1128" s="387"/>
      <c r="Y1128" s="408"/>
      <c r="Z1128" s="408"/>
      <c r="AA1128" s="408"/>
      <c r="AB1128" s="408"/>
      <c r="AC1128" s="408"/>
      <c r="AD1128" s="408"/>
      <c r="AE1128" s="408"/>
      <c r="AF1128" s="408"/>
      <c r="AG1128" s="408"/>
      <c r="AH1128" s="408"/>
      <c r="AI1128" s="408"/>
      <c r="AJ1128" s="408"/>
      <c r="AK1128" s="408"/>
      <c r="AL1128" s="408"/>
      <c r="AM1128" s="388"/>
    </row>
    <row r="1130" spans="2:39">
      <c r="B1130" s="589" t="s">
        <v>525</v>
      </c>
    </row>
  </sheetData>
  <sheetProtection formatCells="0" formatColumns="0" formatRows="0" insertColumns="0" insertRows="0" insertHyperlinks="0" deleteColumns="0" deleteRows="0" sort="0" autoFilter="0" pivotTables="0"/>
  <mergeCells count="45">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 ref="C400:C401"/>
    <mergeCell ref="E400:M400"/>
    <mergeCell ref="N400:N401"/>
    <mergeCell ref="B583:B584"/>
    <mergeCell ref="C583:C584"/>
    <mergeCell ref="E583:M583"/>
    <mergeCell ref="N583:N584"/>
    <mergeCell ref="B400:B401"/>
    <mergeCell ref="B217:B218"/>
    <mergeCell ref="C217:C218"/>
    <mergeCell ref="E217:M217"/>
    <mergeCell ref="N217:N218"/>
    <mergeCell ref="P217:X217"/>
    <mergeCell ref="Y400:AM400"/>
    <mergeCell ref="Y217:AM217"/>
    <mergeCell ref="N34:N35"/>
    <mergeCell ref="P34:X34"/>
    <mergeCell ref="Y34:AM34"/>
    <mergeCell ref="P400:X400"/>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82" location="'5.  2015-2020 LRAM'!A1" display="Return to top"/>
    <hyperlink ref="C28" location="Table_5_e.__2019_Lost_Revenues_Work_Form" display="Table 5-e.  2019 Lost Revenues"/>
    <hyperlink ref="C29" location="Table_5_f.__2020_Lost_Revenues_Work_Form" display="Table 5-f.  2020 Lost Revenues"/>
    <hyperlink ref="D216" location="'5.  2015-2020 LRAM'!A1" display="Return to top"/>
    <hyperlink ref="D399" location="'5.  2015-2020 LRAM'!A1" display="Return to top"/>
    <hyperlink ref="D765" location="'5.  2015-2020 LRAM'!A1" display="Return to top"/>
    <hyperlink ref="D948" location="'5.  2015-2020 LRAM'!A1" display="Return to top"/>
    <hyperlink ref="B1130" location="'5.  2015-2020 LRAM'!A1" display="Return to top"/>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65"/>
  <sheetViews>
    <sheetView topLeftCell="A91" workbookViewId="0">
      <selection activeCell="I106" sqref="I106"/>
    </sheetView>
  </sheetViews>
  <sheetFormatPr defaultColWidth="9.109375" defaultRowHeight="14.4"/>
  <cols>
    <col min="1" max="1" width="4.5546875" style="12" customWidth="1"/>
    <col min="2" max="2" width="19.5546875" style="11" customWidth="1"/>
    <col min="3" max="3" width="30.88671875" style="12" customWidth="1"/>
    <col min="4" max="4" width="5" style="12" customWidth="1"/>
    <col min="5" max="5" width="14.33203125" style="12" customWidth="1"/>
    <col min="6" max="6" width="15.109375" style="12" customWidth="1"/>
    <col min="7" max="7" width="11.44140625" style="12" customWidth="1"/>
    <col min="8" max="8" width="13" style="18" customWidth="1"/>
    <col min="9" max="10" width="14" style="12" customWidth="1"/>
    <col min="11" max="11" width="18" style="12" customWidth="1"/>
    <col min="12" max="12" width="19.109375" style="12" customWidth="1"/>
    <col min="13" max="13" width="16.88671875" style="12" customWidth="1"/>
    <col min="14" max="14" width="16" style="12" customWidth="1"/>
    <col min="15" max="15" width="14.5546875" style="12" customWidth="1"/>
    <col min="16" max="16" width="14.6640625" style="12" customWidth="1"/>
    <col min="17" max="17" width="14" style="12" customWidth="1"/>
    <col min="18" max="18" width="15.6640625" style="12" customWidth="1"/>
    <col min="19" max="19" width="14.109375" style="12" customWidth="1"/>
    <col min="20" max="22" width="15" style="12" customWidth="1"/>
    <col min="23" max="23" width="13.44140625" style="12" customWidth="1"/>
    <col min="24" max="24" width="4.109375" style="12" customWidth="1"/>
    <col min="25" max="16384" width="9.109375"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09" t="s">
        <v>550</v>
      </c>
      <c r="D6" s="177"/>
      <c r="E6" s="177"/>
      <c r="F6" s="17"/>
      <c r="G6" s="177"/>
      <c r="H6" s="178"/>
      <c r="I6" s="179"/>
      <c r="J6" s="179"/>
      <c r="K6" s="179"/>
      <c r="L6" s="179"/>
      <c r="M6" s="179"/>
      <c r="N6" s="177"/>
      <c r="O6" s="177"/>
      <c r="P6" s="177"/>
      <c r="Q6" s="177"/>
      <c r="R6" s="177"/>
      <c r="S6" s="177"/>
      <c r="T6" s="177"/>
      <c r="U6" s="177"/>
      <c r="V6" s="177"/>
      <c r="W6" s="17"/>
    </row>
    <row r="7" spans="1:28" s="9" customFormat="1" ht="25.2"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504</v>
      </c>
      <c r="C8" s="873" t="s">
        <v>662</v>
      </c>
      <c r="D8" s="873"/>
      <c r="E8" s="873"/>
      <c r="F8" s="873"/>
      <c r="G8" s="873"/>
      <c r="H8" s="873"/>
      <c r="I8" s="873"/>
      <c r="J8" s="873"/>
      <c r="K8" s="873"/>
      <c r="L8" s="873"/>
      <c r="M8" s="873"/>
      <c r="N8" s="873"/>
      <c r="O8" s="873"/>
      <c r="P8" s="873"/>
      <c r="Q8" s="873"/>
      <c r="R8" s="873"/>
      <c r="S8" s="873"/>
      <c r="T8" s="105"/>
      <c r="U8" s="105"/>
      <c r="V8" s="105"/>
      <c r="W8" s="105"/>
    </row>
    <row r="9" spans="1:28" s="9" customFormat="1" ht="46.95" customHeight="1">
      <c r="B9" s="55"/>
      <c r="C9" s="835" t="s">
        <v>673</v>
      </c>
      <c r="D9" s="835"/>
      <c r="E9" s="835"/>
      <c r="F9" s="835"/>
      <c r="G9" s="835"/>
      <c r="H9" s="835"/>
      <c r="I9" s="835"/>
      <c r="J9" s="835"/>
      <c r="K9" s="835"/>
      <c r="L9" s="835"/>
      <c r="M9" s="835"/>
      <c r="N9" s="835"/>
      <c r="O9" s="835"/>
      <c r="P9" s="835"/>
      <c r="Q9" s="835"/>
      <c r="R9" s="835"/>
      <c r="S9" s="835"/>
      <c r="T9" s="105"/>
      <c r="U9" s="105"/>
      <c r="V9" s="105"/>
      <c r="W9" s="105"/>
    </row>
    <row r="10" spans="1:28" s="9" customFormat="1" ht="37.950000000000003" customHeight="1">
      <c r="B10" s="88"/>
      <c r="C10" s="856" t="s">
        <v>674</v>
      </c>
      <c r="D10" s="835"/>
      <c r="E10" s="835"/>
      <c r="F10" s="835"/>
      <c r="G10" s="835"/>
      <c r="H10" s="835"/>
      <c r="I10" s="835"/>
      <c r="J10" s="835"/>
      <c r="K10" s="835"/>
      <c r="L10" s="835"/>
      <c r="M10" s="835"/>
      <c r="N10" s="835"/>
      <c r="O10" s="835"/>
      <c r="P10" s="835"/>
      <c r="Q10" s="835"/>
      <c r="R10" s="835"/>
      <c r="S10" s="835"/>
      <c r="T10" s="88"/>
      <c r="U10" s="88"/>
      <c r="V10" s="88"/>
    </row>
    <row r="11" spans="1:28" ht="32.4"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72" t="s">
        <v>235</v>
      </c>
      <c r="C12" s="872"/>
      <c r="D12" s="181"/>
      <c r="E12" s="182" t="s">
        <v>236</v>
      </c>
      <c r="F12" s="51"/>
      <c r="G12" s="51"/>
      <c r="H12" s="44"/>
      <c r="I12" s="51"/>
      <c r="K12" s="591" t="s">
        <v>534</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0" t="s">
        <v>63</v>
      </c>
      <c r="C14" s="201" t="s">
        <v>471</v>
      </c>
      <c r="D14" s="202"/>
      <c r="E14" s="203" t="s">
        <v>62</v>
      </c>
      <c r="F14" s="203" t="s">
        <v>493</v>
      </c>
      <c r="G14" s="203" t="s">
        <v>63</v>
      </c>
      <c r="H14" s="203" t="s">
        <v>64</v>
      </c>
      <c r="I14" s="203" t="str">
        <f>'1.  LRAMVA Summary'!D52</f>
        <v>Residential</v>
      </c>
      <c r="J14" s="203" t="str">
        <f>'1.  LRAMVA Summary'!E52</f>
        <v>GS&lt;50 kW</v>
      </c>
      <c r="K14" s="203" t="str">
        <f>'1.  LRAMVA Summary'!F52</f>
        <v>GS&gt;50 kW</v>
      </c>
      <c r="L14" s="203" t="str">
        <f>'1.  LRAMVA Summary'!G52</f>
        <v>GS&gt;1000 kW</v>
      </c>
      <c r="M14" s="203" t="str">
        <f>'1.  LRAMVA Summary'!H52</f>
        <v>Street Lighting</v>
      </c>
      <c r="N14" s="203" t="str">
        <f>'1.  LRAMVA Summary'!I52</f>
        <v/>
      </c>
      <c r="O14" s="203" t="str">
        <f>'1.  LRAMVA Summary'!J52</f>
        <v/>
      </c>
      <c r="P14" s="203" t="str">
        <f>'1.  LRAMVA Summary'!K52</f>
        <v/>
      </c>
      <c r="Q14" s="203" t="str">
        <f>'1.  LRAMVA Summary'!L52</f>
        <v/>
      </c>
      <c r="R14" s="203" t="str">
        <f>'1.  LRAMVA Summary'!M52</f>
        <v/>
      </c>
      <c r="S14" s="203" t="str">
        <f>'1.  LRAMVA Summary'!N52</f>
        <v/>
      </c>
      <c r="T14" s="203" t="str">
        <f>'1.  LRAMVA Summary'!O52</f>
        <v/>
      </c>
      <c r="U14" s="203" t="str">
        <f>'1.  LRAMVA Summary'!P52</f>
        <v/>
      </c>
      <c r="V14" s="203" t="str">
        <f>'1.  LRAMVA Summary'!Q52</f>
        <v/>
      </c>
      <c r="W14" s="203" t="str">
        <f>'1.  LRAMVA Summary'!R52</f>
        <v>Total</v>
      </c>
    </row>
    <row r="15" spans="1:28" s="9" customFormat="1">
      <c r="B15" s="204" t="s">
        <v>44</v>
      </c>
      <c r="C15" s="204">
        <v>1.47E-2</v>
      </c>
      <c r="D15" s="205"/>
      <c r="E15" s="206">
        <v>40544</v>
      </c>
      <c r="F15" s="207">
        <v>2011</v>
      </c>
      <c r="G15" s="208" t="s">
        <v>65</v>
      </c>
      <c r="H15" s="209">
        <f>C$15/12</f>
        <v>1.225E-3</v>
      </c>
      <c r="I15" s="210">
        <f>SUM('1.  LRAMVA Summary'!D$54:D$55)*(MONTH($E15)-1)/12*$H15</f>
        <v>0</v>
      </c>
      <c r="J15" s="210">
        <f>SUM('1.  LRAMVA Summary'!E$54:E$55)*(MONTH($E15)-1)/12*$H15</f>
        <v>0</v>
      </c>
      <c r="K15" s="210">
        <f>SUM('1.  LRAMVA Summary'!F$54:F$55)*(MONTH($E15)-1)/12*$H15</f>
        <v>0</v>
      </c>
      <c r="L15" s="210">
        <f>SUM('1.  LRAMVA Summary'!G$54:G$55)*(MONTH($E15)-1)/12*$H15</f>
        <v>0</v>
      </c>
      <c r="M15" s="210">
        <f>SUM('1.  LRAMVA Summary'!H$54:H$55)*(MONTH($E15)-1)/12*$H15</f>
        <v>0</v>
      </c>
      <c r="N15" s="210">
        <f>SUM('1.  LRAMVA Summary'!I$54:I$55)*(MONTH($E15)-1)/12*$H15</f>
        <v>0</v>
      </c>
      <c r="O15" s="210">
        <f>SUM('1.  LRAMVA Summary'!J$54:J$55)*(MONTH($E15)-1)/12*$H15</f>
        <v>0</v>
      </c>
      <c r="P15" s="210">
        <f>SUM('1.  LRAMVA Summary'!K$54:K$55)*(MONTH($E15)-1)/12*$H15</f>
        <v>0</v>
      </c>
      <c r="Q15" s="210">
        <f>SUM('1.  LRAMVA Summary'!L$54:L$55)*(MONTH($E15)-1)/12*$H15</f>
        <v>0</v>
      </c>
      <c r="R15" s="210">
        <f>SUM('1.  LRAMVA Summary'!M$54:M$55)*(MONTH($E15)-1)/12*$H15</f>
        <v>0</v>
      </c>
      <c r="S15" s="210">
        <f>SUM('1.  LRAMVA Summary'!N$54:N$55)*(MONTH($E15)-1)/12*$H15</f>
        <v>0</v>
      </c>
      <c r="T15" s="210">
        <f>SUM('1.  LRAMVA Summary'!O$54:O$55)*(MONTH($E15)-1)/12*$H15</f>
        <v>0</v>
      </c>
      <c r="U15" s="210">
        <f>SUM('1.  LRAMVA Summary'!P$54:P$55)*(MONTH($E15)-1)/12*$H15</f>
        <v>0</v>
      </c>
      <c r="V15" s="210">
        <f>SUM('1.  LRAMVA Summary'!Q$54:Q$55)*(MONTH($E15)-1)/12*$H15</f>
        <v>0</v>
      </c>
      <c r="W15" s="211">
        <f>SUM(I15:V15)</f>
        <v>0</v>
      </c>
    </row>
    <row r="16" spans="1:28" s="9" customFormat="1">
      <c r="B16" s="212" t="s">
        <v>45</v>
      </c>
      <c r="C16" s="212">
        <v>1.47E-2</v>
      </c>
      <c r="D16" s="205"/>
      <c r="E16" s="206">
        <v>40575</v>
      </c>
      <c r="F16" s="207">
        <v>2011</v>
      </c>
      <c r="G16" s="208" t="s">
        <v>65</v>
      </c>
      <c r="H16" s="209">
        <f>C$15/12</f>
        <v>1.225E-3</v>
      </c>
      <c r="I16" s="210">
        <f>SUM('1.  LRAMVA Summary'!D$54:D$55)*(MONTH($E16)-1)/12*$H16</f>
        <v>0</v>
      </c>
      <c r="J16" s="210">
        <f>SUM('1.  LRAMVA Summary'!E$54:E$55)*(MONTH($E16)-1)/12*$H16</f>
        <v>0</v>
      </c>
      <c r="K16" s="210">
        <f>SUM('1.  LRAMVA Summary'!F$54:F$55)*(MONTH($E16)-1)/12*$H16</f>
        <v>0</v>
      </c>
      <c r="L16" s="210">
        <f>SUM('1.  LRAMVA Summary'!G$54:G$55)*(MONTH($E16)-1)/12*$H16</f>
        <v>0</v>
      </c>
      <c r="M16" s="210">
        <f>SUM('1.  LRAMVA Summary'!H$54:H$55)*(MONTH($E16)-1)/12*$H16</f>
        <v>0</v>
      </c>
      <c r="N16" s="210">
        <f>SUM('1.  LRAMVA Summary'!I$54:I$55)*(MONTH($E16)-1)/12*$H16</f>
        <v>0</v>
      </c>
      <c r="O16" s="210">
        <f>SUM('1.  LRAMVA Summary'!J$54:J$55)*(MONTH($E16)-1)/12*$H16</f>
        <v>0</v>
      </c>
      <c r="P16" s="210">
        <f>SUM('1.  LRAMVA Summary'!K$54:K$55)*(MONTH($E16)-1)/12*$H16</f>
        <v>0</v>
      </c>
      <c r="Q16" s="210">
        <f>SUM('1.  LRAMVA Summary'!L$54:L$55)*(MONTH($E16)-1)/12*$H16</f>
        <v>0</v>
      </c>
      <c r="R16" s="210">
        <f>SUM('1.  LRAMVA Summary'!M$54:M$55)*(MONTH($E16)-1)/12*$H16</f>
        <v>0</v>
      </c>
      <c r="S16" s="210">
        <f>SUM('1.  LRAMVA Summary'!N$54:N$55)*(MONTH($E16)-1)/12*$H16</f>
        <v>0</v>
      </c>
      <c r="T16" s="210">
        <f>SUM('1.  LRAMVA Summary'!O$54:O$55)*(MONTH($E16)-1)/12*$H16</f>
        <v>0</v>
      </c>
      <c r="U16" s="210">
        <f>SUM('1.  LRAMVA Summary'!P$54:P$55)*(MONTH($E16)-1)/12*$H16</f>
        <v>0</v>
      </c>
      <c r="V16" s="210">
        <f>SUM('1.  LRAMVA Summary'!Q$54:Q$55)*(MONTH($E16)-1)/12*$H16</f>
        <v>0</v>
      </c>
      <c r="W16" s="211">
        <f t="shared" ref="W16:W25" si="0">SUM(I16:V16)</f>
        <v>0</v>
      </c>
    </row>
    <row r="17" spans="2:23" s="9" customFormat="1">
      <c r="B17" s="212" t="s">
        <v>46</v>
      </c>
      <c r="C17" s="212">
        <v>1.47E-2</v>
      </c>
      <c r="D17" s="205"/>
      <c r="E17" s="206">
        <v>40603</v>
      </c>
      <c r="F17" s="207">
        <v>2011</v>
      </c>
      <c r="G17" s="208" t="s">
        <v>65</v>
      </c>
      <c r="H17" s="209">
        <f>C$15/12</f>
        <v>1.225E-3</v>
      </c>
      <c r="I17" s="210">
        <f>SUM('1.  LRAMVA Summary'!D$54:D$55)*(MONTH($E17)-1)/12*$H17</f>
        <v>0</v>
      </c>
      <c r="J17" s="210">
        <f>SUM('1.  LRAMVA Summary'!E$54:E$55)*(MONTH($E17)-1)/12*$H17</f>
        <v>0</v>
      </c>
      <c r="K17" s="210">
        <f>SUM('1.  LRAMVA Summary'!F$54:F$55)*(MONTH($E17)-1)/12*$H17</f>
        <v>0</v>
      </c>
      <c r="L17" s="210">
        <f>SUM('1.  LRAMVA Summary'!G$54:G$55)*(MONTH($E17)-1)/12*$H17</f>
        <v>0</v>
      </c>
      <c r="M17" s="210">
        <f>SUM('1.  LRAMVA Summary'!H$54:H$55)*(MONTH($E17)-1)/12*$H17</f>
        <v>0</v>
      </c>
      <c r="N17" s="210">
        <f>SUM('1.  LRAMVA Summary'!I$54:I$55)*(MONTH($E17)-1)/12*$H17</f>
        <v>0</v>
      </c>
      <c r="O17" s="210">
        <f>SUM('1.  LRAMVA Summary'!J$54:J$55)*(MONTH($E17)-1)/12*$H17</f>
        <v>0</v>
      </c>
      <c r="P17" s="210">
        <f>SUM('1.  LRAMVA Summary'!K$54:K$55)*(MONTH($E17)-1)/12*$H17</f>
        <v>0</v>
      </c>
      <c r="Q17" s="210">
        <f>SUM('1.  LRAMVA Summary'!L$54:L$55)*(MONTH($E17)-1)/12*$H17</f>
        <v>0</v>
      </c>
      <c r="R17" s="210">
        <f>SUM('1.  LRAMVA Summary'!M$54:M$55)*(MONTH($E17)-1)/12*$H17</f>
        <v>0</v>
      </c>
      <c r="S17" s="210">
        <f>SUM('1.  LRAMVA Summary'!N$54:N$55)*(MONTH($E17)-1)/12*$H17</f>
        <v>0</v>
      </c>
      <c r="T17" s="210">
        <f>SUM('1.  LRAMVA Summary'!O$54:O$55)*(MONTH($E17)-1)/12*$H17</f>
        <v>0</v>
      </c>
      <c r="U17" s="210">
        <f>SUM('1.  LRAMVA Summary'!P$54:P$55)*(MONTH($E17)-1)/12*$H17</f>
        <v>0</v>
      </c>
      <c r="V17" s="210">
        <f>SUM('1.  LRAMVA Summary'!Q$54:Q$55)*(MONTH($E17)-1)/12*$H17</f>
        <v>0</v>
      </c>
      <c r="W17" s="211">
        <f>SUM(I17:V17)</f>
        <v>0</v>
      </c>
    </row>
    <row r="18" spans="2:23" s="9" customFormat="1">
      <c r="B18" s="212" t="s">
        <v>47</v>
      </c>
      <c r="C18" s="212">
        <v>1.47E-2</v>
      </c>
      <c r="D18" s="205"/>
      <c r="E18" s="213">
        <v>40634</v>
      </c>
      <c r="F18" s="207">
        <v>2011</v>
      </c>
      <c r="G18" s="214" t="s">
        <v>66</v>
      </c>
      <c r="H18" s="209">
        <f>C$16/12</f>
        <v>1.225E-3</v>
      </c>
      <c r="I18" s="210">
        <f>SUM('1.  LRAMVA Summary'!D$54:D$55)*(MONTH($E18)-1)/12*$H18</f>
        <v>0</v>
      </c>
      <c r="J18" s="210">
        <f>SUM('1.  LRAMVA Summary'!E$54:E$55)*(MONTH($E18)-1)/12*$H18</f>
        <v>0</v>
      </c>
      <c r="K18" s="210">
        <f>SUM('1.  LRAMVA Summary'!F$54:F$55)*(MONTH($E18)-1)/12*$H18</f>
        <v>0</v>
      </c>
      <c r="L18" s="210">
        <f>SUM('1.  LRAMVA Summary'!G$54:G$55)*(MONTH($E18)-1)/12*$H18</f>
        <v>0</v>
      </c>
      <c r="M18" s="210">
        <f>SUM('1.  LRAMVA Summary'!H$54:H$55)*(MONTH($E18)-1)/12*$H18</f>
        <v>0</v>
      </c>
      <c r="N18" s="210">
        <f>SUM('1.  LRAMVA Summary'!I$54:I$55)*(MONTH($E18)-1)/12*$H18</f>
        <v>0</v>
      </c>
      <c r="O18" s="210">
        <f>SUM('1.  LRAMVA Summary'!J$54:J$55)*(MONTH($E18)-1)/12*$H18</f>
        <v>0</v>
      </c>
      <c r="P18" s="210">
        <f>SUM('1.  LRAMVA Summary'!K$54:K$55)*(MONTH($E18)-1)/12*$H18</f>
        <v>0</v>
      </c>
      <c r="Q18" s="210">
        <f>SUM('1.  LRAMVA Summary'!L$54:L$55)*(MONTH($E18)-1)/12*$H18</f>
        <v>0</v>
      </c>
      <c r="R18" s="210">
        <f>SUM('1.  LRAMVA Summary'!M$54:M$55)*(MONTH($E18)-1)/12*$H18</f>
        <v>0</v>
      </c>
      <c r="S18" s="210">
        <f>SUM('1.  LRAMVA Summary'!N$54:N$55)*(MONTH($E18)-1)/12*$H18</f>
        <v>0</v>
      </c>
      <c r="T18" s="210">
        <f>SUM('1.  LRAMVA Summary'!O$54:O$55)*(MONTH($E18)-1)/12*$H18</f>
        <v>0</v>
      </c>
      <c r="U18" s="210">
        <f>SUM('1.  LRAMVA Summary'!P$54:P$55)*(MONTH($E18)-1)/12*$H18</f>
        <v>0</v>
      </c>
      <c r="V18" s="210">
        <f>SUM('1.  LRAMVA Summary'!Q$54:Q$55)*(MONTH($E18)-1)/12*$H18</f>
        <v>0</v>
      </c>
      <c r="W18" s="211">
        <f>SUM(I18:V18)</f>
        <v>0</v>
      </c>
    </row>
    <row r="19" spans="2:23" s="9" customFormat="1">
      <c r="B19" s="212" t="s">
        <v>48</v>
      </c>
      <c r="C19" s="212">
        <v>1.47E-2</v>
      </c>
      <c r="D19" s="205"/>
      <c r="E19" s="213">
        <v>40664</v>
      </c>
      <c r="F19" s="207">
        <v>2011</v>
      </c>
      <c r="G19" s="214" t="s">
        <v>66</v>
      </c>
      <c r="H19" s="209">
        <f>C$16/12</f>
        <v>1.225E-3</v>
      </c>
      <c r="I19" s="210">
        <f>SUM('1.  LRAMVA Summary'!D$54:D$55)*(MONTH($E19)-1)/12*$H19</f>
        <v>0</v>
      </c>
      <c r="J19" s="210">
        <f>SUM('1.  LRAMVA Summary'!E$54:E$55)*(MONTH($E19)-1)/12*$H19</f>
        <v>0</v>
      </c>
      <c r="K19" s="210">
        <f>SUM('1.  LRAMVA Summary'!F$54:F$55)*(MONTH($E19)-1)/12*$H19</f>
        <v>0</v>
      </c>
      <c r="L19" s="210">
        <f>SUM('1.  LRAMVA Summary'!G$54:G$55)*(MONTH($E19)-1)/12*$H19</f>
        <v>0</v>
      </c>
      <c r="M19" s="210">
        <f>SUM('1.  LRAMVA Summary'!H$54:H$55)*(MONTH($E19)-1)/12*$H19</f>
        <v>0</v>
      </c>
      <c r="N19" s="210">
        <f>SUM('1.  LRAMVA Summary'!I$54:I$55)*(MONTH($E19)-1)/12*$H19</f>
        <v>0</v>
      </c>
      <c r="O19" s="210">
        <f>SUM('1.  LRAMVA Summary'!J$54:J$55)*(MONTH($E19)-1)/12*$H19</f>
        <v>0</v>
      </c>
      <c r="P19" s="210">
        <f>SUM('1.  LRAMVA Summary'!K$54:K$55)*(MONTH($E19)-1)/12*$H19</f>
        <v>0</v>
      </c>
      <c r="Q19" s="210">
        <f>SUM('1.  LRAMVA Summary'!L$54:L$55)*(MONTH($E19)-1)/12*$H19</f>
        <v>0</v>
      </c>
      <c r="R19" s="210">
        <f>SUM('1.  LRAMVA Summary'!M$54:M$55)*(MONTH($E19)-1)/12*$H19</f>
        <v>0</v>
      </c>
      <c r="S19" s="210">
        <f>SUM('1.  LRAMVA Summary'!N$54:N$55)*(MONTH($E19)-1)/12*$H19</f>
        <v>0</v>
      </c>
      <c r="T19" s="210">
        <f>SUM('1.  LRAMVA Summary'!O$54:O$55)*(MONTH($E19)-1)/12*$H19</f>
        <v>0</v>
      </c>
      <c r="U19" s="210">
        <f>SUM('1.  LRAMVA Summary'!P$54:P$55)*(MONTH($E19)-1)/12*$H19</f>
        <v>0</v>
      </c>
      <c r="V19" s="210">
        <f>SUM('1.  LRAMVA Summary'!Q$54:Q$55)*(MONTH($E19)-1)/12*$H19</f>
        <v>0</v>
      </c>
      <c r="W19" s="211">
        <f t="shared" si="0"/>
        <v>0</v>
      </c>
    </row>
    <row r="20" spans="2:23" s="9" customFormat="1">
      <c r="B20" s="212" t="s">
        <v>49</v>
      </c>
      <c r="C20" s="212">
        <v>1.47E-2</v>
      </c>
      <c r="D20" s="205"/>
      <c r="E20" s="213">
        <v>40695</v>
      </c>
      <c r="F20" s="207">
        <v>2011</v>
      </c>
      <c r="G20" s="214" t="s">
        <v>66</v>
      </c>
      <c r="H20" s="209">
        <f>C$16/12</f>
        <v>1.225E-3</v>
      </c>
      <c r="I20" s="210">
        <f>SUM('1.  LRAMVA Summary'!D$54:D$55)*(MONTH($E20)-1)/12*$H20</f>
        <v>0</v>
      </c>
      <c r="J20" s="210">
        <f>SUM('1.  LRAMVA Summary'!E$54:E$55)*(MONTH($E20)-1)/12*$H20</f>
        <v>0</v>
      </c>
      <c r="K20" s="210">
        <f>SUM('1.  LRAMVA Summary'!F$54:F$55)*(MONTH($E20)-1)/12*$H20</f>
        <v>0</v>
      </c>
      <c r="L20" s="210">
        <f>SUM('1.  LRAMVA Summary'!G$54:G$55)*(MONTH($E20)-1)/12*$H20</f>
        <v>0</v>
      </c>
      <c r="M20" s="210">
        <f>SUM('1.  LRAMVA Summary'!H$54:H$55)*(MONTH($E20)-1)/12*$H20</f>
        <v>0</v>
      </c>
      <c r="N20" s="210">
        <f>SUM('1.  LRAMVA Summary'!I$54:I$55)*(MONTH($E20)-1)/12*$H20</f>
        <v>0</v>
      </c>
      <c r="O20" s="210">
        <f>SUM('1.  LRAMVA Summary'!J$54:J$55)*(MONTH($E20)-1)/12*$H20</f>
        <v>0</v>
      </c>
      <c r="P20" s="210">
        <f>SUM('1.  LRAMVA Summary'!K$54:K$55)*(MONTH($E20)-1)/12*$H20</f>
        <v>0</v>
      </c>
      <c r="Q20" s="210">
        <f>SUM('1.  LRAMVA Summary'!L$54:L$55)*(MONTH($E20)-1)/12*$H20</f>
        <v>0</v>
      </c>
      <c r="R20" s="210">
        <f>SUM('1.  LRAMVA Summary'!M$54:M$55)*(MONTH($E20)-1)/12*$H20</f>
        <v>0</v>
      </c>
      <c r="S20" s="210">
        <f>SUM('1.  LRAMVA Summary'!N$54:N$55)*(MONTH($E20)-1)/12*$H20</f>
        <v>0</v>
      </c>
      <c r="T20" s="210">
        <f>SUM('1.  LRAMVA Summary'!O$54:O$55)*(MONTH($E20)-1)/12*$H20</f>
        <v>0</v>
      </c>
      <c r="U20" s="210">
        <f>SUM('1.  LRAMVA Summary'!P$54:P$55)*(MONTH($E20)-1)/12*$H20</f>
        <v>0</v>
      </c>
      <c r="V20" s="210">
        <f>SUM('1.  LRAMVA Summary'!Q$54:Q$55)*(MONTH($E20)-1)/12*$H20</f>
        <v>0</v>
      </c>
      <c r="W20" s="211">
        <f t="shared" si="0"/>
        <v>0</v>
      </c>
    </row>
    <row r="21" spans="2:23" s="9" customFormat="1">
      <c r="B21" s="212" t="s">
        <v>50</v>
      </c>
      <c r="C21" s="212">
        <v>1.47E-2</v>
      </c>
      <c r="D21" s="205"/>
      <c r="E21" s="213">
        <v>40725</v>
      </c>
      <c r="F21" s="207">
        <v>2011</v>
      </c>
      <c r="G21" s="214" t="s">
        <v>68</v>
      </c>
      <c r="H21" s="209">
        <f>C$17/12</f>
        <v>1.225E-3</v>
      </c>
      <c r="I21" s="210">
        <f>SUM('1.  LRAMVA Summary'!D$54:D$55)*(MONTH($E21)-1)/12*$H21</f>
        <v>0</v>
      </c>
      <c r="J21" s="210">
        <f>SUM('1.  LRAMVA Summary'!E$54:E$55)*(MONTH($E21)-1)/12*$H21</f>
        <v>0</v>
      </c>
      <c r="K21" s="210">
        <f>SUM('1.  LRAMVA Summary'!F$54:F$55)*(MONTH($E21)-1)/12*$H21</f>
        <v>0</v>
      </c>
      <c r="L21" s="210">
        <f>SUM('1.  LRAMVA Summary'!G$54:G$55)*(MONTH($E21)-1)/12*$H21</f>
        <v>0</v>
      </c>
      <c r="M21" s="210">
        <f>SUM('1.  LRAMVA Summary'!H$54:H$55)*(MONTH($E21)-1)/12*$H21</f>
        <v>0</v>
      </c>
      <c r="N21" s="210">
        <f>SUM('1.  LRAMVA Summary'!I$54:I$55)*(MONTH($E21)-1)/12*$H21</f>
        <v>0</v>
      </c>
      <c r="O21" s="210">
        <f>SUM('1.  LRAMVA Summary'!J$54:J$55)*(MONTH($E21)-1)/12*$H21</f>
        <v>0</v>
      </c>
      <c r="P21" s="210">
        <f>SUM('1.  LRAMVA Summary'!K$54:K$55)*(MONTH($E21)-1)/12*$H21</f>
        <v>0</v>
      </c>
      <c r="Q21" s="210">
        <f>SUM('1.  LRAMVA Summary'!L$54:L$55)*(MONTH($E21)-1)/12*$H21</f>
        <v>0</v>
      </c>
      <c r="R21" s="210">
        <f>SUM('1.  LRAMVA Summary'!M$54:M$55)*(MONTH($E21)-1)/12*$H21</f>
        <v>0</v>
      </c>
      <c r="S21" s="210">
        <f>SUM('1.  LRAMVA Summary'!N$54:N$55)*(MONTH($E21)-1)/12*$H21</f>
        <v>0</v>
      </c>
      <c r="T21" s="210">
        <f>SUM('1.  LRAMVA Summary'!O$54:O$55)*(MONTH($E21)-1)/12*$H21</f>
        <v>0</v>
      </c>
      <c r="U21" s="210">
        <f>SUM('1.  LRAMVA Summary'!P$54:P$55)*(MONTH($E21)-1)/12*$H21</f>
        <v>0</v>
      </c>
      <c r="V21" s="210">
        <f>SUM('1.  LRAMVA Summary'!Q$54:Q$55)*(MONTH($E21)-1)/12*$H21</f>
        <v>0</v>
      </c>
      <c r="W21" s="211">
        <f t="shared" si="0"/>
        <v>0</v>
      </c>
    </row>
    <row r="22" spans="2:23" s="9" customFormat="1">
      <c r="B22" s="212" t="s">
        <v>51</v>
      </c>
      <c r="C22" s="212">
        <v>1.47E-2</v>
      </c>
      <c r="D22" s="205"/>
      <c r="E22" s="213">
        <v>40756</v>
      </c>
      <c r="F22" s="207">
        <v>2011</v>
      </c>
      <c r="G22" s="214" t="s">
        <v>68</v>
      </c>
      <c r="H22" s="209">
        <f>C$17/12</f>
        <v>1.225E-3</v>
      </c>
      <c r="I22" s="210">
        <f>SUM('1.  LRAMVA Summary'!D$54:D$55)*(MONTH($E22)-1)/12*$H22</f>
        <v>0</v>
      </c>
      <c r="J22" s="210">
        <f>SUM('1.  LRAMVA Summary'!E$54:E$55)*(MONTH($E22)-1)/12*$H22</f>
        <v>0</v>
      </c>
      <c r="K22" s="210">
        <f>SUM('1.  LRAMVA Summary'!F$54:F$55)*(MONTH($E22)-1)/12*$H22</f>
        <v>0</v>
      </c>
      <c r="L22" s="210">
        <f>SUM('1.  LRAMVA Summary'!G$54:G$55)*(MONTH($E22)-1)/12*$H22</f>
        <v>0</v>
      </c>
      <c r="M22" s="210">
        <f>SUM('1.  LRAMVA Summary'!H$54:H$55)*(MONTH($E22)-1)/12*$H22</f>
        <v>0</v>
      </c>
      <c r="N22" s="210">
        <f>SUM('1.  LRAMVA Summary'!I$54:I$55)*(MONTH($E22)-1)/12*$H22</f>
        <v>0</v>
      </c>
      <c r="O22" s="210">
        <f>SUM('1.  LRAMVA Summary'!J$54:J$55)*(MONTH($E22)-1)/12*$H22</f>
        <v>0</v>
      </c>
      <c r="P22" s="210">
        <f>SUM('1.  LRAMVA Summary'!K$54:K$55)*(MONTH($E22)-1)/12*$H22</f>
        <v>0</v>
      </c>
      <c r="Q22" s="210">
        <f>SUM('1.  LRAMVA Summary'!L$54:L$55)*(MONTH($E22)-1)/12*$H22</f>
        <v>0</v>
      </c>
      <c r="R22" s="210">
        <f>SUM('1.  LRAMVA Summary'!M$54:M$55)*(MONTH($E22)-1)/12*$H22</f>
        <v>0</v>
      </c>
      <c r="S22" s="210">
        <f>SUM('1.  LRAMVA Summary'!N$54:N$55)*(MONTH($E22)-1)/12*$H22</f>
        <v>0</v>
      </c>
      <c r="T22" s="210">
        <f>SUM('1.  LRAMVA Summary'!O$54:O$55)*(MONTH($E22)-1)/12*$H22</f>
        <v>0</v>
      </c>
      <c r="U22" s="210">
        <f>SUM('1.  LRAMVA Summary'!P$54:P$55)*(MONTH($E22)-1)/12*$H22</f>
        <v>0</v>
      </c>
      <c r="V22" s="210">
        <f>SUM('1.  LRAMVA Summary'!Q$54:Q$55)*(MONTH($E22)-1)/12*$H22</f>
        <v>0</v>
      </c>
      <c r="W22" s="211">
        <f t="shared" si="0"/>
        <v>0</v>
      </c>
    </row>
    <row r="23" spans="2:23" s="9" customFormat="1">
      <c r="B23" s="212" t="s">
        <v>52</v>
      </c>
      <c r="C23" s="212">
        <v>1.47E-2</v>
      </c>
      <c r="D23" s="205"/>
      <c r="E23" s="213">
        <v>40787</v>
      </c>
      <c r="F23" s="207">
        <v>2011</v>
      </c>
      <c r="G23" s="214" t="s">
        <v>68</v>
      </c>
      <c r="H23" s="209">
        <f>C$17/12</f>
        <v>1.225E-3</v>
      </c>
      <c r="I23" s="210">
        <f>SUM('1.  LRAMVA Summary'!D$54:D$55)*(MONTH($E23)-1)/12*$H23</f>
        <v>0</v>
      </c>
      <c r="J23" s="210">
        <f>SUM('1.  LRAMVA Summary'!E$54:E$55)*(MONTH($E23)-1)/12*$H23</f>
        <v>0</v>
      </c>
      <c r="K23" s="210">
        <f>SUM('1.  LRAMVA Summary'!F$54:F$55)*(MONTH($E23)-1)/12*$H23</f>
        <v>0</v>
      </c>
      <c r="L23" s="210">
        <f>SUM('1.  LRAMVA Summary'!G$54:G$55)*(MONTH($E23)-1)/12*$H23</f>
        <v>0</v>
      </c>
      <c r="M23" s="210">
        <f>SUM('1.  LRAMVA Summary'!H$54:H$55)*(MONTH($E23)-1)/12*$H23</f>
        <v>0</v>
      </c>
      <c r="N23" s="210">
        <f>SUM('1.  LRAMVA Summary'!I$54:I$55)*(MONTH($E23)-1)/12*$H23</f>
        <v>0</v>
      </c>
      <c r="O23" s="210">
        <f>SUM('1.  LRAMVA Summary'!J$54:J$55)*(MONTH($E23)-1)/12*$H23</f>
        <v>0</v>
      </c>
      <c r="P23" s="210">
        <f>SUM('1.  LRAMVA Summary'!K$54:K$55)*(MONTH($E23)-1)/12*$H23</f>
        <v>0</v>
      </c>
      <c r="Q23" s="210">
        <f>SUM('1.  LRAMVA Summary'!L$54:L$55)*(MONTH($E23)-1)/12*$H23</f>
        <v>0</v>
      </c>
      <c r="R23" s="210">
        <f>SUM('1.  LRAMVA Summary'!M$54:M$55)*(MONTH($E23)-1)/12*$H23</f>
        <v>0</v>
      </c>
      <c r="S23" s="210">
        <f>SUM('1.  LRAMVA Summary'!N$54:N$55)*(MONTH($E23)-1)/12*$H23</f>
        <v>0</v>
      </c>
      <c r="T23" s="210">
        <f>SUM('1.  LRAMVA Summary'!O$54:O$55)*(MONTH($E23)-1)/12*$H23</f>
        <v>0</v>
      </c>
      <c r="U23" s="210">
        <f>SUM('1.  LRAMVA Summary'!P$54:P$55)*(MONTH($E23)-1)/12*$H23</f>
        <v>0</v>
      </c>
      <c r="V23" s="210">
        <f>SUM('1.  LRAMVA Summary'!Q$54:Q$55)*(MONTH($E23)-1)/12*$H23</f>
        <v>0</v>
      </c>
      <c r="W23" s="211">
        <f t="shared" si="0"/>
        <v>0</v>
      </c>
    </row>
    <row r="24" spans="2:23" s="9" customFormat="1">
      <c r="B24" s="212" t="s">
        <v>53</v>
      </c>
      <c r="C24" s="212">
        <v>1.47E-2</v>
      </c>
      <c r="D24" s="205"/>
      <c r="E24" s="213">
        <v>40817</v>
      </c>
      <c r="F24" s="207">
        <v>2011</v>
      </c>
      <c r="G24" s="214" t="s">
        <v>69</v>
      </c>
      <c r="H24" s="209">
        <f>C$18/12</f>
        <v>1.225E-3</v>
      </c>
      <c r="I24" s="210">
        <f>SUM('1.  LRAMVA Summary'!D$54:D$55)*(MONTH($E24)-1)/12*$H24</f>
        <v>0</v>
      </c>
      <c r="J24" s="210">
        <f>SUM('1.  LRAMVA Summary'!E$54:E$55)*(MONTH($E24)-1)/12*$H24</f>
        <v>0</v>
      </c>
      <c r="K24" s="210">
        <f>SUM('1.  LRAMVA Summary'!F$54:F$55)*(MONTH($E24)-1)/12*$H24</f>
        <v>0</v>
      </c>
      <c r="L24" s="210">
        <f>SUM('1.  LRAMVA Summary'!G$54:G$55)*(MONTH($E24)-1)/12*$H24</f>
        <v>0</v>
      </c>
      <c r="M24" s="210">
        <f>SUM('1.  LRAMVA Summary'!H$54:H$55)*(MONTH($E24)-1)/12*$H24</f>
        <v>0</v>
      </c>
      <c r="N24" s="210">
        <f>SUM('1.  LRAMVA Summary'!I$54:I$55)*(MONTH($E24)-1)/12*$H24</f>
        <v>0</v>
      </c>
      <c r="O24" s="210">
        <f>SUM('1.  LRAMVA Summary'!J$54:J$55)*(MONTH($E24)-1)/12*$H24</f>
        <v>0</v>
      </c>
      <c r="P24" s="210">
        <f>SUM('1.  LRAMVA Summary'!K$54:K$55)*(MONTH($E24)-1)/12*$H24</f>
        <v>0</v>
      </c>
      <c r="Q24" s="210">
        <f>SUM('1.  LRAMVA Summary'!L$54:L$55)*(MONTH($E24)-1)/12*$H24</f>
        <v>0</v>
      </c>
      <c r="R24" s="210">
        <f>SUM('1.  LRAMVA Summary'!M$54:M$55)*(MONTH($E24)-1)/12*$H24</f>
        <v>0</v>
      </c>
      <c r="S24" s="210">
        <f>SUM('1.  LRAMVA Summary'!N$54:N$55)*(MONTH($E24)-1)/12*$H24</f>
        <v>0</v>
      </c>
      <c r="T24" s="210">
        <f>SUM('1.  LRAMVA Summary'!O$54:O$55)*(MONTH($E24)-1)/12*$H24</f>
        <v>0</v>
      </c>
      <c r="U24" s="210">
        <f>SUM('1.  LRAMVA Summary'!P$54:P$55)*(MONTH($E24)-1)/12*$H24</f>
        <v>0</v>
      </c>
      <c r="V24" s="210">
        <f>SUM('1.  LRAMVA Summary'!Q$54:Q$55)*(MONTH($E24)-1)/12*$H24</f>
        <v>0</v>
      </c>
      <c r="W24" s="211">
        <f t="shared" si="0"/>
        <v>0</v>
      </c>
    </row>
    <row r="25" spans="2:23" s="9" customFormat="1">
      <c r="B25" s="212" t="s">
        <v>54</v>
      </c>
      <c r="C25" s="212">
        <v>1.47E-2</v>
      </c>
      <c r="D25" s="205"/>
      <c r="E25" s="213">
        <v>40848</v>
      </c>
      <c r="F25" s="207">
        <v>2011</v>
      </c>
      <c r="G25" s="214" t="s">
        <v>69</v>
      </c>
      <c r="H25" s="209">
        <f>C$18/12</f>
        <v>1.225E-3</v>
      </c>
      <c r="I25" s="210">
        <f>SUM('1.  LRAMVA Summary'!D$54:D$55)*(MONTH($E25)-1)/12*$H25</f>
        <v>0</v>
      </c>
      <c r="J25" s="210">
        <f>SUM('1.  LRAMVA Summary'!E$54:E$55)*(MONTH($E25)-1)/12*$H25</f>
        <v>0</v>
      </c>
      <c r="K25" s="210">
        <f>SUM('1.  LRAMVA Summary'!F$54:F$55)*(MONTH($E25)-1)/12*$H25</f>
        <v>0</v>
      </c>
      <c r="L25" s="210">
        <f>SUM('1.  LRAMVA Summary'!G$54:G$55)*(MONTH($E25)-1)/12*$H25</f>
        <v>0</v>
      </c>
      <c r="M25" s="210">
        <f>SUM('1.  LRAMVA Summary'!H$54:H$55)*(MONTH($E25)-1)/12*$H25</f>
        <v>0</v>
      </c>
      <c r="N25" s="210">
        <f>SUM('1.  LRAMVA Summary'!I$54:I$55)*(MONTH($E25)-1)/12*$H25</f>
        <v>0</v>
      </c>
      <c r="O25" s="210">
        <f>SUM('1.  LRAMVA Summary'!J$54:J$55)*(MONTH($E25)-1)/12*$H25</f>
        <v>0</v>
      </c>
      <c r="P25" s="210">
        <f>SUM('1.  LRAMVA Summary'!K$54:K$55)*(MONTH($E25)-1)/12*$H25</f>
        <v>0</v>
      </c>
      <c r="Q25" s="210">
        <f>SUM('1.  LRAMVA Summary'!L$54:L$55)*(MONTH($E25)-1)/12*$H25</f>
        <v>0</v>
      </c>
      <c r="R25" s="210">
        <f>SUM('1.  LRAMVA Summary'!M$54:M$55)*(MONTH($E25)-1)/12*$H25</f>
        <v>0</v>
      </c>
      <c r="S25" s="210">
        <f>SUM('1.  LRAMVA Summary'!N$54:N$55)*(MONTH($E25)-1)/12*$H25</f>
        <v>0</v>
      </c>
      <c r="T25" s="210">
        <f>SUM('1.  LRAMVA Summary'!O$54:O$55)*(MONTH($E25)-1)/12*$H25</f>
        <v>0</v>
      </c>
      <c r="U25" s="210">
        <f>SUM('1.  LRAMVA Summary'!P$54:P$55)*(MONTH($E25)-1)/12*$H25</f>
        <v>0</v>
      </c>
      <c r="V25" s="210">
        <f>SUM('1.  LRAMVA Summary'!Q$54:Q$55)*(MONTH($E25)-1)/12*$H25</f>
        <v>0</v>
      </c>
      <c r="W25" s="211">
        <f t="shared" si="0"/>
        <v>0</v>
      </c>
    </row>
    <row r="26" spans="2:23" s="9" customFormat="1">
      <c r="B26" s="212" t="s">
        <v>55</v>
      </c>
      <c r="C26" s="212">
        <v>1.47E-2</v>
      </c>
      <c r="D26" s="205"/>
      <c r="E26" s="213">
        <v>40878</v>
      </c>
      <c r="F26" s="207">
        <v>2011</v>
      </c>
      <c r="G26" s="214" t="s">
        <v>69</v>
      </c>
      <c r="H26" s="209">
        <f>C$18/12</f>
        <v>1.225E-3</v>
      </c>
      <c r="I26" s="210">
        <f>SUM('1.  LRAMVA Summary'!D$54:D$55)*(MONTH($E26)-1)/12*$H26</f>
        <v>0</v>
      </c>
      <c r="J26" s="210">
        <f>SUM('1.  LRAMVA Summary'!E$54:E$55)*(MONTH($E26)-1)/12*$H26</f>
        <v>0</v>
      </c>
      <c r="K26" s="210">
        <f>SUM('1.  LRAMVA Summary'!F$54:F$55)*(MONTH($E26)-1)/12*$H26</f>
        <v>0</v>
      </c>
      <c r="L26" s="210">
        <f>SUM('1.  LRAMVA Summary'!G$54:G$55)*(MONTH($E26)-1)/12*$H26</f>
        <v>0</v>
      </c>
      <c r="M26" s="210">
        <f>SUM('1.  LRAMVA Summary'!H$54:H$55)*(MONTH($E26)-1)/12*$H26</f>
        <v>0</v>
      </c>
      <c r="N26" s="210">
        <f>SUM('1.  LRAMVA Summary'!I$54:I$55)*(MONTH($E26)-1)/12*$H26</f>
        <v>0</v>
      </c>
      <c r="O26" s="210">
        <f>SUM('1.  LRAMVA Summary'!J$54:J$55)*(MONTH($E26)-1)/12*$H26</f>
        <v>0</v>
      </c>
      <c r="P26" s="210">
        <f>SUM('1.  LRAMVA Summary'!K$54:K$55)*(MONTH($E26)-1)/12*$H26</f>
        <v>0</v>
      </c>
      <c r="Q26" s="210">
        <f>SUM('1.  LRAMVA Summary'!L$54:L$55)*(MONTH($E26)-1)/12*$H26</f>
        <v>0</v>
      </c>
      <c r="R26" s="210">
        <f>SUM('1.  LRAMVA Summary'!M$54:M$55)*(MONTH($E26)-1)/12*$H26</f>
        <v>0</v>
      </c>
      <c r="S26" s="210">
        <f>SUM('1.  LRAMVA Summary'!N$54:N$55)*(MONTH($E26)-1)/12*$H26</f>
        <v>0</v>
      </c>
      <c r="T26" s="210">
        <f>SUM('1.  LRAMVA Summary'!O$54:O$55)*(MONTH($E26)-1)/12*$H26</f>
        <v>0</v>
      </c>
      <c r="U26" s="210">
        <f>SUM('1.  LRAMVA Summary'!P$54:P$55)*(MONTH($E26)-1)/12*$H26</f>
        <v>0</v>
      </c>
      <c r="V26" s="210">
        <f>SUM('1.  LRAMVA Summary'!Q$54:Q$55)*(MONTH($E26)-1)/12*$H26</f>
        <v>0</v>
      </c>
      <c r="W26" s="211">
        <f>SUM(I26:V26)</f>
        <v>0</v>
      </c>
    </row>
    <row r="27" spans="2:23" s="9" customFormat="1" ht="15" thickBot="1">
      <c r="B27" s="212" t="s">
        <v>56</v>
      </c>
      <c r="C27" s="212">
        <v>1.47E-2</v>
      </c>
      <c r="D27" s="205"/>
      <c r="E27" s="215" t="s">
        <v>460</v>
      </c>
      <c r="F27" s="215"/>
      <c r="G27" s="216"/>
      <c r="H27" s="217"/>
      <c r="I27" s="218">
        <f>SUM(I15:I26)</f>
        <v>0</v>
      </c>
      <c r="J27" s="218">
        <f t="shared" ref="J27:O27" si="1">SUM(J15:J26)</f>
        <v>0</v>
      </c>
      <c r="K27" s="218">
        <f t="shared" si="1"/>
        <v>0</v>
      </c>
      <c r="L27" s="218">
        <f t="shared" si="1"/>
        <v>0</v>
      </c>
      <c r="M27" s="218">
        <f t="shared" si="1"/>
        <v>0</v>
      </c>
      <c r="N27" s="218">
        <f t="shared" si="1"/>
        <v>0</v>
      </c>
      <c r="O27" s="218">
        <f t="shared" si="1"/>
        <v>0</v>
      </c>
      <c r="P27" s="218">
        <f t="shared" ref="P27:V27" si="2">SUM(P15:P26)</f>
        <v>0</v>
      </c>
      <c r="Q27" s="218">
        <f t="shared" si="2"/>
        <v>0</v>
      </c>
      <c r="R27" s="218">
        <f t="shared" si="2"/>
        <v>0</v>
      </c>
      <c r="S27" s="218">
        <f t="shared" si="2"/>
        <v>0</v>
      </c>
      <c r="T27" s="218">
        <f t="shared" si="2"/>
        <v>0</v>
      </c>
      <c r="U27" s="218">
        <f t="shared" si="2"/>
        <v>0</v>
      </c>
      <c r="V27" s="218">
        <f t="shared" si="2"/>
        <v>0</v>
      </c>
      <c r="W27" s="218">
        <f>SUM(W15:W26)</f>
        <v>0</v>
      </c>
    </row>
    <row r="28" spans="2:23" s="9" customFormat="1" ht="15" thickTop="1">
      <c r="B28" s="212" t="s">
        <v>57</v>
      </c>
      <c r="C28" s="212">
        <v>1.47E-2</v>
      </c>
      <c r="D28" s="205"/>
      <c r="E28" s="219" t="s">
        <v>67</v>
      </c>
      <c r="F28" s="219"/>
      <c r="G28" s="220"/>
      <c r="H28" s="221"/>
      <c r="I28" s="222"/>
      <c r="J28" s="222"/>
      <c r="K28" s="222"/>
      <c r="L28" s="222"/>
      <c r="M28" s="222"/>
      <c r="N28" s="222"/>
      <c r="O28" s="222"/>
      <c r="P28" s="222"/>
      <c r="Q28" s="222"/>
      <c r="R28" s="222"/>
      <c r="S28" s="222"/>
      <c r="T28" s="222"/>
      <c r="U28" s="222"/>
      <c r="V28" s="222"/>
      <c r="W28" s="223"/>
    </row>
    <row r="29" spans="2:23" s="9" customFormat="1">
      <c r="B29" s="212" t="s">
        <v>58</v>
      </c>
      <c r="C29" s="212">
        <v>1.47E-2</v>
      </c>
      <c r="D29" s="205"/>
      <c r="E29" s="224" t="s">
        <v>424</v>
      </c>
      <c r="F29" s="224"/>
      <c r="G29" s="225"/>
      <c r="H29" s="226"/>
      <c r="I29" s="227">
        <f>I27+I28</f>
        <v>0</v>
      </c>
      <c r="J29" s="227">
        <f t="shared" ref="J29:M29" si="3">J27+J28</f>
        <v>0</v>
      </c>
      <c r="K29" s="227">
        <f t="shared" si="3"/>
        <v>0</v>
      </c>
      <c r="L29" s="227">
        <f t="shared" si="3"/>
        <v>0</v>
      </c>
      <c r="M29" s="227">
        <f t="shared" si="3"/>
        <v>0</v>
      </c>
      <c r="N29" s="227">
        <f>N27+N28</f>
        <v>0</v>
      </c>
      <c r="O29" s="227">
        <f>O27+O28</f>
        <v>0</v>
      </c>
      <c r="P29" s="227">
        <f t="shared" ref="P29:V29" si="4">P27+P28</f>
        <v>0</v>
      </c>
      <c r="Q29" s="227">
        <f t="shared" si="4"/>
        <v>0</v>
      </c>
      <c r="R29" s="227">
        <f t="shared" si="4"/>
        <v>0</v>
      </c>
      <c r="S29" s="227">
        <f t="shared" si="4"/>
        <v>0</v>
      </c>
      <c r="T29" s="227">
        <f t="shared" si="4"/>
        <v>0</v>
      </c>
      <c r="U29" s="227">
        <f t="shared" si="4"/>
        <v>0</v>
      </c>
      <c r="V29" s="227">
        <f t="shared" si="4"/>
        <v>0</v>
      </c>
      <c r="W29" s="227">
        <f>W27+W28</f>
        <v>0</v>
      </c>
    </row>
    <row r="30" spans="2:23" s="9" customFormat="1">
      <c r="B30" s="212" t="s">
        <v>59</v>
      </c>
      <c r="C30" s="212">
        <v>1.47E-2</v>
      </c>
      <c r="D30" s="205"/>
      <c r="E30" s="213">
        <v>40909</v>
      </c>
      <c r="F30" s="213" t="s">
        <v>178</v>
      </c>
      <c r="G30" s="214" t="s">
        <v>65</v>
      </c>
      <c r="H30" s="228">
        <f>C$19/12</f>
        <v>1.225E-3</v>
      </c>
      <c r="I30" s="229">
        <f>(SUM('1.  LRAMVA Summary'!D$54:D$56)+SUM('1.  LRAMVA Summary'!D$57:D$58)*(MONTH($E30)-1)/12)*$H30</f>
        <v>0</v>
      </c>
      <c r="J30" s="229">
        <f>(SUM('1.  LRAMVA Summary'!E$54:E$56)+SUM('1.  LRAMVA Summary'!E$57:E$58)*(MONTH($E30)-1)/12)*$H30</f>
        <v>0</v>
      </c>
      <c r="K30" s="229">
        <f>(SUM('1.  LRAMVA Summary'!F$54:F$56)+SUM('1.  LRAMVA Summary'!F$57:F$58)*(MONTH($E30)-1)/12)*$H30</f>
        <v>0</v>
      </c>
      <c r="L30" s="229">
        <f>(SUM('1.  LRAMVA Summary'!G$54:G$56)+SUM('1.  LRAMVA Summary'!G$57:G$58)*(MONTH($E30)-1)/12)*$H30</f>
        <v>0</v>
      </c>
      <c r="M30" s="229">
        <f>(SUM('1.  LRAMVA Summary'!H$54:H$56)+SUM('1.  LRAMVA Summary'!H$57:H$58)*(MONTH($E30)-1)/12)*$H30</f>
        <v>0</v>
      </c>
      <c r="N30" s="229">
        <f>(SUM('1.  LRAMVA Summary'!I$54:I$56)+SUM('1.  LRAMVA Summary'!I$57:I$58)*(MONTH($E30)-1)/12)*$H30</f>
        <v>0</v>
      </c>
      <c r="O30" s="229">
        <f>(SUM('1.  LRAMVA Summary'!J$54:J$56)+SUM('1.  LRAMVA Summary'!J$57:J$58)*(MONTH($E30)-1)/12)*$H30</f>
        <v>0</v>
      </c>
      <c r="P30" s="229">
        <f>(SUM('1.  LRAMVA Summary'!K$54:K$56)+SUM('1.  LRAMVA Summary'!K$57:K$58)*(MONTH($E30)-1)/12)*$H30</f>
        <v>0</v>
      </c>
      <c r="Q30" s="229">
        <f>(SUM('1.  LRAMVA Summary'!L$54:L$56)+SUM('1.  LRAMVA Summary'!L$57:L$58)*(MONTH($E30)-1)/12)*$H30</f>
        <v>0</v>
      </c>
      <c r="R30" s="229">
        <f>(SUM('1.  LRAMVA Summary'!M$54:M$56)+SUM('1.  LRAMVA Summary'!M$57:M$58)*(MONTH($E30)-1)/12)*$H30</f>
        <v>0</v>
      </c>
      <c r="S30" s="229">
        <f>(SUM('1.  LRAMVA Summary'!N$54:N$56)+SUM('1.  LRAMVA Summary'!N$57:N$58)*(MONTH($E30)-1)/12)*$H30</f>
        <v>0</v>
      </c>
      <c r="T30" s="229">
        <f>(SUM('1.  LRAMVA Summary'!O$54:O$56)+SUM('1.  LRAMVA Summary'!O$57:O$58)*(MONTH($E30)-1)/12)*$H30</f>
        <v>0</v>
      </c>
      <c r="U30" s="229">
        <f>(SUM('1.  LRAMVA Summary'!P$54:P$56)+SUM('1.  LRAMVA Summary'!P$57:P$58)*(MONTH($E30)-1)/12)*$H30</f>
        <v>0</v>
      </c>
      <c r="V30" s="229">
        <f>(SUM('1.  LRAMVA Summary'!Q$54:Q$56)+SUM('1.  LRAMVA Summary'!Q$57:Q$58)*(MONTH($E30)-1)/12)*$H30</f>
        <v>0</v>
      </c>
      <c r="W30" s="230">
        <f>SUM(I30:V30)</f>
        <v>0</v>
      </c>
    </row>
    <row r="31" spans="2:23" s="9" customFormat="1">
      <c r="B31" s="212" t="s">
        <v>60</v>
      </c>
      <c r="C31" s="212">
        <v>1.47E-2</v>
      </c>
      <c r="D31" s="205"/>
      <c r="E31" s="213">
        <v>40940</v>
      </c>
      <c r="F31" s="213" t="s">
        <v>178</v>
      </c>
      <c r="G31" s="214" t="s">
        <v>65</v>
      </c>
      <c r="H31" s="228">
        <f>C$19/12</f>
        <v>1.225E-3</v>
      </c>
      <c r="I31" s="229">
        <f>(SUM('1.  LRAMVA Summary'!D$54:D$56)+SUM('1.  LRAMVA Summary'!D$57:D$58)*(MONTH($E31)-1)/12)*$H31</f>
        <v>0</v>
      </c>
      <c r="J31" s="229">
        <f>(SUM('1.  LRAMVA Summary'!E$54:E$56)+SUM('1.  LRAMVA Summary'!E$57:E$58)*(MONTH($E31)-1)/12)*$H31</f>
        <v>0</v>
      </c>
      <c r="K31" s="229">
        <f>(SUM('1.  LRAMVA Summary'!F$54:F$56)+SUM('1.  LRAMVA Summary'!F$57:F$58)*(MONTH($E31)-1)/12)*$H31</f>
        <v>0</v>
      </c>
      <c r="L31" s="229">
        <f>(SUM('1.  LRAMVA Summary'!G$54:G$56)+SUM('1.  LRAMVA Summary'!G$57:G$58)*(MONTH($E31)-1)/12)*$H31</f>
        <v>0</v>
      </c>
      <c r="M31" s="229">
        <f>(SUM('1.  LRAMVA Summary'!H$54:H$56)+SUM('1.  LRAMVA Summary'!H$57:H$58)*(MONTH($E31)-1)/12)*$H31</f>
        <v>0</v>
      </c>
      <c r="N31" s="229">
        <f>(SUM('1.  LRAMVA Summary'!I$54:I$56)+SUM('1.  LRAMVA Summary'!I$57:I$58)*(MONTH($E31)-1)/12)*$H31</f>
        <v>0</v>
      </c>
      <c r="O31" s="229">
        <f>(SUM('1.  LRAMVA Summary'!J$54:J$56)+SUM('1.  LRAMVA Summary'!J$57:J$58)*(MONTH($E31)-1)/12)*$H31</f>
        <v>0</v>
      </c>
      <c r="P31" s="229">
        <f>(SUM('1.  LRAMVA Summary'!K$54:K$56)+SUM('1.  LRAMVA Summary'!K$57:K$58)*(MONTH($E31)-1)/12)*$H31</f>
        <v>0</v>
      </c>
      <c r="Q31" s="229">
        <f>(SUM('1.  LRAMVA Summary'!L$54:L$56)+SUM('1.  LRAMVA Summary'!L$57:L$58)*(MONTH($E31)-1)/12)*$H31</f>
        <v>0</v>
      </c>
      <c r="R31" s="229">
        <f>(SUM('1.  LRAMVA Summary'!M$54:M$56)+SUM('1.  LRAMVA Summary'!M$57:M$58)*(MONTH($E31)-1)/12)*$H31</f>
        <v>0</v>
      </c>
      <c r="S31" s="229">
        <f>(SUM('1.  LRAMVA Summary'!N$54:N$56)+SUM('1.  LRAMVA Summary'!N$57:N$58)*(MONTH($E31)-1)/12)*$H31</f>
        <v>0</v>
      </c>
      <c r="T31" s="229">
        <f>(SUM('1.  LRAMVA Summary'!O$54:O$56)+SUM('1.  LRAMVA Summary'!O$57:O$58)*(MONTH($E31)-1)/12)*$H31</f>
        <v>0</v>
      </c>
      <c r="U31" s="229">
        <f>(SUM('1.  LRAMVA Summary'!P$54:P$56)+SUM('1.  LRAMVA Summary'!P$57:P$58)*(MONTH($E31)-1)/12)*$H31</f>
        <v>0</v>
      </c>
      <c r="V31" s="229">
        <f>(SUM('1.  LRAMVA Summary'!Q$54:Q$56)+SUM('1.  LRAMVA Summary'!Q$57:Q$58)*(MONTH($E31)-1)/12)*$H31</f>
        <v>0</v>
      </c>
      <c r="W31" s="230">
        <f t="shared" ref="W31:W40" si="5">SUM(I31:V31)</f>
        <v>0</v>
      </c>
    </row>
    <row r="32" spans="2:23" s="9" customFormat="1">
      <c r="B32" s="212" t="s">
        <v>61</v>
      </c>
      <c r="C32" s="212">
        <v>1.0999999999999999E-2</v>
      </c>
      <c r="D32" s="205"/>
      <c r="E32" s="213">
        <v>40969</v>
      </c>
      <c r="F32" s="213" t="s">
        <v>178</v>
      </c>
      <c r="G32" s="214" t="s">
        <v>65</v>
      </c>
      <c r="H32" s="228">
        <f>C$19/12</f>
        <v>1.225E-3</v>
      </c>
      <c r="I32" s="229">
        <f>(SUM('1.  LRAMVA Summary'!D$54:D$56)+SUM('1.  LRAMVA Summary'!D$57:D$58)*(MONTH($E32)-1)/12)*$H32</f>
        <v>0</v>
      </c>
      <c r="J32" s="229">
        <f>(SUM('1.  LRAMVA Summary'!E$54:E$56)+SUM('1.  LRAMVA Summary'!E$57:E$58)*(MONTH($E32)-1)/12)*$H32</f>
        <v>0</v>
      </c>
      <c r="K32" s="229">
        <f>(SUM('1.  LRAMVA Summary'!F$54:F$56)+SUM('1.  LRAMVA Summary'!F$57:F$58)*(MONTH($E32)-1)/12)*$H32</f>
        <v>0</v>
      </c>
      <c r="L32" s="229">
        <f>(SUM('1.  LRAMVA Summary'!G$54:G$56)+SUM('1.  LRAMVA Summary'!G$57:G$58)*(MONTH($E32)-1)/12)*$H32</f>
        <v>0</v>
      </c>
      <c r="M32" s="229">
        <f>(SUM('1.  LRAMVA Summary'!H$54:H$56)+SUM('1.  LRAMVA Summary'!H$57:H$58)*(MONTH($E32)-1)/12)*$H32</f>
        <v>0</v>
      </c>
      <c r="N32" s="229">
        <f>(SUM('1.  LRAMVA Summary'!I$54:I$56)+SUM('1.  LRAMVA Summary'!I$57:I$58)*(MONTH($E32)-1)/12)*$H32</f>
        <v>0</v>
      </c>
      <c r="O32" s="229">
        <f>(SUM('1.  LRAMVA Summary'!J$54:J$56)+SUM('1.  LRAMVA Summary'!J$57:J$58)*(MONTH($E32)-1)/12)*$H32</f>
        <v>0</v>
      </c>
      <c r="P32" s="229">
        <f>(SUM('1.  LRAMVA Summary'!K$54:K$56)+SUM('1.  LRAMVA Summary'!K$57:K$58)*(MONTH($E32)-1)/12)*$H32</f>
        <v>0</v>
      </c>
      <c r="Q32" s="229">
        <f>(SUM('1.  LRAMVA Summary'!L$54:L$56)+SUM('1.  LRAMVA Summary'!L$57:L$58)*(MONTH($E32)-1)/12)*$H32</f>
        <v>0</v>
      </c>
      <c r="R32" s="229">
        <f>(SUM('1.  LRAMVA Summary'!M$54:M$56)+SUM('1.  LRAMVA Summary'!M$57:M$58)*(MONTH($E32)-1)/12)*$H32</f>
        <v>0</v>
      </c>
      <c r="S32" s="229">
        <f>(SUM('1.  LRAMVA Summary'!N$54:N$56)+SUM('1.  LRAMVA Summary'!N$57:N$58)*(MONTH($E32)-1)/12)*$H32</f>
        <v>0</v>
      </c>
      <c r="T32" s="229">
        <f>(SUM('1.  LRAMVA Summary'!O$54:O$56)+SUM('1.  LRAMVA Summary'!O$57:O$58)*(MONTH($E32)-1)/12)*$H32</f>
        <v>0</v>
      </c>
      <c r="U32" s="229">
        <f>(SUM('1.  LRAMVA Summary'!P$54:P$56)+SUM('1.  LRAMVA Summary'!P$57:P$58)*(MONTH($E32)-1)/12)*$H32</f>
        <v>0</v>
      </c>
      <c r="V32" s="229">
        <f>(SUM('1.  LRAMVA Summary'!Q$54:Q$56)+SUM('1.  LRAMVA Summary'!Q$57:Q$58)*(MONTH($E32)-1)/12)*$H32</f>
        <v>0</v>
      </c>
      <c r="W32" s="230">
        <f t="shared" si="5"/>
        <v>0</v>
      </c>
    </row>
    <row r="33" spans="2:23" s="9" customFormat="1">
      <c r="B33" s="212" t="s">
        <v>176</v>
      </c>
      <c r="C33" s="212">
        <v>1.0999999999999999E-2</v>
      </c>
      <c r="D33" s="205"/>
      <c r="E33" s="213">
        <v>41000</v>
      </c>
      <c r="F33" s="213" t="s">
        <v>178</v>
      </c>
      <c r="G33" s="214" t="s">
        <v>66</v>
      </c>
      <c r="H33" s="231">
        <f>C$20/12</f>
        <v>1.225E-3</v>
      </c>
      <c r="I33" s="229">
        <f>(SUM('1.  LRAMVA Summary'!D$54:D$56)+SUM('1.  LRAMVA Summary'!D$57:D$58)*(MONTH($E33)-1)/12)*$H33</f>
        <v>0</v>
      </c>
      <c r="J33" s="229">
        <f>(SUM('1.  LRAMVA Summary'!E$54:E$56)+SUM('1.  LRAMVA Summary'!E$57:E$58)*(MONTH($E33)-1)/12)*$H33</f>
        <v>0</v>
      </c>
      <c r="K33" s="229">
        <f>(SUM('1.  LRAMVA Summary'!F$54:F$56)+SUM('1.  LRAMVA Summary'!F$57:F$58)*(MONTH($E33)-1)/12)*$H33</f>
        <v>0</v>
      </c>
      <c r="L33" s="229">
        <f>(SUM('1.  LRAMVA Summary'!G$54:G$56)+SUM('1.  LRAMVA Summary'!G$57:G$58)*(MONTH($E33)-1)/12)*$H33</f>
        <v>0</v>
      </c>
      <c r="M33" s="229">
        <f>(SUM('1.  LRAMVA Summary'!H$54:H$56)+SUM('1.  LRAMVA Summary'!H$57:H$58)*(MONTH($E33)-1)/12)*$H33</f>
        <v>0</v>
      </c>
      <c r="N33" s="229">
        <f>(SUM('1.  LRAMVA Summary'!I$54:I$56)+SUM('1.  LRAMVA Summary'!I$57:I$58)*(MONTH($E33)-1)/12)*$H33</f>
        <v>0</v>
      </c>
      <c r="O33" s="229">
        <f>(SUM('1.  LRAMVA Summary'!J$54:J$56)+SUM('1.  LRAMVA Summary'!J$57:J$58)*(MONTH($E33)-1)/12)*$H33</f>
        <v>0</v>
      </c>
      <c r="P33" s="229">
        <f>(SUM('1.  LRAMVA Summary'!K$54:K$56)+SUM('1.  LRAMVA Summary'!K$57:K$58)*(MONTH($E33)-1)/12)*$H33</f>
        <v>0</v>
      </c>
      <c r="Q33" s="229">
        <f>(SUM('1.  LRAMVA Summary'!L$54:L$56)+SUM('1.  LRAMVA Summary'!L$57:L$58)*(MONTH($E33)-1)/12)*$H33</f>
        <v>0</v>
      </c>
      <c r="R33" s="229">
        <f>(SUM('1.  LRAMVA Summary'!M$54:M$56)+SUM('1.  LRAMVA Summary'!M$57:M$58)*(MONTH($E33)-1)/12)*$H33</f>
        <v>0</v>
      </c>
      <c r="S33" s="229">
        <f>(SUM('1.  LRAMVA Summary'!N$54:N$56)+SUM('1.  LRAMVA Summary'!N$57:N$58)*(MONTH($E33)-1)/12)*$H33</f>
        <v>0</v>
      </c>
      <c r="T33" s="229">
        <f>(SUM('1.  LRAMVA Summary'!O$54:O$56)+SUM('1.  LRAMVA Summary'!O$57:O$58)*(MONTH($E33)-1)/12)*$H33</f>
        <v>0</v>
      </c>
      <c r="U33" s="229">
        <f>(SUM('1.  LRAMVA Summary'!P$54:P$56)+SUM('1.  LRAMVA Summary'!P$57:P$58)*(MONTH($E33)-1)/12)*$H33</f>
        <v>0</v>
      </c>
      <c r="V33" s="229">
        <f>(SUM('1.  LRAMVA Summary'!Q$54:Q$56)+SUM('1.  LRAMVA Summary'!Q$57:Q$58)*(MONTH($E33)-1)/12)*$H33</f>
        <v>0</v>
      </c>
      <c r="W33" s="230">
        <f t="shared" si="5"/>
        <v>0</v>
      </c>
    </row>
    <row r="34" spans="2:23" s="9" customFormat="1">
      <c r="B34" s="212" t="s">
        <v>177</v>
      </c>
      <c r="C34" s="212">
        <v>1.0999999999999999E-2</v>
      </c>
      <c r="D34" s="205"/>
      <c r="E34" s="213">
        <v>41030</v>
      </c>
      <c r="F34" s="213" t="s">
        <v>178</v>
      </c>
      <c r="G34" s="214" t="s">
        <v>66</v>
      </c>
      <c r="H34" s="228">
        <f>C$20/12</f>
        <v>1.225E-3</v>
      </c>
      <c r="I34" s="229">
        <f>(SUM('1.  LRAMVA Summary'!D$54:D$56)+SUM('1.  LRAMVA Summary'!D$57:D$58)*(MONTH($E34)-1)/12)*$H34</f>
        <v>0</v>
      </c>
      <c r="J34" s="229">
        <f>(SUM('1.  LRAMVA Summary'!E$54:E$56)+SUM('1.  LRAMVA Summary'!E$57:E$58)*(MONTH($E34)-1)/12)*$H34</f>
        <v>0</v>
      </c>
      <c r="K34" s="229">
        <f>(SUM('1.  LRAMVA Summary'!F$54:F$56)+SUM('1.  LRAMVA Summary'!F$57:F$58)*(MONTH($E34)-1)/12)*$H34</f>
        <v>0</v>
      </c>
      <c r="L34" s="229">
        <f>(SUM('1.  LRAMVA Summary'!G$54:G$56)+SUM('1.  LRAMVA Summary'!G$57:G$58)*(MONTH($E34)-1)/12)*$H34</f>
        <v>0</v>
      </c>
      <c r="M34" s="229">
        <f>(SUM('1.  LRAMVA Summary'!H$54:H$56)+SUM('1.  LRAMVA Summary'!H$57:H$58)*(MONTH($E34)-1)/12)*$H34</f>
        <v>0</v>
      </c>
      <c r="N34" s="229">
        <f>(SUM('1.  LRAMVA Summary'!I$54:I$56)+SUM('1.  LRAMVA Summary'!I$57:I$58)*(MONTH($E34)-1)/12)*$H34</f>
        <v>0</v>
      </c>
      <c r="O34" s="229">
        <f>(SUM('1.  LRAMVA Summary'!J$54:J$56)+SUM('1.  LRAMVA Summary'!J$57:J$58)*(MONTH($E34)-1)/12)*$H34</f>
        <v>0</v>
      </c>
      <c r="P34" s="229">
        <f>(SUM('1.  LRAMVA Summary'!K$54:K$56)+SUM('1.  LRAMVA Summary'!K$57:K$58)*(MONTH($E34)-1)/12)*$H34</f>
        <v>0</v>
      </c>
      <c r="Q34" s="229">
        <f>(SUM('1.  LRAMVA Summary'!L$54:L$56)+SUM('1.  LRAMVA Summary'!L$57:L$58)*(MONTH($E34)-1)/12)*$H34</f>
        <v>0</v>
      </c>
      <c r="R34" s="229">
        <f>(SUM('1.  LRAMVA Summary'!M$54:M$56)+SUM('1.  LRAMVA Summary'!M$57:M$58)*(MONTH($E34)-1)/12)*$H34</f>
        <v>0</v>
      </c>
      <c r="S34" s="229">
        <f>(SUM('1.  LRAMVA Summary'!N$54:N$56)+SUM('1.  LRAMVA Summary'!N$57:N$58)*(MONTH($E34)-1)/12)*$H34</f>
        <v>0</v>
      </c>
      <c r="T34" s="229">
        <f>(SUM('1.  LRAMVA Summary'!O$54:O$56)+SUM('1.  LRAMVA Summary'!O$57:O$58)*(MONTH($E34)-1)/12)*$H34</f>
        <v>0</v>
      </c>
      <c r="U34" s="229">
        <f>(SUM('1.  LRAMVA Summary'!P$54:P$56)+SUM('1.  LRAMVA Summary'!P$57:P$58)*(MONTH($E34)-1)/12)*$H34</f>
        <v>0</v>
      </c>
      <c r="V34" s="229">
        <f>(SUM('1.  LRAMVA Summary'!Q$54:Q$56)+SUM('1.  LRAMVA Summary'!Q$57:Q$58)*(MONTH($E34)-1)/12)*$H34</f>
        <v>0</v>
      </c>
      <c r="W34" s="230">
        <f t="shared" si="5"/>
        <v>0</v>
      </c>
    </row>
    <row r="35" spans="2:23" s="9" customFormat="1">
      <c r="B35" s="212" t="s">
        <v>73</v>
      </c>
      <c r="C35" s="212">
        <v>1.0999999999999999E-2</v>
      </c>
      <c r="D35" s="205"/>
      <c r="E35" s="213">
        <v>41061</v>
      </c>
      <c r="F35" s="213" t="s">
        <v>178</v>
      </c>
      <c r="G35" s="214" t="s">
        <v>66</v>
      </c>
      <c r="H35" s="228">
        <f>C$20/12</f>
        <v>1.225E-3</v>
      </c>
      <c r="I35" s="229">
        <f>(SUM('1.  LRAMVA Summary'!D$54:D$56)+SUM('1.  LRAMVA Summary'!D$57:D$58)*(MONTH($E35)-1)/12)*$H35</f>
        <v>0</v>
      </c>
      <c r="J35" s="229">
        <f>(SUM('1.  LRAMVA Summary'!E$54:E$56)+SUM('1.  LRAMVA Summary'!E$57:E$58)*(MONTH($E35)-1)/12)*$H35</f>
        <v>0</v>
      </c>
      <c r="K35" s="229">
        <f>(SUM('1.  LRAMVA Summary'!F$54:F$56)+SUM('1.  LRAMVA Summary'!F$57:F$58)*(MONTH($E35)-1)/12)*$H35</f>
        <v>0</v>
      </c>
      <c r="L35" s="229">
        <f>(SUM('1.  LRAMVA Summary'!G$54:G$56)+SUM('1.  LRAMVA Summary'!G$57:G$58)*(MONTH($E35)-1)/12)*$H35</f>
        <v>0</v>
      </c>
      <c r="M35" s="229">
        <f>(SUM('1.  LRAMVA Summary'!H$54:H$56)+SUM('1.  LRAMVA Summary'!H$57:H$58)*(MONTH($E35)-1)/12)*$H35</f>
        <v>0</v>
      </c>
      <c r="N35" s="229">
        <f>(SUM('1.  LRAMVA Summary'!I$54:I$56)+SUM('1.  LRAMVA Summary'!I$57:I$58)*(MONTH($E35)-1)/12)*$H35</f>
        <v>0</v>
      </c>
      <c r="O35" s="229">
        <f>(SUM('1.  LRAMVA Summary'!J$54:J$56)+SUM('1.  LRAMVA Summary'!J$57:J$58)*(MONTH($E35)-1)/12)*$H35</f>
        <v>0</v>
      </c>
      <c r="P35" s="229">
        <f>(SUM('1.  LRAMVA Summary'!K$54:K$56)+SUM('1.  LRAMVA Summary'!K$57:K$58)*(MONTH($E35)-1)/12)*$H35</f>
        <v>0</v>
      </c>
      <c r="Q35" s="229">
        <f>(SUM('1.  LRAMVA Summary'!L$54:L$56)+SUM('1.  LRAMVA Summary'!L$57:L$58)*(MONTH($E35)-1)/12)*$H35</f>
        <v>0</v>
      </c>
      <c r="R35" s="229">
        <f>(SUM('1.  LRAMVA Summary'!M$54:M$56)+SUM('1.  LRAMVA Summary'!M$57:M$58)*(MONTH($E35)-1)/12)*$H35</f>
        <v>0</v>
      </c>
      <c r="S35" s="229">
        <f>(SUM('1.  LRAMVA Summary'!N$54:N$56)+SUM('1.  LRAMVA Summary'!N$57:N$58)*(MONTH($E35)-1)/12)*$H35</f>
        <v>0</v>
      </c>
      <c r="T35" s="229">
        <f>(SUM('1.  LRAMVA Summary'!O$54:O$56)+SUM('1.  LRAMVA Summary'!O$57:O$58)*(MONTH($E35)-1)/12)*$H35</f>
        <v>0</v>
      </c>
      <c r="U35" s="229">
        <f>(SUM('1.  LRAMVA Summary'!P$54:P$56)+SUM('1.  LRAMVA Summary'!P$57:P$58)*(MONTH($E35)-1)/12)*$H35</f>
        <v>0</v>
      </c>
      <c r="V35" s="229">
        <f>(SUM('1.  LRAMVA Summary'!Q$54:Q$56)+SUM('1.  LRAMVA Summary'!Q$57:Q$58)*(MONTH($E35)-1)/12)*$H35</f>
        <v>0</v>
      </c>
      <c r="W35" s="230">
        <f t="shared" si="5"/>
        <v>0</v>
      </c>
    </row>
    <row r="36" spans="2:23" s="9" customFormat="1">
      <c r="B36" s="212" t="s">
        <v>74</v>
      </c>
      <c r="C36" s="212">
        <v>1.0999999999999999E-2</v>
      </c>
      <c r="D36" s="205"/>
      <c r="E36" s="213">
        <v>41091</v>
      </c>
      <c r="F36" s="213" t="s">
        <v>178</v>
      </c>
      <c r="G36" s="214" t="s">
        <v>68</v>
      </c>
      <c r="H36" s="231">
        <f>C$21/12</f>
        <v>1.225E-3</v>
      </c>
      <c r="I36" s="229">
        <f>(SUM('1.  LRAMVA Summary'!D$54:D$56)+SUM('1.  LRAMVA Summary'!D$57:D$58)*(MONTH($E36)-1)/12)*$H36</f>
        <v>0</v>
      </c>
      <c r="J36" s="229">
        <f>(SUM('1.  LRAMVA Summary'!E$54:E$56)+SUM('1.  LRAMVA Summary'!E$57:E$58)*(MONTH($E36)-1)/12)*$H36</f>
        <v>0</v>
      </c>
      <c r="K36" s="229">
        <f>(SUM('1.  LRAMVA Summary'!F$54:F$56)+SUM('1.  LRAMVA Summary'!F$57:F$58)*(MONTH($E36)-1)/12)*$H36</f>
        <v>0</v>
      </c>
      <c r="L36" s="229">
        <f>(SUM('1.  LRAMVA Summary'!G$54:G$56)+SUM('1.  LRAMVA Summary'!G$57:G$58)*(MONTH($E36)-1)/12)*$H36</f>
        <v>0</v>
      </c>
      <c r="M36" s="229">
        <f>(SUM('1.  LRAMVA Summary'!H$54:H$56)+SUM('1.  LRAMVA Summary'!H$57:H$58)*(MONTH($E36)-1)/12)*$H36</f>
        <v>0</v>
      </c>
      <c r="N36" s="229">
        <f>(SUM('1.  LRAMVA Summary'!I$54:I$56)+SUM('1.  LRAMVA Summary'!I$57:I$58)*(MONTH($E36)-1)/12)*$H36</f>
        <v>0</v>
      </c>
      <c r="O36" s="229">
        <f>(SUM('1.  LRAMVA Summary'!J$54:J$56)+SUM('1.  LRAMVA Summary'!J$57:J$58)*(MONTH($E36)-1)/12)*$H36</f>
        <v>0</v>
      </c>
      <c r="P36" s="229">
        <f>(SUM('1.  LRAMVA Summary'!K$54:K$56)+SUM('1.  LRAMVA Summary'!K$57:K$58)*(MONTH($E36)-1)/12)*$H36</f>
        <v>0</v>
      </c>
      <c r="Q36" s="229">
        <f>(SUM('1.  LRAMVA Summary'!L$54:L$56)+SUM('1.  LRAMVA Summary'!L$57:L$58)*(MONTH($E36)-1)/12)*$H36</f>
        <v>0</v>
      </c>
      <c r="R36" s="229">
        <f>(SUM('1.  LRAMVA Summary'!M$54:M$56)+SUM('1.  LRAMVA Summary'!M$57:M$58)*(MONTH($E36)-1)/12)*$H36</f>
        <v>0</v>
      </c>
      <c r="S36" s="229">
        <f>(SUM('1.  LRAMVA Summary'!N$54:N$56)+SUM('1.  LRAMVA Summary'!N$57:N$58)*(MONTH($E36)-1)/12)*$H36</f>
        <v>0</v>
      </c>
      <c r="T36" s="229">
        <f>(SUM('1.  LRAMVA Summary'!O$54:O$56)+SUM('1.  LRAMVA Summary'!O$57:O$58)*(MONTH($E36)-1)/12)*$H36</f>
        <v>0</v>
      </c>
      <c r="U36" s="229">
        <f>(SUM('1.  LRAMVA Summary'!P$54:P$56)+SUM('1.  LRAMVA Summary'!P$57:P$58)*(MONTH($E36)-1)/12)*$H36</f>
        <v>0</v>
      </c>
      <c r="V36" s="229">
        <f>(SUM('1.  LRAMVA Summary'!Q$54:Q$56)+SUM('1.  LRAMVA Summary'!Q$57:Q$58)*(MONTH($E36)-1)/12)*$H36</f>
        <v>0</v>
      </c>
      <c r="W36" s="230">
        <f t="shared" si="5"/>
        <v>0</v>
      </c>
    </row>
    <row r="37" spans="2:23" s="9" customFormat="1">
      <c r="B37" s="212" t="s">
        <v>75</v>
      </c>
      <c r="C37" s="212">
        <v>1.0999999999999999E-2</v>
      </c>
      <c r="D37" s="205"/>
      <c r="E37" s="213">
        <v>41122</v>
      </c>
      <c r="F37" s="213" t="s">
        <v>178</v>
      </c>
      <c r="G37" s="214" t="s">
        <v>68</v>
      </c>
      <c r="H37" s="228">
        <f>C$21/12</f>
        <v>1.225E-3</v>
      </c>
      <c r="I37" s="229">
        <f>(SUM('1.  LRAMVA Summary'!D$54:D$56)+SUM('1.  LRAMVA Summary'!D$57:D$58)*(MONTH($E37)-1)/12)*$H37</f>
        <v>0</v>
      </c>
      <c r="J37" s="229">
        <f>(SUM('1.  LRAMVA Summary'!E$54:E$56)+SUM('1.  LRAMVA Summary'!E$57:E$58)*(MONTH($E37)-1)/12)*$H37</f>
        <v>0</v>
      </c>
      <c r="K37" s="229">
        <f>(SUM('1.  LRAMVA Summary'!F$54:F$56)+SUM('1.  LRAMVA Summary'!F$57:F$58)*(MONTH($E37)-1)/12)*$H37</f>
        <v>0</v>
      </c>
      <c r="L37" s="229">
        <f>(SUM('1.  LRAMVA Summary'!G$54:G$56)+SUM('1.  LRAMVA Summary'!G$57:G$58)*(MONTH($E37)-1)/12)*$H37</f>
        <v>0</v>
      </c>
      <c r="M37" s="229">
        <f>(SUM('1.  LRAMVA Summary'!H$54:H$56)+SUM('1.  LRAMVA Summary'!H$57:H$58)*(MONTH($E37)-1)/12)*$H37</f>
        <v>0</v>
      </c>
      <c r="N37" s="229">
        <f>(SUM('1.  LRAMVA Summary'!I$54:I$56)+SUM('1.  LRAMVA Summary'!I$57:I$58)*(MONTH($E37)-1)/12)*$H37</f>
        <v>0</v>
      </c>
      <c r="O37" s="229">
        <f>(SUM('1.  LRAMVA Summary'!J$54:J$56)+SUM('1.  LRAMVA Summary'!J$57:J$58)*(MONTH($E37)-1)/12)*$H37</f>
        <v>0</v>
      </c>
      <c r="P37" s="229">
        <f>(SUM('1.  LRAMVA Summary'!K$54:K$56)+SUM('1.  LRAMVA Summary'!K$57:K$58)*(MONTH($E37)-1)/12)*$H37</f>
        <v>0</v>
      </c>
      <c r="Q37" s="229">
        <f>(SUM('1.  LRAMVA Summary'!L$54:L$56)+SUM('1.  LRAMVA Summary'!L$57:L$58)*(MONTH($E37)-1)/12)*$H37</f>
        <v>0</v>
      </c>
      <c r="R37" s="229">
        <f>(SUM('1.  LRAMVA Summary'!M$54:M$56)+SUM('1.  LRAMVA Summary'!M$57:M$58)*(MONTH($E37)-1)/12)*$H37</f>
        <v>0</v>
      </c>
      <c r="S37" s="229">
        <f>(SUM('1.  LRAMVA Summary'!N$54:N$56)+SUM('1.  LRAMVA Summary'!N$57:N$58)*(MONTH($E37)-1)/12)*$H37</f>
        <v>0</v>
      </c>
      <c r="T37" s="229">
        <f>(SUM('1.  LRAMVA Summary'!O$54:O$56)+SUM('1.  LRAMVA Summary'!O$57:O$58)*(MONTH($E37)-1)/12)*$H37</f>
        <v>0</v>
      </c>
      <c r="U37" s="229">
        <f>(SUM('1.  LRAMVA Summary'!P$54:P$56)+SUM('1.  LRAMVA Summary'!P$57:P$58)*(MONTH($E37)-1)/12)*$H37</f>
        <v>0</v>
      </c>
      <c r="V37" s="229">
        <f>(SUM('1.  LRAMVA Summary'!Q$54:Q$56)+SUM('1.  LRAMVA Summary'!Q$57:Q$58)*(MONTH($E37)-1)/12)*$H37</f>
        <v>0</v>
      </c>
      <c r="W37" s="230">
        <f t="shared" si="5"/>
        <v>0</v>
      </c>
    </row>
    <row r="38" spans="2:23" s="9" customFormat="1">
      <c r="B38" s="212" t="s">
        <v>76</v>
      </c>
      <c r="C38" s="212">
        <v>1.0999999999999999E-2</v>
      </c>
      <c r="D38" s="205"/>
      <c r="E38" s="213">
        <v>41153</v>
      </c>
      <c r="F38" s="213" t="s">
        <v>178</v>
      </c>
      <c r="G38" s="214" t="s">
        <v>68</v>
      </c>
      <c r="H38" s="228">
        <f>C$21/12</f>
        <v>1.225E-3</v>
      </c>
      <c r="I38" s="229">
        <f>(SUM('1.  LRAMVA Summary'!D$54:D$56)+SUM('1.  LRAMVA Summary'!D$57:D$58)*(MONTH($E38)-1)/12)*$H38</f>
        <v>0</v>
      </c>
      <c r="J38" s="229">
        <f>(SUM('1.  LRAMVA Summary'!E$54:E$56)+SUM('1.  LRAMVA Summary'!E$57:E$58)*(MONTH($E38)-1)/12)*$H38</f>
        <v>0</v>
      </c>
      <c r="K38" s="229">
        <f>(SUM('1.  LRAMVA Summary'!F$54:F$56)+SUM('1.  LRAMVA Summary'!F$57:F$58)*(MONTH($E38)-1)/12)*$H38</f>
        <v>0</v>
      </c>
      <c r="L38" s="229">
        <f>(SUM('1.  LRAMVA Summary'!G$54:G$56)+SUM('1.  LRAMVA Summary'!G$57:G$58)*(MONTH($E38)-1)/12)*$H38</f>
        <v>0</v>
      </c>
      <c r="M38" s="229">
        <f>(SUM('1.  LRAMVA Summary'!H$54:H$56)+SUM('1.  LRAMVA Summary'!H$57:H$58)*(MONTH($E38)-1)/12)*$H38</f>
        <v>0</v>
      </c>
      <c r="N38" s="229">
        <f>(SUM('1.  LRAMVA Summary'!I$54:I$56)+SUM('1.  LRAMVA Summary'!I$57:I$58)*(MONTH($E38)-1)/12)*$H38</f>
        <v>0</v>
      </c>
      <c r="O38" s="229">
        <f>(SUM('1.  LRAMVA Summary'!J$54:J$56)+SUM('1.  LRAMVA Summary'!J$57:J$58)*(MONTH($E38)-1)/12)*$H38</f>
        <v>0</v>
      </c>
      <c r="P38" s="229">
        <f>(SUM('1.  LRAMVA Summary'!K$54:K$56)+SUM('1.  LRAMVA Summary'!K$57:K$58)*(MONTH($E38)-1)/12)*$H38</f>
        <v>0</v>
      </c>
      <c r="Q38" s="229">
        <f>(SUM('1.  LRAMVA Summary'!L$54:L$56)+SUM('1.  LRAMVA Summary'!L$57:L$58)*(MONTH($E38)-1)/12)*$H38</f>
        <v>0</v>
      </c>
      <c r="R38" s="229">
        <f>(SUM('1.  LRAMVA Summary'!M$54:M$56)+SUM('1.  LRAMVA Summary'!M$57:M$58)*(MONTH($E38)-1)/12)*$H38</f>
        <v>0</v>
      </c>
      <c r="S38" s="229">
        <f>(SUM('1.  LRAMVA Summary'!N$54:N$56)+SUM('1.  LRAMVA Summary'!N$57:N$58)*(MONTH($E38)-1)/12)*$H38</f>
        <v>0</v>
      </c>
      <c r="T38" s="229">
        <f>(SUM('1.  LRAMVA Summary'!O$54:O$56)+SUM('1.  LRAMVA Summary'!O$57:O$58)*(MONTH($E38)-1)/12)*$H38</f>
        <v>0</v>
      </c>
      <c r="U38" s="229">
        <f>(SUM('1.  LRAMVA Summary'!P$54:P$56)+SUM('1.  LRAMVA Summary'!P$57:P$58)*(MONTH($E38)-1)/12)*$H38</f>
        <v>0</v>
      </c>
      <c r="V38" s="229">
        <f>(SUM('1.  LRAMVA Summary'!Q$54:Q$56)+SUM('1.  LRAMVA Summary'!Q$57:Q$58)*(MONTH($E38)-1)/12)*$H38</f>
        <v>0</v>
      </c>
      <c r="W38" s="230">
        <f t="shared" si="5"/>
        <v>0</v>
      </c>
    </row>
    <row r="39" spans="2:23" s="9" customFormat="1">
      <c r="B39" s="212" t="s">
        <v>77</v>
      </c>
      <c r="C39" s="212">
        <v>1.0999999999999999E-2</v>
      </c>
      <c r="D39" s="205"/>
      <c r="E39" s="213">
        <v>41183</v>
      </c>
      <c r="F39" s="213" t="s">
        <v>178</v>
      </c>
      <c r="G39" s="214" t="s">
        <v>69</v>
      </c>
      <c r="H39" s="231">
        <f>C$22/12</f>
        <v>1.225E-3</v>
      </c>
      <c r="I39" s="229">
        <f>(SUM('1.  LRAMVA Summary'!D$54:D$56)+SUM('1.  LRAMVA Summary'!D$57:D$58)*(MONTH($E39)-1)/12)*$H39</f>
        <v>0</v>
      </c>
      <c r="J39" s="229">
        <f>(SUM('1.  LRAMVA Summary'!E$54:E$56)+SUM('1.  LRAMVA Summary'!E$57:E$58)*(MONTH($E39)-1)/12)*$H39</f>
        <v>0</v>
      </c>
      <c r="K39" s="229">
        <f>(SUM('1.  LRAMVA Summary'!F$54:F$56)+SUM('1.  LRAMVA Summary'!F$57:F$58)*(MONTH($E39)-1)/12)*$H39</f>
        <v>0</v>
      </c>
      <c r="L39" s="229">
        <f>(SUM('1.  LRAMVA Summary'!G$54:G$56)+SUM('1.  LRAMVA Summary'!G$57:G$58)*(MONTH($E39)-1)/12)*$H39</f>
        <v>0</v>
      </c>
      <c r="M39" s="229">
        <f>(SUM('1.  LRAMVA Summary'!H$54:H$56)+SUM('1.  LRAMVA Summary'!H$57:H$58)*(MONTH($E39)-1)/12)*$H39</f>
        <v>0</v>
      </c>
      <c r="N39" s="229">
        <f>(SUM('1.  LRAMVA Summary'!I$54:I$56)+SUM('1.  LRAMVA Summary'!I$57:I$58)*(MONTH($E39)-1)/12)*$H39</f>
        <v>0</v>
      </c>
      <c r="O39" s="229">
        <f>(SUM('1.  LRAMVA Summary'!J$54:J$56)+SUM('1.  LRAMVA Summary'!J$57:J$58)*(MONTH($E39)-1)/12)*$H39</f>
        <v>0</v>
      </c>
      <c r="P39" s="229">
        <f>(SUM('1.  LRAMVA Summary'!K$54:K$56)+SUM('1.  LRAMVA Summary'!K$57:K$58)*(MONTH($E39)-1)/12)*$H39</f>
        <v>0</v>
      </c>
      <c r="Q39" s="229">
        <f>(SUM('1.  LRAMVA Summary'!L$54:L$56)+SUM('1.  LRAMVA Summary'!L$57:L$58)*(MONTH($E39)-1)/12)*$H39</f>
        <v>0</v>
      </c>
      <c r="R39" s="229">
        <f>(SUM('1.  LRAMVA Summary'!M$54:M$56)+SUM('1.  LRAMVA Summary'!M$57:M$58)*(MONTH($E39)-1)/12)*$H39</f>
        <v>0</v>
      </c>
      <c r="S39" s="229">
        <f>(SUM('1.  LRAMVA Summary'!N$54:N$56)+SUM('1.  LRAMVA Summary'!N$57:N$58)*(MONTH($E39)-1)/12)*$H39</f>
        <v>0</v>
      </c>
      <c r="T39" s="229">
        <f>(SUM('1.  LRAMVA Summary'!O$54:O$56)+SUM('1.  LRAMVA Summary'!O$57:O$58)*(MONTH($E39)-1)/12)*$H39</f>
        <v>0</v>
      </c>
      <c r="U39" s="229">
        <f>(SUM('1.  LRAMVA Summary'!P$54:P$56)+SUM('1.  LRAMVA Summary'!P$57:P$58)*(MONTH($E39)-1)/12)*$H39</f>
        <v>0</v>
      </c>
      <c r="V39" s="229">
        <f>(SUM('1.  LRAMVA Summary'!Q$54:Q$56)+SUM('1.  LRAMVA Summary'!Q$57:Q$58)*(MONTH($E39)-1)/12)*$H39</f>
        <v>0</v>
      </c>
      <c r="W39" s="230">
        <f t="shared" si="5"/>
        <v>0</v>
      </c>
    </row>
    <row r="40" spans="2:23" s="9" customFormat="1">
      <c r="B40" s="212" t="s">
        <v>78</v>
      </c>
      <c r="C40" s="720">
        <v>1.0999999999999999E-2</v>
      </c>
      <c r="D40" s="205"/>
      <c r="E40" s="213">
        <v>41214</v>
      </c>
      <c r="F40" s="213" t="s">
        <v>178</v>
      </c>
      <c r="G40" s="214" t="s">
        <v>69</v>
      </c>
      <c r="H40" s="228">
        <f>C$22/12</f>
        <v>1.225E-3</v>
      </c>
      <c r="I40" s="229">
        <f>(SUM('1.  LRAMVA Summary'!D$54:D$56)+SUM('1.  LRAMVA Summary'!D$57:D$58)*(MONTH($E40)-1)/12)*$H40</f>
        <v>0</v>
      </c>
      <c r="J40" s="229">
        <f>(SUM('1.  LRAMVA Summary'!E$54:E$56)+SUM('1.  LRAMVA Summary'!E$57:E$58)*(MONTH($E40)-1)/12)*$H40</f>
        <v>0</v>
      </c>
      <c r="K40" s="229">
        <f>(SUM('1.  LRAMVA Summary'!F$54:F$56)+SUM('1.  LRAMVA Summary'!F$57:F$58)*(MONTH($E40)-1)/12)*$H40</f>
        <v>0</v>
      </c>
      <c r="L40" s="229">
        <f>(SUM('1.  LRAMVA Summary'!G$54:G$56)+SUM('1.  LRAMVA Summary'!G$57:G$58)*(MONTH($E40)-1)/12)*$H40</f>
        <v>0</v>
      </c>
      <c r="M40" s="229">
        <f>(SUM('1.  LRAMVA Summary'!H$54:H$56)+SUM('1.  LRAMVA Summary'!H$57:H$58)*(MONTH($E40)-1)/12)*$H40</f>
        <v>0</v>
      </c>
      <c r="N40" s="229">
        <f>(SUM('1.  LRAMVA Summary'!I$54:I$56)+SUM('1.  LRAMVA Summary'!I$57:I$58)*(MONTH($E40)-1)/12)*$H40</f>
        <v>0</v>
      </c>
      <c r="O40" s="229">
        <f>(SUM('1.  LRAMVA Summary'!J$54:J$56)+SUM('1.  LRAMVA Summary'!J$57:J$58)*(MONTH($E40)-1)/12)*$H40</f>
        <v>0</v>
      </c>
      <c r="P40" s="229">
        <f>(SUM('1.  LRAMVA Summary'!K$54:K$56)+SUM('1.  LRAMVA Summary'!K$57:K$58)*(MONTH($E40)-1)/12)*$H40</f>
        <v>0</v>
      </c>
      <c r="Q40" s="229">
        <f>(SUM('1.  LRAMVA Summary'!L$54:L$56)+SUM('1.  LRAMVA Summary'!L$57:L$58)*(MONTH($E40)-1)/12)*$H40</f>
        <v>0</v>
      </c>
      <c r="R40" s="229">
        <f>(SUM('1.  LRAMVA Summary'!M$54:M$56)+SUM('1.  LRAMVA Summary'!M$57:M$58)*(MONTH($E40)-1)/12)*$H40</f>
        <v>0</v>
      </c>
      <c r="S40" s="229">
        <f>(SUM('1.  LRAMVA Summary'!N$54:N$56)+SUM('1.  LRAMVA Summary'!N$57:N$58)*(MONTH($E40)-1)/12)*$H40</f>
        <v>0</v>
      </c>
      <c r="T40" s="229">
        <f>(SUM('1.  LRAMVA Summary'!O$54:O$56)+SUM('1.  LRAMVA Summary'!O$57:O$58)*(MONTH($E40)-1)/12)*$H40</f>
        <v>0</v>
      </c>
      <c r="U40" s="229">
        <f>(SUM('1.  LRAMVA Summary'!P$54:P$56)+SUM('1.  LRAMVA Summary'!P$57:P$58)*(MONTH($E40)-1)/12)*$H40</f>
        <v>0</v>
      </c>
      <c r="V40" s="229">
        <f>(SUM('1.  LRAMVA Summary'!Q$54:Q$56)+SUM('1.  LRAMVA Summary'!Q$57:Q$58)*(MONTH($E40)-1)/12)*$H40</f>
        <v>0</v>
      </c>
      <c r="W40" s="230">
        <f t="shared" si="5"/>
        <v>0</v>
      </c>
    </row>
    <row r="41" spans="2:23" s="9" customFormat="1">
      <c r="B41" s="212" t="s">
        <v>79</v>
      </c>
      <c r="C41" s="720">
        <v>1.0999999999999999E-2</v>
      </c>
      <c r="D41" s="205"/>
      <c r="E41" s="213">
        <v>41244</v>
      </c>
      <c r="F41" s="213" t="s">
        <v>178</v>
      </c>
      <c r="G41" s="214" t="s">
        <v>69</v>
      </c>
      <c r="H41" s="228">
        <f>C$22/12</f>
        <v>1.225E-3</v>
      </c>
      <c r="I41" s="229">
        <f>(SUM('1.  LRAMVA Summary'!D$54:D$56)+SUM('1.  LRAMVA Summary'!D$57:D$58)*(MONTH($E41)-1)/12)*$H41</f>
        <v>0</v>
      </c>
      <c r="J41" s="229">
        <f>(SUM('1.  LRAMVA Summary'!E$54:E$56)+SUM('1.  LRAMVA Summary'!E$57:E$58)*(MONTH($E41)-1)/12)*$H41</f>
        <v>0</v>
      </c>
      <c r="K41" s="229">
        <f>(SUM('1.  LRAMVA Summary'!F$54:F$56)+SUM('1.  LRAMVA Summary'!F$57:F$58)*(MONTH($E41)-1)/12)*$H41</f>
        <v>0</v>
      </c>
      <c r="L41" s="229">
        <f>(SUM('1.  LRAMVA Summary'!G$54:G$56)+SUM('1.  LRAMVA Summary'!G$57:G$58)*(MONTH($E41)-1)/12)*$H41</f>
        <v>0</v>
      </c>
      <c r="M41" s="229">
        <f>(SUM('1.  LRAMVA Summary'!H$54:H$56)+SUM('1.  LRAMVA Summary'!H$57:H$58)*(MONTH($E41)-1)/12)*$H41</f>
        <v>0</v>
      </c>
      <c r="N41" s="229">
        <f>(SUM('1.  LRAMVA Summary'!I$54:I$56)+SUM('1.  LRAMVA Summary'!I$57:I$58)*(MONTH($E41)-1)/12)*$H41</f>
        <v>0</v>
      </c>
      <c r="O41" s="229">
        <f>(SUM('1.  LRAMVA Summary'!J$54:J$56)+SUM('1.  LRAMVA Summary'!J$57:J$58)*(MONTH($E41)-1)/12)*$H41</f>
        <v>0</v>
      </c>
      <c r="P41" s="229">
        <f>(SUM('1.  LRAMVA Summary'!K$54:K$56)+SUM('1.  LRAMVA Summary'!K$57:K$58)*(MONTH($E41)-1)/12)*$H41</f>
        <v>0</v>
      </c>
      <c r="Q41" s="229">
        <f>(SUM('1.  LRAMVA Summary'!L$54:L$56)+SUM('1.  LRAMVA Summary'!L$57:L$58)*(MONTH($E41)-1)/12)*$H41</f>
        <v>0</v>
      </c>
      <c r="R41" s="229">
        <f>(SUM('1.  LRAMVA Summary'!M$54:M$56)+SUM('1.  LRAMVA Summary'!M$57:M$58)*(MONTH($E41)-1)/12)*$H41</f>
        <v>0</v>
      </c>
      <c r="S41" s="229">
        <f>(SUM('1.  LRAMVA Summary'!N$54:N$56)+SUM('1.  LRAMVA Summary'!N$57:N$58)*(MONTH($E41)-1)/12)*$H41</f>
        <v>0</v>
      </c>
      <c r="T41" s="229">
        <f>(SUM('1.  LRAMVA Summary'!O$54:O$56)+SUM('1.  LRAMVA Summary'!O$57:O$58)*(MONTH($E41)-1)/12)*$H41</f>
        <v>0</v>
      </c>
      <c r="U41" s="229">
        <f>(SUM('1.  LRAMVA Summary'!P$54:P$56)+SUM('1.  LRAMVA Summary'!P$57:P$58)*(MONTH($E41)-1)/12)*$H41</f>
        <v>0</v>
      </c>
      <c r="V41" s="229">
        <f>(SUM('1.  LRAMVA Summary'!Q$54:Q$56)+SUM('1.  LRAMVA Summary'!Q$57:Q$58)*(MONTH($E41)-1)/12)*$H41</f>
        <v>0</v>
      </c>
      <c r="W41" s="230">
        <f>SUM(I41:V41)</f>
        <v>0</v>
      </c>
    </row>
    <row r="42" spans="2:23" s="9" customFormat="1" ht="15" thickBot="1">
      <c r="B42" s="212" t="s">
        <v>80</v>
      </c>
      <c r="C42" s="720">
        <v>1.4999999999999999E-2</v>
      </c>
      <c r="D42" s="205"/>
      <c r="E42" s="215" t="s">
        <v>461</v>
      </c>
      <c r="F42" s="215"/>
      <c r="G42" s="216"/>
      <c r="H42" s="233"/>
      <c r="I42" s="218">
        <f>SUM(I29:I41)</f>
        <v>0</v>
      </c>
      <c r="J42" s="218">
        <f t="shared" ref="J42:O42" si="6">SUM(J29:J41)</f>
        <v>0</v>
      </c>
      <c r="K42" s="218">
        <f t="shared" si="6"/>
        <v>0</v>
      </c>
      <c r="L42" s="218">
        <f t="shared" si="6"/>
        <v>0</v>
      </c>
      <c r="M42" s="218">
        <f t="shared" si="6"/>
        <v>0</v>
      </c>
      <c r="N42" s="218">
        <f t="shared" si="6"/>
        <v>0</v>
      </c>
      <c r="O42" s="218">
        <f t="shared" si="6"/>
        <v>0</v>
      </c>
      <c r="P42" s="218">
        <f t="shared" ref="P42:V42" si="7">SUM(P29:P41)</f>
        <v>0</v>
      </c>
      <c r="Q42" s="218">
        <f t="shared" si="7"/>
        <v>0</v>
      </c>
      <c r="R42" s="218">
        <f t="shared" si="7"/>
        <v>0</v>
      </c>
      <c r="S42" s="218">
        <f t="shared" si="7"/>
        <v>0</v>
      </c>
      <c r="T42" s="218">
        <f t="shared" si="7"/>
        <v>0</v>
      </c>
      <c r="U42" s="218">
        <f t="shared" si="7"/>
        <v>0</v>
      </c>
      <c r="V42" s="218">
        <f t="shared" si="7"/>
        <v>0</v>
      </c>
      <c r="W42" s="218">
        <f>SUM(W29:W41)</f>
        <v>0</v>
      </c>
    </row>
    <row r="43" spans="2:23" s="9" customFormat="1" ht="15" thickTop="1">
      <c r="B43" s="212" t="s">
        <v>81</v>
      </c>
      <c r="C43" s="720">
        <v>1.4999999999999999E-2</v>
      </c>
      <c r="D43" s="205"/>
      <c r="E43" s="219" t="s">
        <v>67</v>
      </c>
      <c r="F43" s="219"/>
      <c r="G43" s="220"/>
      <c r="H43" s="221"/>
      <c r="I43" s="222"/>
      <c r="J43" s="222"/>
      <c r="K43" s="222"/>
      <c r="L43" s="222"/>
      <c r="M43" s="222"/>
      <c r="N43" s="222"/>
      <c r="O43" s="222"/>
      <c r="P43" s="222"/>
      <c r="Q43" s="222"/>
      <c r="R43" s="222"/>
      <c r="S43" s="222"/>
      <c r="T43" s="222"/>
      <c r="U43" s="222"/>
      <c r="V43" s="222"/>
      <c r="W43" s="223"/>
    </row>
    <row r="44" spans="2:23" s="9" customFormat="1">
      <c r="B44" s="212" t="s">
        <v>82</v>
      </c>
      <c r="C44" s="720">
        <v>1.89E-2</v>
      </c>
      <c r="D44" s="205"/>
      <c r="E44" s="224" t="s">
        <v>425</v>
      </c>
      <c r="F44" s="224"/>
      <c r="G44" s="225"/>
      <c r="H44" s="226"/>
      <c r="I44" s="227">
        <f t="shared" ref="I44:O44" si="8">I42+I43</f>
        <v>0</v>
      </c>
      <c r="J44" s="227">
        <f t="shared" si="8"/>
        <v>0</v>
      </c>
      <c r="K44" s="227">
        <f t="shared" si="8"/>
        <v>0</v>
      </c>
      <c r="L44" s="227">
        <f t="shared" si="8"/>
        <v>0</v>
      </c>
      <c r="M44" s="227">
        <f t="shared" si="8"/>
        <v>0</v>
      </c>
      <c r="N44" s="227">
        <f t="shared" si="8"/>
        <v>0</v>
      </c>
      <c r="O44" s="227">
        <f t="shared" si="8"/>
        <v>0</v>
      </c>
      <c r="P44" s="227">
        <f t="shared" ref="P44:V44" si="9">P42+P43</f>
        <v>0</v>
      </c>
      <c r="Q44" s="227">
        <f t="shared" si="9"/>
        <v>0</v>
      </c>
      <c r="R44" s="227">
        <f t="shared" si="9"/>
        <v>0</v>
      </c>
      <c r="S44" s="227">
        <f t="shared" si="9"/>
        <v>0</v>
      </c>
      <c r="T44" s="227">
        <f t="shared" si="9"/>
        <v>0</v>
      </c>
      <c r="U44" s="227">
        <f t="shared" si="9"/>
        <v>0</v>
      </c>
      <c r="V44" s="227">
        <f t="shared" si="9"/>
        <v>0</v>
      </c>
      <c r="W44" s="227">
        <f>W42+W43</f>
        <v>0</v>
      </c>
    </row>
    <row r="45" spans="2:23" s="9" customFormat="1">
      <c r="B45" s="212" t="s">
        <v>83</v>
      </c>
      <c r="C45" s="720">
        <v>1.89E-2</v>
      </c>
      <c r="D45" s="205"/>
      <c r="E45" s="213">
        <v>41275</v>
      </c>
      <c r="F45" s="213" t="s">
        <v>179</v>
      </c>
      <c r="G45" s="214" t="s">
        <v>65</v>
      </c>
      <c r="H45" s="231">
        <f>C$23/12</f>
        <v>1.225E-3</v>
      </c>
      <c r="I45" s="229">
        <f>(SUM('1.  LRAMVA Summary'!D$54:D$59)+SUM('1.  LRAMVA Summary'!D$60:D$61)*(MONTH($E45)-1)/12)*$H45</f>
        <v>0</v>
      </c>
      <c r="J45" s="229">
        <f>(SUM('1.  LRAMVA Summary'!E$54:E$59)+SUM('1.  LRAMVA Summary'!E$60:E$61)*(MONTH($E45)-1)/12)*$H45</f>
        <v>0</v>
      </c>
      <c r="K45" s="229">
        <f>(SUM('1.  LRAMVA Summary'!F$54:F$59)+SUM('1.  LRAMVA Summary'!F$60:F$61)*(MONTH($E45)-1)/12)*$H45</f>
        <v>0</v>
      </c>
      <c r="L45" s="229">
        <f>(SUM('1.  LRAMVA Summary'!G$54:G$59)+SUM('1.  LRAMVA Summary'!G$60:G$61)*(MONTH($E45)-1)/12)*$H45</f>
        <v>0</v>
      </c>
      <c r="M45" s="229">
        <f>(SUM('1.  LRAMVA Summary'!H$54:H$59)+SUM('1.  LRAMVA Summary'!H$60:H$61)*(MONTH($E45)-1)/12)*$H45</f>
        <v>0</v>
      </c>
      <c r="N45" s="229">
        <f>(SUM('1.  LRAMVA Summary'!I$54:I$59)+SUM('1.  LRAMVA Summary'!I$60:I$61)*(MONTH($E45)-1)/12)*$H45</f>
        <v>0</v>
      </c>
      <c r="O45" s="229">
        <f>(SUM('1.  LRAMVA Summary'!J$54:J$59)+SUM('1.  LRAMVA Summary'!J$60:J$61)*(MONTH($E45)-1)/12)*$H45</f>
        <v>0</v>
      </c>
      <c r="P45" s="229">
        <f>(SUM('1.  LRAMVA Summary'!K$54:K$59)+SUM('1.  LRAMVA Summary'!K$60:K$61)*(MONTH($E45)-1)/12)*$H45</f>
        <v>0</v>
      </c>
      <c r="Q45" s="229">
        <f>(SUM('1.  LRAMVA Summary'!L$54:L$59)+SUM('1.  LRAMVA Summary'!L$60:L$61)*(MONTH($E45)-1)/12)*$H45</f>
        <v>0</v>
      </c>
      <c r="R45" s="229">
        <f>(SUM('1.  LRAMVA Summary'!M$54:M$59)+SUM('1.  LRAMVA Summary'!M$60:M$61)*(MONTH($E45)-1)/12)*$H45</f>
        <v>0</v>
      </c>
      <c r="S45" s="229">
        <f>(SUM('1.  LRAMVA Summary'!N$54:N$59)+SUM('1.  LRAMVA Summary'!N$60:N$61)*(MONTH($E45)-1)/12)*$H45</f>
        <v>0</v>
      </c>
      <c r="T45" s="229">
        <f>(SUM('1.  LRAMVA Summary'!O$54:O$59)+SUM('1.  LRAMVA Summary'!O$60:O$61)*(MONTH($E45)-1)/12)*$H45</f>
        <v>0</v>
      </c>
      <c r="U45" s="229">
        <f>(SUM('1.  LRAMVA Summary'!P$54:P$59)+SUM('1.  LRAMVA Summary'!P$60:P$61)*(MONTH($E45)-1)/12)*$H45</f>
        <v>0</v>
      </c>
      <c r="V45" s="229">
        <f>(SUM('1.  LRAMVA Summary'!Q$54:Q$59)+SUM('1.  LRAMVA Summary'!Q$60:Q$61)*(MONTH($E45)-1)/12)*$H45</f>
        <v>0</v>
      </c>
      <c r="W45" s="230">
        <f>SUM(I45:V45)</f>
        <v>0</v>
      </c>
    </row>
    <row r="46" spans="2:23" s="9" customFormat="1">
      <c r="B46" s="212" t="s">
        <v>84</v>
      </c>
      <c r="C46" s="720">
        <v>2.1700000000000001E-2</v>
      </c>
      <c r="D46" s="205"/>
      <c r="E46" s="213">
        <v>41306</v>
      </c>
      <c r="F46" s="213" t="s">
        <v>179</v>
      </c>
      <c r="G46" s="214" t="s">
        <v>65</v>
      </c>
      <c r="H46" s="228">
        <f>C$23/12</f>
        <v>1.225E-3</v>
      </c>
      <c r="I46" s="229">
        <f>(SUM('1.  LRAMVA Summary'!D$54:D$59)+SUM('1.  LRAMVA Summary'!D$60:D$61)*(MONTH($E46)-1)/12)*$H46</f>
        <v>0</v>
      </c>
      <c r="J46" s="229">
        <f>(SUM('1.  LRAMVA Summary'!E$54:E$59)+SUM('1.  LRAMVA Summary'!E$60:E$61)*(MONTH($E46)-1)/12)*$H46</f>
        <v>0</v>
      </c>
      <c r="K46" s="229">
        <f>(SUM('1.  LRAMVA Summary'!F$54:F$59)+SUM('1.  LRAMVA Summary'!F$60:F$61)*(MONTH($E46)-1)/12)*$H46</f>
        <v>0</v>
      </c>
      <c r="L46" s="229">
        <f>(SUM('1.  LRAMVA Summary'!G$54:G$59)+SUM('1.  LRAMVA Summary'!G$60:G$61)*(MONTH($E46)-1)/12)*$H46</f>
        <v>0</v>
      </c>
      <c r="M46" s="229">
        <f>(SUM('1.  LRAMVA Summary'!H$54:H$59)+SUM('1.  LRAMVA Summary'!H$60:H$61)*(MONTH($E46)-1)/12)*$H46</f>
        <v>0</v>
      </c>
      <c r="N46" s="229">
        <f>(SUM('1.  LRAMVA Summary'!I$54:I$59)+SUM('1.  LRAMVA Summary'!I$60:I$61)*(MONTH($E46)-1)/12)*$H46</f>
        <v>0</v>
      </c>
      <c r="O46" s="229">
        <f>(SUM('1.  LRAMVA Summary'!J$54:J$59)+SUM('1.  LRAMVA Summary'!J$60:J$61)*(MONTH($E46)-1)/12)*$H46</f>
        <v>0</v>
      </c>
      <c r="P46" s="229">
        <f>(SUM('1.  LRAMVA Summary'!K$54:K$59)+SUM('1.  LRAMVA Summary'!K$60:K$61)*(MONTH($E46)-1)/12)*$H46</f>
        <v>0</v>
      </c>
      <c r="Q46" s="229">
        <f>(SUM('1.  LRAMVA Summary'!L$54:L$59)+SUM('1.  LRAMVA Summary'!L$60:L$61)*(MONTH($E46)-1)/12)*$H46</f>
        <v>0</v>
      </c>
      <c r="R46" s="229">
        <f>(SUM('1.  LRAMVA Summary'!M$54:M$59)+SUM('1.  LRAMVA Summary'!M$60:M$61)*(MONTH($E46)-1)/12)*$H46</f>
        <v>0</v>
      </c>
      <c r="S46" s="229">
        <f>(SUM('1.  LRAMVA Summary'!N$54:N$59)+SUM('1.  LRAMVA Summary'!N$60:N$61)*(MONTH($E46)-1)/12)*$H46</f>
        <v>0</v>
      </c>
      <c r="T46" s="229">
        <f>(SUM('1.  LRAMVA Summary'!O$54:O$59)+SUM('1.  LRAMVA Summary'!O$60:O$61)*(MONTH($E46)-1)/12)*$H46</f>
        <v>0</v>
      </c>
      <c r="U46" s="229">
        <f>(SUM('1.  LRAMVA Summary'!P$54:P$59)+SUM('1.  LRAMVA Summary'!P$60:P$61)*(MONTH($E46)-1)/12)*$H46</f>
        <v>0</v>
      </c>
      <c r="V46" s="229">
        <f>(SUM('1.  LRAMVA Summary'!Q$54:Q$59)+SUM('1.  LRAMVA Summary'!Q$60:Q$61)*(MONTH($E46)-1)/12)*$H46</f>
        <v>0</v>
      </c>
      <c r="W46" s="230">
        <f t="shared" ref="W46:W56" si="10">SUM(I46:V46)</f>
        <v>0</v>
      </c>
    </row>
    <row r="47" spans="2:23" s="9" customFormat="1">
      <c r="B47" s="212" t="s">
        <v>85</v>
      </c>
      <c r="C47" s="736">
        <v>2.4500000000000001E-2</v>
      </c>
      <c r="D47" s="205"/>
      <c r="E47" s="213">
        <v>41334</v>
      </c>
      <c r="F47" s="213" t="s">
        <v>179</v>
      </c>
      <c r="G47" s="214" t="s">
        <v>65</v>
      </c>
      <c r="H47" s="228">
        <f>C$23/12</f>
        <v>1.225E-3</v>
      </c>
      <c r="I47" s="229">
        <f>(SUM('1.  LRAMVA Summary'!D$54:D$59)+SUM('1.  LRAMVA Summary'!D$60:D$61)*(MONTH($E47)-1)/12)*$H47</f>
        <v>0</v>
      </c>
      <c r="J47" s="229">
        <f>(SUM('1.  LRAMVA Summary'!E$54:E$59)+SUM('1.  LRAMVA Summary'!E$60:E$61)*(MONTH($E47)-1)/12)*$H47</f>
        <v>0</v>
      </c>
      <c r="K47" s="229">
        <f>(SUM('1.  LRAMVA Summary'!F$54:F$59)+SUM('1.  LRAMVA Summary'!F$60:F$61)*(MONTH($E47)-1)/12)*$H47</f>
        <v>0</v>
      </c>
      <c r="L47" s="229">
        <f>(SUM('1.  LRAMVA Summary'!G$54:G$59)+SUM('1.  LRAMVA Summary'!G$60:G$61)*(MONTH($E47)-1)/12)*$H47</f>
        <v>0</v>
      </c>
      <c r="M47" s="229">
        <f>(SUM('1.  LRAMVA Summary'!H$54:H$59)+SUM('1.  LRAMVA Summary'!H$60:H$61)*(MONTH($E47)-1)/12)*$H47</f>
        <v>0</v>
      </c>
      <c r="N47" s="229">
        <f>(SUM('1.  LRAMVA Summary'!I$54:I$59)+SUM('1.  LRAMVA Summary'!I$60:I$61)*(MONTH($E47)-1)/12)*$H47</f>
        <v>0</v>
      </c>
      <c r="O47" s="229">
        <f>(SUM('1.  LRAMVA Summary'!J$54:J$59)+SUM('1.  LRAMVA Summary'!J$60:J$61)*(MONTH($E47)-1)/12)*$H47</f>
        <v>0</v>
      </c>
      <c r="P47" s="229">
        <f>(SUM('1.  LRAMVA Summary'!K$54:K$59)+SUM('1.  LRAMVA Summary'!K$60:K$61)*(MONTH($E47)-1)/12)*$H47</f>
        <v>0</v>
      </c>
      <c r="Q47" s="229">
        <f>(SUM('1.  LRAMVA Summary'!L$54:L$59)+SUM('1.  LRAMVA Summary'!L$60:L$61)*(MONTH($E47)-1)/12)*$H47</f>
        <v>0</v>
      </c>
      <c r="R47" s="229">
        <f>(SUM('1.  LRAMVA Summary'!M$54:M$59)+SUM('1.  LRAMVA Summary'!M$60:M$61)*(MONTH($E47)-1)/12)*$H47</f>
        <v>0</v>
      </c>
      <c r="S47" s="229">
        <f>(SUM('1.  LRAMVA Summary'!N$54:N$59)+SUM('1.  LRAMVA Summary'!N$60:N$61)*(MONTH($E47)-1)/12)*$H47</f>
        <v>0</v>
      </c>
      <c r="T47" s="229">
        <f>(SUM('1.  LRAMVA Summary'!O$54:O$59)+SUM('1.  LRAMVA Summary'!O$60:O$61)*(MONTH($E47)-1)/12)*$H47</f>
        <v>0</v>
      </c>
      <c r="U47" s="229">
        <f>(SUM('1.  LRAMVA Summary'!P$54:P$59)+SUM('1.  LRAMVA Summary'!P$60:P$61)*(MONTH($E47)-1)/12)*$H47</f>
        <v>0</v>
      </c>
      <c r="V47" s="229">
        <f>(SUM('1.  LRAMVA Summary'!Q$54:Q$59)+SUM('1.  LRAMVA Summary'!Q$60:Q$61)*(MONTH($E47)-1)/12)*$H47</f>
        <v>0</v>
      </c>
      <c r="W47" s="230">
        <f t="shared" si="10"/>
        <v>0</v>
      </c>
    </row>
    <row r="48" spans="2:23" s="9" customFormat="1">
      <c r="B48" s="212" t="s">
        <v>86</v>
      </c>
      <c r="C48" s="736">
        <v>2.18E-2</v>
      </c>
      <c r="D48" s="205"/>
      <c r="E48" s="213">
        <v>41365</v>
      </c>
      <c r="F48" s="213" t="s">
        <v>179</v>
      </c>
      <c r="G48" s="214" t="s">
        <v>66</v>
      </c>
      <c r="H48" s="231">
        <f>C$24/12</f>
        <v>1.225E-3</v>
      </c>
      <c r="I48" s="229">
        <f>(SUM('1.  LRAMVA Summary'!D$54:D$59)+SUM('1.  LRAMVA Summary'!D$60:D$61)*(MONTH($E48)-1)/12)*$H48</f>
        <v>0</v>
      </c>
      <c r="J48" s="229">
        <f>(SUM('1.  LRAMVA Summary'!E$54:E$59)+SUM('1.  LRAMVA Summary'!E$60:E$61)*(MONTH($E48)-1)/12)*$H48</f>
        <v>0</v>
      </c>
      <c r="K48" s="229">
        <f>(SUM('1.  LRAMVA Summary'!F$54:F$59)+SUM('1.  LRAMVA Summary'!F$60:F$61)*(MONTH($E48)-1)/12)*$H48</f>
        <v>0</v>
      </c>
      <c r="L48" s="229">
        <f>(SUM('1.  LRAMVA Summary'!G$54:G$59)+SUM('1.  LRAMVA Summary'!G$60:G$61)*(MONTH($E48)-1)/12)*$H48</f>
        <v>0</v>
      </c>
      <c r="M48" s="229">
        <f>(SUM('1.  LRAMVA Summary'!H$54:H$59)+SUM('1.  LRAMVA Summary'!H$60:H$61)*(MONTH($E48)-1)/12)*$H48</f>
        <v>0</v>
      </c>
      <c r="N48" s="229">
        <f>(SUM('1.  LRAMVA Summary'!I$54:I$59)+SUM('1.  LRAMVA Summary'!I$60:I$61)*(MONTH($E48)-1)/12)*$H48</f>
        <v>0</v>
      </c>
      <c r="O48" s="229">
        <f>(SUM('1.  LRAMVA Summary'!J$54:J$59)+SUM('1.  LRAMVA Summary'!J$60:J$61)*(MONTH($E48)-1)/12)*$H48</f>
        <v>0</v>
      </c>
      <c r="P48" s="229">
        <f>(SUM('1.  LRAMVA Summary'!K$54:K$59)+SUM('1.  LRAMVA Summary'!K$60:K$61)*(MONTH($E48)-1)/12)*$H48</f>
        <v>0</v>
      </c>
      <c r="Q48" s="229">
        <f>(SUM('1.  LRAMVA Summary'!L$54:L$59)+SUM('1.  LRAMVA Summary'!L$60:L$61)*(MONTH($E48)-1)/12)*$H48</f>
        <v>0</v>
      </c>
      <c r="R48" s="229">
        <f>(SUM('1.  LRAMVA Summary'!M$54:M$59)+SUM('1.  LRAMVA Summary'!M$60:M$61)*(MONTH($E48)-1)/12)*$H48</f>
        <v>0</v>
      </c>
      <c r="S48" s="229">
        <f>(SUM('1.  LRAMVA Summary'!N$54:N$59)+SUM('1.  LRAMVA Summary'!N$60:N$61)*(MONTH($E48)-1)/12)*$H48</f>
        <v>0</v>
      </c>
      <c r="T48" s="229">
        <f>(SUM('1.  LRAMVA Summary'!O$54:O$59)+SUM('1.  LRAMVA Summary'!O$60:O$61)*(MONTH($E48)-1)/12)*$H48</f>
        <v>0</v>
      </c>
      <c r="U48" s="229">
        <f>(SUM('1.  LRAMVA Summary'!P$54:P$59)+SUM('1.  LRAMVA Summary'!P$60:P$61)*(MONTH($E48)-1)/12)*$H48</f>
        <v>0</v>
      </c>
      <c r="V48" s="229">
        <f>(SUM('1.  LRAMVA Summary'!Q$54:Q$59)+SUM('1.  LRAMVA Summary'!Q$60:Q$61)*(MONTH($E48)-1)/12)*$H48</f>
        <v>0</v>
      </c>
      <c r="W48" s="230">
        <f t="shared" si="10"/>
        <v>0</v>
      </c>
    </row>
    <row r="49" spans="1:23" s="9" customFormat="1">
      <c r="B49" s="212" t="s">
        <v>87</v>
      </c>
      <c r="C49" s="736">
        <v>2.18E-2</v>
      </c>
      <c r="D49" s="205"/>
      <c r="E49" s="213">
        <v>41395</v>
      </c>
      <c r="F49" s="213" t="s">
        <v>179</v>
      </c>
      <c r="G49" s="214" t="s">
        <v>66</v>
      </c>
      <c r="H49" s="228">
        <f>C$24/12</f>
        <v>1.225E-3</v>
      </c>
      <c r="I49" s="229">
        <f>(SUM('1.  LRAMVA Summary'!D$54:D$59)+SUM('1.  LRAMVA Summary'!D$60:D$61)*(MONTH($E49)-1)/12)*$H49</f>
        <v>0</v>
      </c>
      <c r="J49" s="229">
        <f>(SUM('1.  LRAMVA Summary'!E$54:E$59)+SUM('1.  LRAMVA Summary'!E$60:E$61)*(MONTH($E49)-1)/12)*$H49</f>
        <v>0</v>
      </c>
      <c r="K49" s="229">
        <f>(SUM('1.  LRAMVA Summary'!F$54:F$59)+SUM('1.  LRAMVA Summary'!F$60:F$61)*(MONTH($E49)-1)/12)*$H49</f>
        <v>0</v>
      </c>
      <c r="L49" s="229">
        <f>(SUM('1.  LRAMVA Summary'!G$54:G$59)+SUM('1.  LRAMVA Summary'!G$60:G$61)*(MONTH($E49)-1)/12)*$H49</f>
        <v>0</v>
      </c>
      <c r="M49" s="229">
        <f>(SUM('1.  LRAMVA Summary'!H$54:H$59)+SUM('1.  LRAMVA Summary'!H$60:H$61)*(MONTH($E49)-1)/12)*$H49</f>
        <v>0</v>
      </c>
      <c r="N49" s="229">
        <f>(SUM('1.  LRAMVA Summary'!I$54:I$59)+SUM('1.  LRAMVA Summary'!I$60:I$61)*(MONTH($E49)-1)/12)*$H49</f>
        <v>0</v>
      </c>
      <c r="O49" s="229">
        <f>(SUM('1.  LRAMVA Summary'!J$54:J$59)+SUM('1.  LRAMVA Summary'!J$60:J$61)*(MONTH($E49)-1)/12)*$H49</f>
        <v>0</v>
      </c>
      <c r="P49" s="229">
        <f>(SUM('1.  LRAMVA Summary'!K$54:K$59)+SUM('1.  LRAMVA Summary'!K$60:K$61)*(MONTH($E49)-1)/12)*$H49</f>
        <v>0</v>
      </c>
      <c r="Q49" s="229">
        <f>(SUM('1.  LRAMVA Summary'!L$54:L$59)+SUM('1.  LRAMVA Summary'!L$60:L$61)*(MONTH($E49)-1)/12)*$H49</f>
        <v>0</v>
      </c>
      <c r="R49" s="229">
        <f>(SUM('1.  LRAMVA Summary'!M$54:M$59)+SUM('1.  LRAMVA Summary'!M$60:M$61)*(MONTH($E49)-1)/12)*$H49</f>
        <v>0</v>
      </c>
      <c r="S49" s="229">
        <f>(SUM('1.  LRAMVA Summary'!N$54:N$59)+SUM('1.  LRAMVA Summary'!N$60:N$61)*(MONTH($E49)-1)/12)*$H49</f>
        <v>0</v>
      </c>
      <c r="T49" s="229">
        <f>(SUM('1.  LRAMVA Summary'!O$54:O$59)+SUM('1.  LRAMVA Summary'!O$60:O$61)*(MONTH($E49)-1)/12)*$H49</f>
        <v>0</v>
      </c>
      <c r="U49" s="229">
        <f>(SUM('1.  LRAMVA Summary'!P$54:P$59)+SUM('1.  LRAMVA Summary'!P$60:P$61)*(MONTH($E49)-1)/12)*$H49</f>
        <v>0</v>
      </c>
      <c r="V49" s="229">
        <f>(SUM('1.  LRAMVA Summary'!Q$54:Q$59)+SUM('1.  LRAMVA Summary'!Q$60:Q$61)*(MONTH($E49)-1)/12)*$H49</f>
        <v>0</v>
      </c>
      <c r="W49" s="230">
        <f t="shared" si="10"/>
        <v>0</v>
      </c>
    </row>
    <row r="50" spans="1:23" s="9" customFormat="1">
      <c r="B50" s="212" t="s">
        <v>88</v>
      </c>
      <c r="C50" s="736">
        <v>2.18E-2</v>
      </c>
      <c r="D50" s="205"/>
      <c r="E50" s="213">
        <v>41426</v>
      </c>
      <c r="F50" s="213" t="s">
        <v>179</v>
      </c>
      <c r="G50" s="214" t="s">
        <v>66</v>
      </c>
      <c r="H50" s="228">
        <f>C$24/12</f>
        <v>1.225E-3</v>
      </c>
      <c r="I50" s="229">
        <f>(SUM('1.  LRAMVA Summary'!D$54:D$59)+SUM('1.  LRAMVA Summary'!D$60:D$61)*(MONTH($E50)-1)/12)*$H50</f>
        <v>0</v>
      </c>
      <c r="J50" s="229">
        <f>(SUM('1.  LRAMVA Summary'!E$54:E$59)+SUM('1.  LRAMVA Summary'!E$60:E$61)*(MONTH($E50)-1)/12)*$H50</f>
        <v>0</v>
      </c>
      <c r="K50" s="229">
        <f>(SUM('1.  LRAMVA Summary'!F$54:F$59)+SUM('1.  LRAMVA Summary'!F$60:F$61)*(MONTH($E50)-1)/12)*$H50</f>
        <v>0</v>
      </c>
      <c r="L50" s="229">
        <f>(SUM('1.  LRAMVA Summary'!G$54:G$59)+SUM('1.  LRAMVA Summary'!G$60:G$61)*(MONTH($E50)-1)/12)*$H50</f>
        <v>0</v>
      </c>
      <c r="M50" s="229">
        <f>(SUM('1.  LRAMVA Summary'!H$54:H$59)+SUM('1.  LRAMVA Summary'!H$60:H$61)*(MONTH($E50)-1)/12)*$H50</f>
        <v>0</v>
      </c>
      <c r="N50" s="229">
        <f>(SUM('1.  LRAMVA Summary'!I$54:I$59)+SUM('1.  LRAMVA Summary'!I$60:I$61)*(MONTH($E50)-1)/12)*$H50</f>
        <v>0</v>
      </c>
      <c r="O50" s="229">
        <f>(SUM('1.  LRAMVA Summary'!J$54:J$59)+SUM('1.  LRAMVA Summary'!J$60:J$61)*(MONTH($E50)-1)/12)*$H50</f>
        <v>0</v>
      </c>
      <c r="P50" s="229">
        <f>(SUM('1.  LRAMVA Summary'!K$54:K$59)+SUM('1.  LRAMVA Summary'!K$60:K$61)*(MONTH($E50)-1)/12)*$H50</f>
        <v>0</v>
      </c>
      <c r="Q50" s="229">
        <f>(SUM('1.  LRAMVA Summary'!L$54:L$59)+SUM('1.  LRAMVA Summary'!L$60:L$61)*(MONTH($E50)-1)/12)*$H50</f>
        <v>0</v>
      </c>
      <c r="R50" s="229">
        <f>(SUM('1.  LRAMVA Summary'!M$54:M$59)+SUM('1.  LRAMVA Summary'!M$60:M$61)*(MONTH($E50)-1)/12)*$H50</f>
        <v>0</v>
      </c>
      <c r="S50" s="229">
        <f>(SUM('1.  LRAMVA Summary'!N$54:N$59)+SUM('1.  LRAMVA Summary'!N$60:N$61)*(MONTH($E50)-1)/12)*$H50</f>
        <v>0</v>
      </c>
      <c r="T50" s="229">
        <f>(SUM('1.  LRAMVA Summary'!O$54:O$59)+SUM('1.  LRAMVA Summary'!O$60:O$61)*(MONTH($E50)-1)/12)*$H50</f>
        <v>0</v>
      </c>
      <c r="U50" s="229">
        <f>(SUM('1.  LRAMVA Summary'!P$54:P$59)+SUM('1.  LRAMVA Summary'!P$60:P$61)*(MONTH($E50)-1)/12)*$H50</f>
        <v>0</v>
      </c>
      <c r="V50" s="229">
        <f>(SUM('1.  LRAMVA Summary'!Q$54:Q$59)+SUM('1.  LRAMVA Summary'!Q$60:Q$61)*(MONTH($E50)-1)/12)*$H50</f>
        <v>0</v>
      </c>
      <c r="W50" s="230">
        <f t="shared" si="10"/>
        <v>0</v>
      </c>
    </row>
    <row r="51" spans="1:23" s="9" customFormat="1">
      <c r="B51" s="212" t="s">
        <v>89</v>
      </c>
      <c r="C51" s="232"/>
      <c r="D51" s="205"/>
      <c r="E51" s="213">
        <v>41456</v>
      </c>
      <c r="F51" s="213" t="s">
        <v>179</v>
      </c>
      <c r="G51" s="214" t="s">
        <v>68</v>
      </c>
      <c r="H51" s="231">
        <f>C$25/12</f>
        <v>1.225E-3</v>
      </c>
      <c r="I51" s="229">
        <f>(SUM('1.  LRAMVA Summary'!D$54:D$59)+SUM('1.  LRAMVA Summary'!D$60:D$61)*(MONTH($E51)-1)/12)*$H51</f>
        <v>0</v>
      </c>
      <c r="J51" s="229">
        <f>(SUM('1.  LRAMVA Summary'!E$54:E$59)+SUM('1.  LRAMVA Summary'!E$60:E$61)*(MONTH($E51)-1)/12)*$H51</f>
        <v>0</v>
      </c>
      <c r="K51" s="229">
        <f>(SUM('1.  LRAMVA Summary'!F$54:F$59)+SUM('1.  LRAMVA Summary'!F$60:F$61)*(MONTH($E51)-1)/12)*$H51</f>
        <v>0</v>
      </c>
      <c r="L51" s="229">
        <f>(SUM('1.  LRAMVA Summary'!G$54:G$59)+SUM('1.  LRAMVA Summary'!G$60:G$61)*(MONTH($E51)-1)/12)*$H51</f>
        <v>0</v>
      </c>
      <c r="M51" s="229">
        <f>(SUM('1.  LRAMVA Summary'!H$54:H$59)+SUM('1.  LRAMVA Summary'!H$60:H$61)*(MONTH($E51)-1)/12)*$H51</f>
        <v>0</v>
      </c>
      <c r="N51" s="229">
        <f>(SUM('1.  LRAMVA Summary'!I$54:I$59)+SUM('1.  LRAMVA Summary'!I$60:I$61)*(MONTH($E51)-1)/12)*$H51</f>
        <v>0</v>
      </c>
      <c r="O51" s="229">
        <f>(SUM('1.  LRAMVA Summary'!J$54:J$59)+SUM('1.  LRAMVA Summary'!J$60:J$61)*(MONTH($E51)-1)/12)*$H51</f>
        <v>0</v>
      </c>
      <c r="P51" s="229">
        <f>(SUM('1.  LRAMVA Summary'!K$54:K$59)+SUM('1.  LRAMVA Summary'!K$60:K$61)*(MONTH($E51)-1)/12)*$H51</f>
        <v>0</v>
      </c>
      <c r="Q51" s="229">
        <f>(SUM('1.  LRAMVA Summary'!L$54:L$59)+SUM('1.  LRAMVA Summary'!L$60:L$61)*(MONTH($E51)-1)/12)*$H51</f>
        <v>0</v>
      </c>
      <c r="R51" s="229">
        <f>(SUM('1.  LRAMVA Summary'!M$54:M$59)+SUM('1.  LRAMVA Summary'!M$60:M$61)*(MONTH($E51)-1)/12)*$H51</f>
        <v>0</v>
      </c>
      <c r="S51" s="229">
        <f>(SUM('1.  LRAMVA Summary'!N$54:N$59)+SUM('1.  LRAMVA Summary'!N$60:N$61)*(MONTH($E51)-1)/12)*$H51</f>
        <v>0</v>
      </c>
      <c r="T51" s="229">
        <f>(SUM('1.  LRAMVA Summary'!O$54:O$59)+SUM('1.  LRAMVA Summary'!O$60:O$61)*(MONTH($E51)-1)/12)*$H51</f>
        <v>0</v>
      </c>
      <c r="U51" s="229">
        <f>(SUM('1.  LRAMVA Summary'!P$54:P$59)+SUM('1.  LRAMVA Summary'!P$60:P$61)*(MONTH($E51)-1)/12)*$H51</f>
        <v>0</v>
      </c>
      <c r="V51" s="229">
        <f>(SUM('1.  LRAMVA Summary'!Q$54:Q$59)+SUM('1.  LRAMVA Summary'!Q$60:Q$61)*(MONTH($E51)-1)/12)*$H51</f>
        <v>0</v>
      </c>
      <c r="W51" s="230">
        <f t="shared" si="10"/>
        <v>0</v>
      </c>
    </row>
    <row r="52" spans="1:23" s="9" customFormat="1">
      <c r="B52" s="212" t="s">
        <v>91</v>
      </c>
      <c r="C52" s="232"/>
      <c r="D52" s="205"/>
      <c r="E52" s="213">
        <v>41487</v>
      </c>
      <c r="F52" s="213" t="s">
        <v>179</v>
      </c>
      <c r="G52" s="214" t="s">
        <v>68</v>
      </c>
      <c r="H52" s="228">
        <f>C$25/12</f>
        <v>1.225E-3</v>
      </c>
      <c r="I52" s="229">
        <f>(SUM('1.  LRAMVA Summary'!D$54:D$59)+SUM('1.  LRAMVA Summary'!D$60:D$61)*(MONTH($E52)-1)/12)*$H52</f>
        <v>0</v>
      </c>
      <c r="J52" s="229">
        <f>(SUM('1.  LRAMVA Summary'!E$54:E$59)+SUM('1.  LRAMVA Summary'!E$60:E$61)*(MONTH($E52)-1)/12)*$H52</f>
        <v>0</v>
      </c>
      <c r="K52" s="229">
        <f>(SUM('1.  LRAMVA Summary'!F$54:F$59)+SUM('1.  LRAMVA Summary'!F$60:F$61)*(MONTH($E52)-1)/12)*$H52</f>
        <v>0</v>
      </c>
      <c r="L52" s="229">
        <f>(SUM('1.  LRAMVA Summary'!G$54:G$59)+SUM('1.  LRAMVA Summary'!G$60:G$61)*(MONTH($E52)-1)/12)*$H52</f>
        <v>0</v>
      </c>
      <c r="M52" s="229">
        <f>(SUM('1.  LRAMVA Summary'!H$54:H$59)+SUM('1.  LRAMVA Summary'!H$60:H$61)*(MONTH($E52)-1)/12)*$H52</f>
        <v>0</v>
      </c>
      <c r="N52" s="229">
        <f>(SUM('1.  LRAMVA Summary'!I$54:I$59)+SUM('1.  LRAMVA Summary'!I$60:I$61)*(MONTH($E52)-1)/12)*$H52</f>
        <v>0</v>
      </c>
      <c r="O52" s="229">
        <f>(SUM('1.  LRAMVA Summary'!J$54:J$59)+SUM('1.  LRAMVA Summary'!J$60:J$61)*(MONTH($E52)-1)/12)*$H52</f>
        <v>0</v>
      </c>
      <c r="P52" s="229">
        <f>(SUM('1.  LRAMVA Summary'!K$54:K$59)+SUM('1.  LRAMVA Summary'!K$60:K$61)*(MONTH($E52)-1)/12)*$H52</f>
        <v>0</v>
      </c>
      <c r="Q52" s="229">
        <f>(SUM('1.  LRAMVA Summary'!L$54:L$59)+SUM('1.  LRAMVA Summary'!L$60:L$61)*(MONTH($E52)-1)/12)*$H52</f>
        <v>0</v>
      </c>
      <c r="R52" s="229">
        <f>(SUM('1.  LRAMVA Summary'!M$54:M$59)+SUM('1.  LRAMVA Summary'!M$60:M$61)*(MONTH($E52)-1)/12)*$H52</f>
        <v>0</v>
      </c>
      <c r="S52" s="229">
        <f>(SUM('1.  LRAMVA Summary'!N$54:N$59)+SUM('1.  LRAMVA Summary'!N$60:N$61)*(MONTH($E52)-1)/12)*$H52</f>
        <v>0</v>
      </c>
      <c r="T52" s="229">
        <f>(SUM('1.  LRAMVA Summary'!O$54:O$59)+SUM('1.  LRAMVA Summary'!O$60:O$61)*(MONTH($E52)-1)/12)*$H52</f>
        <v>0</v>
      </c>
      <c r="U52" s="229">
        <f>(SUM('1.  LRAMVA Summary'!P$54:P$59)+SUM('1.  LRAMVA Summary'!P$60:P$61)*(MONTH($E52)-1)/12)*$H52</f>
        <v>0</v>
      </c>
      <c r="V52" s="229">
        <f>(SUM('1.  LRAMVA Summary'!Q$54:Q$59)+SUM('1.  LRAMVA Summary'!Q$60:Q$61)*(MONTH($E52)-1)/12)*$H52</f>
        <v>0</v>
      </c>
      <c r="W52" s="230">
        <f t="shared" si="10"/>
        <v>0</v>
      </c>
    </row>
    <row r="53" spans="1:23" s="9" customFormat="1">
      <c r="B53" s="212" t="s">
        <v>90</v>
      </c>
      <c r="C53" s="232"/>
      <c r="D53" s="205"/>
      <c r="E53" s="213">
        <v>41518</v>
      </c>
      <c r="F53" s="213" t="s">
        <v>179</v>
      </c>
      <c r="G53" s="214" t="s">
        <v>68</v>
      </c>
      <c r="H53" s="228">
        <f>C$25/12</f>
        <v>1.225E-3</v>
      </c>
      <c r="I53" s="229">
        <f>(SUM('1.  LRAMVA Summary'!D$54:D$59)+SUM('1.  LRAMVA Summary'!D$60:D$61)*(MONTH($E53)-1)/12)*$H53</f>
        <v>0</v>
      </c>
      <c r="J53" s="229">
        <f>(SUM('1.  LRAMVA Summary'!E$54:E$59)+SUM('1.  LRAMVA Summary'!E$60:E$61)*(MONTH($E53)-1)/12)*$H53</f>
        <v>0</v>
      </c>
      <c r="K53" s="229">
        <f>(SUM('1.  LRAMVA Summary'!F$54:F$59)+SUM('1.  LRAMVA Summary'!F$60:F$61)*(MONTH($E53)-1)/12)*$H53</f>
        <v>0</v>
      </c>
      <c r="L53" s="229">
        <f>(SUM('1.  LRAMVA Summary'!G$54:G$59)+SUM('1.  LRAMVA Summary'!G$60:G$61)*(MONTH($E53)-1)/12)*$H53</f>
        <v>0</v>
      </c>
      <c r="M53" s="229">
        <f>(SUM('1.  LRAMVA Summary'!H$54:H$59)+SUM('1.  LRAMVA Summary'!H$60:H$61)*(MONTH($E53)-1)/12)*$H53</f>
        <v>0</v>
      </c>
      <c r="N53" s="229">
        <f>(SUM('1.  LRAMVA Summary'!I$54:I$59)+SUM('1.  LRAMVA Summary'!I$60:I$61)*(MONTH($E53)-1)/12)*$H53</f>
        <v>0</v>
      </c>
      <c r="O53" s="229">
        <f>(SUM('1.  LRAMVA Summary'!J$54:J$59)+SUM('1.  LRAMVA Summary'!J$60:J$61)*(MONTH($E53)-1)/12)*$H53</f>
        <v>0</v>
      </c>
      <c r="P53" s="229">
        <f>(SUM('1.  LRAMVA Summary'!K$54:K$59)+SUM('1.  LRAMVA Summary'!K$60:K$61)*(MONTH($E53)-1)/12)*$H53</f>
        <v>0</v>
      </c>
      <c r="Q53" s="229">
        <f>(SUM('1.  LRAMVA Summary'!L$54:L$59)+SUM('1.  LRAMVA Summary'!L$60:L$61)*(MONTH($E53)-1)/12)*$H53</f>
        <v>0</v>
      </c>
      <c r="R53" s="229">
        <f>(SUM('1.  LRAMVA Summary'!M$54:M$59)+SUM('1.  LRAMVA Summary'!M$60:M$61)*(MONTH($E53)-1)/12)*$H53</f>
        <v>0</v>
      </c>
      <c r="S53" s="229">
        <f>(SUM('1.  LRAMVA Summary'!N$54:N$59)+SUM('1.  LRAMVA Summary'!N$60:N$61)*(MONTH($E53)-1)/12)*$H53</f>
        <v>0</v>
      </c>
      <c r="T53" s="229">
        <f>(SUM('1.  LRAMVA Summary'!O$54:O$59)+SUM('1.  LRAMVA Summary'!O$60:O$61)*(MONTH($E53)-1)/12)*$H53</f>
        <v>0</v>
      </c>
      <c r="U53" s="229">
        <f>(SUM('1.  LRAMVA Summary'!P$54:P$59)+SUM('1.  LRAMVA Summary'!P$60:P$61)*(MONTH($E53)-1)/12)*$H53</f>
        <v>0</v>
      </c>
      <c r="V53" s="229">
        <f>(SUM('1.  LRAMVA Summary'!Q$54:Q$59)+SUM('1.  LRAMVA Summary'!Q$60:Q$61)*(MONTH($E53)-1)/12)*$H53</f>
        <v>0</v>
      </c>
      <c r="W53" s="230">
        <f t="shared" si="10"/>
        <v>0</v>
      </c>
    </row>
    <row r="54" spans="1:23" s="9" customFormat="1">
      <c r="B54" s="234" t="s">
        <v>92</v>
      </c>
      <c r="C54" s="235"/>
      <c r="D54" s="205"/>
      <c r="E54" s="213">
        <v>41548</v>
      </c>
      <c r="F54" s="213" t="s">
        <v>179</v>
      </c>
      <c r="G54" s="214" t="s">
        <v>69</v>
      </c>
      <c r="H54" s="231">
        <f>C$26/12</f>
        <v>1.225E-3</v>
      </c>
      <c r="I54" s="229">
        <f>(SUM('1.  LRAMVA Summary'!D$54:D$59)+SUM('1.  LRAMVA Summary'!D$60:D$61)*(MONTH($E54)-1)/12)*$H54</f>
        <v>0</v>
      </c>
      <c r="J54" s="229">
        <f>(SUM('1.  LRAMVA Summary'!E$54:E$59)+SUM('1.  LRAMVA Summary'!E$60:E$61)*(MONTH($E54)-1)/12)*$H54</f>
        <v>0</v>
      </c>
      <c r="K54" s="229">
        <f>(SUM('1.  LRAMVA Summary'!F$54:F$59)+SUM('1.  LRAMVA Summary'!F$60:F$61)*(MONTH($E54)-1)/12)*$H54</f>
        <v>0</v>
      </c>
      <c r="L54" s="229">
        <f>(SUM('1.  LRAMVA Summary'!G$54:G$59)+SUM('1.  LRAMVA Summary'!G$60:G$61)*(MONTH($E54)-1)/12)*$H54</f>
        <v>0</v>
      </c>
      <c r="M54" s="229">
        <f>(SUM('1.  LRAMVA Summary'!H$54:H$59)+SUM('1.  LRAMVA Summary'!H$60:H$61)*(MONTH($E54)-1)/12)*$H54</f>
        <v>0</v>
      </c>
      <c r="N54" s="229">
        <f>(SUM('1.  LRAMVA Summary'!I$54:I$59)+SUM('1.  LRAMVA Summary'!I$60:I$61)*(MONTH($E54)-1)/12)*$H54</f>
        <v>0</v>
      </c>
      <c r="O54" s="229">
        <f>(SUM('1.  LRAMVA Summary'!J$54:J$59)+SUM('1.  LRAMVA Summary'!J$60:J$61)*(MONTH($E54)-1)/12)*$H54</f>
        <v>0</v>
      </c>
      <c r="P54" s="229">
        <f>(SUM('1.  LRAMVA Summary'!K$54:K$59)+SUM('1.  LRAMVA Summary'!K$60:K$61)*(MONTH($E54)-1)/12)*$H54</f>
        <v>0</v>
      </c>
      <c r="Q54" s="229">
        <f>(SUM('1.  LRAMVA Summary'!L$54:L$59)+SUM('1.  LRAMVA Summary'!L$60:L$61)*(MONTH($E54)-1)/12)*$H54</f>
        <v>0</v>
      </c>
      <c r="R54" s="229">
        <f>(SUM('1.  LRAMVA Summary'!M$54:M$59)+SUM('1.  LRAMVA Summary'!M$60:M$61)*(MONTH($E54)-1)/12)*$H54</f>
        <v>0</v>
      </c>
      <c r="S54" s="229">
        <f>(SUM('1.  LRAMVA Summary'!N$54:N$59)+SUM('1.  LRAMVA Summary'!N$60:N$61)*(MONTH($E54)-1)/12)*$H54</f>
        <v>0</v>
      </c>
      <c r="T54" s="229">
        <f>(SUM('1.  LRAMVA Summary'!O$54:O$59)+SUM('1.  LRAMVA Summary'!O$60:O$61)*(MONTH($E54)-1)/12)*$H54</f>
        <v>0</v>
      </c>
      <c r="U54" s="229">
        <f>(SUM('1.  LRAMVA Summary'!P$54:P$59)+SUM('1.  LRAMVA Summary'!P$60:P$61)*(MONTH($E54)-1)/12)*$H54</f>
        <v>0</v>
      </c>
      <c r="V54" s="229">
        <f>(SUM('1.  LRAMVA Summary'!Q$54:Q$59)+SUM('1.  LRAMVA Summary'!Q$60:Q$61)*(MONTH($E54)-1)/12)*$H54</f>
        <v>0</v>
      </c>
      <c r="W54" s="230">
        <f t="shared" si="10"/>
        <v>0</v>
      </c>
    </row>
    <row r="55" spans="1:23" s="9" customFormat="1">
      <c r="D55" s="205"/>
      <c r="E55" s="213">
        <v>41579</v>
      </c>
      <c r="F55" s="213" t="s">
        <v>179</v>
      </c>
      <c r="G55" s="214" t="s">
        <v>69</v>
      </c>
      <c r="H55" s="228">
        <f>C$26/12</f>
        <v>1.225E-3</v>
      </c>
      <c r="I55" s="229">
        <f>(SUM('1.  LRAMVA Summary'!D$54:D$59)+SUM('1.  LRAMVA Summary'!D$60:D$61)*(MONTH($E55)-1)/12)*$H55</f>
        <v>0</v>
      </c>
      <c r="J55" s="229">
        <f>(SUM('1.  LRAMVA Summary'!E$54:E$59)+SUM('1.  LRAMVA Summary'!E$60:E$61)*(MONTH($E55)-1)/12)*$H55</f>
        <v>0</v>
      </c>
      <c r="K55" s="229">
        <f>(SUM('1.  LRAMVA Summary'!F$54:F$59)+SUM('1.  LRAMVA Summary'!F$60:F$61)*(MONTH($E55)-1)/12)*$H55</f>
        <v>0</v>
      </c>
      <c r="L55" s="229">
        <f>(SUM('1.  LRAMVA Summary'!G$54:G$59)+SUM('1.  LRAMVA Summary'!G$60:G$61)*(MONTH($E55)-1)/12)*$H55</f>
        <v>0</v>
      </c>
      <c r="M55" s="229">
        <f>(SUM('1.  LRAMVA Summary'!H$54:H$59)+SUM('1.  LRAMVA Summary'!H$60:H$61)*(MONTH($E55)-1)/12)*$H55</f>
        <v>0</v>
      </c>
      <c r="N55" s="229">
        <f>(SUM('1.  LRAMVA Summary'!I$54:I$59)+SUM('1.  LRAMVA Summary'!I$60:I$61)*(MONTH($E55)-1)/12)*$H55</f>
        <v>0</v>
      </c>
      <c r="O55" s="229">
        <f>(SUM('1.  LRAMVA Summary'!J$54:J$59)+SUM('1.  LRAMVA Summary'!J$60:J$61)*(MONTH($E55)-1)/12)*$H55</f>
        <v>0</v>
      </c>
      <c r="P55" s="229">
        <f>(SUM('1.  LRAMVA Summary'!K$54:K$59)+SUM('1.  LRAMVA Summary'!K$60:K$61)*(MONTH($E55)-1)/12)*$H55</f>
        <v>0</v>
      </c>
      <c r="Q55" s="229">
        <f>(SUM('1.  LRAMVA Summary'!L$54:L$59)+SUM('1.  LRAMVA Summary'!L$60:L$61)*(MONTH($E55)-1)/12)*$H55</f>
        <v>0</v>
      </c>
      <c r="R55" s="229">
        <f>(SUM('1.  LRAMVA Summary'!M$54:M$59)+SUM('1.  LRAMVA Summary'!M$60:M$61)*(MONTH($E55)-1)/12)*$H55</f>
        <v>0</v>
      </c>
      <c r="S55" s="229">
        <f>(SUM('1.  LRAMVA Summary'!N$54:N$59)+SUM('1.  LRAMVA Summary'!N$60:N$61)*(MONTH($E55)-1)/12)*$H55</f>
        <v>0</v>
      </c>
      <c r="T55" s="229">
        <f>(SUM('1.  LRAMVA Summary'!O$54:O$59)+SUM('1.  LRAMVA Summary'!O$60:O$61)*(MONTH($E55)-1)/12)*$H55</f>
        <v>0</v>
      </c>
      <c r="U55" s="229">
        <f>(SUM('1.  LRAMVA Summary'!P$54:P$59)+SUM('1.  LRAMVA Summary'!P$60:P$61)*(MONTH($E55)-1)/12)*$H55</f>
        <v>0</v>
      </c>
      <c r="V55" s="229">
        <f>(SUM('1.  LRAMVA Summary'!Q$54:Q$59)+SUM('1.  LRAMVA Summary'!Q$60:Q$61)*(MONTH($E55)-1)/12)*$H55</f>
        <v>0</v>
      </c>
      <c r="W55" s="230">
        <f t="shared" si="10"/>
        <v>0</v>
      </c>
    </row>
    <row r="56" spans="1:23" s="9" customFormat="1" ht="15.6">
      <c r="B56" s="183" t="s">
        <v>182</v>
      </c>
      <c r="C56" s="27"/>
      <c r="D56" s="205"/>
      <c r="E56" s="213">
        <v>41609</v>
      </c>
      <c r="F56" s="213" t="s">
        <v>179</v>
      </c>
      <c r="G56" s="214" t="s">
        <v>69</v>
      </c>
      <c r="H56" s="228">
        <f>C$26/12</f>
        <v>1.225E-3</v>
      </c>
      <c r="I56" s="229">
        <f>(SUM('1.  LRAMVA Summary'!D$54:D$59)+SUM('1.  LRAMVA Summary'!D$60:D$61)*(MONTH($E56)-1)/12)*$H56</f>
        <v>0</v>
      </c>
      <c r="J56" s="229">
        <f>(SUM('1.  LRAMVA Summary'!E$54:E$59)+SUM('1.  LRAMVA Summary'!E$60:E$61)*(MONTH($E56)-1)/12)*$H56</f>
        <v>0</v>
      </c>
      <c r="K56" s="229">
        <f>(SUM('1.  LRAMVA Summary'!F$54:F$59)+SUM('1.  LRAMVA Summary'!F$60:F$61)*(MONTH($E56)-1)/12)*$H56</f>
        <v>0</v>
      </c>
      <c r="L56" s="229">
        <f>(SUM('1.  LRAMVA Summary'!G$54:G$59)+SUM('1.  LRAMVA Summary'!G$60:G$61)*(MONTH($E56)-1)/12)*$H56</f>
        <v>0</v>
      </c>
      <c r="M56" s="229">
        <f>(SUM('1.  LRAMVA Summary'!H$54:H$59)+SUM('1.  LRAMVA Summary'!H$60:H$61)*(MONTH($E56)-1)/12)*$H56</f>
        <v>0</v>
      </c>
      <c r="N56" s="229">
        <f>(SUM('1.  LRAMVA Summary'!I$54:I$59)+SUM('1.  LRAMVA Summary'!I$60:I$61)*(MONTH($E56)-1)/12)*$H56</f>
        <v>0</v>
      </c>
      <c r="O56" s="229">
        <f>(SUM('1.  LRAMVA Summary'!J$54:J$59)+SUM('1.  LRAMVA Summary'!J$60:J$61)*(MONTH($E56)-1)/12)*$H56</f>
        <v>0</v>
      </c>
      <c r="P56" s="229">
        <f>(SUM('1.  LRAMVA Summary'!K$54:K$59)+SUM('1.  LRAMVA Summary'!K$60:K$61)*(MONTH($E56)-1)/12)*$H56</f>
        <v>0</v>
      </c>
      <c r="Q56" s="229">
        <f>(SUM('1.  LRAMVA Summary'!L$54:L$59)+SUM('1.  LRAMVA Summary'!L$60:L$61)*(MONTH($E56)-1)/12)*$H56</f>
        <v>0</v>
      </c>
      <c r="R56" s="229">
        <f>(SUM('1.  LRAMVA Summary'!M$54:M$59)+SUM('1.  LRAMVA Summary'!M$60:M$61)*(MONTH($E56)-1)/12)*$H56</f>
        <v>0</v>
      </c>
      <c r="S56" s="229">
        <f>(SUM('1.  LRAMVA Summary'!N$54:N$59)+SUM('1.  LRAMVA Summary'!N$60:N$61)*(MONTH($E56)-1)/12)*$H56</f>
        <v>0</v>
      </c>
      <c r="T56" s="229">
        <f>(SUM('1.  LRAMVA Summary'!O$54:O$59)+SUM('1.  LRAMVA Summary'!O$60:O$61)*(MONTH($E56)-1)/12)*$H56</f>
        <v>0</v>
      </c>
      <c r="U56" s="229">
        <f>(SUM('1.  LRAMVA Summary'!P$54:P$59)+SUM('1.  LRAMVA Summary'!P$60:P$61)*(MONTH($E56)-1)/12)*$H56</f>
        <v>0</v>
      </c>
      <c r="V56" s="229">
        <f>(SUM('1.  LRAMVA Summary'!Q$54:Q$59)+SUM('1.  LRAMVA Summary'!Q$60:Q$61)*(MONTH($E56)-1)/12)*$H56</f>
        <v>0</v>
      </c>
      <c r="W56" s="230">
        <f t="shared" si="10"/>
        <v>0</v>
      </c>
    </row>
    <row r="57" spans="1:23" s="9" customFormat="1" ht="15" thickBot="1">
      <c r="B57" s="27"/>
      <c r="C57" s="27"/>
      <c r="D57" s="205"/>
      <c r="E57" s="215" t="s">
        <v>462</v>
      </c>
      <c r="F57" s="215"/>
      <c r="G57" s="216"/>
      <c r="H57" s="217"/>
      <c r="I57" s="218">
        <f>SUM(I44:I56)</f>
        <v>0</v>
      </c>
      <c r="J57" s="218">
        <f t="shared" ref="J57:O57" si="11">SUM(J44:J56)</f>
        <v>0</v>
      </c>
      <c r="K57" s="218">
        <f t="shared" si="11"/>
        <v>0</v>
      </c>
      <c r="L57" s="218">
        <f t="shared" si="11"/>
        <v>0</v>
      </c>
      <c r="M57" s="218">
        <f t="shared" si="11"/>
        <v>0</v>
      </c>
      <c r="N57" s="218">
        <f t="shared" si="11"/>
        <v>0</v>
      </c>
      <c r="O57" s="218">
        <f t="shared" si="11"/>
        <v>0</v>
      </c>
      <c r="P57" s="218">
        <f t="shared" ref="P57:V57" si="12">SUM(P44:P56)</f>
        <v>0</v>
      </c>
      <c r="Q57" s="218">
        <f t="shared" si="12"/>
        <v>0</v>
      </c>
      <c r="R57" s="218">
        <f t="shared" si="12"/>
        <v>0</v>
      </c>
      <c r="S57" s="218">
        <f t="shared" si="12"/>
        <v>0</v>
      </c>
      <c r="T57" s="218">
        <f t="shared" si="12"/>
        <v>0</v>
      </c>
      <c r="U57" s="218">
        <f t="shared" si="12"/>
        <v>0</v>
      </c>
      <c r="V57" s="218">
        <f t="shared" si="12"/>
        <v>0</v>
      </c>
      <c r="W57" s="218">
        <f>SUM(W44:W56)</f>
        <v>0</v>
      </c>
    </row>
    <row r="58" spans="1:23" s="9" customFormat="1" ht="15" thickTop="1">
      <c r="D58" s="205"/>
      <c r="E58" s="219" t="s">
        <v>67</v>
      </c>
      <c r="F58" s="219"/>
      <c r="G58" s="220"/>
      <c r="H58" s="221"/>
      <c r="I58" s="222">
        <f>-I57</f>
        <v>0</v>
      </c>
      <c r="J58" s="222">
        <f t="shared" ref="J58:W58" si="13">-J57</f>
        <v>0</v>
      </c>
      <c r="K58" s="222">
        <f t="shared" si="13"/>
        <v>0</v>
      </c>
      <c r="L58" s="222">
        <f t="shared" si="13"/>
        <v>0</v>
      </c>
      <c r="M58" s="222">
        <f t="shared" si="13"/>
        <v>0</v>
      </c>
      <c r="N58" s="222">
        <f t="shared" si="13"/>
        <v>0</v>
      </c>
      <c r="O58" s="222">
        <f t="shared" si="13"/>
        <v>0</v>
      </c>
      <c r="P58" s="222">
        <f t="shared" si="13"/>
        <v>0</v>
      </c>
      <c r="Q58" s="222">
        <f t="shared" si="13"/>
        <v>0</v>
      </c>
      <c r="R58" s="222">
        <f t="shared" si="13"/>
        <v>0</v>
      </c>
      <c r="S58" s="222">
        <f t="shared" si="13"/>
        <v>0</v>
      </c>
      <c r="T58" s="222">
        <f t="shared" si="13"/>
        <v>0</v>
      </c>
      <c r="U58" s="222">
        <f t="shared" si="13"/>
        <v>0</v>
      </c>
      <c r="V58" s="222">
        <f t="shared" si="13"/>
        <v>0</v>
      </c>
      <c r="W58" s="222">
        <f t="shared" si="13"/>
        <v>0</v>
      </c>
    </row>
    <row r="59" spans="1:23" s="9" customFormat="1">
      <c r="D59" s="205"/>
      <c r="E59" s="224" t="s">
        <v>426</v>
      </c>
      <c r="F59" s="224"/>
      <c r="G59" s="225"/>
      <c r="H59" s="226"/>
      <c r="I59" s="227">
        <f t="shared" ref="I59:W59" si="14">I57+I58</f>
        <v>0</v>
      </c>
      <c r="J59" s="227">
        <f t="shared" si="14"/>
        <v>0</v>
      </c>
      <c r="K59" s="227">
        <f t="shared" si="14"/>
        <v>0</v>
      </c>
      <c r="L59" s="227">
        <f t="shared" si="14"/>
        <v>0</v>
      </c>
      <c r="M59" s="227">
        <f t="shared" si="14"/>
        <v>0</v>
      </c>
      <c r="N59" s="227">
        <f t="shared" si="14"/>
        <v>0</v>
      </c>
      <c r="O59" s="227">
        <f t="shared" si="14"/>
        <v>0</v>
      </c>
      <c r="P59" s="227">
        <f t="shared" ref="P59:V59" si="15">P57+P58</f>
        <v>0</v>
      </c>
      <c r="Q59" s="227">
        <f t="shared" si="15"/>
        <v>0</v>
      </c>
      <c r="R59" s="227">
        <f t="shared" si="15"/>
        <v>0</v>
      </c>
      <c r="S59" s="227">
        <f t="shared" si="15"/>
        <v>0</v>
      </c>
      <c r="T59" s="227">
        <f t="shared" si="15"/>
        <v>0</v>
      </c>
      <c r="U59" s="227">
        <f t="shared" si="15"/>
        <v>0</v>
      </c>
      <c r="V59" s="227">
        <f t="shared" si="15"/>
        <v>0</v>
      </c>
      <c r="W59" s="227">
        <f t="shared" si="14"/>
        <v>0</v>
      </c>
    </row>
    <row r="60" spans="1:23" s="9" customFormat="1">
      <c r="D60" s="205"/>
      <c r="E60" s="213">
        <v>41640</v>
      </c>
      <c r="F60" s="213" t="s">
        <v>180</v>
      </c>
      <c r="G60" s="214" t="s">
        <v>65</v>
      </c>
      <c r="H60" s="231">
        <f>C$27/12</f>
        <v>1.225E-3</v>
      </c>
      <c r="I60" s="229">
        <f>(SUM('1.  LRAMVA Summary'!D$54:D$62)+SUM('1.  LRAMVA Summary'!D$63:D$64)*(MONTH($E60)-1)/12)*$H60</f>
        <v>0</v>
      </c>
      <c r="J60" s="229">
        <f>(SUM('1.  LRAMVA Summary'!E$54:E$62)+SUM('1.  LRAMVA Summary'!E$63:E$64)*(MONTH($E60)-1)/12)*$H60</f>
        <v>0</v>
      </c>
      <c r="K60" s="229">
        <f>(SUM('1.  LRAMVA Summary'!F$54:F$62)+SUM('1.  LRAMVA Summary'!F$63:F$64)*(MONTH($E60)-1)/12)*$H60</f>
        <v>0</v>
      </c>
      <c r="L60" s="229">
        <f>(SUM('1.  LRAMVA Summary'!G$54:G$62)+SUM('1.  LRAMVA Summary'!G$63:G$64)*(MONTH($E60)-1)/12)*$H60</f>
        <v>0</v>
      </c>
      <c r="M60" s="229">
        <f>(SUM('1.  LRAMVA Summary'!H$54:H$62)+SUM('1.  LRAMVA Summary'!H$63:H$64)*(MONTH($E60)-1)/12)*$H60</f>
        <v>0</v>
      </c>
      <c r="N60" s="229">
        <f>(SUM('1.  LRAMVA Summary'!I$54:I$62)+SUM('1.  LRAMVA Summary'!I$63:I$64)*(MONTH($E60)-1)/12)*$H60</f>
        <v>0</v>
      </c>
      <c r="O60" s="229">
        <f>(SUM('1.  LRAMVA Summary'!J$54:J$62)+SUM('1.  LRAMVA Summary'!J$63:J$64)*(MONTH($E60)-1)/12)*$H60</f>
        <v>0</v>
      </c>
      <c r="P60" s="229">
        <f>(SUM('1.  LRAMVA Summary'!K$54:K$62)+SUM('1.  LRAMVA Summary'!K$63:K$64)*(MONTH($E60)-1)/12)*$H60</f>
        <v>0</v>
      </c>
      <c r="Q60" s="229">
        <f>(SUM('1.  LRAMVA Summary'!L$54:L$62)+SUM('1.  LRAMVA Summary'!L$63:L$64)*(MONTH($E60)-1)/12)*$H60</f>
        <v>0</v>
      </c>
      <c r="R60" s="229">
        <f>(SUM('1.  LRAMVA Summary'!M$54:M$62)+SUM('1.  LRAMVA Summary'!M$63:M$64)*(MONTH($E60)-1)/12)*$H60</f>
        <v>0</v>
      </c>
      <c r="S60" s="229">
        <f>(SUM('1.  LRAMVA Summary'!N$54:N$62)+SUM('1.  LRAMVA Summary'!N$63:N$64)*(MONTH($E60)-1)/12)*$H60</f>
        <v>0</v>
      </c>
      <c r="T60" s="229">
        <f>(SUM('1.  LRAMVA Summary'!O$54:O$62)+SUM('1.  LRAMVA Summary'!O$63:O$64)*(MONTH($E60)-1)/12)*$H60</f>
        <v>0</v>
      </c>
      <c r="U60" s="229">
        <f>(SUM('1.  LRAMVA Summary'!P$54:P$62)+SUM('1.  LRAMVA Summary'!P$63:P$64)*(MONTH($E60)-1)/12)*$H60</f>
        <v>0</v>
      </c>
      <c r="V60" s="229">
        <f>(SUM('1.  LRAMVA Summary'!Q$54:Q$62)+SUM('1.  LRAMVA Summary'!Q$63:Q$64)*(MONTH($E60)-1)/12)*$H60</f>
        <v>0</v>
      </c>
      <c r="W60" s="230">
        <f>SUM(I60:V60)</f>
        <v>0</v>
      </c>
    </row>
    <row r="61" spans="1:23" s="9" customFormat="1">
      <c r="A61" s="28"/>
      <c r="E61" s="213">
        <v>41671</v>
      </c>
      <c r="F61" s="213" t="s">
        <v>180</v>
      </c>
      <c r="G61" s="214" t="s">
        <v>65</v>
      </c>
      <c r="H61" s="228">
        <f>C$27/12</f>
        <v>1.225E-3</v>
      </c>
      <c r="I61" s="229">
        <f>(SUM('1.  LRAMVA Summary'!D$54:D$62)+SUM('1.  LRAMVA Summary'!D$63:D$64)*(MONTH($E61)-1)/12)*$H61</f>
        <v>0</v>
      </c>
      <c r="J61" s="229">
        <f>(SUM('1.  LRAMVA Summary'!E$54:E$62)+SUM('1.  LRAMVA Summary'!E$63:E$64)*(MONTH($E61)-1)/12)*$H61</f>
        <v>0</v>
      </c>
      <c r="K61" s="229">
        <f>(SUM('1.  LRAMVA Summary'!F$54:F$62)+SUM('1.  LRAMVA Summary'!F$63:F$64)*(MONTH($E61)-1)/12)*$H61</f>
        <v>0</v>
      </c>
      <c r="L61" s="229">
        <f>(SUM('1.  LRAMVA Summary'!G$54:G$62)+SUM('1.  LRAMVA Summary'!G$63:G$64)*(MONTH($E61)-1)/12)*$H61</f>
        <v>0</v>
      </c>
      <c r="M61" s="229">
        <f>(SUM('1.  LRAMVA Summary'!H$54:H$62)+SUM('1.  LRAMVA Summary'!H$63:H$64)*(MONTH($E61)-1)/12)*$H61</f>
        <v>0</v>
      </c>
      <c r="N61" s="229">
        <f>(SUM('1.  LRAMVA Summary'!I$54:I$62)+SUM('1.  LRAMVA Summary'!I$63:I$64)*(MONTH($E61)-1)/12)*$H61</f>
        <v>0</v>
      </c>
      <c r="O61" s="229">
        <f>(SUM('1.  LRAMVA Summary'!J$54:J$62)+SUM('1.  LRAMVA Summary'!J$63:J$64)*(MONTH($E61)-1)/12)*$H61</f>
        <v>0</v>
      </c>
      <c r="P61" s="229">
        <f>(SUM('1.  LRAMVA Summary'!K$54:K$62)+SUM('1.  LRAMVA Summary'!K$63:K$64)*(MONTH($E61)-1)/12)*$H61</f>
        <v>0</v>
      </c>
      <c r="Q61" s="229">
        <f>(SUM('1.  LRAMVA Summary'!L$54:L$62)+SUM('1.  LRAMVA Summary'!L$63:L$64)*(MONTH($E61)-1)/12)*$H61</f>
        <v>0</v>
      </c>
      <c r="R61" s="229">
        <f>(SUM('1.  LRAMVA Summary'!M$54:M$62)+SUM('1.  LRAMVA Summary'!M$63:M$64)*(MONTH($E61)-1)/12)*$H61</f>
        <v>0</v>
      </c>
      <c r="S61" s="229">
        <f>(SUM('1.  LRAMVA Summary'!N$54:N$62)+SUM('1.  LRAMVA Summary'!N$63:N$64)*(MONTH($E61)-1)/12)*$H61</f>
        <v>0</v>
      </c>
      <c r="T61" s="229">
        <f>(SUM('1.  LRAMVA Summary'!O$54:O$62)+SUM('1.  LRAMVA Summary'!O$63:O$64)*(MONTH($E61)-1)/12)*$H61</f>
        <v>0</v>
      </c>
      <c r="U61" s="229">
        <f>(SUM('1.  LRAMVA Summary'!P$54:P$62)+SUM('1.  LRAMVA Summary'!P$63:P$64)*(MONTH($E61)-1)/12)*$H61</f>
        <v>0</v>
      </c>
      <c r="V61" s="229">
        <f>(SUM('1.  LRAMVA Summary'!Q$54:Q$62)+SUM('1.  LRAMVA Summary'!Q$63:Q$64)*(MONTH($E61)-1)/12)*$H61</f>
        <v>0</v>
      </c>
      <c r="W61" s="230">
        <f t="shared" ref="W61:W71" si="16">SUM(I61:V61)</f>
        <v>0</v>
      </c>
    </row>
    <row r="62" spans="1:23" s="9" customFormat="1">
      <c r="B62" s="66"/>
      <c r="E62" s="213">
        <v>41699</v>
      </c>
      <c r="F62" s="213" t="s">
        <v>180</v>
      </c>
      <c r="G62" s="214" t="s">
        <v>65</v>
      </c>
      <c r="H62" s="228">
        <f>C$27/12</f>
        <v>1.225E-3</v>
      </c>
      <c r="I62" s="229">
        <f>(SUM('1.  LRAMVA Summary'!D$54:D$62)+SUM('1.  LRAMVA Summary'!D$63:D$64)*(MONTH($E62)-1)/12)*$H62</f>
        <v>0</v>
      </c>
      <c r="J62" s="229">
        <f>(SUM('1.  LRAMVA Summary'!E$54:E$62)+SUM('1.  LRAMVA Summary'!E$63:E$64)*(MONTH($E62)-1)/12)*$H62</f>
        <v>0</v>
      </c>
      <c r="K62" s="229">
        <f>(SUM('1.  LRAMVA Summary'!F$54:F$62)+SUM('1.  LRAMVA Summary'!F$63:F$64)*(MONTH($E62)-1)/12)*$H62</f>
        <v>0</v>
      </c>
      <c r="L62" s="229">
        <f>(SUM('1.  LRAMVA Summary'!G$54:G$62)+SUM('1.  LRAMVA Summary'!G$63:G$64)*(MONTH($E62)-1)/12)*$H62</f>
        <v>0</v>
      </c>
      <c r="M62" s="229">
        <f>(SUM('1.  LRAMVA Summary'!H$54:H$62)+SUM('1.  LRAMVA Summary'!H$63:H$64)*(MONTH($E62)-1)/12)*$H62</f>
        <v>0</v>
      </c>
      <c r="N62" s="229">
        <f>(SUM('1.  LRAMVA Summary'!I$54:I$62)+SUM('1.  LRAMVA Summary'!I$63:I$64)*(MONTH($E62)-1)/12)*$H62</f>
        <v>0</v>
      </c>
      <c r="O62" s="229">
        <f>(SUM('1.  LRAMVA Summary'!J$54:J$62)+SUM('1.  LRAMVA Summary'!J$63:J$64)*(MONTH($E62)-1)/12)*$H62</f>
        <v>0</v>
      </c>
      <c r="P62" s="229">
        <f>(SUM('1.  LRAMVA Summary'!K$54:K$62)+SUM('1.  LRAMVA Summary'!K$63:K$64)*(MONTH($E62)-1)/12)*$H62</f>
        <v>0</v>
      </c>
      <c r="Q62" s="229">
        <f>(SUM('1.  LRAMVA Summary'!L$54:L$62)+SUM('1.  LRAMVA Summary'!L$63:L$64)*(MONTH($E62)-1)/12)*$H62</f>
        <v>0</v>
      </c>
      <c r="R62" s="229">
        <f>(SUM('1.  LRAMVA Summary'!M$54:M$62)+SUM('1.  LRAMVA Summary'!M$63:M$64)*(MONTH($E62)-1)/12)*$H62</f>
        <v>0</v>
      </c>
      <c r="S62" s="229">
        <f>(SUM('1.  LRAMVA Summary'!N$54:N$62)+SUM('1.  LRAMVA Summary'!N$63:N$64)*(MONTH($E62)-1)/12)*$H62</f>
        <v>0</v>
      </c>
      <c r="T62" s="229">
        <f>(SUM('1.  LRAMVA Summary'!O$54:O$62)+SUM('1.  LRAMVA Summary'!O$63:O$64)*(MONTH($E62)-1)/12)*$H62</f>
        <v>0</v>
      </c>
      <c r="U62" s="229">
        <f>(SUM('1.  LRAMVA Summary'!P$54:P$62)+SUM('1.  LRAMVA Summary'!P$63:P$64)*(MONTH($E62)-1)/12)*$H62</f>
        <v>0</v>
      </c>
      <c r="V62" s="229">
        <f>(SUM('1.  LRAMVA Summary'!Q$54:Q$62)+SUM('1.  LRAMVA Summary'!Q$63:Q$64)*(MONTH($E62)-1)/12)*$H62</f>
        <v>0</v>
      </c>
      <c r="W62" s="230">
        <f t="shared" si="16"/>
        <v>0</v>
      </c>
    </row>
    <row r="63" spans="1:23" s="9" customFormat="1">
      <c r="B63" s="66"/>
      <c r="E63" s="213">
        <v>41730</v>
      </c>
      <c r="F63" s="213" t="s">
        <v>180</v>
      </c>
      <c r="G63" s="214" t="s">
        <v>66</v>
      </c>
      <c r="H63" s="231">
        <f>C$28/12</f>
        <v>1.225E-3</v>
      </c>
      <c r="I63" s="229">
        <f>(SUM('1.  LRAMVA Summary'!D$54:D$62)+SUM('1.  LRAMVA Summary'!D$63:D$64)*(MONTH($E63)-1)/12)*$H63</f>
        <v>0</v>
      </c>
      <c r="J63" s="229">
        <f>(SUM('1.  LRAMVA Summary'!E$54:E$62)+SUM('1.  LRAMVA Summary'!E$63:E$64)*(MONTH($E63)-1)/12)*$H63</f>
        <v>0</v>
      </c>
      <c r="K63" s="229">
        <f>(SUM('1.  LRAMVA Summary'!F$54:F$62)+SUM('1.  LRAMVA Summary'!F$63:F$64)*(MONTH($E63)-1)/12)*$H63</f>
        <v>0</v>
      </c>
      <c r="L63" s="229">
        <f>(SUM('1.  LRAMVA Summary'!G$54:G$62)+SUM('1.  LRAMVA Summary'!G$63:G$64)*(MONTH($E63)-1)/12)*$H63</f>
        <v>0</v>
      </c>
      <c r="M63" s="229">
        <f>(SUM('1.  LRAMVA Summary'!H$54:H$62)+SUM('1.  LRAMVA Summary'!H$63:H$64)*(MONTH($E63)-1)/12)*$H63</f>
        <v>0</v>
      </c>
      <c r="N63" s="229">
        <f>(SUM('1.  LRAMVA Summary'!I$54:I$62)+SUM('1.  LRAMVA Summary'!I$63:I$64)*(MONTH($E63)-1)/12)*$H63</f>
        <v>0</v>
      </c>
      <c r="O63" s="229">
        <f>(SUM('1.  LRAMVA Summary'!J$54:J$62)+SUM('1.  LRAMVA Summary'!J$63:J$64)*(MONTH($E63)-1)/12)*$H63</f>
        <v>0</v>
      </c>
      <c r="P63" s="229">
        <f>(SUM('1.  LRAMVA Summary'!K$54:K$62)+SUM('1.  LRAMVA Summary'!K$63:K$64)*(MONTH($E63)-1)/12)*$H63</f>
        <v>0</v>
      </c>
      <c r="Q63" s="229">
        <f>(SUM('1.  LRAMVA Summary'!L$54:L$62)+SUM('1.  LRAMVA Summary'!L$63:L$64)*(MONTH($E63)-1)/12)*$H63</f>
        <v>0</v>
      </c>
      <c r="R63" s="229">
        <f>(SUM('1.  LRAMVA Summary'!M$54:M$62)+SUM('1.  LRAMVA Summary'!M$63:M$64)*(MONTH($E63)-1)/12)*$H63</f>
        <v>0</v>
      </c>
      <c r="S63" s="229">
        <f>(SUM('1.  LRAMVA Summary'!N$54:N$62)+SUM('1.  LRAMVA Summary'!N$63:N$64)*(MONTH($E63)-1)/12)*$H63</f>
        <v>0</v>
      </c>
      <c r="T63" s="229">
        <f>(SUM('1.  LRAMVA Summary'!O$54:O$62)+SUM('1.  LRAMVA Summary'!O$63:O$64)*(MONTH($E63)-1)/12)*$H63</f>
        <v>0</v>
      </c>
      <c r="U63" s="229">
        <f>(SUM('1.  LRAMVA Summary'!P$54:P$62)+SUM('1.  LRAMVA Summary'!P$63:P$64)*(MONTH($E63)-1)/12)*$H63</f>
        <v>0</v>
      </c>
      <c r="V63" s="229">
        <f>(SUM('1.  LRAMVA Summary'!Q$54:Q$62)+SUM('1.  LRAMVA Summary'!Q$63:Q$64)*(MONTH($E63)-1)/12)*$H63</f>
        <v>0</v>
      </c>
      <c r="W63" s="230">
        <f t="shared" si="16"/>
        <v>0</v>
      </c>
    </row>
    <row r="64" spans="1:23" s="9" customFormat="1">
      <c r="B64" s="66"/>
      <c r="E64" s="213">
        <v>41760</v>
      </c>
      <c r="F64" s="213" t="s">
        <v>180</v>
      </c>
      <c r="G64" s="214" t="s">
        <v>66</v>
      </c>
      <c r="H64" s="228">
        <f>C$28/12</f>
        <v>1.225E-3</v>
      </c>
      <c r="I64" s="229">
        <f>(SUM('1.  LRAMVA Summary'!D$54:D$62)+SUM('1.  LRAMVA Summary'!D$63:D$64)*(MONTH($E64)-1)/12)*$H64</f>
        <v>0</v>
      </c>
      <c r="J64" s="229">
        <f>(SUM('1.  LRAMVA Summary'!E$54:E$62)+SUM('1.  LRAMVA Summary'!E$63:E$64)*(MONTH($E64)-1)/12)*$H64</f>
        <v>0</v>
      </c>
      <c r="K64" s="229">
        <f>(SUM('1.  LRAMVA Summary'!F$54:F$62)+SUM('1.  LRAMVA Summary'!F$63:F$64)*(MONTH($E64)-1)/12)*$H64</f>
        <v>0</v>
      </c>
      <c r="L64" s="229">
        <f>(SUM('1.  LRAMVA Summary'!G$54:G$62)+SUM('1.  LRAMVA Summary'!G$63:G$64)*(MONTH($E64)-1)/12)*$H64</f>
        <v>0</v>
      </c>
      <c r="M64" s="229">
        <f>(SUM('1.  LRAMVA Summary'!H$54:H$62)+SUM('1.  LRAMVA Summary'!H$63:H$64)*(MONTH($E64)-1)/12)*$H64</f>
        <v>0</v>
      </c>
      <c r="N64" s="229">
        <f>(SUM('1.  LRAMVA Summary'!I$54:I$62)+SUM('1.  LRAMVA Summary'!I$63:I$64)*(MONTH($E64)-1)/12)*$H64</f>
        <v>0</v>
      </c>
      <c r="O64" s="229">
        <f>(SUM('1.  LRAMVA Summary'!J$54:J$62)+SUM('1.  LRAMVA Summary'!J$63:J$64)*(MONTH($E64)-1)/12)*$H64</f>
        <v>0</v>
      </c>
      <c r="P64" s="229">
        <f>(SUM('1.  LRAMVA Summary'!K$54:K$62)+SUM('1.  LRAMVA Summary'!K$63:K$64)*(MONTH($E64)-1)/12)*$H64</f>
        <v>0</v>
      </c>
      <c r="Q64" s="229">
        <f>(SUM('1.  LRAMVA Summary'!L$54:L$62)+SUM('1.  LRAMVA Summary'!L$63:L$64)*(MONTH($E64)-1)/12)*$H64</f>
        <v>0</v>
      </c>
      <c r="R64" s="229">
        <f>(SUM('1.  LRAMVA Summary'!M$54:M$62)+SUM('1.  LRAMVA Summary'!M$63:M$64)*(MONTH($E64)-1)/12)*$H64</f>
        <v>0</v>
      </c>
      <c r="S64" s="229">
        <f>(SUM('1.  LRAMVA Summary'!N$54:N$62)+SUM('1.  LRAMVA Summary'!N$63:N$64)*(MONTH($E64)-1)/12)*$H64</f>
        <v>0</v>
      </c>
      <c r="T64" s="229">
        <f>(SUM('1.  LRAMVA Summary'!O$54:O$62)+SUM('1.  LRAMVA Summary'!O$63:O$64)*(MONTH($E64)-1)/12)*$H64</f>
        <v>0</v>
      </c>
      <c r="U64" s="229">
        <f>(SUM('1.  LRAMVA Summary'!P$54:P$62)+SUM('1.  LRAMVA Summary'!P$63:P$64)*(MONTH($E64)-1)/12)*$H64</f>
        <v>0</v>
      </c>
      <c r="V64" s="229">
        <f>(SUM('1.  LRAMVA Summary'!Q$54:Q$62)+SUM('1.  LRAMVA Summary'!Q$63:Q$64)*(MONTH($E64)-1)/12)*$H64</f>
        <v>0</v>
      </c>
      <c r="W64" s="230">
        <f t="shared" si="16"/>
        <v>0</v>
      </c>
    </row>
    <row r="65" spans="2:23" s="9" customFormat="1">
      <c r="B65" s="66"/>
      <c r="E65" s="213">
        <v>41791</v>
      </c>
      <c r="F65" s="213" t="s">
        <v>180</v>
      </c>
      <c r="G65" s="214" t="s">
        <v>66</v>
      </c>
      <c r="H65" s="228">
        <f>C$28/12</f>
        <v>1.225E-3</v>
      </c>
      <c r="I65" s="229">
        <f>(SUM('1.  LRAMVA Summary'!D$54:D$62)+SUM('1.  LRAMVA Summary'!D$63:D$64)*(MONTH($E65)-1)/12)*$H65</f>
        <v>0</v>
      </c>
      <c r="J65" s="229">
        <f>(SUM('1.  LRAMVA Summary'!E$54:E$62)+SUM('1.  LRAMVA Summary'!E$63:E$64)*(MONTH($E65)-1)/12)*$H65</f>
        <v>0</v>
      </c>
      <c r="K65" s="229">
        <f>(SUM('1.  LRAMVA Summary'!F$54:F$62)+SUM('1.  LRAMVA Summary'!F$63:F$64)*(MONTH($E65)-1)/12)*$H65</f>
        <v>0</v>
      </c>
      <c r="L65" s="229">
        <f>(SUM('1.  LRAMVA Summary'!G$54:G$62)+SUM('1.  LRAMVA Summary'!G$63:G$64)*(MONTH($E65)-1)/12)*$H65</f>
        <v>0</v>
      </c>
      <c r="M65" s="229">
        <f>(SUM('1.  LRAMVA Summary'!H$54:H$62)+SUM('1.  LRAMVA Summary'!H$63:H$64)*(MONTH($E65)-1)/12)*$H65</f>
        <v>0</v>
      </c>
      <c r="N65" s="229">
        <f>(SUM('1.  LRAMVA Summary'!I$54:I$62)+SUM('1.  LRAMVA Summary'!I$63:I$64)*(MONTH($E65)-1)/12)*$H65</f>
        <v>0</v>
      </c>
      <c r="O65" s="229">
        <f>(SUM('1.  LRAMVA Summary'!J$54:J$62)+SUM('1.  LRAMVA Summary'!J$63:J$64)*(MONTH($E65)-1)/12)*$H65</f>
        <v>0</v>
      </c>
      <c r="P65" s="229">
        <f>(SUM('1.  LRAMVA Summary'!K$54:K$62)+SUM('1.  LRAMVA Summary'!K$63:K$64)*(MONTH($E65)-1)/12)*$H65</f>
        <v>0</v>
      </c>
      <c r="Q65" s="229">
        <f>(SUM('1.  LRAMVA Summary'!L$54:L$62)+SUM('1.  LRAMVA Summary'!L$63:L$64)*(MONTH($E65)-1)/12)*$H65</f>
        <v>0</v>
      </c>
      <c r="R65" s="229">
        <f>(SUM('1.  LRAMVA Summary'!M$54:M$62)+SUM('1.  LRAMVA Summary'!M$63:M$64)*(MONTH($E65)-1)/12)*$H65</f>
        <v>0</v>
      </c>
      <c r="S65" s="229">
        <f>(SUM('1.  LRAMVA Summary'!N$54:N$62)+SUM('1.  LRAMVA Summary'!N$63:N$64)*(MONTH($E65)-1)/12)*$H65</f>
        <v>0</v>
      </c>
      <c r="T65" s="229">
        <f>(SUM('1.  LRAMVA Summary'!O$54:O$62)+SUM('1.  LRAMVA Summary'!O$63:O$64)*(MONTH($E65)-1)/12)*$H65</f>
        <v>0</v>
      </c>
      <c r="U65" s="229">
        <f>(SUM('1.  LRAMVA Summary'!P$54:P$62)+SUM('1.  LRAMVA Summary'!P$63:P$64)*(MONTH($E65)-1)/12)*$H65</f>
        <v>0</v>
      </c>
      <c r="V65" s="229">
        <f>(SUM('1.  LRAMVA Summary'!Q$54:Q$62)+SUM('1.  LRAMVA Summary'!Q$63:Q$64)*(MONTH($E65)-1)/12)*$H65</f>
        <v>0</v>
      </c>
      <c r="W65" s="230">
        <f t="shared" si="16"/>
        <v>0</v>
      </c>
    </row>
    <row r="66" spans="2:23" s="9" customFormat="1">
      <c r="B66" s="66"/>
      <c r="E66" s="213">
        <v>41821</v>
      </c>
      <c r="F66" s="213" t="s">
        <v>180</v>
      </c>
      <c r="G66" s="214" t="s">
        <v>68</v>
      </c>
      <c r="H66" s="231">
        <f>C$29/12</f>
        <v>1.225E-3</v>
      </c>
      <c r="I66" s="229">
        <f>(SUM('1.  LRAMVA Summary'!D$54:D$62)+SUM('1.  LRAMVA Summary'!D$63:D$64)*(MONTH($E66)-1)/12)*$H66</f>
        <v>0</v>
      </c>
      <c r="J66" s="229">
        <f>(SUM('1.  LRAMVA Summary'!E$54:E$62)+SUM('1.  LRAMVA Summary'!E$63:E$64)*(MONTH($E66)-1)/12)*$H66</f>
        <v>0</v>
      </c>
      <c r="K66" s="229">
        <f>(SUM('1.  LRAMVA Summary'!F$54:F$62)+SUM('1.  LRAMVA Summary'!F$63:F$64)*(MONTH($E66)-1)/12)*$H66</f>
        <v>0</v>
      </c>
      <c r="L66" s="229">
        <f>(SUM('1.  LRAMVA Summary'!G$54:G$62)+SUM('1.  LRAMVA Summary'!G$63:G$64)*(MONTH($E66)-1)/12)*$H66</f>
        <v>0</v>
      </c>
      <c r="M66" s="229">
        <f>(SUM('1.  LRAMVA Summary'!H$54:H$62)+SUM('1.  LRAMVA Summary'!H$63:H$64)*(MONTH($E66)-1)/12)*$H66</f>
        <v>0</v>
      </c>
      <c r="N66" s="229">
        <f>(SUM('1.  LRAMVA Summary'!I$54:I$62)+SUM('1.  LRAMVA Summary'!I$63:I$64)*(MONTH($E66)-1)/12)*$H66</f>
        <v>0</v>
      </c>
      <c r="O66" s="229">
        <f>(SUM('1.  LRAMVA Summary'!J$54:J$62)+SUM('1.  LRAMVA Summary'!J$63:J$64)*(MONTH($E66)-1)/12)*$H66</f>
        <v>0</v>
      </c>
      <c r="P66" s="229">
        <f>(SUM('1.  LRAMVA Summary'!K$54:K$62)+SUM('1.  LRAMVA Summary'!K$63:K$64)*(MONTH($E66)-1)/12)*$H66</f>
        <v>0</v>
      </c>
      <c r="Q66" s="229">
        <f>(SUM('1.  LRAMVA Summary'!L$54:L$62)+SUM('1.  LRAMVA Summary'!L$63:L$64)*(MONTH($E66)-1)/12)*$H66</f>
        <v>0</v>
      </c>
      <c r="R66" s="229">
        <f>(SUM('1.  LRAMVA Summary'!M$54:M$62)+SUM('1.  LRAMVA Summary'!M$63:M$64)*(MONTH($E66)-1)/12)*$H66</f>
        <v>0</v>
      </c>
      <c r="S66" s="229">
        <f>(SUM('1.  LRAMVA Summary'!N$54:N$62)+SUM('1.  LRAMVA Summary'!N$63:N$64)*(MONTH($E66)-1)/12)*$H66</f>
        <v>0</v>
      </c>
      <c r="T66" s="229">
        <f>(SUM('1.  LRAMVA Summary'!O$54:O$62)+SUM('1.  LRAMVA Summary'!O$63:O$64)*(MONTH($E66)-1)/12)*$H66</f>
        <v>0</v>
      </c>
      <c r="U66" s="229">
        <f>(SUM('1.  LRAMVA Summary'!P$54:P$62)+SUM('1.  LRAMVA Summary'!P$63:P$64)*(MONTH($E66)-1)/12)*$H66</f>
        <v>0</v>
      </c>
      <c r="V66" s="229">
        <f>(SUM('1.  LRAMVA Summary'!Q$54:Q$62)+SUM('1.  LRAMVA Summary'!Q$63:Q$64)*(MONTH($E66)-1)/12)*$H66</f>
        <v>0</v>
      </c>
      <c r="W66" s="230">
        <f t="shared" si="16"/>
        <v>0</v>
      </c>
    </row>
    <row r="67" spans="2:23" s="9" customFormat="1">
      <c r="B67" s="66"/>
      <c r="E67" s="213">
        <v>41852</v>
      </c>
      <c r="F67" s="213" t="s">
        <v>180</v>
      </c>
      <c r="G67" s="214" t="s">
        <v>68</v>
      </c>
      <c r="H67" s="228">
        <f>C$29/12</f>
        <v>1.225E-3</v>
      </c>
      <c r="I67" s="229">
        <f>(SUM('1.  LRAMVA Summary'!D$54:D$62)+SUM('1.  LRAMVA Summary'!D$63:D$64)*(MONTH($E67)-1)/12)*$H67</f>
        <v>0</v>
      </c>
      <c r="J67" s="229">
        <f>(SUM('1.  LRAMVA Summary'!E$54:E$62)+SUM('1.  LRAMVA Summary'!E$63:E$64)*(MONTH($E67)-1)/12)*$H67</f>
        <v>0</v>
      </c>
      <c r="K67" s="229">
        <f>(SUM('1.  LRAMVA Summary'!F$54:F$62)+SUM('1.  LRAMVA Summary'!F$63:F$64)*(MONTH($E67)-1)/12)*$H67</f>
        <v>0</v>
      </c>
      <c r="L67" s="229">
        <f>(SUM('1.  LRAMVA Summary'!G$54:G$62)+SUM('1.  LRAMVA Summary'!G$63:G$64)*(MONTH($E67)-1)/12)*$H67</f>
        <v>0</v>
      </c>
      <c r="M67" s="229">
        <f>(SUM('1.  LRAMVA Summary'!H$54:H$62)+SUM('1.  LRAMVA Summary'!H$63:H$64)*(MONTH($E67)-1)/12)*$H67</f>
        <v>0</v>
      </c>
      <c r="N67" s="229">
        <f>(SUM('1.  LRAMVA Summary'!I$54:I$62)+SUM('1.  LRAMVA Summary'!I$63:I$64)*(MONTH($E67)-1)/12)*$H67</f>
        <v>0</v>
      </c>
      <c r="O67" s="229">
        <f>(SUM('1.  LRAMVA Summary'!J$54:J$62)+SUM('1.  LRAMVA Summary'!J$63:J$64)*(MONTH($E67)-1)/12)*$H67</f>
        <v>0</v>
      </c>
      <c r="P67" s="229">
        <f>(SUM('1.  LRAMVA Summary'!K$54:K$62)+SUM('1.  LRAMVA Summary'!K$63:K$64)*(MONTH($E67)-1)/12)*$H67</f>
        <v>0</v>
      </c>
      <c r="Q67" s="229">
        <f>(SUM('1.  LRAMVA Summary'!L$54:L$62)+SUM('1.  LRAMVA Summary'!L$63:L$64)*(MONTH($E67)-1)/12)*$H67</f>
        <v>0</v>
      </c>
      <c r="R67" s="229">
        <f>(SUM('1.  LRAMVA Summary'!M$54:M$62)+SUM('1.  LRAMVA Summary'!M$63:M$64)*(MONTH($E67)-1)/12)*$H67</f>
        <v>0</v>
      </c>
      <c r="S67" s="229">
        <f>(SUM('1.  LRAMVA Summary'!N$54:N$62)+SUM('1.  LRAMVA Summary'!N$63:N$64)*(MONTH($E67)-1)/12)*$H67</f>
        <v>0</v>
      </c>
      <c r="T67" s="229">
        <f>(SUM('1.  LRAMVA Summary'!O$54:O$62)+SUM('1.  LRAMVA Summary'!O$63:O$64)*(MONTH($E67)-1)/12)*$H67</f>
        <v>0</v>
      </c>
      <c r="U67" s="229">
        <f>(SUM('1.  LRAMVA Summary'!P$54:P$62)+SUM('1.  LRAMVA Summary'!P$63:P$64)*(MONTH($E67)-1)/12)*$H67</f>
        <v>0</v>
      </c>
      <c r="V67" s="229">
        <f>(SUM('1.  LRAMVA Summary'!Q$54:Q$62)+SUM('1.  LRAMVA Summary'!Q$63:Q$64)*(MONTH($E67)-1)/12)*$H67</f>
        <v>0</v>
      </c>
      <c r="W67" s="230">
        <f t="shared" si="16"/>
        <v>0</v>
      </c>
    </row>
    <row r="68" spans="2:23" s="9" customFormat="1">
      <c r="B68" s="66"/>
      <c r="E68" s="213">
        <v>41883</v>
      </c>
      <c r="F68" s="213" t="s">
        <v>180</v>
      </c>
      <c r="G68" s="214" t="s">
        <v>68</v>
      </c>
      <c r="H68" s="228">
        <f>C$29/12</f>
        <v>1.225E-3</v>
      </c>
      <c r="I68" s="229">
        <f>(SUM('1.  LRAMVA Summary'!D$54:D$62)+SUM('1.  LRAMVA Summary'!D$63:D$64)*(MONTH($E68)-1)/12)*$H68</f>
        <v>0</v>
      </c>
      <c r="J68" s="229">
        <f>(SUM('1.  LRAMVA Summary'!E$54:E$62)+SUM('1.  LRAMVA Summary'!E$63:E$64)*(MONTH($E68)-1)/12)*$H68</f>
        <v>0</v>
      </c>
      <c r="K68" s="229">
        <f>(SUM('1.  LRAMVA Summary'!F$54:F$62)+SUM('1.  LRAMVA Summary'!F$63:F$64)*(MONTH($E68)-1)/12)*$H68</f>
        <v>0</v>
      </c>
      <c r="L68" s="229">
        <f>(SUM('1.  LRAMVA Summary'!G$54:G$62)+SUM('1.  LRAMVA Summary'!G$63:G$64)*(MONTH($E68)-1)/12)*$H68</f>
        <v>0</v>
      </c>
      <c r="M68" s="229">
        <f>(SUM('1.  LRAMVA Summary'!H$54:H$62)+SUM('1.  LRAMVA Summary'!H$63:H$64)*(MONTH($E68)-1)/12)*$H68</f>
        <v>0</v>
      </c>
      <c r="N68" s="229">
        <f>(SUM('1.  LRAMVA Summary'!I$54:I$62)+SUM('1.  LRAMVA Summary'!I$63:I$64)*(MONTH($E68)-1)/12)*$H68</f>
        <v>0</v>
      </c>
      <c r="O68" s="229">
        <f>(SUM('1.  LRAMVA Summary'!J$54:J$62)+SUM('1.  LRAMVA Summary'!J$63:J$64)*(MONTH($E68)-1)/12)*$H68</f>
        <v>0</v>
      </c>
      <c r="P68" s="229">
        <f>(SUM('1.  LRAMVA Summary'!K$54:K$62)+SUM('1.  LRAMVA Summary'!K$63:K$64)*(MONTH($E68)-1)/12)*$H68</f>
        <v>0</v>
      </c>
      <c r="Q68" s="229">
        <f>(SUM('1.  LRAMVA Summary'!L$54:L$62)+SUM('1.  LRAMVA Summary'!L$63:L$64)*(MONTH($E68)-1)/12)*$H68</f>
        <v>0</v>
      </c>
      <c r="R68" s="229">
        <f>(SUM('1.  LRAMVA Summary'!M$54:M$62)+SUM('1.  LRAMVA Summary'!M$63:M$64)*(MONTH($E68)-1)/12)*$H68</f>
        <v>0</v>
      </c>
      <c r="S68" s="229">
        <f>(SUM('1.  LRAMVA Summary'!N$54:N$62)+SUM('1.  LRAMVA Summary'!N$63:N$64)*(MONTH($E68)-1)/12)*$H68</f>
        <v>0</v>
      </c>
      <c r="T68" s="229">
        <f>(SUM('1.  LRAMVA Summary'!O$54:O$62)+SUM('1.  LRAMVA Summary'!O$63:O$64)*(MONTH($E68)-1)/12)*$H68</f>
        <v>0</v>
      </c>
      <c r="U68" s="229">
        <f>(SUM('1.  LRAMVA Summary'!P$54:P$62)+SUM('1.  LRAMVA Summary'!P$63:P$64)*(MONTH($E68)-1)/12)*$H68</f>
        <v>0</v>
      </c>
      <c r="V68" s="229">
        <f>(SUM('1.  LRAMVA Summary'!Q$54:Q$62)+SUM('1.  LRAMVA Summary'!Q$63:Q$64)*(MONTH($E68)-1)/12)*$H68</f>
        <v>0</v>
      </c>
      <c r="W68" s="230">
        <f t="shared" si="16"/>
        <v>0</v>
      </c>
    </row>
    <row r="69" spans="2:23" s="9" customFormat="1">
      <c r="B69" s="66"/>
      <c r="E69" s="213">
        <v>41913</v>
      </c>
      <c r="F69" s="213" t="s">
        <v>180</v>
      </c>
      <c r="G69" s="214" t="s">
        <v>69</v>
      </c>
      <c r="H69" s="231">
        <f>C$30/12</f>
        <v>1.225E-3</v>
      </c>
      <c r="I69" s="229">
        <f>(SUM('1.  LRAMVA Summary'!D$54:D$62)+SUM('1.  LRAMVA Summary'!D$63:D$64)*(MONTH($E69)-1)/12)*$H69</f>
        <v>0</v>
      </c>
      <c r="J69" s="229">
        <f>(SUM('1.  LRAMVA Summary'!E$54:E$62)+SUM('1.  LRAMVA Summary'!E$63:E$64)*(MONTH($E69)-1)/12)*$H69</f>
        <v>0</v>
      </c>
      <c r="K69" s="229">
        <f>(SUM('1.  LRAMVA Summary'!F$54:F$62)+SUM('1.  LRAMVA Summary'!F$63:F$64)*(MONTH($E69)-1)/12)*$H69</f>
        <v>0</v>
      </c>
      <c r="L69" s="229">
        <f>(SUM('1.  LRAMVA Summary'!G$54:G$62)+SUM('1.  LRAMVA Summary'!G$63:G$64)*(MONTH($E69)-1)/12)*$H69</f>
        <v>0</v>
      </c>
      <c r="M69" s="229">
        <f>(SUM('1.  LRAMVA Summary'!H$54:H$62)+SUM('1.  LRAMVA Summary'!H$63:H$64)*(MONTH($E69)-1)/12)*$H69</f>
        <v>0</v>
      </c>
      <c r="N69" s="229">
        <f>(SUM('1.  LRAMVA Summary'!I$54:I$62)+SUM('1.  LRAMVA Summary'!I$63:I$64)*(MONTH($E69)-1)/12)*$H69</f>
        <v>0</v>
      </c>
      <c r="O69" s="229">
        <f>(SUM('1.  LRAMVA Summary'!J$54:J$62)+SUM('1.  LRAMVA Summary'!J$63:J$64)*(MONTH($E69)-1)/12)*$H69</f>
        <v>0</v>
      </c>
      <c r="P69" s="229">
        <f>(SUM('1.  LRAMVA Summary'!K$54:K$62)+SUM('1.  LRAMVA Summary'!K$63:K$64)*(MONTH($E69)-1)/12)*$H69</f>
        <v>0</v>
      </c>
      <c r="Q69" s="229">
        <f>(SUM('1.  LRAMVA Summary'!L$54:L$62)+SUM('1.  LRAMVA Summary'!L$63:L$64)*(MONTH($E69)-1)/12)*$H69</f>
        <v>0</v>
      </c>
      <c r="R69" s="229">
        <f>(SUM('1.  LRAMVA Summary'!M$54:M$62)+SUM('1.  LRAMVA Summary'!M$63:M$64)*(MONTH($E69)-1)/12)*$H69</f>
        <v>0</v>
      </c>
      <c r="S69" s="229">
        <f>(SUM('1.  LRAMVA Summary'!N$54:N$62)+SUM('1.  LRAMVA Summary'!N$63:N$64)*(MONTH($E69)-1)/12)*$H69</f>
        <v>0</v>
      </c>
      <c r="T69" s="229">
        <f>(SUM('1.  LRAMVA Summary'!O$54:O$62)+SUM('1.  LRAMVA Summary'!O$63:O$64)*(MONTH($E69)-1)/12)*$H69</f>
        <v>0</v>
      </c>
      <c r="U69" s="229">
        <f>(SUM('1.  LRAMVA Summary'!P$54:P$62)+SUM('1.  LRAMVA Summary'!P$63:P$64)*(MONTH($E69)-1)/12)*$H69</f>
        <v>0</v>
      </c>
      <c r="V69" s="229">
        <f>(SUM('1.  LRAMVA Summary'!Q$54:Q$62)+SUM('1.  LRAMVA Summary'!Q$63:Q$64)*(MONTH($E69)-1)/12)*$H69</f>
        <v>0</v>
      </c>
      <c r="W69" s="230">
        <f t="shared" si="16"/>
        <v>0</v>
      </c>
    </row>
    <row r="70" spans="2:23" s="9" customFormat="1">
      <c r="B70" s="66"/>
      <c r="E70" s="213">
        <v>41944</v>
      </c>
      <c r="F70" s="213" t="s">
        <v>180</v>
      </c>
      <c r="G70" s="214" t="s">
        <v>69</v>
      </c>
      <c r="H70" s="228">
        <f>C$30/12</f>
        <v>1.225E-3</v>
      </c>
      <c r="I70" s="229">
        <f>(SUM('1.  LRAMVA Summary'!D$54:D$62)+SUM('1.  LRAMVA Summary'!D$63:D$64)*(MONTH($E70)-1)/12)*$H70</f>
        <v>0</v>
      </c>
      <c r="J70" s="229">
        <f>(SUM('1.  LRAMVA Summary'!E$54:E$62)+SUM('1.  LRAMVA Summary'!E$63:E$64)*(MONTH($E70)-1)/12)*$H70</f>
        <v>0</v>
      </c>
      <c r="K70" s="229">
        <f>(SUM('1.  LRAMVA Summary'!F$54:F$62)+SUM('1.  LRAMVA Summary'!F$63:F$64)*(MONTH($E70)-1)/12)*$H70</f>
        <v>0</v>
      </c>
      <c r="L70" s="229">
        <f>(SUM('1.  LRAMVA Summary'!G$54:G$62)+SUM('1.  LRAMVA Summary'!G$63:G$64)*(MONTH($E70)-1)/12)*$H70</f>
        <v>0</v>
      </c>
      <c r="M70" s="229">
        <f>(SUM('1.  LRAMVA Summary'!H$54:H$62)+SUM('1.  LRAMVA Summary'!H$63:H$64)*(MONTH($E70)-1)/12)*$H70</f>
        <v>0</v>
      </c>
      <c r="N70" s="229">
        <f>(SUM('1.  LRAMVA Summary'!I$54:I$62)+SUM('1.  LRAMVA Summary'!I$63:I$64)*(MONTH($E70)-1)/12)*$H70</f>
        <v>0</v>
      </c>
      <c r="O70" s="229">
        <f>(SUM('1.  LRAMVA Summary'!J$54:J$62)+SUM('1.  LRAMVA Summary'!J$63:J$64)*(MONTH($E70)-1)/12)*$H70</f>
        <v>0</v>
      </c>
      <c r="P70" s="229">
        <f>(SUM('1.  LRAMVA Summary'!K$54:K$62)+SUM('1.  LRAMVA Summary'!K$63:K$64)*(MONTH($E70)-1)/12)*$H70</f>
        <v>0</v>
      </c>
      <c r="Q70" s="229">
        <f>(SUM('1.  LRAMVA Summary'!L$54:L$62)+SUM('1.  LRAMVA Summary'!L$63:L$64)*(MONTH($E70)-1)/12)*$H70</f>
        <v>0</v>
      </c>
      <c r="R70" s="229">
        <f>(SUM('1.  LRAMVA Summary'!M$54:M$62)+SUM('1.  LRAMVA Summary'!M$63:M$64)*(MONTH($E70)-1)/12)*$H70</f>
        <v>0</v>
      </c>
      <c r="S70" s="229">
        <f>(SUM('1.  LRAMVA Summary'!N$54:N$62)+SUM('1.  LRAMVA Summary'!N$63:N$64)*(MONTH($E70)-1)/12)*$H70</f>
        <v>0</v>
      </c>
      <c r="T70" s="229">
        <f>(SUM('1.  LRAMVA Summary'!O$54:O$62)+SUM('1.  LRAMVA Summary'!O$63:O$64)*(MONTH($E70)-1)/12)*$H70</f>
        <v>0</v>
      </c>
      <c r="U70" s="229">
        <f>(SUM('1.  LRAMVA Summary'!P$54:P$62)+SUM('1.  LRAMVA Summary'!P$63:P$64)*(MONTH($E70)-1)/12)*$H70</f>
        <v>0</v>
      </c>
      <c r="V70" s="229">
        <f>(SUM('1.  LRAMVA Summary'!Q$54:Q$62)+SUM('1.  LRAMVA Summary'!Q$63:Q$64)*(MONTH($E70)-1)/12)*$H70</f>
        <v>0</v>
      </c>
      <c r="W70" s="230">
        <f t="shared" si="16"/>
        <v>0</v>
      </c>
    </row>
    <row r="71" spans="2:23" s="9" customFormat="1">
      <c r="B71" s="66"/>
      <c r="E71" s="213">
        <v>41974</v>
      </c>
      <c r="F71" s="213" t="s">
        <v>180</v>
      </c>
      <c r="G71" s="214" t="s">
        <v>69</v>
      </c>
      <c r="H71" s="228">
        <f>C$30/12</f>
        <v>1.225E-3</v>
      </c>
      <c r="I71" s="229">
        <f>(SUM('1.  LRAMVA Summary'!D$54:D$62)+SUM('1.  LRAMVA Summary'!D$63:D$64)*(MONTH($E71)-1)/12)*$H71</f>
        <v>0</v>
      </c>
      <c r="J71" s="229">
        <f>(SUM('1.  LRAMVA Summary'!E$54:E$62)+SUM('1.  LRAMVA Summary'!E$63:E$64)*(MONTH($E71)-1)/12)*$H71</f>
        <v>0</v>
      </c>
      <c r="K71" s="229">
        <f>(SUM('1.  LRAMVA Summary'!F$54:F$62)+SUM('1.  LRAMVA Summary'!F$63:F$64)*(MONTH($E71)-1)/12)*$H71</f>
        <v>0</v>
      </c>
      <c r="L71" s="229">
        <f>(SUM('1.  LRAMVA Summary'!G$54:G$62)+SUM('1.  LRAMVA Summary'!G$63:G$64)*(MONTH($E71)-1)/12)*$H71</f>
        <v>0</v>
      </c>
      <c r="M71" s="229">
        <f>(SUM('1.  LRAMVA Summary'!H$54:H$62)+SUM('1.  LRAMVA Summary'!H$63:H$64)*(MONTH($E71)-1)/12)*$H71</f>
        <v>0</v>
      </c>
      <c r="N71" s="229">
        <f>(SUM('1.  LRAMVA Summary'!I$54:I$62)+SUM('1.  LRAMVA Summary'!I$63:I$64)*(MONTH($E71)-1)/12)*$H71</f>
        <v>0</v>
      </c>
      <c r="O71" s="229">
        <f>(SUM('1.  LRAMVA Summary'!J$54:J$62)+SUM('1.  LRAMVA Summary'!J$63:J$64)*(MONTH($E71)-1)/12)*$H71</f>
        <v>0</v>
      </c>
      <c r="P71" s="229">
        <f>(SUM('1.  LRAMVA Summary'!K$54:K$62)+SUM('1.  LRAMVA Summary'!K$63:K$64)*(MONTH($E71)-1)/12)*$H71</f>
        <v>0</v>
      </c>
      <c r="Q71" s="229">
        <f>(SUM('1.  LRAMVA Summary'!L$54:L$62)+SUM('1.  LRAMVA Summary'!L$63:L$64)*(MONTH($E71)-1)/12)*$H71</f>
        <v>0</v>
      </c>
      <c r="R71" s="229">
        <f>(SUM('1.  LRAMVA Summary'!M$54:M$62)+SUM('1.  LRAMVA Summary'!M$63:M$64)*(MONTH($E71)-1)/12)*$H71</f>
        <v>0</v>
      </c>
      <c r="S71" s="229">
        <f>(SUM('1.  LRAMVA Summary'!N$54:N$62)+SUM('1.  LRAMVA Summary'!N$63:N$64)*(MONTH($E71)-1)/12)*$H71</f>
        <v>0</v>
      </c>
      <c r="T71" s="229">
        <f>(SUM('1.  LRAMVA Summary'!O$54:O$62)+SUM('1.  LRAMVA Summary'!O$63:O$64)*(MONTH($E71)-1)/12)*$H71</f>
        <v>0</v>
      </c>
      <c r="U71" s="229">
        <f>(SUM('1.  LRAMVA Summary'!P$54:P$62)+SUM('1.  LRAMVA Summary'!P$63:P$64)*(MONTH($E71)-1)/12)*$H71</f>
        <v>0</v>
      </c>
      <c r="V71" s="229">
        <f>(SUM('1.  LRAMVA Summary'!Q$54:Q$62)+SUM('1.  LRAMVA Summary'!Q$63:Q$64)*(MONTH($E71)-1)/12)*$H71</f>
        <v>0</v>
      </c>
      <c r="W71" s="230">
        <f t="shared" si="16"/>
        <v>0</v>
      </c>
    </row>
    <row r="72" spans="2:23" s="9" customFormat="1" ht="15" thickBot="1">
      <c r="B72" s="66"/>
      <c r="E72" s="215" t="s">
        <v>463</v>
      </c>
      <c r="F72" s="215"/>
      <c r="G72" s="216"/>
      <c r="H72" s="217"/>
      <c r="I72" s="218">
        <f>SUM(I59:I71)</f>
        <v>0</v>
      </c>
      <c r="J72" s="218">
        <f t="shared" ref="J72:V72" si="17">SUM(J59:J71)</f>
        <v>0</v>
      </c>
      <c r="K72" s="218">
        <f t="shared" si="17"/>
        <v>0</v>
      </c>
      <c r="L72" s="218">
        <f t="shared" si="17"/>
        <v>0</v>
      </c>
      <c r="M72" s="218">
        <f t="shared" si="17"/>
        <v>0</v>
      </c>
      <c r="N72" s="218">
        <f t="shared" si="17"/>
        <v>0</v>
      </c>
      <c r="O72" s="218">
        <f t="shared" si="17"/>
        <v>0</v>
      </c>
      <c r="P72" s="218">
        <f t="shared" si="17"/>
        <v>0</v>
      </c>
      <c r="Q72" s="218">
        <f t="shared" si="17"/>
        <v>0</v>
      </c>
      <c r="R72" s="218">
        <f t="shared" si="17"/>
        <v>0</v>
      </c>
      <c r="S72" s="218">
        <f t="shared" si="17"/>
        <v>0</v>
      </c>
      <c r="T72" s="218">
        <f t="shared" si="17"/>
        <v>0</v>
      </c>
      <c r="U72" s="218">
        <f t="shared" si="17"/>
        <v>0</v>
      </c>
      <c r="V72" s="218">
        <f t="shared" si="17"/>
        <v>0</v>
      </c>
      <c r="W72" s="218">
        <f>SUM(W59:W71)</f>
        <v>0</v>
      </c>
    </row>
    <row r="73" spans="2:23" s="9" customFormat="1" ht="15" thickTop="1">
      <c r="B73" s="66"/>
      <c r="E73" s="219" t="s">
        <v>67</v>
      </c>
      <c r="F73" s="219"/>
      <c r="G73" s="220"/>
      <c r="H73" s="221"/>
      <c r="I73" s="222">
        <f>-I72</f>
        <v>0</v>
      </c>
      <c r="J73" s="222">
        <f t="shared" ref="J73:W73" si="18">-J72</f>
        <v>0</v>
      </c>
      <c r="K73" s="222">
        <f t="shared" si="18"/>
        <v>0</v>
      </c>
      <c r="L73" s="222">
        <f t="shared" si="18"/>
        <v>0</v>
      </c>
      <c r="M73" s="222">
        <f t="shared" si="18"/>
        <v>0</v>
      </c>
      <c r="N73" s="222">
        <f t="shared" si="18"/>
        <v>0</v>
      </c>
      <c r="O73" s="222">
        <f t="shared" si="18"/>
        <v>0</v>
      </c>
      <c r="P73" s="222">
        <f t="shared" si="18"/>
        <v>0</v>
      </c>
      <c r="Q73" s="222">
        <f t="shared" si="18"/>
        <v>0</v>
      </c>
      <c r="R73" s="222">
        <f t="shared" si="18"/>
        <v>0</v>
      </c>
      <c r="S73" s="222">
        <f t="shared" si="18"/>
        <v>0</v>
      </c>
      <c r="T73" s="222">
        <f t="shared" si="18"/>
        <v>0</v>
      </c>
      <c r="U73" s="222">
        <f t="shared" si="18"/>
        <v>0</v>
      </c>
      <c r="V73" s="222">
        <f t="shared" si="18"/>
        <v>0</v>
      </c>
      <c r="W73" s="222">
        <f t="shared" si="18"/>
        <v>0</v>
      </c>
    </row>
    <row r="74" spans="2:23" s="9" customFormat="1">
      <c r="B74" s="66"/>
      <c r="E74" s="224" t="s">
        <v>427</v>
      </c>
      <c r="F74" s="224"/>
      <c r="G74" s="225"/>
      <c r="H74" s="226"/>
      <c r="I74" s="227">
        <f t="shared" ref="I74:O74" si="19">I72+I73</f>
        <v>0</v>
      </c>
      <c r="J74" s="227">
        <f t="shared" si="19"/>
        <v>0</v>
      </c>
      <c r="K74" s="227">
        <f t="shared" si="19"/>
        <v>0</v>
      </c>
      <c r="L74" s="227">
        <f t="shared" si="19"/>
        <v>0</v>
      </c>
      <c r="M74" s="227">
        <f t="shared" si="19"/>
        <v>0</v>
      </c>
      <c r="N74" s="227">
        <f t="shared" si="19"/>
        <v>0</v>
      </c>
      <c r="O74" s="227">
        <f t="shared" si="19"/>
        <v>0</v>
      </c>
      <c r="P74" s="227">
        <f t="shared" ref="P74:V74" si="20">P72+P73</f>
        <v>0</v>
      </c>
      <c r="Q74" s="227">
        <f t="shared" si="20"/>
        <v>0</v>
      </c>
      <c r="R74" s="227">
        <f t="shared" si="20"/>
        <v>0</v>
      </c>
      <c r="S74" s="227">
        <f t="shared" si="20"/>
        <v>0</v>
      </c>
      <c r="T74" s="227">
        <f t="shared" si="20"/>
        <v>0</v>
      </c>
      <c r="U74" s="227">
        <f t="shared" si="20"/>
        <v>0</v>
      </c>
      <c r="V74" s="227">
        <f t="shared" si="20"/>
        <v>0</v>
      </c>
      <c r="W74" s="227">
        <f>W72+W73</f>
        <v>0</v>
      </c>
    </row>
    <row r="75" spans="2:23" s="9" customFormat="1">
      <c r="B75" s="66"/>
      <c r="E75" s="213">
        <v>42005</v>
      </c>
      <c r="F75" s="213" t="s">
        <v>181</v>
      </c>
      <c r="G75" s="214" t="s">
        <v>65</v>
      </c>
      <c r="H75" s="228">
        <f>C$31/12</f>
        <v>1.225E-3</v>
      </c>
      <c r="I75" s="229">
        <f>(SUM('1.  LRAMVA Summary'!D$54:D$65)+SUM('1.  LRAMVA Summary'!D$66:D$67)*(MONTH($E75)-1)/12)*$H75</f>
        <v>0</v>
      </c>
      <c r="J75" s="229">
        <f>(SUM('1.  LRAMVA Summary'!E$54:E$65)+SUM('1.  LRAMVA Summary'!E$66:E$67)*(MONTH($E75)-1)/12)*$H75</f>
        <v>0</v>
      </c>
      <c r="K75" s="229">
        <f>(SUM('1.  LRAMVA Summary'!F$54:F$65)+SUM('1.  LRAMVA Summary'!F$66:F$67)*(MONTH($E75)-1)/12)*$H75</f>
        <v>0</v>
      </c>
      <c r="L75" s="229">
        <f>(SUM('1.  LRAMVA Summary'!G$54:G$65)+SUM('1.  LRAMVA Summary'!G$66:G$67)*(MONTH($E75)-1)/12)*$H75</f>
        <v>0</v>
      </c>
      <c r="M75" s="229">
        <f>(SUM('1.  LRAMVA Summary'!H$54:H$65)+SUM('1.  LRAMVA Summary'!H$66:H$67)*(MONTH($E75)-1)/12)*$H75</f>
        <v>0</v>
      </c>
      <c r="N75" s="229">
        <f>(SUM('1.  LRAMVA Summary'!I$54:I$65)+SUM('1.  LRAMVA Summary'!I$66:I$67)*(MONTH($E75)-1)/12)*$H75</f>
        <v>0</v>
      </c>
      <c r="O75" s="229">
        <f>(SUM('1.  LRAMVA Summary'!J$54:J$65)+SUM('1.  LRAMVA Summary'!J$66:J$67)*(MONTH($E75)-1)/12)*$H75</f>
        <v>0</v>
      </c>
      <c r="P75" s="229">
        <f>(SUM('1.  LRAMVA Summary'!K$54:K$65)+SUM('1.  LRAMVA Summary'!K$66:K$67)*(MONTH($E75)-1)/12)*$H75</f>
        <v>0</v>
      </c>
      <c r="Q75" s="229">
        <f>(SUM('1.  LRAMVA Summary'!L$54:L$65)+SUM('1.  LRAMVA Summary'!L$66:L$67)*(MONTH($E75)-1)/12)*$H75</f>
        <v>0</v>
      </c>
      <c r="R75" s="229">
        <f>(SUM('1.  LRAMVA Summary'!M$54:M$65)+SUM('1.  LRAMVA Summary'!M$66:M$67)*(MONTH($E75)-1)/12)*$H75</f>
        <v>0</v>
      </c>
      <c r="S75" s="229">
        <f>(SUM('1.  LRAMVA Summary'!N$54:N$65)+SUM('1.  LRAMVA Summary'!N$66:N$67)*(MONTH($E75)-1)/12)*$H75</f>
        <v>0</v>
      </c>
      <c r="T75" s="229">
        <f>(SUM('1.  LRAMVA Summary'!O$54:O$65)+SUM('1.  LRAMVA Summary'!O$66:O$67)*(MONTH($E75)-1)/12)*$H75</f>
        <v>0</v>
      </c>
      <c r="U75" s="229">
        <f>(SUM('1.  LRAMVA Summary'!P$54:P$65)+SUM('1.  LRAMVA Summary'!P$66:P$67)*(MONTH($E75)-1)/12)*$H75</f>
        <v>0</v>
      </c>
      <c r="V75" s="229">
        <f>(SUM('1.  LRAMVA Summary'!Q$54:Q$65)+SUM('1.  LRAMVA Summary'!Q$66:Q$67)*(MONTH($E75)-1)/12)*$H75</f>
        <v>0</v>
      </c>
      <c r="W75" s="230">
        <f>SUM(I75:V75)</f>
        <v>0</v>
      </c>
    </row>
    <row r="76" spans="2:23" s="237" customFormat="1">
      <c r="B76" s="236"/>
      <c r="E76" s="213">
        <v>42036</v>
      </c>
      <c r="F76" s="213" t="s">
        <v>181</v>
      </c>
      <c r="G76" s="214" t="s">
        <v>65</v>
      </c>
      <c r="H76" s="228">
        <f t="shared" ref="H76:H77" si="21">C$31/12</f>
        <v>1.225E-3</v>
      </c>
      <c r="I76" s="229">
        <f>(SUM('1.  LRAMVA Summary'!D$54:D$65)+SUM('1.  LRAMVA Summary'!D$66:D$67)*(MONTH($E76)-1)/12)*$H76</f>
        <v>0</v>
      </c>
      <c r="J76" s="229">
        <f>(SUM('1.  LRAMVA Summary'!E$54:E$65)+SUM('1.  LRAMVA Summary'!E$66:E$67)*(MONTH($E76)-1)/12)*$H76</f>
        <v>0</v>
      </c>
      <c r="K76" s="229">
        <f>(SUM('1.  LRAMVA Summary'!F$54:F$65)+SUM('1.  LRAMVA Summary'!F$66:F$67)*(MONTH($E76)-1)/12)*$H76</f>
        <v>0</v>
      </c>
      <c r="L76" s="229">
        <f>(SUM('1.  LRAMVA Summary'!G$54:G$65)+SUM('1.  LRAMVA Summary'!G$66:G$67)*(MONTH($E76)-1)/12)*$H76</f>
        <v>0</v>
      </c>
      <c r="M76" s="229">
        <f>(SUM('1.  LRAMVA Summary'!H$54:H$65)+SUM('1.  LRAMVA Summary'!H$66:H$67)*(MONTH($E76)-1)/12)*$H76</f>
        <v>0</v>
      </c>
      <c r="N76" s="229">
        <f>(SUM('1.  LRAMVA Summary'!I$54:I$65)+SUM('1.  LRAMVA Summary'!I$66:I$67)*(MONTH($E76)-1)/12)*$H76</f>
        <v>0</v>
      </c>
      <c r="O76" s="229">
        <f>(SUM('1.  LRAMVA Summary'!J$54:J$65)+SUM('1.  LRAMVA Summary'!J$66:J$67)*(MONTH($E76)-1)/12)*$H76</f>
        <v>0</v>
      </c>
      <c r="P76" s="229">
        <f>(SUM('1.  LRAMVA Summary'!K$54:K$65)+SUM('1.  LRAMVA Summary'!K$66:K$67)*(MONTH($E76)-1)/12)*$H76</f>
        <v>0</v>
      </c>
      <c r="Q76" s="229">
        <f>(SUM('1.  LRAMVA Summary'!L$54:L$65)+SUM('1.  LRAMVA Summary'!L$66:L$67)*(MONTH($E76)-1)/12)*$H76</f>
        <v>0</v>
      </c>
      <c r="R76" s="229">
        <f>(SUM('1.  LRAMVA Summary'!M$54:M$65)+SUM('1.  LRAMVA Summary'!M$66:M$67)*(MONTH($E76)-1)/12)*$H76</f>
        <v>0</v>
      </c>
      <c r="S76" s="229">
        <f>(SUM('1.  LRAMVA Summary'!N$54:N$65)+SUM('1.  LRAMVA Summary'!N$66:N$67)*(MONTH($E76)-1)/12)*$H76</f>
        <v>0</v>
      </c>
      <c r="T76" s="229">
        <f>(SUM('1.  LRAMVA Summary'!O$54:O$65)+SUM('1.  LRAMVA Summary'!O$66:O$67)*(MONTH($E76)-1)/12)*$H76</f>
        <v>0</v>
      </c>
      <c r="U76" s="229">
        <f>(SUM('1.  LRAMVA Summary'!P$54:P$65)+SUM('1.  LRAMVA Summary'!P$66:P$67)*(MONTH($E76)-1)/12)*$H76</f>
        <v>0</v>
      </c>
      <c r="V76" s="229">
        <f>(SUM('1.  LRAMVA Summary'!Q$54:Q$65)+SUM('1.  LRAMVA Summary'!Q$66:Q$67)*(MONTH($E76)-1)/12)*$H76</f>
        <v>0</v>
      </c>
      <c r="W76" s="230">
        <f>SUM(I76:V76)</f>
        <v>0</v>
      </c>
    </row>
    <row r="77" spans="2:23" s="9" customFormat="1">
      <c r="B77" s="66"/>
      <c r="E77" s="213">
        <v>42064</v>
      </c>
      <c r="F77" s="213" t="s">
        <v>181</v>
      </c>
      <c r="G77" s="214" t="s">
        <v>65</v>
      </c>
      <c r="H77" s="228">
        <f t="shared" si="21"/>
        <v>1.225E-3</v>
      </c>
      <c r="I77" s="229">
        <f>(SUM('1.  LRAMVA Summary'!D$54:D$65)+SUM('1.  LRAMVA Summary'!D$66:D$67)*(MONTH($E77)-1)/12)*$H77</f>
        <v>0</v>
      </c>
      <c r="J77" s="229">
        <f>(SUM('1.  LRAMVA Summary'!E$54:E$65)+SUM('1.  LRAMVA Summary'!E$66:E$67)*(MONTH($E77)-1)/12)*$H77</f>
        <v>0</v>
      </c>
      <c r="K77" s="229">
        <f>(SUM('1.  LRAMVA Summary'!F$54:F$65)+SUM('1.  LRAMVA Summary'!F$66:F$67)*(MONTH($E77)-1)/12)*$H77</f>
        <v>0</v>
      </c>
      <c r="L77" s="229">
        <f>(SUM('1.  LRAMVA Summary'!G$54:G$65)+SUM('1.  LRAMVA Summary'!G$66:G$67)*(MONTH($E77)-1)/12)*$H77</f>
        <v>0</v>
      </c>
      <c r="M77" s="229">
        <f>(SUM('1.  LRAMVA Summary'!H$54:H$65)+SUM('1.  LRAMVA Summary'!H$66:H$67)*(MONTH($E77)-1)/12)*$H77</f>
        <v>0</v>
      </c>
      <c r="N77" s="229">
        <f>(SUM('1.  LRAMVA Summary'!I$54:I$65)+SUM('1.  LRAMVA Summary'!I$66:I$67)*(MONTH($E77)-1)/12)*$H77</f>
        <v>0</v>
      </c>
      <c r="O77" s="229">
        <f>(SUM('1.  LRAMVA Summary'!J$54:J$65)+SUM('1.  LRAMVA Summary'!J$66:J$67)*(MONTH($E77)-1)/12)*$H77</f>
        <v>0</v>
      </c>
      <c r="P77" s="229">
        <f>(SUM('1.  LRAMVA Summary'!K$54:K$65)+SUM('1.  LRAMVA Summary'!K$66:K$67)*(MONTH($E77)-1)/12)*$H77</f>
        <v>0</v>
      </c>
      <c r="Q77" s="229">
        <f>(SUM('1.  LRAMVA Summary'!L$54:L$65)+SUM('1.  LRAMVA Summary'!L$66:L$67)*(MONTH($E77)-1)/12)*$H77</f>
        <v>0</v>
      </c>
      <c r="R77" s="229">
        <f>(SUM('1.  LRAMVA Summary'!M$54:M$65)+SUM('1.  LRAMVA Summary'!M$66:M$67)*(MONTH($E77)-1)/12)*$H77</f>
        <v>0</v>
      </c>
      <c r="S77" s="229">
        <f>(SUM('1.  LRAMVA Summary'!N$54:N$65)+SUM('1.  LRAMVA Summary'!N$66:N$67)*(MONTH($E77)-1)/12)*$H77</f>
        <v>0</v>
      </c>
      <c r="T77" s="229">
        <f>(SUM('1.  LRAMVA Summary'!O$54:O$65)+SUM('1.  LRAMVA Summary'!O$66:O$67)*(MONTH($E77)-1)/12)*$H77</f>
        <v>0</v>
      </c>
      <c r="U77" s="229">
        <f>(SUM('1.  LRAMVA Summary'!P$54:P$65)+SUM('1.  LRAMVA Summary'!P$66:P$67)*(MONTH($E77)-1)/12)*$H77</f>
        <v>0</v>
      </c>
      <c r="V77" s="229">
        <f>(SUM('1.  LRAMVA Summary'!Q$54:Q$65)+SUM('1.  LRAMVA Summary'!Q$66:Q$67)*(MONTH($E77)-1)/12)*$H77</f>
        <v>0</v>
      </c>
      <c r="W77" s="230">
        <f>SUM(I77:V77)</f>
        <v>0</v>
      </c>
    </row>
    <row r="78" spans="2:23" s="9" customFormat="1">
      <c r="B78" s="66"/>
      <c r="E78" s="213">
        <v>42095</v>
      </c>
      <c r="F78" s="213" t="s">
        <v>181</v>
      </c>
      <c r="G78" s="214" t="s">
        <v>66</v>
      </c>
      <c r="H78" s="228">
        <f>C$32/12</f>
        <v>9.1666666666666665E-4</v>
      </c>
      <c r="I78" s="229">
        <f>(SUM('1.  LRAMVA Summary'!D$54:D$65)+SUM('1.  LRAMVA Summary'!D$66:D$67)*(MONTH($E78)-1)/12)*$H78</f>
        <v>0</v>
      </c>
      <c r="J78" s="229">
        <f>(SUM('1.  LRAMVA Summary'!E$54:E$65)+SUM('1.  LRAMVA Summary'!E$66:E$67)*(MONTH($E78)-1)/12)*$H78</f>
        <v>0</v>
      </c>
      <c r="K78" s="229">
        <f>(SUM('1.  LRAMVA Summary'!F$54:F$65)+SUM('1.  LRAMVA Summary'!F$66:F$67)*(MONTH($E78)-1)/12)*$H78</f>
        <v>0</v>
      </c>
      <c r="L78" s="229">
        <f>(SUM('1.  LRAMVA Summary'!G$54:G$65)+SUM('1.  LRAMVA Summary'!G$66:G$67)*(MONTH($E78)-1)/12)*$H78</f>
        <v>0</v>
      </c>
      <c r="M78" s="229">
        <f>(SUM('1.  LRAMVA Summary'!H$54:H$65)+SUM('1.  LRAMVA Summary'!H$66:H$67)*(MONTH($E78)-1)/12)*$H78</f>
        <v>0</v>
      </c>
      <c r="N78" s="229">
        <f>(SUM('1.  LRAMVA Summary'!I$54:I$65)+SUM('1.  LRAMVA Summary'!I$66:I$67)*(MONTH($E78)-1)/12)*$H78</f>
        <v>0</v>
      </c>
      <c r="O78" s="229">
        <f>(SUM('1.  LRAMVA Summary'!J$54:J$65)+SUM('1.  LRAMVA Summary'!J$66:J$67)*(MONTH($E78)-1)/12)*$H78</f>
        <v>0</v>
      </c>
      <c r="P78" s="229">
        <f>(SUM('1.  LRAMVA Summary'!K$54:K$65)+SUM('1.  LRAMVA Summary'!K$66:K$67)*(MONTH($E78)-1)/12)*$H78</f>
        <v>0</v>
      </c>
      <c r="Q78" s="229">
        <f>(SUM('1.  LRAMVA Summary'!L$54:L$65)+SUM('1.  LRAMVA Summary'!L$66:L$67)*(MONTH($E78)-1)/12)*$H78</f>
        <v>0</v>
      </c>
      <c r="R78" s="229">
        <f>(SUM('1.  LRAMVA Summary'!M$54:M$65)+SUM('1.  LRAMVA Summary'!M$66:M$67)*(MONTH($E78)-1)/12)*$H78</f>
        <v>0</v>
      </c>
      <c r="S78" s="229">
        <f>(SUM('1.  LRAMVA Summary'!N$54:N$65)+SUM('1.  LRAMVA Summary'!N$66:N$67)*(MONTH($E78)-1)/12)*$H78</f>
        <v>0</v>
      </c>
      <c r="T78" s="229">
        <f>(SUM('1.  LRAMVA Summary'!O$54:O$65)+SUM('1.  LRAMVA Summary'!O$66:O$67)*(MONTH($E78)-1)/12)*$H78</f>
        <v>0</v>
      </c>
      <c r="U78" s="229">
        <f>(SUM('1.  LRAMVA Summary'!P$54:P$65)+SUM('1.  LRAMVA Summary'!P$66:P$67)*(MONTH($E78)-1)/12)*$H78</f>
        <v>0</v>
      </c>
      <c r="V78" s="229">
        <f>(SUM('1.  LRAMVA Summary'!Q$54:Q$65)+SUM('1.  LRAMVA Summary'!Q$66:Q$67)*(MONTH($E78)-1)/12)*$H78</f>
        <v>0</v>
      </c>
      <c r="W78" s="230">
        <f t="shared" ref="W78:W86" si="22">SUM(I78:V78)</f>
        <v>0</v>
      </c>
    </row>
    <row r="79" spans="2:23" s="9" customFormat="1">
      <c r="B79" s="66"/>
      <c r="E79" s="213">
        <v>42125</v>
      </c>
      <c r="F79" s="213" t="s">
        <v>181</v>
      </c>
      <c r="G79" s="214" t="s">
        <v>66</v>
      </c>
      <c r="H79" s="228">
        <f t="shared" ref="H79:H80" si="23">C$32/12</f>
        <v>9.1666666666666665E-4</v>
      </c>
      <c r="I79" s="229">
        <f>(SUM('1.  LRAMVA Summary'!D$54:D$65)+SUM('1.  LRAMVA Summary'!D$66:D$67)*(MONTH($E79)-1)/12)*$H79</f>
        <v>0</v>
      </c>
      <c r="J79" s="229">
        <f>(SUM('1.  LRAMVA Summary'!E$54:E$65)+SUM('1.  LRAMVA Summary'!E$66:E$67)*(MONTH($E79)-1)/12)*$H79</f>
        <v>0</v>
      </c>
      <c r="K79" s="229">
        <f>(SUM('1.  LRAMVA Summary'!F$54:F$65)+SUM('1.  LRAMVA Summary'!F$66:F$67)*(MONTH($E79)-1)/12)*$H79</f>
        <v>0</v>
      </c>
      <c r="L79" s="229">
        <f>(SUM('1.  LRAMVA Summary'!G$54:G$65)+SUM('1.  LRAMVA Summary'!G$66:G$67)*(MONTH($E79)-1)/12)*$H79</f>
        <v>0</v>
      </c>
      <c r="M79" s="229">
        <f>(SUM('1.  LRAMVA Summary'!H$54:H$65)+SUM('1.  LRAMVA Summary'!H$66:H$67)*(MONTH($E79)-1)/12)*$H79</f>
        <v>0</v>
      </c>
      <c r="N79" s="229">
        <f>(SUM('1.  LRAMVA Summary'!I$54:I$65)+SUM('1.  LRAMVA Summary'!I$66:I$67)*(MONTH($E79)-1)/12)*$H79</f>
        <v>0</v>
      </c>
      <c r="O79" s="229">
        <f>(SUM('1.  LRAMVA Summary'!J$54:J$65)+SUM('1.  LRAMVA Summary'!J$66:J$67)*(MONTH($E79)-1)/12)*$H79</f>
        <v>0</v>
      </c>
      <c r="P79" s="229">
        <f>(SUM('1.  LRAMVA Summary'!K$54:K$65)+SUM('1.  LRAMVA Summary'!K$66:K$67)*(MONTH($E79)-1)/12)*$H79</f>
        <v>0</v>
      </c>
      <c r="Q79" s="229">
        <f>(SUM('1.  LRAMVA Summary'!L$54:L$65)+SUM('1.  LRAMVA Summary'!L$66:L$67)*(MONTH($E79)-1)/12)*$H79</f>
        <v>0</v>
      </c>
      <c r="R79" s="229">
        <f>(SUM('1.  LRAMVA Summary'!M$54:M$65)+SUM('1.  LRAMVA Summary'!M$66:M$67)*(MONTH($E79)-1)/12)*$H79</f>
        <v>0</v>
      </c>
      <c r="S79" s="229">
        <f>(SUM('1.  LRAMVA Summary'!N$54:N$65)+SUM('1.  LRAMVA Summary'!N$66:N$67)*(MONTH($E79)-1)/12)*$H79</f>
        <v>0</v>
      </c>
      <c r="T79" s="229">
        <f>(SUM('1.  LRAMVA Summary'!O$54:O$65)+SUM('1.  LRAMVA Summary'!O$66:O$67)*(MONTH($E79)-1)/12)*$H79</f>
        <v>0</v>
      </c>
      <c r="U79" s="229">
        <f>(SUM('1.  LRAMVA Summary'!P$54:P$65)+SUM('1.  LRAMVA Summary'!P$66:P$67)*(MONTH($E79)-1)/12)*$H79</f>
        <v>0</v>
      </c>
      <c r="V79" s="229">
        <f>(SUM('1.  LRAMVA Summary'!Q$54:Q$65)+SUM('1.  LRAMVA Summary'!Q$66:Q$67)*(MONTH($E79)-1)/12)*$H79</f>
        <v>0</v>
      </c>
      <c r="W79" s="230">
        <f t="shared" si="22"/>
        <v>0</v>
      </c>
    </row>
    <row r="80" spans="2:23" s="9" customFormat="1">
      <c r="B80" s="66"/>
      <c r="E80" s="213">
        <v>42156</v>
      </c>
      <c r="F80" s="213" t="s">
        <v>181</v>
      </c>
      <c r="G80" s="214" t="s">
        <v>66</v>
      </c>
      <c r="H80" s="228">
        <f t="shared" si="23"/>
        <v>9.1666666666666665E-4</v>
      </c>
      <c r="I80" s="229">
        <f>(SUM('1.  LRAMVA Summary'!D$54:D$65)+SUM('1.  LRAMVA Summary'!D$66:D$67)*(MONTH($E80)-1)/12)*$H80</f>
        <v>0</v>
      </c>
      <c r="J80" s="229">
        <f>(SUM('1.  LRAMVA Summary'!E$54:E$65)+SUM('1.  LRAMVA Summary'!E$66:E$67)*(MONTH($E80)-1)/12)*$H80</f>
        <v>0</v>
      </c>
      <c r="K80" s="229">
        <f>(SUM('1.  LRAMVA Summary'!F$54:F$65)+SUM('1.  LRAMVA Summary'!F$66:F$67)*(MONTH($E80)-1)/12)*$H80</f>
        <v>0</v>
      </c>
      <c r="L80" s="229">
        <f>(SUM('1.  LRAMVA Summary'!G$54:G$65)+SUM('1.  LRAMVA Summary'!G$66:G$67)*(MONTH($E80)-1)/12)*$H80</f>
        <v>0</v>
      </c>
      <c r="M80" s="229">
        <f>(SUM('1.  LRAMVA Summary'!H$54:H$65)+SUM('1.  LRAMVA Summary'!H$66:H$67)*(MONTH($E80)-1)/12)*$H80</f>
        <v>0</v>
      </c>
      <c r="N80" s="229">
        <f>(SUM('1.  LRAMVA Summary'!I$54:I$65)+SUM('1.  LRAMVA Summary'!I$66:I$67)*(MONTH($E80)-1)/12)*$H80</f>
        <v>0</v>
      </c>
      <c r="O80" s="229">
        <f>(SUM('1.  LRAMVA Summary'!J$54:J$65)+SUM('1.  LRAMVA Summary'!J$66:J$67)*(MONTH($E80)-1)/12)*$H80</f>
        <v>0</v>
      </c>
      <c r="P80" s="229">
        <f>(SUM('1.  LRAMVA Summary'!K$54:K$65)+SUM('1.  LRAMVA Summary'!K$66:K$67)*(MONTH($E80)-1)/12)*$H80</f>
        <v>0</v>
      </c>
      <c r="Q80" s="229">
        <f>(SUM('1.  LRAMVA Summary'!L$54:L$65)+SUM('1.  LRAMVA Summary'!L$66:L$67)*(MONTH($E80)-1)/12)*$H80</f>
        <v>0</v>
      </c>
      <c r="R80" s="229">
        <f>(SUM('1.  LRAMVA Summary'!M$54:M$65)+SUM('1.  LRAMVA Summary'!M$66:M$67)*(MONTH($E80)-1)/12)*$H80</f>
        <v>0</v>
      </c>
      <c r="S80" s="229">
        <f>(SUM('1.  LRAMVA Summary'!N$54:N$65)+SUM('1.  LRAMVA Summary'!N$66:N$67)*(MONTH($E80)-1)/12)*$H80</f>
        <v>0</v>
      </c>
      <c r="T80" s="229">
        <f>(SUM('1.  LRAMVA Summary'!O$54:O$65)+SUM('1.  LRAMVA Summary'!O$66:O$67)*(MONTH($E80)-1)/12)*$H80</f>
        <v>0</v>
      </c>
      <c r="U80" s="229">
        <f>(SUM('1.  LRAMVA Summary'!P$54:P$65)+SUM('1.  LRAMVA Summary'!P$66:P$67)*(MONTH($E80)-1)/12)*$H80</f>
        <v>0</v>
      </c>
      <c r="V80" s="229">
        <f>(SUM('1.  LRAMVA Summary'!Q$54:Q$65)+SUM('1.  LRAMVA Summary'!Q$66:Q$67)*(MONTH($E80)-1)/12)*$H80</f>
        <v>0</v>
      </c>
      <c r="W80" s="230">
        <f t="shared" si="22"/>
        <v>0</v>
      </c>
    </row>
    <row r="81" spans="2:23" s="9" customFormat="1">
      <c r="B81" s="66"/>
      <c r="E81" s="213">
        <v>42186</v>
      </c>
      <c r="F81" s="213" t="s">
        <v>181</v>
      </c>
      <c r="G81" s="214" t="s">
        <v>68</v>
      </c>
      <c r="H81" s="228">
        <f>C$33/12</f>
        <v>9.1666666666666665E-4</v>
      </c>
      <c r="I81" s="229">
        <f>(SUM('1.  LRAMVA Summary'!D$54:D$65)+SUM('1.  LRAMVA Summary'!D$66:D$67)*(MONTH($E81)-1)/12)*$H81</f>
        <v>0</v>
      </c>
      <c r="J81" s="229">
        <f>(SUM('1.  LRAMVA Summary'!E$54:E$65)+SUM('1.  LRAMVA Summary'!E$66:E$67)*(MONTH($E81)-1)/12)*$H81</f>
        <v>0</v>
      </c>
      <c r="K81" s="229">
        <f>(SUM('1.  LRAMVA Summary'!F$54:F$65)+SUM('1.  LRAMVA Summary'!F$66:F$67)*(MONTH($E81)-1)/12)*$H81</f>
        <v>0</v>
      </c>
      <c r="L81" s="229">
        <f>(SUM('1.  LRAMVA Summary'!G$54:G$65)+SUM('1.  LRAMVA Summary'!G$66:G$67)*(MONTH($E81)-1)/12)*$H81</f>
        <v>0</v>
      </c>
      <c r="M81" s="229">
        <f>(SUM('1.  LRAMVA Summary'!H$54:H$65)+SUM('1.  LRAMVA Summary'!H$66:H$67)*(MONTH($E81)-1)/12)*$H81</f>
        <v>0</v>
      </c>
      <c r="N81" s="229">
        <f>(SUM('1.  LRAMVA Summary'!I$54:I$65)+SUM('1.  LRAMVA Summary'!I$66:I$67)*(MONTH($E81)-1)/12)*$H81</f>
        <v>0</v>
      </c>
      <c r="O81" s="229">
        <f>(SUM('1.  LRAMVA Summary'!J$54:J$65)+SUM('1.  LRAMVA Summary'!J$66:J$67)*(MONTH($E81)-1)/12)*$H81</f>
        <v>0</v>
      </c>
      <c r="P81" s="229">
        <f>(SUM('1.  LRAMVA Summary'!K$54:K$65)+SUM('1.  LRAMVA Summary'!K$66:K$67)*(MONTH($E81)-1)/12)*$H81</f>
        <v>0</v>
      </c>
      <c r="Q81" s="229">
        <f>(SUM('1.  LRAMVA Summary'!L$54:L$65)+SUM('1.  LRAMVA Summary'!L$66:L$67)*(MONTH($E81)-1)/12)*$H81</f>
        <v>0</v>
      </c>
      <c r="R81" s="229">
        <f>(SUM('1.  LRAMVA Summary'!M$54:M$65)+SUM('1.  LRAMVA Summary'!M$66:M$67)*(MONTH($E81)-1)/12)*$H81</f>
        <v>0</v>
      </c>
      <c r="S81" s="229">
        <f>(SUM('1.  LRAMVA Summary'!N$54:N$65)+SUM('1.  LRAMVA Summary'!N$66:N$67)*(MONTH($E81)-1)/12)*$H81</f>
        <v>0</v>
      </c>
      <c r="T81" s="229">
        <f>(SUM('1.  LRAMVA Summary'!O$54:O$65)+SUM('1.  LRAMVA Summary'!O$66:O$67)*(MONTH($E81)-1)/12)*$H81</f>
        <v>0</v>
      </c>
      <c r="U81" s="229">
        <f>(SUM('1.  LRAMVA Summary'!P$54:P$65)+SUM('1.  LRAMVA Summary'!P$66:P$67)*(MONTH($E81)-1)/12)*$H81</f>
        <v>0</v>
      </c>
      <c r="V81" s="229">
        <f>(SUM('1.  LRAMVA Summary'!Q$54:Q$65)+SUM('1.  LRAMVA Summary'!Q$66:Q$67)*(MONTH($E81)-1)/12)*$H81</f>
        <v>0</v>
      </c>
      <c r="W81" s="230">
        <f t="shared" si="22"/>
        <v>0</v>
      </c>
    </row>
    <row r="82" spans="2:23" s="9" customFormat="1">
      <c r="B82" s="66"/>
      <c r="E82" s="213">
        <v>42217</v>
      </c>
      <c r="F82" s="213" t="s">
        <v>181</v>
      </c>
      <c r="G82" s="214" t="s">
        <v>68</v>
      </c>
      <c r="H82" s="228">
        <f t="shared" ref="H82:H83" si="24">C$33/12</f>
        <v>9.1666666666666665E-4</v>
      </c>
      <c r="I82" s="229">
        <f>(SUM('1.  LRAMVA Summary'!D$54:D$65)+SUM('1.  LRAMVA Summary'!D$66:D$67)*(MONTH($E82)-1)/12)*$H82</f>
        <v>0</v>
      </c>
      <c r="J82" s="229">
        <f>(SUM('1.  LRAMVA Summary'!E$54:E$65)+SUM('1.  LRAMVA Summary'!E$66:E$67)*(MONTH($E82)-1)/12)*$H82</f>
        <v>0</v>
      </c>
      <c r="K82" s="229">
        <f>(SUM('1.  LRAMVA Summary'!F$54:F$65)+SUM('1.  LRAMVA Summary'!F$66:F$67)*(MONTH($E82)-1)/12)*$H82</f>
        <v>0</v>
      </c>
      <c r="L82" s="229">
        <f>(SUM('1.  LRAMVA Summary'!G$54:G$65)+SUM('1.  LRAMVA Summary'!G$66:G$67)*(MONTH($E82)-1)/12)*$H82</f>
        <v>0</v>
      </c>
      <c r="M82" s="229">
        <f>(SUM('1.  LRAMVA Summary'!H$54:H$65)+SUM('1.  LRAMVA Summary'!H$66:H$67)*(MONTH($E82)-1)/12)*$H82</f>
        <v>0</v>
      </c>
      <c r="N82" s="229">
        <f>(SUM('1.  LRAMVA Summary'!I$54:I$65)+SUM('1.  LRAMVA Summary'!I$66:I$67)*(MONTH($E82)-1)/12)*$H82</f>
        <v>0</v>
      </c>
      <c r="O82" s="229">
        <f>(SUM('1.  LRAMVA Summary'!J$54:J$65)+SUM('1.  LRAMVA Summary'!J$66:J$67)*(MONTH($E82)-1)/12)*$H82</f>
        <v>0</v>
      </c>
      <c r="P82" s="229">
        <f>(SUM('1.  LRAMVA Summary'!K$54:K$65)+SUM('1.  LRAMVA Summary'!K$66:K$67)*(MONTH($E82)-1)/12)*$H82</f>
        <v>0</v>
      </c>
      <c r="Q82" s="229">
        <f>(SUM('1.  LRAMVA Summary'!L$54:L$65)+SUM('1.  LRAMVA Summary'!L$66:L$67)*(MONTH($E82)-1)/12)*$H82</f>
        <v>0</v>
      </c>
      <c r="R82" s="229">
        <f>(SUM('1.  LRAMVA Summary'!M$54:M$65)+SUM('1.  LRAMVA Summary'!M$66:M$67)*(MONTH($E82)-1)/12)*$H82</f>
        <v>0</v>
      </c>
      <c r="S82" s="229">
        <f>(SUM('1.  LRAMVA Summary'!N$54:N$65)+SUM('1.  LRAMVA Summary'!N$66:N$67)*(MONTH($E82)-1)/12)*$H82</f>
        <v>0</v>
      </c>
      <c r="T82" s="229">
        <f>(SUM('1.  LRAMVA Summary'!O$54:O$65)+SUM('1.  LRAMVA Summary'!O$66:O$67)*(MONTH($E82)-1)/12)*$H82</f>
        <v>0</v>
      </c>
      <c r="U82" s="229">
        <f>(SUM('1.  LRAMVA Summary'!P$54:P$65)+SUM('1.  LRAMVA Summary'!P$66:P$67)*(MONTH($E82)-1)/12)*$H82</f>
        <v>0</v>
      </c>
      <c r="V82" s="229">
        <f>(SUM('1.  LRAMVA Summary'!Q$54:Q$65)+SUM('1.  LRAMVA Summary'!Q$66:Q$67)*(MONTH($E82)-1)/12)*$H82</f>
        <v>0</v>
      </c>
      <c r="W82" s="230">
        <f t="shared" si="22"/>
        <v>0</v>
      </c>
    </row>
    <row r="83" spans="2:23" s="9" customFormat="1">
      <c r="B83" s="66"/>
      <c r="E83" s="213">
        <v>42248</v>
      </c>
      <c r="F83" s="213" t="s">
        <v>181</v>
      </c>
      <c r="G83" s="214" t="s">
        <v>68</v>
      </c>
      <c r="H83" s="228">
        <f t="shared" si="24"/>
        <v>9.1666666666666665E-4</v>
      </c>
      <c r="I83" s="229">
        <f>(SUM('1.  LRAMVA Summary'!D$54:D$65)+SUM('1.  LRAMVA Summary'!D$66:D$67)*(MONTH($E83)-1)/12)*$H83</f>
        <v>0</v>
      </c>
      <c r="J83" s="229">
        <f>(SUM('1.  LRAMVA Summary'!E$54:E$65)+SUM('1.  LRAMVA Summary'!E$66:E$67)*(MONTH($E83)-1)/12)*$H83</f>
        <v>0</v>
      </c>
      <c r="K83" s="229">
        <f>(SUM('1.  LRAMVA Summary'!F$54:F$65)+SUM('1.  LRAMVA Summary'!F$66:F$67)*(MONTH($E83)-1)/12)*$H83</f>
        <v>0</v>
      </c>
      <c r="L83" s="229">
        <f>(SUM('1.  LRAMVA Summary'!G$54:G$65)+SUM('1.  LRAMVA Summary'!G$66:G$67)*(MONTH($E83)-1)/12)*$H83</f>
        <v>0</v>
      </c>
      <c r="M83" s="229">
        <f>(SUM('1.  LRAMVA Summary'!H$54:H$65)+SUM('1.  LRAMVA Summary'!H$66:H$67)*(MONTH($E83)-1)/12)*$H83</f>
        <v>0</v>
      </c>
      <c r="N83" s="229">
        <f>(SUM('1.  LRAMVA Summary'!I$54:I$65)+SUM('1.  LRAMVA Summary'!I$66:I$67)*(MONTH($E83)-1)/12)*$H83</f>
        <v>0</v>
      </c>
      <c r="O83" s="229">
        <f>(SUM('1.  LRAMVA Summary'!J$54:J$65)+SUM('1.  LRAMVA Summary'!J$66:J$67)*(MONTH($E83)-1)/12)*$H83</f>
        <v>0</v>
      </c>
      <c r="P83" s="229">
        <f>(SUM('1.  LRAMVA Summary'!K$54:K$65)+SUM('1.  LRAMVA Summary'!K$66:K$67)*(MONTH($E83)-1)/12)*$H83</f>
        <v>0</v>
      </c>
      <c r="Q83" s="229">
        <f>(SUM('1.  LRAMVA Summary'!L$54:L$65)+SUM('1.  LRAMVA Summary'!L$66:L$67)*(MONTH($E83)-1)/12)*$H83</f>
        <v>0</v>
      </c>
      <c r="R83" s="229">
        <f>(SUM('1.  LRAMVA Summary'!M$54:M$65)+SUM('1.  LRAMVA Summary'!M$66:M$67)*(MONTH($E83)-1)/12)*$H83</f>
        <v>0</v>
      </c>
      <c r="S83" s="229">
        <f>(SUM('1.  LRAMVA Summary'!N$54:N$65)+SUM('1.  LRAMVA Summary'!N$66:N$67)*(MONTH($E83)-1)/12)*$H83</f>
        <v>0</v>
      </c>
      <c r="T83" s="229">
        <f>(SUM('1.  LRAMVA Summary'!O$54:O$65)+SUM('1.  LRAMVA Summary'!O$66:O$67)*(MONTH($E83)-1)/12)*$H83</f>
        <v>0</v>
      </c>
      <c r="U83" s="229">
        <f>(SUM('1.  LRAMVA Summary'!P$54:P$65)+SUM('1.  LRAMVA Summary'!P$66:P$67)*(MONTH($E83)-1)/12)*$H83</f>
        <v>0</v>
      </c>
      <c r="V83" s="229">
        <f>(SUM('1.  LRAMVA Summary'!Q$54:Q$65)+SUM('1.  LRAMVA Summary'!Q$66:Q$67)*(MONTH($E83)-1)/12)*$H83</f>
        <v>0</v>
      </c>
      <c r="W83" s="230">
        <f t="shared" si="22"/>
        <v>0</v>
      </c>
    </row>
    <row r="84" spans="2:23" s="9" customFormat="1">
      <c r="B84" s="66"/>
      <c r="E84" s="213">
        <v>42278</v>
      </c>
      <c r="F84" s="213" t="s">
        <v>181</v>
      </c>
      <c r="G84" s="214" t="s">
        <v>69</v>
      </c>
      <c r="H84" s="228">
        <f>C$34/12</f>
        <v>9.1666666666666665E-4</v>
      </c>
      <c r="I84" s="229">
        <f>(SUM('1.  LRAMVA Summary'!D$54:D$65)+SUM('1.  LRAMVA Summary'!D$66:D$67)*(MONTH($E84)-1)/12)*$H84</f>
        <v>0</v>
      </c>
      <c r="J84" s="229">
        <f>(SUM('1.  LRAMVA Summary'!E$54:E$65)+SUM('1.  LRAMVA Summary'!E$66:E$67)*(MONTH($E84)-1)/12)*$H84</f>
        <v>0</v>
      </c>
      <c r="K84" s="229">
        <f>(SUM('1.  LRAMVA Summary'!F$54:F$65)+SUM('1.  LRAMVA Summary'!F$66:F$67)*(MONTH($E84)-1)/12)*$H84</f>
        <v>0</v>
      </c>
      <c r="L84" s="229">
        <f>(SUM('1.  LRAMVA Summary'!G$54:G$65)+SUM('1.  LRAMVA Summary'!G$66:G$67)*(MONTH($E84)-1)/12)*$H84</f>
        <v>0</v>
      </c>
      <c r="M84" s="229">
        <f>(SUM('1.  LRAMVA Summary'!H$54:H$65)+SUM('1.  LRAMVA Summary'!H$66:H$67)*(MONTH($E84)-1)/12)*$H84</f>
        <v>0</v>
      </c>
      <c r="N84" s="229">
        <f>(SUM('1.  LRAMVA Summary'!I$54:I$65)+SUM('1.  LRAMVA Summary'!I$66:I$67)*(MONTH($E84)-1)/12)*$H84</f>
        <v>0</v>
      </c>
      <c r="O84" s="229">
        <f>(SUM('1.  LRAMVA Summary'!J$54:J$65)+SUM('1.  LRAMVA Summary'!J$66:J$67)*(MONTH($E84)-1)/12)*$H84</f>
        <v>0</v>
      </c>
      <c r="P84" s="229">
        <f>(SUM('1.  LRAMVA Summary'!K$54:K$65)+SUM('1.  LRAMVA Summary'!K$66:K$67)*(MONTH($E84)-1)/12)*$H84</f>
        <v>0</v>
      </c>
      <c r="Q84" s="229">
        <f>(SUM('1.  LRAMVA Summary'!L$54:L$65)+SUM('1.  LRAMVA Summary'!L$66:L$67)*(MONTH($E84)-1)/12)*$H84</f>
        <v>0</v>
      </c>
      <c r="R84" s="229">
        <f>(SUM('1.  LRAMVA Summary'!M$54:M$65)+SUM('1.  LRAMVA Summary'!M$66:M$67)*(MONTH($E84)-1)/12)*$H84</f>
        <v>0</v>
      </c>
      <c r="S84" s="229">
        <f>(SUM('1.  LRAMVA Summary'!N$54:N$65)+SUM('1.  LRAMVA Summary'!N$66:N$67)*(MONTH($E84)-1)/12)*$H84</f>
        <v>0</v>
      </c>
      <c r="T84" s="229">
        <f>(SUM('1.  LRAMVA Summary'!O$54:O$65)+SUM('1.  LRAMVA Summary'!O$66:O$67)*(MONTH($E84)-1)/12)*$H84</f>
        <v>0</v>
      </c>
      <c r="U84" s="229">
        <f>(SUM('1.  LRAMVA Summary'!P$54:P$65)+SUM('1.  LRAMVA Summary'!P$66:P$67)*(MONTH($E84)-1)/12)*$H84</f>
        <v>0</v>
      </c>
      <c r="V84" s="229">
        <f>(SUM('1.  LRAMVA Summary'!Q$54:Q$65)+SUM('1.  LRAMVA Summary'!Q$66:Q$67)*(MONTH($E84)-1)/12)*$H84</f>
        <v>0</v>
      </c>
      <c r="W84" s="230">
        <f t="shared" si="22"/>
        <v>0</v>
      </c>
    </row>
    <row r="85" spans="2:23" s="9" customFormat="1">
      <c r="B85" s="66"/>
      <c r="E85" s="213">
        <v>42309</v>
      </c>
      <c r="F85" s="213" t="s">
        <v>181</v>
      </c>
      <c r="G85" s="214" t="s">
        <v>69</v>
      </c>
      <c r="H85" s="228">
        <f t="shared" ref="H85:H86" si="25">C$34/12</f>
        <v>9.1666666666666665E-4</v>
      </c>
      <c r="I85" s="229">
        <f>(SUM('1.  LRAMVA Summary'!D$54:D$65)+SUM('1.  LRAMVA Summary'!D$66:D$67)*(MONTH($E85)-1)/12)*$H85</f>
        <v>0</v>
      </c>
      <c r="J85" s="229">
        <f>(SUM('1.  LRAMVA Summary'!E$54:E$65)+SUM('1.  LRAMVA Summary'!E$66:E$67)*(MONTH($E85)-1)/12)*$H85</f>
        <v>0</v>
      </c>
      <c r="K85" s="229">
        <f>(SUM('1.  LRAMVA Summary'!F$54:F$65)+SUM('1.  LRAMVA Summary'!F$66:F$67)*(MONTH($E85)-1)/12)*$H85</f>
        <v>0</v>
      </c>
      <c r="L85" s="229">
        <f>(SUM('1.  LRAMVA Summary'!G$54:G$65)+SUM('1.  LRAMVA Summary'!G$66:G$67)*(MONTH($E85)-1)/12)*$H85</f>
        <v>0</v>
      </c>
      <c r="M85" s="229">
        <f>(SUM('1.  LRAMVA Summary'!H$54:H$65)+SUM('1.  LRAMVA Summary'!H$66:H$67)*(MONTH($E85)-1)/12)*$H85</f>
        <v>0</v>
      </c>
      <c r="N85" s="229">
        <f>(SUM('1.  LRAMVA Summary'!I$54:I$65)+SUM('1.  LRAMVA Summary'!I$66:I$67)*(MONTH($E85)-1)/12)*$H85</f>
        <v>0</v>
      </c>
      <c r="O85" s="229">
        <f>(SUM('1.  LRAMVA Summary'!J$54:J$65)+SUM('1.  LRAMVA Summary'!J$66:J$67)*(MONTH($E85)-1)/12)*$H85</f>
        <v>0</v>
      </c>
      <c r="P85" s="229">
        <f>(SUM('1.  LRAMVA Summary'!K$54:K$65)+SUM('1.  LRAMVA Summary'!K$66:K$67)*(MONTH($E85)-1)/12)*$H85</f>
        <v>0</v>
      </c>
      <c r="Q85" s="229">
        <f>(SUM('1.  LRAMVA Summary'!L$54:L$65)+SUM('1.  LRAMVA Summary'!L$66:L$67)*(MONTH($E85)-1)/12)*$H85</f>
        <v>0</v>
      </c>
      <c r="R85" s="229">
        <f>(SUM('1.  LRAMVA Summary'!M$54:M$65)+SUM('1.  LRAMVA Summary'!M$66:M$67)*(MONTH($E85)-1)/12)*$H85</f>
        <v>0</v>
      </c>
      <c r="S85" s="229">
        <f>(SUM('1.  LRAMVA Summary'!N$54:N$65)+SUM('1.  LRAMVA Summary'!N$66:N$67)*(MONTH($E85)-1)/12)*$H85</f>
        <v>0</v>
      </c>
      <c r="T85" s="229">
        <f>(SUM('1.  LRAMVA Summary'!O$54:O$65)+SUM('1.  LRAMVA Summary'!O$66:O$67)*(MONTH($E85)-1)/12)*$H85</f>
        <v>0</v>
      </c>
      <c r="U85" s="229">
        <f>(SUM('1.  LRAMVA Summary'!P$54:P$65)+SUM('1.  LRAMVA Summary'!P$66:P$67)*(MONTH($E85)-1)/12)*$H85</f>
        <v>0</v>
      </c>
      <c r="V85" s="229">
        <f>(SUM('1.  LRAMVA Summary'!Q$54:Q$65)+SUM('1.  LRAMVA Summary'!Q$66:Q$67)*(MONTH($E85)-1)/12)*$H85</f>
        <v>0</v>
      </c>
      <c r="W85" s="230">
        <f t="shared" si="22"/>
        <v>0</v>
      </c>
    </row>
    <row r="86" spans="2:23" s="9" customFormat="1">
      <c r="B86" s="66"/>
      <c r="E86" s="213">
        <v>42339</v>
      </c>
      <c r="F86" s="213" t="s">
        <v>181</v>
      </c>
      <c r="G86" s="214" t="s">
        <v>69</v>
      </c>
      <c r="H86" s="228">
        <f t="shared" si="25"/>
        <v>9.1666666666666665E-4</v>
      </c>
      <c r="I86" s="229">
        <f>(SUM('1.  LRAMVA Summary'!D$54:D$65)+SUM('1.  LRAMVA Summary'!D$66:D$67)*(MONTH($E86)-1)/12)*$H86</f>
        <v>0</v>
      </c>
      <c r="J86" s="229">
        <f>(SUM('1.  LRAMVA Summary'!E$54:E$65)+SUM('1.  LRAMVA Summary'!E$66:E$67)*(MONTH($E86)-1)/12)*$H86</f>
        <v>0</v>
      </c>
      <c r="K86" s="229">
        <f>(SUM('1.  LRAMVA Summary'!F$54:F$65)+SUM('1.  LRAMVA Summary'!F$66:F$67)*(MONTH($E86)-1)/12)*$H86</f>
        <v>0</v>
      </c>
      <c r="L86" s="229">
        <f>(SUM('1.  LRAMVA Summary'!G$54:G$65)+SUM('1.  LRAMVA Summary'!G$66:G$67)*(MONTH($E86)-1)/12)*$H86</f>
        <v>0</v>
      </c>
      <c r="M86" s="229">
        <f>(SUM('1.  LRAMVA Summary'!H$54:H$65)+SUM('1.  LRAMVA Summary'!H$66:H$67)*(MONTH($E86)-1)/12)*$H86</f>
        <v>0</v>
      </c>
      <c r="N86" s="229">
        <f>(SUM('1.  LRAMVA Summary'!I$54:I$65)+SUM('1.  LRAMVA Summary'!I$66:I$67)*(MONTH($E86)-1)/12)*$H86</f>
        <v>0</v>
      </c>
      <c r="O86" s="229">
        <f>(SUM('1.  LRAMVA Summary'!J$54:J$65)+SUM('1.  LRAMVA Summary'!J$66:J$67)*(MONTH($E86)-1)/12)*$H86</f>
        <v>0</v>
      </c>
      <c r="P86" s="229">
        <f>(SUM('1.  LRAMVA Summary'!K$54:K$65)+SUM('1.  LRAMVA Summary'!K$66:K$67)*(MONTH($E86)-1)/12)*$H86</f>
        <v>0</v>
      </c>
      <c r="Q86" s="229">
        <f>(SUM('1.  LRAMVA Summary'!L$54:L$65)+SUM('1.  LRAMVA Summary'!L$66:L$67)*(MONTH($E86)-1)/12)*$H86</f>
        <v>0</v>
      </c>
      <c r="R86" s="229">
        <f>(SUM('1.  LRAMVA Summary'!M$54:M$65)+SUM('1.  LRAMVA Summary'!M$66:M$67)*(MONTH($E86)-1)/12)*$H86</f>
        <v>0</v>
      </c>
      <c r="S86" s="229">
        <f>(SUM('1.  LRAMVA Summary'!N$54:N$65)+SUM('1.  LRAMVA Summary'!N$66:N$67)*(MONTH($E86)-1)/12)*$H86</f>
        <v>0</v>
      </c>
      <c r="T86" s="229">
        <f>(SUM('1.  LRAMVA Summary'!O$54:O$65)+SUM('1.  LRAMVA Summary'!O$66:O$67)*(MONTH($E86)-1)/12)*$H86</f>
        <v>0</v>
      </c>
      <c r="U86" s="229">
        <f>(SUM('1.  LRAMVA Summary'!P$54:P$65)+SUM('1.  LRAMVA Summary'!P$66:P$67)*(MONTH($E86)-1)/12)*$H86</f>
        <v>0</v>
      </c>
      <c r="V86" s="229">
        <f>(SUM('1.  LRAMVA Summary'!Q$54:Q$65)+SUM('1.  LRAMVA Summary'!Q$66:Q$67)*(MONTH($E86)-1)/12)*$H86</f>
        <v>0</v>
      </c>
      <c r="W86" s="230">
        <f t="shared" si="22"/>
        <v>0</v>
      </c>
    </row>
    <row r="87" spans="2:23" s="9" customFormat="1" ht="15" thickBot="1">
      <c r="B87" s="66"/>
      <c r="E87" s="215" t="s">
        <v>464</v>
      </c>
      <c r="F87" s="215"/>
      <c r="G87" s="216"/>
      <c r="H87" s="217"/>
      <c r="I87" s="218">
        <f>SUM(I74:I86)</f>
        <v>0</v>
      </c>
      <c r="J87" s="218">
        <f>SUM(J74:J86)</f>
        <v>0</v>
      </c>
      <c r="K87" s="218">
        <f t="shared" ref="K87:O87" si="26">SUM(K74:K86)</f>
        <v>0</v>
      </c>
      <c r="L87" s="218">
        <f t="shared" si="26"/>
        <v>0</v>
      </c>
      <c r="M87" s="218">
        <f t="shared" si="26"/>
        <v>0</v>
      </c>
      <c r="N87" s="218">
        <f t="shared" si="26"/>
        <v>0</v>
      </c>
      <c r="O87" s="218">
        <f t="shared" si="26"/>
        <v>0</v>
      </c>
      <c r="P87" s="218">
        <f t="shared" ref="P87:V87" si="27">SUM(P74:P86)</f>
        <v>0</v>
      </c>
      <c r="Q87" s="218">
        <f t="shared" si="27"/>
        <v>0</v>
      </c>
      <c r="R87" s="218">
        <f t="shared" si="27"/>
        <v>0</v>
      </c>
      <c r="S87" s="218">
        <f t="shared" si="27"/>
        <v>0</v>
      </c>
      <c r="T87" s="218">
        <f t="shared" si="27"/>
        <v>0</v>
      </c>
      <c r="U87" s="218">
        <f t="shared" si="27"/>
        <v>0</v>
      </c>
      <c r="V87" s="218">
        <f t="shared" si="27"/>
        <v>0</v>
      </c>
      <c r="W87" s="218">
        <f>SUM(W74:W86)</f>
        <v>0</v>
      </c>
    </row>
    <row r="88" spans="2:23" s="9" customFormat="1" ht="15" thickTop="1">
      <c r="B88" s="66"/>
      <c r="E88" s="219" t="s">
        <v>67</v>
      </c>
      <c r="F88" s="219"/>
      <c r="G88" s="220"/>
      <c r="H88" s="221"/>
      <c r="I88" s="222">
        <f>-I87</f>
        <v>0</v>
      </c>
      <c r="J88" s="222">
        <f t="shared" ref="J88:W88" si="28">-J87</f>
        <v>0</v>
      </c>
      <c r="K88" s="222">
        <f t="shared" si="28"/>
        <v>0</v>
      </c>
      <c r="L88" s="222">
        <f t="shared" si="28"/>
        <v>0</v>
      </c>
      <c r="M88" s="222">
        <f t="shared" si="28"/>
        <v>0</v>
      </c>
      <c r="N88" s="222">
        <f t="shared" si="28"/>
        <v>0</v>
      </c>
      <c r="O88" s="222">
        <f t="shared" si="28"/>
        <v>0</v>
      </c>
      <c r="P88" s="222">
        <f t="shared" si="28"/>
        <v>0</v>
      </c>
      <c r="Q88" s="222">
        <f t="shared" si="28"/>
        <v>0</v>
      </c>
      <c r="R88" s="222">
        <f t="shared" si="28"/>
        <v>0</v>
      </c>
      <c r="S88" s="222">
        <f t="shared" si="28"/>
        <v>0</v>
      </c>
      <c r="T88" s="222">
        <f t="shared" si="28"/>
        <v>0</v>
      </c>
      <c r="U88" s="222">
        <f t="shared" si="28"/>
        <v>0</v>
      </c>
      <c r="V88" s="222">
        <f t="shared" si="28"/>
        <v>0</v>
      </c>
      <c r="W88" s="222">
        <f t="shared" si="28"/>
        <v>0</v>
      </c>
    </row>
    <row r="89" spans="2:23" s="9" customFormat="1">
      <c r="B89" s="66"/>
      <c r="E89" s="224" t="s">
        <v>428</v>
      </c>
      <c r="F89" s="224"/>
      <c r="G89" s="225"/>
      <c r="H89" s="226"/>
      <c r="I89" s="227">
        <f>I87+I88</f>
        <v>0</v>
      </c>
      <c r="J89" s="227">
        <f t="shared" ref="J89" si="29">J87+J88</f>
        <v>0</v>
      </c>
      <c r="K89" s="227">
        <f t="shared" ref="K89" si="30">K87+K88</f>
        <v>0</v>
      </c>
      <c r="L89" s="227">
        <f t="shared" ref="L89" si="31">L87+L88</f>
        <v>0</v>
      </c>
      <c r="M89" s="227">
        <f t="shared" ref="M89" si="32">M87+M88</f>
        <v>0</v>
      </c>
      <c r="N89" s="227">
        <f t="shared" ref="N89" si="33">N87+N88</f>
        <v>0</v>
      </c>
      <c r="O89" s="227">
        <f t="shared" ref="O89:U89" si="34">O87+O88</f>
        <v>0</v>
      </c>
      <c r="P89" s="227">
        <f t="shared" si="34"/>
        <v>0</v>
      </c>
      <c r="Q89" s="227">
        <f t="shared" si="34"/>
        <v>0</v>
      </c>
      <c r="R89" s="227">
        <f t="shared" si="34"/>
        <v>0</v>
      </c>
      <c r="S89" s="227">
        <f t="shared" si="34"/>
        <v>0</v>
      </c>
      <c r="T89" s="227">
        <f t="shared" si="34"/>
        <v>0</v>
      </c>
      <c r="U89" s="227">
        <f t="shared" si="34"/>
        <v>0</v>
      </c>
      <c r="V89" s="227">
        <f t="shared" ref="V89" si="35">V87+V88</f>
        <v>0</v>
      </c>
      <c r="W89" s="227">
        <f t="shared" ref="W89" si="36">W87+W88</f>
        <v>0</v>
      </c>
    </row>
    <row r="90" spans="2:23" s="9" customFormat="1">
      <c r="B90" s="66"/>
      <c r="E90" s="213">
        <v>42370</v>
      </c>
      <c r="F90" s="213" t="s">
        <v>183</v>
      </c>
      <c r="G90" s="214" t="s">
        <v>65</v>
      </c>
      <c r="H90" s="228">
        <f>$C$35/12</f>
        <v>9.1666666666666665E-4</v>
      </c>
      <c r="I90" s="229">
        <f>(SUM('1.  LRAMVA Summary'!D$54:D$68)+SUM('1.  LRAMVA Summary'!D$69:D$70)*(MONTH($E90)-1)/12)*$H90</f>
        <v>0</v>
      </c>
      <c r="J90" s="229">
        <f>(SUM('1.  LRAMVA Summary'!E$54:E$68)+SUM('1.  LRAMVA Summary'!E$69:E$70)*(MONTH($E90)-1)/12)*$H90</f>
        <v>0</v>
      </c>
      <c r="K90" s="229">
        <f>(SUM('1.  LRAMVA Summary'!F$54:F$68)+SUM('1.  LRAMVA Summary'!F$69:F$70)*(MONTH($E90)-1)/12)*$H90</f>
        <v>0</v>
      </c>
      <c r="L90" s="229">
        <f>(SUM('1.  LRAMVA Summary'!G$54:G$68)+SUM('1.  LRAMVA Summary'!G$69:G$70)*(MONTH($E90)-1)/12)*$H90</f>
        <v>0</v>
      </c>
      <c r="M90" s="229">
        <f>(SUM('1.  LRAMVA Summary'!H$54:H$68)+SUM('1.  LRAMVA Summary'!H$69:H$70)*(MONTH($E90)-1)/12)*$H90</f>
        <v>0</v>
      </c>
      <c r="N90" s="229">
        <f>(SUM('1.  LRAMVA Summary'!I$54:I$68)+SUM('1.  LRAMVA Summary'!I$69:I$70)*(MONTH($E90)-1)/12)*$H90</f>
        <v>0</v>
      </c>
      <c r="O90" s="229">
        <f>(SUM('1.  LRAMVA Summary'!J$54:J$68)+SUM('1.  LRAMVA Summary'!J$69:J$70)*(MONTH($E90)-1)/12)*$H90</f>
        <v>0</v>
      </c>
      <c r="P90" s="229">
        <f>(SUM('1.  LRAMVA Summary'!K$54:K$68)+SUM('1.  LRAMVA Summary'!K$69:K$70)*(MONTH($E90)-1)/12)*$H90</f>
        <v>0</v>
      </c>
      <c r="Q90" s="229">
        <f>(SUM('1.  LRAMVA Summary'!L$54:L$68)+SUM('1.  LRAMVA Summary'!L$69:L$70)*(MONTH($E90)-1)/12)*$H90</f>
        <v>0</v>
      </c>
      <c r="R90" s="229">
        <f>(SUM('1.  LRAMVA Summary'!M$54:M$68)+SUM('1.  LRAMVA Summary'!M$69:M$70)*(MONTH($E90)-1)/12)*$H90</f>
        <v>0</v>
      </c>
      <c r="S90" s="229">
        <f>(SUM('1.  LRAMVA Summary'!N$54:N$68)+SUM('1.  LRAMVA Summary'!N$69:N$70)*(MONTH($E90)-1)/12)*$H90</f>
        <v>0</v>
      </c>
      <c r="T90" s="229">
        <f>(SUM('1.  LRAMVA Summary'!O$54:O$68)+SUM('1.  LRAMVA Summary'!O$69:O$70)*(MONTH($E90)-1)/12)*$H90</f>
        <v>0</v>
      </c>
      <c r="U90" s="229">
        <f>(SUM('1.  LRAMVA Summary'!P$54:P$68)+SUM('1.  LRAMVA Summary'!P$69:P$70)*(MONTH($E90)-1)/12)*$H90</f>
        <v>0</v>
      </c>
      <c r="V90" s="229">
        <f>(SUM('1.  LRAMVA Summary'!Q$54:Q$68)+SUM('1.  LRAMVA Summary'!Q$69:Q$70)*(MONTH($E90)-1)/12)*$H90</f>
        <v>0</v>
      </c>
      <c r="W90" s="230">
        <f>SUM(I90:V90)</f>
        <v>0</v>
      </c>
    </row>
    <row r="91" spans="2:23" s="9" customFormat="1">
      <c r="B91" s="66"/>
      <c r="E91" s="213">
        <v>42401</v>
      </c>
      <c r="F91" s="213" t="s">
        <v>183</v>
      </c>
      <c r="G91" s="214" t="s">
        <v>65</v>
      </c>
      <c r="H91" s="228">
        <f t="shared" ref="H91:H92" si="37">$C$35/12</f>
        <v>9.1666666666666665E-4</v>
      </c>
      <c r="I91" s="229">
        <f>(SUM('1.  LRAMVA Summary'!D$54:D$68)+SUM('1.  LRAMVA Summary'!D$69:D$70)*(MONTH($E91)-1)/12)*$H91</f>
        <v>0</v>
      </c>
      <c r="J91" s="229">
        <f>(SUM('1.  LRAMVA Summary'!E$54:E$68)+SUM('1.  LRAMVA Summary'!E$69:E$70)*(MONTH($E91)-1)/12)*$H91</f>
        <v>0</v>
      </c>
      <c r="K91" s="229">
        <f>(SUM('1.  LRAMVA Summary'!F$54:F$68)+SUM('1.  LRAMVA Summary'!F$69:F$70)*(MONTH($E91)-1)/12)*$H91</f>
        <v>0</v>
      </c>
      <c r="L91" s="229">
        <f>(SUM('1.  LRAMVA Summary'!G$54:G$68)+SUM('1.  LRAMVA Summary'!G$69:G$70)*(MONTH($E91)-1)/12)*$H91</f>
        <v>0</v>
      </c>
      <c r="M91" s="229">
        <f>(SUM('1.  LRAMVA Summary'!H$54:H$68)+SUM('1.  LRAMVA Summary'!H$69:H$70)*(MONTH($E91)-1)/12)*$H91</f>
        <v>0</v>
      </c>
      <c r="N91" s="229">
        <f>(SUM('1.  LRAMVA Summary'!I$54:I$68)+SUM('1.  LRAMVA Summary'!I$69:I$70)*(MONTH($E91)-1)/12)*$H91</f>
        <v>0</v>
      </c>
      <c r="O91" s="229">
        <f>(SUM('1.  LRAMVA Summary'!J$54:J$68)+SUM('1.  LRAMVA Summary'!J$69:J$70)*(MONTH($E91)-1)/12)*$H91</f>
        <v>0</v>
      </c>
      <c r="P91" s="229">
        <f>(SUM('1.  LRAMVA Summary'!K$54:K$68)+SUM('1.  LRAMVA Summary'!K$69:K$70)*(MONTH($E91)-1)/12)*$H91</f>
        <v>0</v>
      </c>
      <c r="Q91" s="229">
        <f>(SUM('1.  LRAMVA Summary'!L$54:L$68)+SUM('1.  LRAMVA Summary'!L$69:L$70)*(MONTH($E91)-1)/12)*$H91</f>
        <v>0</v>
      </c>
      <c r="R91" s="229">
        <f>(SUM('1.  LRAMVA Summary'!M$54:M$68)+SUM('1.  LRAMVA Summary'!M$69:M$70)*(MONTH($E91)-1)/12)*$H91</f>
        <v>0</v>
      </c>
      <c r="S91" s="229">
        <f>(SUM('1.  LRAMVA Summary'!N$54:N$68)+SUM('1.  LRAMVA Summary'!N$69:N$70)*(MONTH($E91)-1)/12)*$H91</f>
        <v>0</v>
      </c>
      <c r="T91" s="229">
        <f>(SUM('1.  LRAMVA Summary'!O$54:O$68)+SUM('1.  LRAMVA Summary'!O$69:O$70)*(MONTH($E91)-1)/12)*$H91</f>
        <v>0</v>
      </c>
      <c r="U91" s="229">
        <f>(SUM('1.  LRAMVA Summary'!P$54:P$68)+SUM('1.  LRAMVA Summary'!P$69:P$70)*(MONTH($E91)-1)/12)*$H91</f>
        <v>0</v>
      </c>
      <c r="V91" s="229">
        <f>(SUM('1.  LRAMVA Summary'!Q$54:Q$68)+SUM('1.  LRAMVA Summary'!Q$69:Q$70)*(MONTH($E91)-1)/12)*$H91</f>
        <v>0</v>
      </c>
      <c r="W91" s="230">
        <f t="shared" ref="W91:W101" si="38">SUM(I91:V91)</f>
        <v>0</v>
      </c>
    </row>
    <row r="92" spans="2:23" s="9" customFormat="1" ht="14.25" customHeight="1">
      <c r="B92" s="66"/>
      <c r="E92" s="213">
        <v>42430</v>
      </c>
      <c r="F92" s="213" t="s">
        <v>183</v>
      </c>
      <c r="G92" s="214" t="s">
        <v>65</v>
      </c>
      <c r="H92" s="228">
        <f t="shared" si="37"/>
        <v>9.1666666666666665E-4</v>
      </c>
      <c r="I92" s="229">
        <f>(SUM('1.  LRAMVA Summary'!D$54:D$68)+SUM('1.  LRAMVA Summary'!D$69:D$70)*(MONTH($E92)-1)/12)*$H92</f>
        <v>0</v>
      </c>
      <c r="J92" s="229">
        <f>(SUM('1.  LRAMVA Summary'!E$54:E$68)+SUM('1.  LRAMVA Summary'!E$69:E$70)*(MONTH($E92)-1)/12)*$H92</f>
        <v>0</v>
      </c>
      <c r="K92" s="229">
        <f>(SUM('1.  LRAMVA Summary'!F$54:F$68)+SUM('1.  LRAMVA Summary'!F$69:F$70)*(MONTH($E92)-1)/12)*$H92</f>
        <v>0</v>
      </c>
      <c r="L92" s="229">
        <f>(SUM('1.  LRAMVA Summary'!G$54:G$68)+SUM('1.  LRAMVA Summary'!G$69:G$70)*(MONTH($E92)-1)/12)*$H92</f>
        <v>0</v>
      </c>
      <c r="M92" s="229">
        <f>(SUM('1.  LRAMVA Summary'!H$54:H$68)+SUM('1.  LRAMVA Summary'!H$69:H$70)*(MONTH($E92)-1)/12)*$H92</f>
        <v>0</v>
      </c>
      <c r="N92" s="229">
        <f>(SUM('1.  LRAMVA Summary'!I$54:I$68)+SUM('1.  LRAMVA Summary'!I$69:I$70)*(MONTH($E92)-1)/12)*$H92</f>
        <v>0</v>
      </c>
      <c r="O92" s="229">
        <f>(SUM('1.  LRAMVA Summary'!J$54:J$68)+SUM('1.  LRAMVA Summary'!J$69:J$70)*(MONTH($E92)-1)/12)*$H92</f>
        <v>0</v>
      </c>
      <c r="P92" s="229">
        <f>(SUM('1.  LRAMVA Summary'!K$54:K$68)+SUM('1.  LRAMVA Summary'!K$69:K$70)*(MONTH($E92)-1)/12)*$H92</f>
        <v>0</v>
      </c>
      <c r="Q92" s="229">
        <f>(SUM('1.  LRAMVA Summary'!L$54:L$68)+SUM('1.  LRAMVA Summary'!L$69:L$70)*(MONTH($E92)-1)/12)*$H92</f>
        <v>0</v>
      </c>
      <c r="R92" s="229">
        <f>(SUM('1.  LRAMVA Summary'!M$54:M$68)+SUM('1.  LRAMVA Summary'!M$69:M$70)*(MONTH($E92)-1)/12)*$H92</f>
        <v>0</v>
      </c>
      <c r="S92" s="229">
        <f>(SUM('1.  LRAMVA Summary'!N$54:N$68)+SUM('1.  LRAMVA Summary'!N$69:N$70)*(MONTH($E92)-1)/12)*$H92</f>
        <v>0</v>
      </c>
      <c r="T92" s="229">
        <f>(SUM('1.  LRAMVA Summary'!O$54:O$68)+SUM('1.  LRAMVA Summary'!O$69:O$70)*(MONTH($E92)-1)/12)*$H92</f>
        <v>0</v>
      </c>
      <c r="U92" s="229">
        <f>(SUM('1.  LRAMVA Summary'!P$54:P$68)+SUM('1.  LRAMVA Summary'!P$69:P$70)*(MONTH($E92)-1)/12)*$H92</f>
        <v>0</v>
      </c>
      <c r="V92" s="229">
        <f>(SUM('1.  LRAMVA Summary'!Q$54:Q$68)+SUM('1.  LRAMVA Summary'!Q$69:Q$70)*(MONTH($E92)-1)/12)*$H92</f>
        <v>0</v>
      </c>
      <c r="W92" s="230">
        <f t="shared" si="38"/>
        <v>0</v>
      </c>
    </row>
    <row r="93" spans="2:23" s="8" customFormat="1">
      <c r="B93" s="238"/>
      <c r="D93" s="9"/>
      <c r="E93" s="213">
        <v>42461</v>
      </c>
      <c r="F93" s="213" t="s">
        <v>183</v>
      </c>
      <c r="G93" s="214" t="s">
        <v>66</v>
      </c>
      <c r="H93" s="228">
        <f>$C$36/12</f>
        <v>9.1666666666666665E-4</v>
      </c>
      <c r="I93" s="229">
        <f>(SUM('1.  LRAMVA Summary'!D$54:D$68)+SUM('1.  LRAMVA Summary'!D$69:D$70)*(MONTH($E93)-1)/12)*$H93</f>
        <v>0</v>
      </c>
      <c r="J93" s="229">
        <f>(SUM('1.  LRAMVA Summary'!E$54:E$68)+SUM('1.  LRAMVA Summary'!E$69:E$70)*(MONTH($E93)-1)/12)*$H93</f>
        <v>0</v>
      </c>
      <c r="K93" s="229">
        <f>(SUM('1.  LRAMVA Summary'!F$54:F$68)+SUM('1.  LRAMVA Summary'!F$69:F$70)*(MONTH($E93)-1)/12)*$H93</f>
        <v>0</v>
      </c>
      <c r="L93" s="229">
        <f>(SUM('1.  LRAMVA Summary'!G$54:G$68)+SUM('1.  LRAMVA Summary'!G$69:G$70)*(MONTH($E93)-1)/12)*$H93</f>
        <v>0</v>
      </c>
      <c r="M93" s="229">
        <f>(SUM('1.  LRAMVA Summary'!H$54:H$68)+SUM('1.  LRAMVA Summary'!H$69:H$70)*(MONTH($E93)-1)/12)*$H93</f>
        <v>0</v>
      </c>
      <c r="N93" s="229">
        <f>(SUM('1.  LRAMVA Summary'!I$54:I$68)+SUM('1.  LRAMVA Summary'!I$69:I$70)*(MONTH($E93)-1)/12)*$H93</f>
        <v>0</v>
      </c>
      <c r="O93" s="229">
        <f>(SUM('1.  LRAMVA Summary'!J$54:J$68)+SUM('1.  LRAMVA Summary'!J$69:J$70)*(MONTH($E93)-1)/12)*$H93</f>
        <v>0</v>
      </c>
      <c r="P93" s="229">
        <f>(SUM('1.  LRAMVA Summary'!K$54:K$68)+SUM('1.  LRAMVA Summary'!K$69:K$70)*(MONTH($E93)-1)/12)*$H93</f>
        <v>0</v>
      </c>
      <c r="Q93" s="229">
        <f>(SUM('1.  LRAMVA Summary'!L$54:L$68)+SUM('1.  LRAMVA Summary'!L$69:L$70)*(MONTH($E93)-1)/12)*$H93</f>
        <v>0</v>
      </c>
      <c r="R93" s="229">
        <f>(SUM('1.  LRAMVA Summary'!M$54:M$68)+SUM('1.  LRAMVA Summary'!M$69:M$70)*(MONTH($E93)-1)/12)*$H93</f>
        <v>0</v>
      </c>
      <c r="S93" s="229">
        <f>(SUM('1.  LRAMVA Summary'!N$54:N$68)+SUM('1.  LRAMVA Summary'!N$69:N$70)*(MONTH($E93)-1)/12)*$H93</f>
        <v>0</v>
      </c>
      <c r="T93" s="229">
        <f>(SUM('1.  LRAMVA Summary'!O$54:O$68)+SUM('1.  LRAMVA Summary'!O$69:O$70)*(MONTH($E93)-1)/12)*$H93</f>
        <v>0</v>
      </c>
      <c r="U93" s="229">
        <f>(SUM('1.  LRAMVA Summary'!P$54:P$68)+SUM('1.  LRAMVA Summary'!P$69:P$70)*(MONTH($E93)-1)/12)*$H93</f>
        <v>0</v>
      </c>
      <c r="V93" s="229">
        <f>(SUM('1.  LRAMVA Summary'!Q$54:Q$68)+SUM('1.  LRAMVA Summary'!Q$69:Q$70)*(MONTH($E93)-1)/12)*$H93</f>
        <v>0</v>
      </c>
      <c r="W93" s="230">
        <f t="shared" si="38"/>
        <v>0</v>
      </c>
    </row>
    <row r="94" spans="2:23" s="9" customFormat="1">
      <c r="B94" s="66"/>
      <c r="E94" s="213">
        <v>42491</v>
      </c>
      <c r="F94" s="213" t="s">
        <v>183</v>
      </c>
      <c r="G94" s="214" t="s">
        <v>66</v>
      </c>
      <c r="H94" s="228">
        <f t="shared" ref="H94:H95" si="39">$C$36/12</f>
        <v>9.1666666666666665E-4</v>
      </c>
      <c r="I94" s="229">
        <f>(SUM('1.  LRAMVA Summary'!D$54:D$68)+SUM('1.  LRAMVA Summary'!D$69:D$70)*(MONTH($E94)-1)/12)*$H94</f>
        <v>0</v>
      </c>
      <c r="J94" s="229">
        <f>(SUM('1.  LRAMVA Summary'!E$54:E$68)+SUM('1.  LRAMVA Summary'!E$69:E$70)*(MONTH($E94)-1)/12)*$H94</f>
        <v>0</v>
      </c>
      <c r="K94" s="229">
        <f>(SUM('1.  LRAMVA Summary'!F$54:F$68)+SUM('1.  LRAMVA Summary'!F$69:F$70)*(MONTH($E94)-1)/12)*$H94</f>
        <v>0</v>
      </c>
      <c r="L94" s="229">
        <f>(SUM('1.  LRAMVA Summary'!G$54:G$68)+SUM('1.  LRAMVA Summary'!G$69:G$70)*(MONTH($E94)-1)/12)*$H94</f>
        <v>0</v>
      </c>
      <c r="M94" s="229">
        <f>(SUM('1.  LRAMVA Summary'!H$54:H$68)+SUM('1.  LRAMVA Summary'!H$69:H$70)*(MONTH($E94)-1)/12)*$H94</f>
        <v>0</v>
      </c>
      <c r="N94" s="229">
        <f>(SUM('1.  LRAMVA Summary'!I$54:I$68)+SUM('1.  LRAMVA Summary'!I$69:I$70)*(MONTH($E94)-1)/12)*$H94</f>
        <v>0</v>
      </c>
      <c r="O94" s="229">
        <f>(SUM('1.  LRAMVA Summary'!J$54:J$68)+SUM('1.  LRAMVA Summary'!J$69:J$70)*(MONTH($E94)-1)/12)*$H94</f>
        <v>0</v>
      </c>
      <c r="P94" s="229">
        <f>(SUM('1.  LRAMVA Summary'!K$54:K$68)+SUM('1.  LRAMVA Summary'!K$69:K$70)*(MONTH($E94)-1)/12)*$H94</f>
        <v>0</v>
      </c>
      <c r="Q94" s="229">
        <f>(SUM('1.  LRAMVA Summary'!L$54:L$68)+SUM('1.  LRAMVA Summary'!L$69:L$70)*(MONTH($E94)-1)/12)*$H94</f>
        <v>0</v>
      </c>
      <c r="R94" s="229">
        <f>(SUM('1.  LRAMVA Summary'!M$54:M$68)+SUM('1.  LRAMVA Summary'!M$69:M$70)*(MONTH($E94)-1)/12)*$H94</f>
        <v>0</v>
      </c>
      <c r="S94" s="229">
        <f>(SUM('1.  LRAMVA Summary'!N$54:N$68)+SUM('1.  LRAMVA Summary'!N$69:N$70)*(MONTH($E94)-1)/12)*$H94</f>
        <v>0</v>
      </c>
      <c r="T94" s="229">
        <f>(SUM('1.  LRAMVA Summary'!O$54:O$68)+SUM('1.  LRAMVA Summary'!O$69:O$70)*(MONTH($E94)-1)/12)*$H94</f>
        <v>0</v>
      </c>
      <c r="U94" s="229">
        <f>(SUM('1.  LRAMVA Summary'!P$54:P$68)+SUM('1.  LRAMVA Summary'!P$69:P$70)*(MONTH($E94)-1)/12)*$H94</f>
        <v>0</v>
      </c>
      <c r="V94" s="229">
        <f>(SUM('1.  LRAMVA Summary'!Q$54:Q$68)+SUM('1.  LRAMVA Summary'!Q$69:Q$70)*(MONTH($E94)-1)/12)*$H94</f>
        <v>0</v>
      </c>
      <c r="W94" s="230">
        <f t="shared" si="38"/>
        <v>0</v>
      </c>
    </row>
    <row r="95" spans="2:23" s="237" customFormat="1">
      <c r="B95" s="236"/>
      <c r="D95" s="9"/>
      <c r="E95" s="213">
        <v>42522</v>
      </c>
      <c r="F95" s="213" t="s">
        <v>183</v>
      </c>
      <c r="G95" s="214" t="s">
        <v>66</v>
      </c>
      <c r="H95" s="228">
        <f t="shared" si="39"/>
        <v>9.1666666666666665E-4</v>
      </c>
      <c r="I95" s="229">
        <f>(SUM('1.  LRAMVA Summary'!D$54:D$68)+SUM('1.  LRAMVA Summary'!D$69:D$70)*(MONTH($E95)-1)/12)*$H95</f>
        <v>0</v>
      </c>
      <c r="J95" s="229">
        <f>(SUM('1.  LRAMVA Summary'!E$54:E$68)+SUM('1.  LRAMVA Summary'!E$69:E$70)*(MONTH($E95)-1)/12)*$H95</f>
        <v>0</v>
      </c>
      <c r="K95" s="229">
        <f>(SUM('1.  LRAMVA Summary'!F$54:F$68)+SUM('1.  LRAMVA Summary'!F$69:F$70)*(MONTH($E95)-1)/12)*$H95</f>
        <v>0</v>
      </c>
      <c r="L95" s="229">
        <f>(SUM('1.  LRAMVA Summary'!G$54:G$68)+SUM('1.  LRAMVA Summary'!G$69:G$70)*(MONTH($E95)-1)/12)*$H95</f>
        <v>0</v>
      </c>
      <c r="M95" s="229">
        <f>(SUM('1.  LRAMVA Summary'!H$54:H$68)+SUM('1.  LRAMVA Summary'!H$69:H$70)*(MONTH($E95)-1)/12)*$H95</f>
        <v>0</v>
      </c>
      <c r="N95" s="229">
        <f>(SUM('1.  LRAMVA Summary'!I$54:I$68)+SUM('1.  LRAMVA Summary'!I$69:I$70)*(MONTH($E95)-1)/12)*$H95</f>
        <v>0</v>
      </c>
      <c r="O95" s="229">
        <f>(SUM('1.  LRAMVA Summary'!J$54:J$68)+SUM('1.  LRAMVA Summary'!J$69:J$70)*(MONTH($E95)-1)/12)*$H95</f>
        <v>0</v>
      </c>
      <c r="P95" s="229">
        <f>(SUM('1.  LRAMVA Summary'!K$54:K$68)+SUM('1.  LRAMVA Summary'!K$69:K$70)*(MONTH($E95)-1)/12)*$H95</f>
        <v>0</v>
      </c>
      <c r="Q95" s="229">
        <f>(SUM('1.  LRAMVA Summary'!L$54:L$68)+SUM('1.  LRAMVA Summary'!L$69:L$70)*(MONTH($E95)-1)/12)*$H95</f>
        <v>0</v>
      </c>
      <c r="R95" s="229">
        <f>(SUM('1.  LRAMVA Summary'!M$54:M$68)+SUM('1.  LRAMVA Summary'!M$69:M$70)*(MONTH($E95)-1)/12)*$H95</f>
        <v>0</v>
      </c>
      <c r="S95" s="229">
        <f>(SUM('1.  LRAMVA Summary'!N$54:N$68)+SUM('1.  LRAMVA Summary'!N$69:N$70)*(MONTH($E95)-1)/12)*$H95</f>
        <v>0</v>
      </c>
      <c r="T95" s="229">
        <f>(SUM('1.  LRAMVA Summary'!O$54:O$68)+SUM('1.  LRAMVA Summary'!O$69:O$70)*(MONTH($E95)-1)/12)*$H95</f>
        <v>0</v>
      </c>
      <c r="U95" s="229">
        <f>(SUM('1.  LRAMVA Summary'!P$54:P$68)+SUM('1.  LRAMVA Summary'!P$69:P$70)*(MONTH($E95)-1)/12)*$H95</f>
        <v>0</v>
      </c>
      <c r="V95" s="229">
        <f>(SUM('1.  LRAMVA Summary'!Q$54:Q$68)+SUM('1.  LRAMVA Summary'!Q$69:Q$70)*(MONTH($E95)-1)/12)*$H95</f>
        <v>0</v>
      </c>
      <c r="W95" s="230">
        <f t="shared" si="38"/>
        <v>0</v>
      </c>
    </row>
    <row r="96" spans="2:23" s="9" customFormat="1">
      <c r="B96" s="66"/>
      <c r="E96" s="213">
        <v>42552</v>
      </c>
      <c r="F96" s="213" t="s">
        <v>183</v>
      </c>
      <c r="G96" s="214" t="s">
        <v>68</v>
      </c>
      <c r="H96" s="228">
        <f>$C$37/12</f>
        <v>9.1666666666666665E-4</v>
      </c>
      <c r="I96" s="229">
        <f>(SUM('1.  LRAMVA Summary'!D$54:D$68)+SUM('1.  LRAMVA Summary'!D$69:D$70)*(MONTH($E96)-1)/12)*$H96</f>
        <v>0</v>
      </c>
      <c r="J96" s="229">
        <f>(SUM('1.  LRAMVA Summary'!E$54:E$68)+SUM('1.  LRAMVA Summary'!E$69:E$70)*(MONTH($E96)-1)/12)*$H96</f>
        <v>0</v>
      </c>
      <c r="K96" s="229">
        <f>(SUM('1.  LRAMVA Summary'!F$54:F$68)+SUM('1.  LRAMVA Summary'!F$69:F$70)*(MONTH($E96)-1)/12)*$H96</f>
        <v>0</v>
      </c>
      <c r="L96" s="229">
        <f>(SUM('1.  LRAMVA Summary'!G$54:G$68)+SUM('1.  LRAMVA Summary'!G$69:G$70)*(MONTH($E96)-1)/12)*$H96</f>
        <v>0</v>
      </c>
      <c r="M96" s="229">
        <f>(SUM('1.  LRAMVA Summary'!H$54:H$68)+SUM('1.  LRAMVA Summary'!H$69:H$70)*(MONTH($E96)-1)/12)*$H96</f>
        <v>0</v>
      </c>
      <c r="N96" s="229">
        <f>(SUM('1.  LRAMVA Summary'!I$54:I$68)+SUM('1.  LRAMVA Summary'!I$69:I$70)*(MONTH($E96)-1)/12)*$H96</f>
        <v>0</v>
      </c>
      <c r="O96" s="229">
        <f>(SUM('1.  LRAMVA Summary'!J$54:J$68)+SUM('1.  LRAMVA Summary'!J$69:J$70)*(MONTH($E96)-1)/12)*$H96</f>
        <v>0</v>
      </c>
      <c r="P96" s="229">
        <f>(SUM('1.  LRAMVA Summary'!K$54:K$68)+SUM('1.  LRAMVA Summary'!K$69:K$70)*(MONTH($E96)-1)/12)*$H96</f>
        <v>0</v>
      </c>
      <c r="Q96" s="229">
        <f>(SUM('1.  LRAMVA Summary'!L$54:L$68)+SUM('1.  LRAMVA Summary'!L$69:L$70)*(MONTH($E96)-1)/12)*$H96</f>
        <v>0</v>
      </c>
      <c r="R96" s="229">
        <f>(SUM('1.  LRAMVA Summary'!M$54:M$68)+SUM('1.  LRAMVA Summary'!M$69:M$70)*(MONTH($E96)-1)/12)*$H96</f>
        <v>0</v>
      </c>
      <c r="S96" s="229">
        <f>(SUM('1.  LRAMVA Summary'!N$54:N$68)+SUM('1.  LRAMVA Summary'!N$69:N$70)*(MONTH($E96)-1)/12)*$H96</f>
        <v>0</v>
      </c>
      <c r="T96" s="229">
        <f>(SUM('1.  LRAMVA Summary'!O$54:O$68)+SUM('1.  LRAMVA Summary'!O$69:O$70)*(MONTH($E96)-1)/12)*$H96</f>
        <v>0</v>
      </c>
      <c r="U96" s="229">
        <f>(SUM('1.  LRAMVA Summary'!P$54:P$68)+SUM('1.  LRAMVA Summary'!P$69:P$70)*(MONTH($E96)-1)/12)*$H96</f>
        <v>0</v>
      </c>
      <c r="V96" s="229">
        <f>(SUM('1.  LRAMVA Summary'!Q$54:Q$68)+SUM('1.  LRAMVA Summary'!Q$69:Q$70)*(MONTH($E96)-1)/12)*$H96</f>
        <v>0</v>
      </c>
      <c r="W96" s="230">
        <f t="shared" si="38"/>
        <v>0</v>
      </c>
    </row>
    <row r="97" spans="2:23" s="9" customFormat="1">
      <c r="B97" s="66"/>
      <c r="E97" s="213">
        <v>42583</v>
      </c>
      <c r="F97" s="213" t="s">
        <v>183</v>
      </c>
      <c r="G97" s="214" t="s">
        <v>68</v>
      </c>
      <c r="H97" s="228">
        <f t="shared" ref="H97:H98" si="40">$C$37/12</f>
        <v>9.1666666666666665E-4</v>
      </c>
      <c r="I97" s="229">
        <f>(SUM('1.  LRAMVA Summary'!D$54:D$68)+SUM('1.  LRAMVA Summary'!D$69:D$70)*(MONTH($E97)-1)/12)*$H97</f>
        <v>0</v>
      </c>
      <c r="J97" s="229">
        <f>(SUM('1.  LRAMVA Summary'!E$54:E$68)+SUM('1.  LRAMVA Summary'!E$69:E$70)*(MONTH($E97)-1)/12)*$H97</f>
        <v>0</v>
      </c>
      <c r="K97" s="229">
        <f>(SUM('1.  LRAMVA Summary'!F$54:F$68)+SUM('1.  LRAMVA Summary'!F$69:F$70)*(MONTH($E97)-1)/12)*$H97</f>
        <v>0</v>
      </c>
      <c r="L97" s="229">
        <f>(SUM('1.  LRAMVA Summary'!G$54:G$68)+SUM('1.  LRAMVA Summary'!G$69:G$70)*(MONTH($E97)-1)/12)*$H97</f>
        <v>0</v>
      </c>
      <c r="M97" s="229">
        <f>(SUM('1.  LRAMVA Summary'!H$54:H$68)+SUM('1.  LRAMVA Summary'!H$69:H$70)*(MONTH($E97)-1)/12)*$H97</f>
        <v>0</v>
      </c>
      <c r="N97" s="229">
        <f>(SUM('1.  LRAMVA Summary'!I$54:I$68)+SUM('1.  LRAMVA Summary'!I$69:I$70)*(MONTH($E97)-1)/12)*$H97</f>
        <v>0</v>
      </c>
      <c r="O97" s="229">
        <f>(SUM('1.  LRAMVA Summary'!J$54:J$68)+SUM('1.  LRAMVA Summary'!J$69:J$70)*(MONTH($E97)-1)/12)*$H97</f>
        <v>0</v>
      </c>
      <c r="P97" s="229">
        <f>(SUM('1.  LRAMVA Summary'!K$54:K$68)+SUM('1.  LRAMVA Summary'!K$69:K$70)*(MONTH($E97)-1)/12)*$H97</f>
        <v>0</v>
      </c>
      <c r="Q97" s="229">
        <f>(SUM('1.  LRAMVA Summary'!L$54:L$68)+SUM('1.  LRAMVA Summary'!L$69:L$70)*(MONTH($E97)-1)/12)*$H97</f>
        <v>0</v>
      </c>
      <c r="R97" s="229">
        <f>(SUM('1.  LRAMVA Summary'!M$54:M$68)+SUM('1.  LRAMVA Summary'!M$69:M$70)*(MONTH($E97)-1)/12)*$H97</f>
        <v>0</v>
      </c>
      <c r="S97" s="229">
        <f>(SUM('1.  LRAMVA Summary'!N$54:N$68)+SUM('1.  LRAMVA Summary'!N$69:N$70)*(MONTH($E97)-1)/12)*$H97</f>
        <v>0</v>
      </c>
      <c r="T97" s="229">
        <f>(SUM('1.  LRAMVA Summary'!O$54:O$68)+SUM('1.  LRAMVA Summary'!O$69:O$70)*(MONTH($E97)-1)/12)*$H97</f>
        <v>0</v>
      </c>
      <c r="U97" s="229">
        <f>(SUM('1.  LRAMVA Summary'!P$54:P$68)+SUM('1.  LRAMVA Summary'!P$69:P$70)*(MONTH($E97)-1)/12)*$H97</f>
        <v>0</v>
      </c>
      <c r="V97" s="229">
        <f>(SUM('1.  LRAMVA Summary'!Q$54:Q$68)+SUM('1.  LRAMVA Summary'!Q$69:Q$70)*(MONTH($E97)-1)/12)*$H97</f>
        <v>0</v>
      </c>
      <c r="W97" s="230">
        <f t="shared" si="38"/>
        <v>0</v>
      </c>
    </row>
    <row r="98" spans="2:23" s="9" customFormat="1">
      <c r="B98" s="66"/>
      <c r="E98" s="213">
        <v>42614</v>
      </c>
      <c r="F98" s="213" t="s">
        <v>183</v>
      </c>
      <c r="G98" s="214" t="s">
        <v>68</v>
      </c>
      <c r="H98" s="228">
        <f t="shared" si="40"/>
        <v>9.1666666666666665E-4</v>
      </c>
      <c r="I98" s="229">
        <f>(SUM('1.  LRAMVA Summary'!D$54:D$68)+SUM('1.  LRAMVA Summary'!D$69:D$70)*(MONTH($E98)-1)/12)*$H98</f>
        <v>0</v>
      </c>
      <c r="J98" s="229">
        <f>(SUM('1.  LRAMVA Summary'!E$54:E$68)+SUM('1.  LRAMVA Summary'!E$69:E$70)*(MONTH($E98)-1)/12)*$H98</f>
        <v>0</v>
      </c>
      <c r="K98" s="229">
        <f>(SUM('1.  LRAMVA Summary'!F$54:F$68)+SUM('1.  LRAMVA Summary'!F$69:F$70)*(MONTH($E98)-1)/12)*$H98</f>
        <v>0</v>
      </c>
      <c r="L98" s="229">
        <f>(SUM('1.  LRAMVA Summary'!G$54:G$68)+SUM('1.  LRAMVA Summary'!G$69:G$70)*(MONTH($E98)-1)/12)*$H98</f>
        <v>0</v>
      </c>
      <c r="M98" s="229">
        <f>(SUM('1.  LRAMVA Summary'!H$54:H$68)+SUM('1.  LRAMVA Summary'!H$69:H$70)*(MONTH($E98)-1)/12)*$H98</f>
        <v>0</v>
      </c>
      <c r="N98" s="229">
        <f>(SUM('1.  LRAMVA Summary'!I$54:I$68)+SUM('1.  LRAMVA Summary'!I$69:I$70)*(MONTH($E98)-1)/12)*$H98</f>
        <v>0</v>
      </c>
      <c r="O98" s="229">
        <f>(SUM('1.  LRAMVA Summary'!J$54:J$68)+SUM('1.  LRAMVA Summary'!J$69:J$70)*(MONTH($E98)-1)/12)*$H98</f>
        <v>0</v>
      </c>
      <c r="P98" s="229">
        <f>(SUM('1.  LRAMVA Summary'!K$54:K$68)+SUM('1.  LRAMVA Summary'!K$69:K$70)*(MONTH($E98)-1)/12)*$H98</f>
        <v>0</v>
      </c>
      <c r="Q98" s="229">
        <f>(SUM('1.  LRAMVA Summary'!L$54:L$68)+SUM('1.  LRAMVA Summary'!L$69:L$70)*(MONTH($E98)-1)/12)*$H98</f>
        <v>0</v>
      </c>
      <c r="R98" s="229">
        <f>(SUM('1.  LRAMVA Summary'!M$54:M$68)+SUM('1.  LRAMVA Summary'!M$69:M$70)*(MONTH($E98)-1)/12)*$H98</f>
        <v>0</v>
      </c>
      <c r="S98" s="229">
        <f>(SUM('1.  LRAMVA Summary'!N$54:N$68)+SUM('1.  LRAMVA Summary'!N$69:N$70)*(MONTH($E98)-1)/12)*$H98</f>
        <v>0</v>
      </c>
      <c r="T98" s="229">
        <f>(SUM('1.  LRAMVA Summary'!O$54:O$68)+SUM('1.  LRAMVA Summary'!O$69:O$70)*(MONTH($E98)-1)/12)*$H98</f>
        <v>0</v>
      </c>
      <c r="U98" s="229">
        <f>(SUM('1.  LRAMVA Summary'!P$54:P$68)+SUM('1.  LRAMVA Summary'!P$69:P$70)*(MONTH($E98)-1)/12)*$H98</f>
        <v>0</v>
      </c>
      <c r="V98" s="229">
        <f>(SUM('1.  LRAMVA Summary'!Q$54:Q$68)+SUM('1.  LRAMVA Summary'!Q$69:Q$70)*(MONTH($E98)-1)/12)*$H98</f>
        <v>0</v>
      </c>
      <c r="W98" s="230">
        <f t="shared" si="38"/>
        <v>0</v>
      </c>
    </row>
    <row r="99" spans="2:23" s="9" customFormat="1">
      <c r="B99" s="66"/>
      <c r="E99" s="213">
        <v>42644</v>
      </c>
      <c r="F99" s="213" t="s">
        <v>183</v>
      </c>
      <c r="G99" s="214" t="s">
        <v>69</v>
      </c>
      <c r="H99" s="209">
        <f>$C$38/12</f>
        <v>9.1666666666666665E-4</v>
      </c>
      <c r="I99" s="229">
        <f>(SUM('1.  LRAMVA Summary'!D$54:D$68)+SUM('1.  LRAMVA Summary'!D$69:D$70)*(MONTH($E99)-1)/12)*$H99</f>
        <v>0</v>
      </c>
      <c r="J99" s="229">
        <f>(SUM('1.  LRAMVA Summary'!E$54:E$68)+SUM('1.  LRAMVA Summary'!E$69:E$70)*(MONTH($E99)-1)/12)*$H99</f>
        <v>0</v>
      </c>
      <c r="K99" s="229">
        <f>(SUM('1.  LRAMVA Summary'!F$54:F$68)+SUM('1.  LRAMVA Summary'!F$69:F$70)*(MONTH($E99)-1)/12)*$H99</f>
        <v>0</v>
      </c>
      <c r="L99" s="229">
        <f>(SUM('1.  LRAMVA Summary'!G$54:G$68)+SUM('1.  LRAMVA Summary'!G$69:G$70)*(MONTH($E99)-1)/12)*$H99</f>
        <v>0</v>
      </c>
      <c r="M99" s="229">
        <f>(SUM('1.  LRAMVA Summary'!H$54:H$68)+SUM('1.  LRAMVA Summary'!H$69:H$70)*(MONTH($E99)-1)/12)*$H99</f>
        <v>0</v>
      </c>
      <c r="N99" s="229">
        <f>(SUM('1.  LRAMVA Summary'!I$54:I$68)+SUM('1.  LRAMVA Summary'!I$69:I$70)*(MONTH($E99)-1)/12)*$H99</f>
        <v>0</v>
      </c>
      <c r="O99" s="229">
        <f>(SUM('1.  LRAMVA Summary'!J$54:J$68)+SUM('1.  LRAMVA Summary'!J$69:J$70)*(MONTH($E99)-1)/12)*$H99</f>
        <v>0</v>
      </c>
      <c r="P99" s="229">
        <f>(SUM('1.  LRAMVA Summary'!K$54:K$68)+SUM('1.  LRAMVA Summary'!K$69:K$70)*(MONTH($E99)-1)/12)*$H99</f>
        <v>0</v>
      </c>
      <c r="Q99" s="229">
        <f>(SUM('1.  LRAMVA Summary'!L$54:L$68)+SUM('1.  LRAMVA Summary'!L$69:L$70)*(MONTH($E99)-1)/12)*$H99</f>
        <v>0</v>
      </c>
      <c r="R99" s="229">
        <f>(SUM('1.  LRAMVA Summary'!M$54:M$68)+SUM('1.  LRAMVA Summary'!M$69:M$70)*(MONTH($E99)-1)/12)*$H99</f>
        <v>0</v>
      </c>
      <c r="S99" s="229">
        <f>(SUM('1.  LRAMVA Summary'!N$54:N$68)+SUM('1.  LRAMVA Summary'!N$69:N$70)*(MONTH($E99)-1)/12)*$H99</f>
        <v>0</v>
      </c>
      <c r="T99" s="229">
        <f>(SUM('1.  LRAMVA Summary'!O$54:O$68)+SUM('1.  LRAMVA Summary'!O$69:O$70)*(MONTH($E99)-1)/12)*$H99</f>
        <v>0</v>
      </c>
      <c r="U99" s="229">
        <f>(SUM('1.  LRAMVA Summary'!P$54:P$68)+SUM('1.  LRAMVA Summary'!P$69:P$70)*(MONTH($E99)-1)/12)*$H99</f>
        <v>0</v>
      </c>
      <c r="V99" s="229">
        <f>(SUM('1.  LRAMVA Summary'!Q$54:Q$68)+SUM('1.  LRAMVA Summary'!Q$69:Q$70)*(MONTH($E99)-1)/12)*$H99</f>
        <v>0</v>
      </c>
      <c r="W99" s="230">
        <f t="shared" si="38"/>
        <v>0</v>
      </c>
    </row>
    <row r="100" spans="2:23" s="9" customFormat="1">
      <c r="B100" s="66"/>
      <c r="E100" s="213">
        <v>42675</v>
      </c>
      <c r="F100" s="213" t="s">
        <v>183</v>
      </c>
      <c r="G100" s="214" t="s">
        <v>69</v>
      </c>
      <c r="H100" s="209">
        <f t="shared" ref="H100:H101" si="41">$C$38/12</f>
        <v>9.1666666666666665E-4</v>
      </c>
      <c r="I100" s="229">
        <f>(SUM('1.  LRAMVA Summary'!D$54:D$68)+SUM('1.  LRAMVA Summary'!D$69:D$70)*(MONTH($E100)-1)/12)*$H100</f>
        <v>0</v>
      </c>
      <c r="J100" s="229">
        <f>(SUM('1.  LRAMVA Summary'!E$54:E$68)+SUM('1.  LRAMVA Summary'!E$69:E$70)*(MONTH($E100)-1)/12)*$H100</f>
        <v>0</v>
      </c>
      <c r="K100" s="229">
        <f>(SUM('1.  LRAMVA Summary'!F$54:F$68)+SUM('1.  LRAMVA Summary'!F$69:F$70)*(MONTH($E100)-1)/12)*$H100</f>
        <v>0</v>
      </c>
      <c r="L100" s="229">
        <f>(SUM('1.  LRAMVA Summary'!G$54:G$68)+SUM('1.  LRAMVA Summary'!G$69:G$70)*(MONTH($E100)-1)/12)*$H100</f>
        <v>0</v>
      </c>
      <c r="M100" s="229">
        <f>(SUM('1.  LRAMVA Summary'!H$54:H$68)+SUM('1.  LRAMVA Summary'!H$69:H$70)*(MONTH($E100)-1)/12)*$H100</f>
        <v>0</v>
      </c>
      <c r="N100" s="229">
        <f>(SUM('1.  LRAMVA Summary'!I$54:I$68)+SUM('1.  LRAMVA Summary'!I$69:I$70)*(MONTH($E100)-1)/12)*$H100</f>
        <v>0</v>
      </c>
      <c r="O100" s="229">
        <f>(SUM('1.  LRAMVA Summary'!J$54:J$68)+SUM('1.  LRAMVA Summary'!J$69:J$70)*(MONTH($E100)-1)/12)*$H100</f>
        <v>0</v>
      </c>
      <c r="P100" s="229">
        <f>(SUM('1.  LRAMVA Summary'!K$54:K$68)+SUM('1.  LRAMVA Summary'!K$69:K$70)*(MONTH($E100)-1)/12)*$H100</f>
        <v>0</v>
      </c>
      <c r="Q100" s="229">
        <f>(SUM('1.  LRAMVA Summary'!L$54:L$68)+SUM('1.  LRAMVA Summary'!L$69:L$70)*(MONTH($E100)-1)/12)*$H100</f>
        <v>0</v>
      </c>
      <c r="R100" s="229">
        <f>(SUM('1.  LRAMVA Summary'!M$54:M$68)+SUM('1.  LRAMVA Summary'!M$69:M$70)*(MONTH($E100)-1)/12)*$H100</f>
        <v>0</v>
      </c>
      <c r="S100" s="229">
        <f>(SUM('1.  LRAMVA Summary'!N$54:N$68)+SUM('1.  LRAMVA Summary'!N$69:N$70)*(MONTH($E100)-1)/12)*$H100</f>
        <v>0</v>
      </c>
      <c r="T100" s="229">
        <f>(SUM('1.  LRAMVA Summary'!O$54:O$68)+SUM('1.  LRAMVA Summary'!O$69:O$70)*(MONTH($E100)-1)/12)*$H100</f>
        <v>0</v>
      </c>
      <c r="U100" s="229">
        <f>(SUM('1.  LRAMVA Summary'!P$54:P$68)+SUM('1.  LRAMVA Summary'!P$69:P$70)*(MONTH($E100)-1)/12)*$H100</f>
        <v>0</v>
      </c>
      <c r="V100" s="229">
        <f>(SUM('1.  LRAMVA Summary'!Q$54:Q$68)+SUM('1.  LRAMVA Summary'!Q$69:Q$70)*(MONTH($E100)-1)/12)*$H100</f>
        <v>0</v>
      </c>
      <c r="W100" s="230">
        <f t="shared" si="38"/>
        <v>0</v>
      </c>
    </row>
    <row r="101" spans="2:23" s="9" customFormat="1">
      <c r="B101" s="66"/>
      <c r="E101" s="213">
        <v>42705</v>
      </c>
      <c r="F101" s="213" t="s">
        <v>183</v>
      </c>
      <c r="G101" s="214" t="s">
        <v>69</v>
      </c>
      <c r="H101" s="209">
        <f t="shared" si="41"/>
        <v>9.1666666666666665E-4</v>
      </c>
      <c r="I101" s="229">
        <f>(SUM('1.  LRAMVA Summary'!D$54:D$68)+SUM('1.  LRAMVA Summary'!D$69:D$70)*(MONTH($E101)-1)/12)*$H101</f>
        <v>0</v>
      </c>
      <c r="J101" s="229">
        <f>(SUM('1.  LRAMVA Summary'!E$54:E$68)+SUM('1.  LRAMVA Summary'!E$69:E$70)*(MONTH($E101)-1)/12)*$H101</f>
        <v>0</v>
      </c>
      <c r="K101" s="229">
        <f>(SUM('1.  LRAMVA Summary'!F$54:F$68)+SUM('1.  LRAMVA Summary'!F$69:F$70)*(MONTH($E101)-1)/12)*$H101</f>
        <v>0</v>
      </c>
      <c r="L101" s="229">
        <f>(SUM('1.  LRAMVA Summary'!G$54:G$68)+SUM('1.  LRAMVA Summary'!G$69:G$70)*(MONTH($E101)-1)/12)*$H101</f>
        <v>0</v>
      </c>
      <c r="M101" s="229">
        <f>(SUM('1.  LRAMVA Summary'!H$54:H$68)+SUM('1.  LRAMVA Summary'!H$69:H$70)*(MONTH($E101)-1)/12)*$H101</f>
        <v>0</v>
      </c>
      <c r="N101" s="229">
        <f>(SUM('1.  LRAMVA Summary'!I$54:I$68)+SUM('1.  LRAMVA Summary'!I$69:I$70)*(MONTH($E101)-1)/12)*$H101</f>
        <v>0</v>
      </c>
      <c r="O101" s="229">
        <f>(SUM('1.  LRAMVA Summary'!J$54:J$68)+SUM('1.  LRAMVA Summary'!J$69:J$70)*(MONTH($E101)-1)/12)*$H101</f>
        <v>0</v>
      </c>
      <c r="P101" s="229">
        <f>(SUM('1.  LRAMVA Summary'!K$54:K$68)+SUM('1.  LRAMVA Summary'!K$69:K$70)*(MONTH($E101)-1)/12)*$H101</f>
        <v>0</v>
      </c>
      <c r="Q101" s="229">
        <f>(SUM('1.  LRAMVA Summary'!L$54:L$68)+SUM('1.  LRAMVA Summary'!L$69:L$70)*(MONTH($E101)-1)/12)*$H101</f>
        <v>0</v>
      </c>
      <c r="R101" s="229">
        <f>(SUM('1.  LRAMVA Summary'!M$54:M$68)+SUM('1.  LRAMVA Summary'!M$69:M$70)*(MONTH($E101)-1)/12)*$H101</f>
        <v>0</v>
      </c>
      <c r="S101" s="229">
        <f>(SUM('1.  LRAMVA Summary'!N$54:N$68)+SUM('1.  LRAMVA Summary'!N$69:N$70)*(MONTH($E101)-1)/12)*$H101</f>
        <v>0</v>
      </c>
      <c r="T101" s="229">
        <f>(SUM('1.  LRAMVA Summary'!O$54:O$68)+SUM('1.  LRAMVA Summary'!O$69:O$70)*(MONTH($E101)-1)/12)*$H101</f>
        <v>0</v>
      </c>
      <c r="U101" s="229">
        <f>(SUM('1.  LRAMVA Summary'!P$54:P$68)+SUM('1.  LRAMVA Summary'!P$69:P$70)*(MONTH($E101)-1)/12)*$H101</f>
        <v>0</v>
      </c>
      <c r="V101" s="229">
        <f>(SUM('1.  LRAMVA Summary'!Q$54:Q$68)+SUM('1.  LRAMVA Summary'!Q$69:Q$70)*(MONTH($E101)-1)/12)*$H101</f>
        <v>0</v>
      </c>
      <c r="W101" s="230">
        <f t="shared" si="38"/>
        <v>0</v>
      </c>
    </row>
    <row r="102" spans="2:23" s="9" customFormat="1" ht="15" thickBot="1">
      <c r="B102" s="66"/>
      <c r="E102" s="215" t="s">
        <v>465</v>
      </c>
      <c r="F102" s="215"/>
      <c r="G102" s="216"/>
      <c r="H102" s="217"/>
      <c r="I102" s="218">
        <f>SUM(I89:I101)</f>
        <v>0</v>
      </c>
      <c r="J102" s="218">
        <f>SUM(J89:J101)</f>
        <v>0</v>
      </c>
      <c r="K102" s="218">
        <f t="shared" ref="K102:O102" si="42">SUM(K89:K101)</f>
        <v>0</v>
      </c>
      <c r="L102" s="218">
        <f t="shared" si="42"/>
        <v>0</v>
      </c>
      <c r="M102" s="218">
        <f t="shared" si="42"/>
        <v>0</v>
      </c>
      <c r="N102" s="218">
        <f t="shared" si="42"/>
        <v>0</v>
      </c>
      <c r="O102" s="218">
        <f t="shared" si="42"/>
        <v>0</v>
      </c>
      <c r="P102" s="218">
        <f t="shared" ref="P102:V102" si="43">SUM(P89:P101)</f>
        <v>0</v>
      </c>
      <c r="Q102" s="218">
        <f t="shared" si="43"/>
        <v>0</v>
      </c>
      <c r="R102" s="218">
        <f t="shared" si="43"/>
        <v>0</v>
      </c>
      <c r="S102" s="218">
        <f t="shared" si="43"/>
        <v>0</v>
      </c>
      <c r="T102" s="218">
        <f t="shared" si="43"/>
        <v>0</v>
      </c>
      <c r="U102" s="218">
        <f t="shared" si="43"/>
        <v>0</v>
      </c>
      <c r="V102" s="218">
        <f t="shared" si="43"/>
        <v>0</v>
      </c>
      <c r="W102" s="218">
        <f>SUM(W89:W101)</f>
        <v>0</v>
      </c>
    </row>
    <row r="103" spans="2:23" s="9" customFormat="1" ht="15" thickTop="1">
      <c r="B103" s="66"/>
      <c r="E103" s="219" t="s">
        <v>67</v>
      </c>
      <c r="F103" s="219"/>
      <c r="G103" s="220"/>
      <c r="H103" s="221"/>
      <c r="I103" s="222">
        <f>-I102</f>
        <v>0</v>
      </c>
      <c r="J103" s="222">
        <f t="shared" ref="J103:W103" si="44">-J102</f>
        <v>0</v>
      </c>
      <c r="K103" s="222">
        <f t="shared" si="44"/>
        <v>0</v>
      </c>
      <c r="L103" s="222">
        <f t="shared" si="44"/>
        <v>0</v>
      </c>
      <c r="M103" s="222">
        <f t="shared" si="44"/>
        <v>0</v>
      </c>
      <c r="N103" s="222">
        <f t="shared" si="44"/>
        <v>0</v>
      </c>
      <c r="O103" s="222">
        <f t="shared" si="44"/>
        <v>0</v>
      </c>
      <c r="P103" s="222">
        <f t="shared" si="44"/>
        <v>0</v>
      </c>
      <c r="Q103" s="222">
        <f t="shared" si="44"/>
        <v>0</v>
      </c>
      <c r="R103" s="222">
        <f t="shared" si="44"/>
        <v>0</v>
      </c>
      <c r="S103" s="222">
        <f t="shared" si="44"/>
        <v>0</v>
      </c>
      <c r="T103" s="222">
        <f t="shared" si="44"/>
        <v>0</v>
      </c>
      <c r="U103" s="222">
        <f t="shared" si="44"/>
        <v>0</v>
      </c>
      <c r="V103" s="222">
        <f t="shared" si="44"/>
        <v>0</v>
      </c>
      <c r="W103" s="222">
        <f t="shared" si="44"/>
        <v>0</v>
      </c>
    </row>
    <row r="104" spans="2:23" s="9" customFormat="1">
      <c r="B104" s="66"/>
      <c r="E104" s="224" t="s">
        <v>429</v>
      </c>
      <c r="F104" s="224"/>
      <c r="G104" s="225"/>
      <c r="H104" s="226"/>
      <c r="I104" s="227">
        <f>I102+I103</f>
        <v>0</v>
      </c>
      <c r="J104" s="227">
        <f t="shared" ref="J104" si="45">J102+J103</f>
        <v>0</v>
      </c>
      <c r="K104" s="227">
        <f t="shared" ref="K104" si="46">K102+K103</f>
        <v>0</v>
      </c>
      <c r="L104" s="227">
        <f t="shared" ref="L104" si="47">L102+L103</f>
        <v>0</v>
      </c>
      <c r="M104" s="227">
        <f t="shared" ref="M104" si="48">M102+M103</f>
        <v>0</v>
      </c>
      <c r="N104" s="227">
        <f t="shared" ref="N104" si="49">N102+N103</f>
        <v>0</v>
      </c>
      <c r="O104" s="227">
        <f t="shared" ref="O104:V104" si="50">O102+O103</f>
        <v>0</v>
      </c>
      <c r="P104" s="227">
        <f t="shared" si="50"/>
        <v>0</v>
      </c>
      <c r="Q104" s="227">
        <f t="shared" si="50"/>
        <v>0</v>
      </c>
      <c r="R104" s="227">
        <f t="shared" si="50"/>
        <v>0</v>
      </c>
      <c r="S104" s="227">
        <f t="shared" si="50"/>
        <v>0</v>
      </c>
      <c r="T104" s="227">
        <f t="shared" si="50"/>
        <v>0</v>
      </c>
      <c r="U104" s="227">
        <f t="shared" si="50"/>
        <v>0</v>
      </c>
      <c r="V104" s="227">
        <f t="shared" si="50"/>
        <v>0</v>
      </c>
      <c r="W104" s="227">
        <f t="shared" ref="W104" si="51">W102+W103</f>
        <v>0</v>
      </c>
    </row>
    <row r="105" spans="2:23" s="9" customFormat="1">
      <c r="B105" s="66"/>
      <c r="E105" s="213">
        <v>42736</v>
      </c>
      <c r="F105" s="213" t="s">
        <v>184</v>
      </c>
      <c r="G105" s="214" t="s">
        <v>65</v>
      </c>
      <c r="H105" s="239">
        <f>$C$39/12</f>
        <v>9.1666666666666665E-4</v>
      </c>
      <c r="I105" s="229">
        <f>(SUM('1.  LRAMVA Summary'!D$54:D$71)+SUM('1.  LRAMVA Summary'!D$72:D$73)*(MONTH($E105)-1)/12)*$H105</f>
        <v>0</v>
      </c>
      <c r="J105" s="229">
        <f>(SUM('1.  LRAMVA Summary'!E$54:E$71)+SUM('1.  LRAMVA Summary'!E$72:E$73)*(MONTH($E105)-1)/12)*$H105</f>
        <v>0</v>
      </c>
      <c r="K105" s="229">
        <f>(SUM('1.  LRAMVA Summary'!F$54:F$71)+SUM('1.  LRAMVA Summary'!F$72:F$73)*(MONTH($E105)-1)/12)*$H105</f>
        <v>0</v>
      </c>
      <c r="L105" s="229">
        <f>(SUM('1.  LRAMVA Summary'!G$54:G$71)+SUM('1.  LRAMVA Summary'!G$72:G$73)*(MONTH($E105)-1)/12)*$H105</f>
        <v>0</v>
      </c>
      <c r="M105" s="229">
        <f>(SUM('1.  LRAMVA Summary'!H$54:H$71)+SUM('1.  LRAMVA Summary'!H$72:H$73)*(MONTH($E105)-1)/12)*$H105</f>
        <v>0</v>
      </c>
      <c r="N105" s="229">
        <f>(SUM('1.  LRAMVA Summary'!I$54:I$71)+SUM('1.  LRAMVA Summary'!I$72:I$73)*(MONTH($E105)-1)/12)*$H105</f>
        <v>0</v>
      </c>
      <c r="O105" s="229">
        <f>(SUM('1.  LRAMVA Summary'!J$54:J$71)+SUM('1.  LRAMVA Summary'!J$72:J$73)*(MONTH($E105)-1)/12)*$H105</f>
        <v>0</v>
      </c>
      <c r="P105" s="229">
        <f>(SUM('1.  LRAMVA Summary'!K$54:K$71)+SUM('1.  LRAMVA Summary'!K$72:K$73)*(MONTH($E105)-1)/12)*$H105</f>
        <v>0</v>
      </c>
      <c r="Q105" s="229">
        <f>(SUM('1.  LRAMVA Summary'!L$54:L$71)+SUM('1.  LRAMVA Summary'!L$72:L$73)*(MONTH($E105)-1)/12)*$H105</f>
        <v>0</v>
      </c>
      <c r="R105" s="229">
        <f>(SUM('1.  LRAMVA Summary'!M$54:M$71)+SUM('1.  LRAMVA Summary'!M$72:M$73)*(MONTH($E105)-1)/12)*$H105</f>
        <v>0</v>
      </c>
      <c r="S105" s="229">
        <f>(SUM('1.  LRAMVA Summary'!N$54:N$71)+SUM('1.  LRAMVA Summary'!N$72:N$73)*(MONTH($E105)-1)/12)*$H105</f>
        <v>0</v>
      </c>
      <c r="T105" s="229">
        <f>(SUM('1.  LRAMVA Summary'!O$54:O$71)+SUM('1.  LRAMVA Summary'!O$72:O$73)*(MONTH($E105)-1)/12)*$H105</f>
        <v>0</v>
      </c>
      <c r="U105" s="229">
        <f>(SUM('1.  LRAMVA Summary'!P$54:P$71)+SUM('1.  LRAMVA Summary'!P$72:P$73)*(MONTH($E105)-1)/12)*$H105</f>
        <v>0</v>
      </c>
      <c r="V105" s="229">
        <f>(SUM('1.  LRAMVA Summary'!Q$54:Q$71)+SUM('1.  LRAMVA Summary'!Q$72:Q$73)*(MONTH($E105)-1)/12)*$H105</f>
        <v>0</v>
      </c>
      <c r="W105" s="230">
        <f>SUM(I105:V105)</f>
        <v>0</v>
      </c>
    </row>
    <row r="106" spans="2:23" s="9" customFormat="1">
      <c r="B106" s="66"/>
      <c r="E106" s="213">
        <v>42767</v>
      </c>
      <c r="F106" s="213" t="s">
        <v>184</v>
      </c>
      <c r="G106" s="214" t="s">
        <v>65</v>
      </c>
      <c r="H106" s="239">
        <f t="shared" ref="H106:H107" si="52">$C$39/12</f>
        <v>9.1666666666666665E-4</v>
      </c>
      <c r="I106" s="229">
        <f>(SUM('1.  LRAMVA Summary'!D$54:D$71)+SUM('1.  LRAMVA Summary'!D$72:D$73)*(MONTH($E106)-1)/12)*$H106</f>
        <v>20.261779484305844</v>
      </c>
      <c r="J106" s="229">
        <f>(SUM('1.  LRAMVA Summary'!E$54:E$71)+SUM('1.  LRAMVA Summary'!E$72:E$73)*(MONTH($E106)-1)/12)*$H106</f>
        <v>13.744897306196981</v>
      </c>
      <c r="K106" s="229">
        <f>(SUM('1.  LRAMVA Summary'!F$54:F$71)+SUM('1.  LRAMVA Summary'!F$72:F$73)*(MONTH($E106)-1)/12)*$H106</f>
        <v>10.34034820570832</v>
      </c>
      <c r="L106" s="229">
        <f>(SUM('1.  LRAMVA Summary'!G$54:G$71)+SUM('1.  LRAMVA Summary'!G$72:G$73)*(MONTH($E106)-1)/12)*$H106</f>
        <v>0.61064927280346448</v>
      </c>
      <c r="M106" s="229">
        <f>(SUM('1.  LRAMVA Summary'!H$54:H$71)+SUM('1.  LRAMVA Summary'!H$72:H$73)*(MONTH($E106)-1)/12)*$H106</f>
        <v>2.1188098088488587</v>
      </c>
      <c r="N106" s="229">
        <f>(SUM('1.  LRAMVA Summary'!I$54:I$71)+SUM('1.  LRAMVA Summary'!I$72:I$73)*(MONTH($E106)-1)/12)*$H106</f>
        <v>0</v>
      </c>
      <c r="O106" s="229">
        <f>(SUM('1.  LRAMVA Summary'!J$54:J$71)+SUM('1.  LRAMVA Summary'!J$72:J$73)*(MONTH($E106)-1)/12)*$H106</f>
        <v>0</v>
      </c>
      <c r="P106" s="229">
        <f>(SUM('1.  LRAMVA Summary'!K$54:K$71)+SUM('1.  LRAMVA Summary'!K$72:K$73)*(MONTH($E106)-1)/12)*$H106</f>
        <v>0</v>
      </c>
      <c r="Q106" s="229">
        <f>(SUM('1.  LRAMVA Summary'!L$54:L$71)+SUM('1.  LRAMVA Summary'!L$72:L$73)*(MONTH($E106)-1)/12)*$H106</f>
        <v>0</v>
      </c>
      <c r="R106" s="229">
        <f>(SUM('1.  LRAMVA Summary'!M$54:M$71)+SUM('1.  LRAMVA Summary'!M$72:M$73)*(MONTH($E106)-1)/12)*$H106</f>
        <v>0</v>
      </c>
      <c r="S106" s="229">
        <f>(SUM('1.  LRAMVA Summary'!N$54:N$71)+SUM('1.  LRAMVA Summary'!N$72:N$73)*(MONTH($E106)-1)/12)*$H106</f>
        <v>0</v>
      </c>
      <c r="T106" s="229">
        <f>(SUM('1.  LRAMVA Summary'!O$54:O$71)+SUM('1.  LRAMVA Summary'!O$72:O$73)*(MONTH($E106)-1)/12)*$H106</f>
        <v>0</v>
      </c>
      <c r="U106" s="229">
        <f>(SUM('1.  LRAMVA Summary'!P$54:P$71)+SUM('1.  LRAMVA Summary'!P$72:P$73)*(MONTH($E106)-1)/12)*$H106</f>
        <v>0</v>
      </c>
      <c r="V106" s="229">
        <f>(SUM('1.  LRAMVA Summary'!Q$54:Q$71)+SUM('1.  LRAMVA Summary'!Q$72:Q$73)*(MONTH($E106)-1)/12)*$H106</f>
        <v>0</v>
      </c>
      <c r="W106" s="230">
        <f t="shared" ref="W106:W116" si="53">SUM(I106:V106)</f>
        <v>47.076484077863469</v>
      </c>
    </row>
    <row r="107" spans="2:23" s="9" customFormat="1">
      <c r="B107" s="66"/>
      <c r="E107" s="213">
        <v>42795</v>
      </c>
      <c r="F107" s="213" t="s">
        <v>184</v>
      </c>
      <c r="G107" s="214" t="s">
        <v>65</v>
      </c>
      <c r="H107" s="239">
        <f t="shared" si="52"/>
        <v>9.1666666666666665E-4</v>
      </c>
      <c r="I107" s="229">
        <f>(SUM('1.  LRAMVA Summary'!D$54:D$71)+SUM('1.  LRAMVA Summary'!D$72:D$73)*(MONTH($E107)-1)/12)*$H107</f>
        <v>40.523558968611688</v>
      </c>
      <c r="J107" s="229">
        <f>(SUM('1.  LRAMVA Summary'!E$54:E$71)+SUM('1.  LRAMVA Summary'!E$72:E$73)*(MONTH($E107)-1)/12)*$H107</f>
        <v>27.489794612393961</v>
      </c>
      <c r="K107" s="229">
        <f>(SUM('1.  LRAMVA Summary'!F$54:F$71)+SUM('1.  LRAMVA Summary'!F$72:F$73)*(MONTH($E107)-1)/12)*$H107</f>
        <v>20.680696411416641</v>
      </c>
      <c r="L107" s="229">
        <f>(SUM('1.  LRAMVA Summary'!G$54:G$71)+SUM('1.  LRAMVA Summary'!G$72:G$73)*(MONTH($E107)-1)/12)*$H107</f>
        <v>1.221298545606929</v>
      </c>
      <c r="M107" s="229">
        <f>(SUM('1.  LRAMVA Summary'!H$54:H$71)+SUM('1.  LRAMVA Summary'!H$72:H$73)*(MONTH($E107)-1)/12)*$H107</f>
        <v>4.2376196176977174</v>
      </c>
      <c r="N107" s="229">
        <f>(SUM('1.  LRAMVA Summary'!I$54:I$71)+SUM('1.  LRAMVA Summary'!I$72:I$73)*(MONTH($E107)-1)/12)*$H107</f>
        <v>0</v>
      </c>
      <c r="O107" s="229">
        <f>(SUM('1.  LRAMVA Summary'!J$54:J$71)+SUM('1.  LRAMVA Summary'!J$72:J$73)*(MONTH($E107)-1)/12)*$H107</f>
        <v>0</v>
      </c>
      <c r="P107" s="229">
        <f>(SUM('1.  LRAMVA Summary'!K$54:K$71)+SUM('1.  LRAMVA Summary'!K$72:K$73)*(MONTH($E107)-1)/12)*$H107</f>
        <v>0</v>
      </c>
      <c r="Q107" s="229">
        <f>(SUM('1.  LRAMVA Summary'!L$54:L$71)+SUM('1.  LRAMVA Summary'!L$72:L$73)*(MONTH($E107)-1)/12)*$H107</f>
        <v>0</v>
      </c>
      <c r="R107" s="229">
        <f>(SUM('1.  LRAMVA Summary'!M$54:M$71)+SUM('1.  LRAMVA Summary'!M$72:M$73)*(MONTH($E107)-1)/12)*$H107</f>
        <v>0</v>
      </c>
      <c r="S107" s="229">
        <f>(SUM('1.  LRAMVA Summary'!N$54:N$71)+SUM('1.  LRAMVA Summary'!N$72:N$73)*(MONTH($E107)-1)/12)*$H107</f>
        <v>0</v>
      </c>
      <c r="T107" s="229">
        <f>(SUM('1.  LRAMVA Summary'!O$54:O$71)+SUM('1.  LRAMVA Summary'!O$72:O$73)*(MONTH($E107)-1)/12)*$H107</f>
        <v>0</v>
      </c>
      <c r="U107" s="229">
        <f>(SUM('1.  LRAMVA Summary'!P$54:P$71)+SUM('1.  LRAMVA Summary'!P$72:P$73)*(MONTH($E107)-1)/12)*$H107</f>
        <v>0</v>
      </c>
      <c r="V107" s="229">
        <f>(SUM('1.  LRAMVA Summary'!Q$54:Q$71)+SUM('1.  LRAMVA Summary'!Q$72:Q$73)*(MONTH($E107)-1)/12)*$H107</f>
        <v>0</v>
      </c>
      <c r="W107" s="230">
        <f t="shared" si="53"/>
        <v>94.152968155726938</v>
      </c>
    </row>
    <row r="108" spans="2:23" s="8" customFormat="1">
      <c r="B108" s="238"/>
      <c r="E108" s="213">
        <v>42826</v>
      </c>
      <c r="F108" s="213" t="s">
        <v>184</v>
      </c>
      <c r="G108" s="214" t="s">
        <v>66</v>
      </c>
      <c r="H108" s="239">
        <f>$C$40/12</f>
        <v>9.1666666666666665E-4</v>
      </c>
      <c r="I108" s="229">
        <f>(SUM('1.  LRAMVA Summary'!D$54:D$71)+SUM('1.  LRAMVA Summary'!D$72:D$73)*(MONTH($E108)-1)/12)*$H108</f>
        <v>60.785338452917536</v>
      </c>
      <c r="J108" s="229">
        <f>(SUM('1.  LRAMVA Summary'!E$54:E$71)+SUM('1.  LRAMVA Summary'!E$72:E$73)*(MONTH($E108)-1)/12)*$H108</f>
        <v>41.234691918590947</v>
      </c>
      <c r="K108" s="229">
        <f>(SUM('1.  LRAMVA Summary'!F$54:F$71)+SUM('1.  LRAMVA Summary'!F$72:F$73)*(MONTH($E108)-1)/12)*$H108</f>
        <v>31.021044617124957</v>
      </c>
      <c r="L108" s="229">
        <f>(SUM('1.  LRAMVA Summary'!G$54:G$71)+SUM('1.  LRAMVA Summary'!G$72:G$73)*(MONTH($E108)-1)/12)*$H108</f>
        <v>1.8319478184103937</v>
      </c>
      <c r="M108" s="229">
        <f>(SUM('1.  LRAMVA Summary'!H$54:H$71)+SUM('1.  LRAMVA Summary'!H$72:H$73)*(MONTH($E108)-1)/12)*$H108</f>
        <v>6.3564294265465762</v>
      </c>
      <c r="N108" s="229">
        <f>(SUM('1.  LRAMVA Summary'!I$54:I$71)+SUM('1.  LRAMVA Summary'!I$72:I$73)*(MONTH($E108)-1)/12)*$H108</f>
        <v>0</v>
      </c>
      <c r="O108" s="229">
        <f>(SUM('1.  LRAMVA Summary'!J$54:J$71)+SUM('1.  LRAMVA Summary'!J$72:J$73)*(MONTH($E108)-1)/12)*$H108</f>
        <v>0</v>
      </c>
      <c r="P108" s="229">
        <f>(SUM('1.  LRAMVA Summary'!K$54:K$71)+SUM('1.  LRAMVA Summary'!K$72:K$73)*(MONTH($E108)-1)/12)*$H108</f>
        <v>0</v>
      </c>
      <c r="Q108" s="229">
        <f>(SUM('1.  LRAMVA Summary'!L$54:L$71)+SUM('1.  LRAMVA Summary'!L$72:L$73)*(MONTH($E108)-1)/12)*$H108</f>
        <v>0</v>
      </c>
      <c r="R108" s="229">
        <f>(SUM('1.  LRAMVA Summary'!M$54:M$71)+SUM('1.  LRAMVA Summary'!M$72:M$73)*(MONTH($E108)-1)/12)*$H108</f>
        <v>0</v>
      </c>
      <c r="S108" s="229">
        <f>(SUM('1.  LRAMVA Summary'!N$54:N$71)+SUM('1.  LRAMVA Summary'!N$72:N$73)*(MONTH($E108)-1)/12)*$H108</f>
        <v>0</v>
      </c>
      <c r="T108" s="229">
        <f>(SUM('1.  LRAMVA Summary'!O$54:O$71)+SUM('1.  LRAMVA Summary'!O$72:O$73)*(MONTH($E108)-1)/12)*$H108</f>
        <v>0</v>
      </c>
      <c r="U108" s="229">
        <f>(SUM('1.  LRAMVA Summary'!P$54:P$71)+SUM('1.  LRAMVA Summary'!P$72:P$73)*(MONTH($E108)-1)/12)*$H108</f>
        <v>0</v>
      </c>
      <c r="V108" s="229">
        <f>(SUM('1.  LRAMVA Summary'!Q$54:Q$71)+SUM('1.  LRAMVA Summary'!Q$72:Q$73)*(MONTH($E108)-1)/12)*$H108</f>
        <v>0</v>
      </c>
      <c r="W108" s="230">
        <f t="shared" si="53"/>
        <v>141.22945223359042</v>
      </c>
    </row>
    <row r="109" spans="2:23" s="9" customFormat="1">
      <c r="B109" s="66"/>
      <c r="E109" s="213">
        <v>42856</v>
      </c>
      <c r="F109" s="213" t="s">
        <v>184</v>
      </c>
      <c r="G109" s="214" t="s">
        <v>66</v>
      </c>
      <c r="H109" s="239">
        <f t="shared" ref="H109:H110" si="54">$C$40/12</f>
        <v>9.1666666666666665E-4</v>
      </c>
      <c r="I109" s="229">
        <f>(SUM('1.  LRAMVA Summary'!D$54:D$71)+SUM('1.  LRAMVA Summary'!D$72:D$73)*(MONTH($E109)-1)/12)*$H109</f>
        <v>81.047117937223376</v>
      </c>
      <c r="J109" s="229">
        <f>(SUM('1.  LRAMVA Summary'!E$54:E$71)+SUM('1.  LRAMVA Summary'!E$72:E$73)*(MONTH($E109)-1)/12)*$H109</f>
        <v>54.979589224787922</v>
      </c>
      <c r="K109" s="229">
        <f>(SUM('1.  LRAMVA Summary'!F$54:F$71)+SUM('1.  LRAMVA Summary'!F$72:F$73)*(MONTH($E109)-1)/12)*$H109</f>
        <v>41.361392822833281</v>
      </c>
      <c r="L109" s="229">
        <f>(SUM('1.  LRAMVA Summary'!G$54:G$71)+SUM('1.  LRAMVA Summary'!G$72:G$73)*(MONTH($E109)-1)/12)*$H109</f>
        <v>2.4425970912138579</v>
      </c>
      <c r="M109" s="229">
        <f>(SUM('1.  LRAMVA Summary'!H$54:H$71)+SUM('1.  LRAMVA Summary'!H$72:H$73)*(MONTH($E109)-1)/12)*$H109</f>
        <v>8.4752392353954349</v>
      </c>
      <c r="N109" s="229">
        <f>(SUM('1.  LRAMVA Summary'!I$54:I$71)+SUM('1.  LRAMVA Summary'!I$72:I$73)*(MONTH($E109)-1)/12)*$H109</f>
        <v>0</v>
      </c>
      <c r="O109" s="229">
        <f>(SUM('1.  LRAMVA Summary'!J$54:J$71)+SUM('1.  LRAMVA Summary'!J$72:J$73)*(MONTH($E109)-1)/12)*$H109</f>
        <v>0</v>
      </c>
      <c r="P109" s="229">
        <f>(SUM('1.  LRAMVA Summary'!K$54:K$71)+SUM('1.  LRAMVA Summary'!K$72:K$73)*(MONTH($E109)-1)/12)*$H109</f>
        <v>0</v>
      </c>
      <c r="Q109" s="229">
        <f>(SUM('1.  LRAMVA Summary'!L$54:L$71)+SUM('1.  LRAMVA Summary'!L$72:L$73)*(MONTH($E109)-1)/12)*$H109</f>
        <v>0</v>
      </c>
      <c r="R109" s="229">
        <f>(SUM('1.  LRAMVA Summary'!M$54:M$71)+SUM('1.  LRAMVA Summary'!M$72:M$73)*(MONTH($E109)-1)/12)*$H109</f>
        <v>0</v>
      </c>
      <c r="S109" s="229">
        <f>(SUM('1.  LRAMVA Summary'!N$54:N$71)+SUM('1.  LRAMVA Summary'!N$72:N$73)*(MONTH($E109)-1)/12)*$H109</f>
        <v>0</v>
      </c>
      <c r="T109" s="229">
        <f>(SUM('1.  LRAMVA Summary'!O$54:O$71)+SUM('1.  LRAMVA Summary'!O$72:O$73)*(MONTH($E109)-1)/12)*$H109</f>
        <v>0</v>
      </c>
      <c r="U109" s="229">
        <f>(SUM('1.  LRAMVA Summary'!P$54:P$71)+SUM('1.  LRAMVA Summary'!P$72:P$73)*(MONTH($E109)-1)/12)*$H109</f>
        <v>0</v>
      </c>
      <c r="V109" s="229">
        <f>(SUM('1.  LRAMVA Summary'!Q$54:Q$71)+SUM('1.  LRAMVA Summary'!Q$72:Q$73)*(MONTH($E109)-1)/12)*$H109</f>
        <v>0</v>
      </c>
      <c r="W109" s="230">
        <f t="shared" si="53"/>
        <v>188.30593631145388</v>
      </c>
    </row>
    <row r="110" spans="2:23" s="237" customFormat="1">
      <c r="B110" s="236"/>
      <c r="E110" s="213">
        <v>42887</v>
      </c>
      <c r="F110" s="213" t="s">
        <v>184</v>
      </c>
      <c r="G110" s="214" t="s">
        <v>66</v>
      </c>
      <c r="H110" s="239">
        <f t="shared" si="54"/>
        <v>9.1666666666666665E-4</v>
      </c>
      <c r="I110" s="229">
        <f>(SUM('1.  LRAMVA Summary'!D$54:D$71)+SUM('1.  LRAMVA Summary'!D$72:D$73)*(MONTH($E110)-1)/12)*$H110</f>
        <v>101.30889742152922</v>
      </c>
      <c r="J110" s="229">
        <f>(SUM('1.  LRAMVA Summary'!E$54:E$71)+SUM('1.  LRAMVA Summary'!E$72:E$73)*(MONTH($E110)-1)/12)*$H110</f>
        <v>68.724486530984905</v>
      </c>
      <c r="K110" s="229">
        <f>(SUM('1.  LRAMVA Summary'!F$54:F$71)+SUM('1.  LRAMVA Summary'!F$72:F$73)*(MONTH($E110)-1)/12)*$H110</f>
        <v>51.701741028541598</v>
      </c>
      <c r="L110" s="229">
        <f>(SUM('1.  LRAMVA Summary'!G$54:G$71)+SUM('1.  LRAMVA Summary'!G$72:G$73)*(MONTH($E110)-1)/12)*$H110</f>
        <v>3.0532463640173226</v>
      </c>
      <c r="M110" s="229">
        <f>(SUM('1.  LRAMVA Summary'!H$54:H$71)+SUM('1.  LRAMVA Summary'!H$72:H$73)*(MONTH($E110)-1)/12)*$H110</f>
        <v>10.594049044244295</v>
      </c>
      <c r="N110" s="229">
        <f>(SUM('1.  LRAMVA Summary'!I$54:I$71)+SUM('1.  LRAMVA Summary'!I$72:I$73)*(MONTH($E110)-1)/12)*$H110</f>
        <v>0</v>
      </c>
      <c r="O110" s="229">
        <f>(SUM('1.  LRAMVA Summary'!J$54:J$71)+SUM('1.  LRAMVA Summary'!J$72:J$73)*(MONTH($E110)-1)/12)*$H110</f>
        <v>0</v>
      </c>
      <c r="P110" s="229">
        <f>(SUM('1.  LRAMVA Summary'!K$54:K$71)+SUM('1.  LRAMVA Summary'!K$72:K$73)*(MONTH($E110)-1)/12)*$H110</f>
        <v>0</v>
      </c>
      <c r="Q110" s="229">
        <f>(SUM('1.  LRAMVA Summary'!L$54:L$71)+SUM('1.  LRAMVA Summary'!L$72:L$73)*(MONTH($E110)-1)/12)*$H110</f>
        <v>0</v>
      </c>
      <c r="R110" s="229">
        <f>(SUM('1.  LRAMVA Summary'!M$54:M$71)+SUM('1.  LRAMVA Summary'!M$72:M$73)*(MONTH($E110)-1)/12)*$H110</f>
        <v>0</v>
      </c>
      <c r="S110" s="229">
        <f>(SUM('1.  LRAMVA Summary'!N$54:N$71)+SUM('1.  LRAMVA Summary'!N$72:N$73)*(MONTH($E110)-1)/12)*$H110</f>
        <v>0</v>
      </c>
      <c r="T110" s="229">
        <f>(SUM('1.  LRAMVA Summary'!O$54:O$71)+SUM('1.  LRAMVA Summary'!O$72:O$73)*(MONTH($E110)-1)/12)*$H110</f>
        <v>0</v>
      </c>
      <c r="U110" s="229">
        <f>(SUM('1.  LRAMVA Summary'!P$54:P$71)+SUM('1.  LRAMVA Summary'!P$72:P$73)*(MONTH($E110)-1)/12)*$H110</f>
        <v>0</v>
      </c>
      <c r="V110" s="229">
        <f>(SUM('1.  LRAMVA Summary'!Q$54:Q$71)+SUM('1.  LRAMVA Summary'!Q$72:Q$73)*(MONTH($E110)-1)/12)*$H110</f>
        <v>0</v>
      </c>
      <c r="W110" s="230">
        <f t="shared" si="53"/>
        <v>235.38242038931733</v>
      </c>
    </row>
    <row r="111" spans="2:23" s="9" customFormat="1">
      <c r="B111" s="66"/>
      <c r="E111" s="213">
        <v>42917</v>
      </c>
      <c r="F111" s="213" t="s">
        <v>184</v>
      </c>
      <c r="G111" s="214" t="s">
        <v>68</v>
      </c>
      <c r="H111" s="239">
        <f>$C$41/12</f>
        <v>9.1666666666666665E-4</v>
      </c>
      <c r="I111" s="229">
        <f>(SUM('1.  LRAMVA Summary'!D$54:D$71)+SUM('1.  LRAMVA Summary'!D$72:D$73)*(MONTH($E111)-1)/12)*$H111</f>
        <v>121.57067690583507</v>
      </c>
      <c r="J111" s="229">
        <f>(SUM('1.  LRAMVA Summary'!E$54:E$71)+SUM('1.  LRAMVA Summary'!E$72:E$73)*(MONTH($E111)-1)/12)*$H111</f>
        <v>82.469383837181894</v>
      </c>
      <c r="K111" s="229">
        <f>(SUM('1.  LRAMVA Summary'!F$54:F$71)+SUM('1.  LRAMVA Summary'!F$72:F$73)*(MONTH($E111)-1)/12)*$H111</f>
        <v>62.042089234249914</v>
      </c>
      <c r="L111" s="229">
        <f>(SUM('1.  LRAMVA Summary'!G$54:G$71)+SUM('1.  LRAMVA Summary'!G$72:G$73)*(MONTH($E111)-1)/12)*$H111</f>
        <v>3.6638956368207873</v>
      </c>
      <c r="M111" s="229">
        <f>(SUM('1.  LRAMVA Summary'!H$54:H$71)+SUM('1.  LRAMVA Summary'!H$72:H$73)*(MONTH($E111)-1)/12)*$H111</f>
        <v>12.712858853093152</v>
      </c>
      <c r="N111" s="229">
        <f>(SUM('1.  LRAMVA Summary'!I$54:I$71)+SUM('1.  LRAMVA Summary'!I$72:I$73)*(MONTH($E111)-1)/12)*$H111</f>
        <v>0</v>
      </c>
      <c r="O111" s="229">
        <f>(SUM('1.  LRAMVA Summary'!J$54:J$71)+SUM('1.  LRAMVA Summary'!J$72:J$73)*(MONTH($E111)-1)/12)*$H111</f>
        <v>0</v>
      </c>
      <c r="P111" s="229">
        <f>(SUM('1.  LRAMVA Summary'!K$54:K$71)+SUM('1.  LRAMVA Summary'!K$72:K$73)*(MONTH($E111)-1)/12)*$H111</f>
        <v>0</v>
      </c>
      <c r="Q111" s="229">
        <f>(SUM('1.  LRAMVA Summary'!L$54:L$71)+SUM('1.  LRAMVA Summary'!L$72:L$73)*(MONTH($E111)-1)/12)*$H111</f>
        <v>0</v>
      </c>
      <c r="R111" s="229">
        <f>(SUM('1.  LRAMVA Summary'!M$54:M$71)+SUM('1.  LRAMVA Summary'!M$72:M$73)*(MONTH($E111)-1)/12)*$H111</f>
        <v>0</v>
      </c>
      <c r="S111" s="229">
        <f>(SUM('1.  LRAMVA Summary'!N$54:N$71)+SUM('1.  LRAMVA Summary'!N$72:N$73)*(MONTH($E111)-1)/12)*$H111</f>
        <v>0</v>
      </c>
      <c r="T111" s="229">
        <f>(SUM('1.  LRAMVA Summary'!O$54:O$71)+SUM('1.  LRAMVA Summary'!O$72:O$73)*(MONTH($E111)-1)/12)*$H111</f>
        <v>0</v>
      </c>
      <c r="U111" s="229">
        <f>(SUM('1.  LRAMVA Summary'!P$54:P$71)+SUM('1.  LRAMVA Summary'!P$72:P$73)*(MONTH($E111)-1)/12)*$H111</f>
        <v>0</v>
      </c>
      <c r="V111" s="229">
        <f>(SUM('1.  LRAMVA Summary'!Q$54:Q$71)+SUM('1.  LRAMVA Summary'!Q$72:Q$73)*(MONTH($E111)-1)/12)*$H111</f>
        <v>0</v>
      </c>
      <c r="W111" s="230">
        <f t="shared" si="53"/>
        <v>282.45890446718084</v>
      </c>
    </row>
    <row r="112" spans="2:23" s="9" customFormat="1">
      <c r="B112" s="66"/>
      <c r="E112" s="213">
        <v>42948</v>
      </c>
      <c r="F112" s="213" t="s">
        <v>184</v>
      </c>
      <c r="G112" s="214" t="s">
        <v>68</v>
      </c>
      <c r="H112" s="239">
        <f t="shared" ref="H112:H113" si="55">$C$41/12</f>
        <v>9.1666666666666665E-4</v>
      </c>
      <c r="I112" s="229">
        <f>(SUM('1.  LRAMVA Summary'!D$54:D$71)+SUM('1.  LRAMVA Summary'!D$72:D$73)*(MONTH($E112)-1)/12)*$H112</f>
        <v>141.83245639014092</v>
      </c>
      <c r="J112" s="229">
        <f>(SUM('1.  LRAMVA Summary'!E$54:E$71)+SUM('1.  LRAMVA Summary'!E$72:E$73)*(MONTH($E112)-1)/12)*$H112</f>
        <v>96.214281143378869</v>
      </c>
      <c r="K112" s="229">
        <f>(SUM('1.  LRAMVA Summary'!F$54:F$71)+SUM('1.  LRAMVA Summary'!F$72:F$73)*(MONTH($E112)-1)/12)*$H112</f>
        <v>72.382437439958238</v>
      </c>
      <c r="L112" s="229">
        <f>(SUM('1.  LRAMVA Summary'!G$54:G$71)+SUM('1.  LRAMVA Summary'!G$72:G$73)*(MONTH($E112)-1)/12)*$H112</f>
        <v>4.274544909624252</v>
      </c>
      <c r="M112" s="229">
        <f>(SUM('1.  LRAMVA Summary'!H$54:H$71)+SUM('1.  LRAMVA Summary'!H$72:H$73)*(MONTH($E112)-1)/12)*$H112</f>
        <v>14.831668661942011</v>
      </c>
      <c r="N112" s="229">
        <f>(SUM('1.  LRAMVA Summary'!I$54:I$71)+SUM('1.  LRAMVA Summary'!I$72:I$73)*(MONTH($E112)-1)/12)*$H112</f>
        <v>0</v>
      </c>
      <c r="O112" s="229">
        <f>(SUM('1.  LRAMVA Summary'!J$54:J$71)+SUM('1.  LRAMVA Summary'!J$72:J$73)*(MONTH($E112)-1)/12)*$H112</f>
        <v>0</v>
      </c>
      <c r="P112" s="229">
        <f>(SUM('1.  LRAMVA Summary'!K$54:K$71)+SUM('1.  LRAMVA Summary'!K$72:K$73)*(MONTH($E112)-1)/12)*$H112</f>
        <v>0</v>
      </c>
      <c r="Q112" s="229">
        <f>(SUM('1.  LRAMVA Summary'!L$54:L$71)+SUM('1.  LRAMVA Summary'!L$72:L$73)*(MONTH($E112)-1)/12)*$H112</f>
        <v>0</v>
      </c>
      <c r="R112" s="229">
        <f>(SUM('1.  LRAMVA Summary'!M$54:M$71)+SUM('1.  LRAMVA Summary'!M$72:M$73)*(MONTH($E112)-1)/12)*$H112</f>
        <v>0</v>
      </c>
      <c r="S112" s="229">
        <f>(SUM('1.  LRAMVA Summary'!N$54:N$71)+SUM('1.  LRAMVA Summary'!N$72:N$73)*(MONTH($E112)-1)/12)*$H112</f>
        <v>0</v>
      </c>
      <c r="T112" s="229">
        <f>(SUM('1.  LRAMVA Summary'!O$54:O$71)+SUM('1.  LRAMVA Summary'!O$72:O$73)*(MONTH($E112)-1)/12)*$H112</f>
        <v>0</v>
      </c>
      <c r="U112" s="229">
        <f>(SUM('1.  LRAMVA Summary'!P$54:P$71)+SUM('1.  LRAMVA Summary'!P$72:P$73)*(MONTH($E112)-1)/12)*$H112</f>
        <v>0</v>
      </c>
      <c r="V112" s="229">
        <f>(SUM('1.  LRAMVA Summary'!Q$54:Q$71)+SUM('1.  LRAMVA Summary'!Q$72:Q$73)*(MONTH($E112)-1)/12)*$H112</f>
        <v>0</v>
      </c>
      <c r="W112" s="230">
        <f t="shared" si="53"/>
        <v>329.53538854504421</v>
      </c>
    </row>
    <row r="113" spans="2:23" s="9" customFormat="1">
      <c r="B113" s="66"/>
      <c r="E113" s="213">
        <v>42979</v>
      </c>
      <c r="F113" s="213" t="s">
        <v>184</v>
      </c>
      <c r="G113" s="214" t="s">
        <v>68</v>
      </c>
      <c r="H113" s="239">
        <f t="shared" si="55"/>
        <v>9.1666666666666665E-4</v>
      </c>
      <c r="I113" s="229">
        <f>(SUM('1.  LRAMVA Summary'!D$54:D$71)+SUM('1.  LRAMVA Summary'!D$72:D$73)*(MONTH($E113)-1)/12)*$H113</f>
        <v>162.09423587444675</v>
      </c>
      <c r="J113" s="229">
        <f>(SUM('1.  LRAMVA Summary'!E$54:E$71)+SUM('1.  LRAMVA Summary'!E$72:E$73)*(MONTH($E113)-1)/12)*$H113</f>
        <v>109.95917844957584</v>
      </c>
      <c r="K113" s="229">
        <f>(SUM('1.  LRAMVA Summary'!F$54:F$71)+SUM('1.  LRAMVA Summary'!F$72:F$73)*(MONTH($E113)-1)/12)*$H113</f>
        <v>82.722785645666562</v>
      </c>
      <c r="L113" s="229">
        <f>(SUM('1.  LRAMVA Summary'!G$54:G$71)+SUM('1.  LRAMVA Summary'!G$72:G$73)*(MONTH($E113)-1)/12)*$H113</f>
        <v>4.8851941824277159</v>
      </c>
      <c r="M113" s="229">
        <f>(SUM('1.  LRAMVA Summary'!H$54:H$71)+SUM('1.  LRAMVA Summary'!H$72:H$73)*(MONTH($E113)-1)/12)*$H113</f>
        <v>16.95047847079087</v>
      </c>
      <c r="N113" s="229">
        <f>(SUM('1.  LRAMVA Summary'!I$54:I$71)+SUM('1.  LRAMVA Summary'!I$72:I$73)*(MONTH($E113)-1)/12)*$H113</f>
        <v>0</v>
      </c>
      <c r="O113" s="229">
        <f>(SUM('1.  LRAMVA Summary'!J$54:J$71)+SUM('1.  LRAMVA Summary'!J$72:J$73)*(MONTH($E113)-1)/12)*$H113</f>
        <v>0</v>
      </c>
      <c r="P113" s="229">
        <f>(SUM('1.  LRAMVA Summary'!K$54:K$71)+SUM('1.  LRAMVA Summary'!K$72:K$73)*(MONTH($E113)-1)/12)*$H113</f>
        <v>0</v>
      </c>
      <c r="Q113" s="229">
        <f>(SUM('1.  LRAMVA Summary'!L$54:L$71)+SUM('1.  LRAMVA Summary'!L$72:L$73)*(MONTH($E113)-1)/12)*$H113</f>
        <v>0</v>
      </c>
      <c r="R113" s="229">
        <f>(SUM('1.  LRAMVA Summary'!M$54:M$71)+SUM('1.  LRAMVA Summary'!M$72:M$73)*(MONTH($E113)-1)/12)*$H113</f>
        <v>0</v>
      </c>
      <c r="S113" s="229">
        <f>(SUM('1.  LRAMVA Summary'!N$54:N$71)+SUM('1.  LRAMVA Summary'!N$72:N$73)*(MONTH($E113)-1)/12)*$H113</f>
        <v>0</v>
      </c>
      <c r="T113" s="229">
        <f>(SUM('1.  LRAMVA Summary'!O$54:O$71)+SUM('1.  LRAMVA Summary'!O$72:O$73)*(MONTH($E113)-1)/12)*$H113</f>
        <v>0</v>
      </c>
      <c r="U113" s="229">
        <f>(SUM('1.  LRAMVA Summary'!P$54:P$71)+SUM('1.  LRAMVA Summary'!P$72:P$73)*(MONTH($E113)-1)/12)*$H113</f>
        <v>0</v>
      </c>
      <c r="V113" s="229">
        <f>(SUM('1.  LRAMVA Summary'!Q$54:Q$71)+SUM('1.  LRAMVA Summary'!Q$72:Q$73)*(MONTH($E113)-1)/12)*$H113</f>
        <v>0</v>
      </c>
      <c r="W113" s="230">
        <f t="shared" si="53"/>
        <v>376.61187262290775</v>
      </c>
    </row>
    <row r="114" spans="2:23" s="9" customFormat="1">
      <c r="B114" s="66"/>
      <c r="E114" s="213">
        <v>43009</v>
      </c>
      <c r="F114" s="213" t="s">
        <v>184</v>
      </c>
      <c r="G114" s="214" t="s">
        <v>69</v>
      </c>
      <c r="H114" s="239">
        <f>$C$42/12</f>
        <v>1.25E-3</v>
      </c>
      <c r="I114" s="229">
        <f>(SUM('1.  LRAMVA Summary'!D$54:D$71)+SUM('1.  LRAMVA Summary'!D$72:D$73)*(MONTH($E114)-1)/12)*$H114</f>
        <v>248.66729367102627</v>
      </c>
      <c r="J114" s="229">
        <f>(SUM('1.  LRAMVA Summary'!E$54:E$71)+SUM('1.  LRAMVA Summary'!E$72:E$73)*(MONTH($E114)-1)/12)*$H114</f>
        <v>168.6873760305993</v>
      </c>
      <c r="K114" s="229">
        <f>(SUM('1.  LRAMVA Summary'!F$54:F$71)+SUM('1.  LRAMVA Summary'!F$72:F$73)*(MONTH($E114)-1)/12)*$H114</f>
        <v>126.90427343369302</v>
      </c>
      <c r="L114" s="229">
        <f>(SUM('1.  LRAMVA Summary'!G$54:G$71)+SUM('1.  LRAMVA Summary'!G$72:G$73)*(MONTH($E114)-1)/12)*$H114</f>
        <v>7.4943319844061573</v>
      </c>
      <c r="M114" s="229">
        <f>(SUM('1.  LRAMVA Summary'!H$54:H$71)+SUM('1.  LRAMVA Summary'!H$72:H$73)*(MONTH($E114)-1)/12)*$H114</f>
        <v>26.003574926781454</v>
      </c>
      <c r="N114" s="229">
        <f>(SUM('1.  LRAMVA Summary'!I$54:I$71)+SUM('1.  LRAMVA Summary'!I$72:I$73)*(MONTH($E114)-1)/12)*$H114</f>
        <v>0</v>
      </c>
      <c r="O114" s="229">
        <f>(SUM('1.  LRAMVA Summary'!J$54:J$71)+SUM('1.  LRAMVA Summary'!J$72:J$73)*(MONTH($E114)-1)/12)*$H114</f>
        <v>0</v>
      </c>
      <c r="P114" s="229">
        <f>(SUM('1.  LRAMVA Summary'!K$54:K$71)+SUM('1.  LRAMVA Summary'!K$72:K$73)*(MONTH($E114)-1)/12)*$H114</f>
        <v>0</v>
      </c>
      <c r="Q114" s="229">
        <f>(SUM('1.  LRAMVA Summary'!L$54:L$71)+SUM('1.  LRAMVA Summary'!L$72:L$73)*(MONTH($E114)-1)/12)*$H114</f>
        <v>0</v>
      </c>
      <c r="R114" s="229">
        <f>(SUM('1.  LRAMVA Summary'!M$54:M$71)+SUM('1.  LRAMVA Summary'!M$72:M$73)*(MONTH($E114)-1)/12)*$H114</f>
        <v>0</v>
      </c>
      <c r="S114" s="229">
        <f>(SUM('1.  LRAMVA Summary'!N$54:N$71)+SUM('1.  LRAMVA Summary'!N$72:N$73)*(MONTH($E114)-1)/12)*$H114</f>
        <v>0</v>
      </c>
      <c r="T114" s="229">
        <f>(SUM('1.  LRAMVA Summary'!O$54:O$71)+SUM('1.  LRAMVA Summary'!O$72:O$73)*(MONTH($E114)-1)/12)*$H114</f>
        <v>0</v>
      </c>
      <c r="U114" s="229">
        <f>(SUM('1.  LRAMVA Summary'!P$54:P$71)+SUM('1.  LRAMVA Summary'!P$72:P$73)*(MONTH($E114)-1)/12)*$H114</f>
        <v>0</v>
      </c>
      <c r="V114" s="229">
        <f>(SUM('1.  LRAMVA Summary'!Q$54:Q$71)+SUM('1.  LRAMVA Summary'!Q$72:Q$73)*(MONTH($E114)-1)/12)*$H114</f>
        <v>0</v>
      </c>
      <c r="W114" s="230">
        <f t="shared" si="53"/>
        <v>577.75685004650609</v>
      </c>
    </row>
    <row r="115" spans="2:23" s="9" customFormat="1">
      <c r="B115" s="66"/>
      <c r="E115" s="213">
        <v>43040</v>
      </c>
      <c r="F115" s="213" t="s">
        <v>184</v>
      </c>
      <c r="G115" s="214" t="s">
        <v>69</v>
      </c>
      <c r="H115" s="239">
        <f t="shared" ref="H115:H116" si="56">$C$42/12</f>
        <v>1.25E-3</v>
      </c>
      <c r="I115" s="229">
        <f>(SUM('1.  LRAMVA Summary'!D$54:D$71)+SUM('1.  LRAMVA Summary'!D$72:D$73)*(MONTH($E115)-1)/12)*$H115</f>
        <v>276.296992967807</v>
      </c>
      <c r="J115" s="229">
        <f>(SUM('1.  LRAMVA Summary'!E$54:E$71)+SUM('1.  LRAMVA Summary'!E$72:E$73)*(MONTH($E115)-1)/12)*$H115</f>
        <v>187.430417811777</v>
      </c>
      <c r="K115" s="229">
        <f>(SUM('1.  LRAMVA Summary'!F$54:F$71)+SUM('1.  LRAMVA Summary'!F$72:F$73)*(MONTH($E115)-1)/12)*$H115</f>
        <v>141.0047482596589</v>
      </c>
      <c r="L115" s="229">
        <f>(SUM('1.  LRAMVA Summary'!G$54:G$71)+SUM('1.  LRAMVA Summary'!G$72:G$73)*(MONTH($E115)-1)/12)*$H115</f>
        <v>8.3270355382290617</v>
      </c>
      <c r="M115" s="229">
        <f>(SUM('1.  LRAMVA Summary'!H$54:H$71)+SUM('1.  LRAMVA Summary'!H$72:H$73)*(MONTH($E115)-1)/12)*$H115</f>
        <v>28.892861029757171</v>
      </c>
      <c r="N115" s="229">
        <f>(SUM('1.  LRAMVA Summary'!I$54:I$71)+SUM('1.  LRAMVA Summary'!I$72:I$73)*(MONTH($E115)-1)/12)*$H115</f>
        <v>0</v>
      </c>
      <c r="O115" s="229">
        <f>(SUM('1.  LRAMVA Summary'!J$54:J$71)+SUM('1.  LRAMVA Summary'!J$72:J$73)*(MONTH($E115)-1)/12)*$H115</f>
        <v>0</v>
      </c>
      <c r="P115" s="229">
        <f>(SUM('1.  LRAMVA Summary'!K$54:K$71)+SUM('1.  LRAMVA Summary'!K$72:K$73)*(MONTH($E115)-1)/12)*$H115</f>
        <v>0</v>
      </c>
      <c r="Q115" s="229">
        <f>(SUM('1.  LRAMVA Summary'!L$54:L$71)+SUM('1.  LRAMVA Summary'!L$72:L$73)*(MONTH($E115)-1)/12)*$H115</f>
        <v>0</v>
      </c>
      <c r="R115" s="229">
        <f>(SUM('1.  LRAMVA Summary'!M$54:M$71)+SUM('1.  LRAMVA Summary'!M$72:M$73)*(MONTH($E115)-1)/12)*$H115</f>
        <v>0</v>
      </c>
      <c r="S115" s="229">
        <f>(SUM('1.  LRAMVA Summary'!N$54:N$71)+SUM('1.  LRAMVA Summary'!N$72:N$73)*(MONTH($E115)-1)/12)*$H115</f>
        <v>0</v>
      </c>
      <c r="T115" s="229">
        <f>(SUM('1.  LRAMVA Summary'!O$54:O$71)+SUM('1.  LRAMVA Summary'!O$72:O$73)*(MONTH($E115)-1)/12)*$H115</f>
        <v>0</v>
      </c>
      <c r="U115" s="229">
        <f>(SUM('1.  LRAMVA Summary'!P$54:P$71)+SUM('1.  LRAMVA Summary'!P$72:P$73)*(MONTH($E115)-1)/12)*$H115</f>
        <v>0</v>
      </c>
      <c r="V115" s="229">
        <f>(SUM('1.  LRAMVA Summary'!Q$54:Q$71)+SUM('1.  LRAMVA Summary'!Q$72:Q$73)*(MONTH($E115)-1)/12)*$H115</f>
        <v>0</v>
      </c>
      <c r="W115" s="230">
        <f t="shared" si="53"/>
        <v>641.95205560722911</v>
      </c>
    </row>
    <row r="116" spans="2:23" s="9" customFormat="1">
      <c r="B116" s="66"/>
      <c r="E116" s="213">
        <v>43070</v>
      </c>
      <c r="F116" s="213" t="s">
        <v>184</v>
      </c>
      <c r="G116" s="214" t="s">
        <v>69</v>
      </c>
      <c r="H116" s="239">
        <f t="shared" si="56"/>
        <v>1.25E-3</v>
      </c>
      <c r="I116" s="229">
        <f>(SUM('1.  LRAMVA Summary'!D$54:D$71)+SUM('1.  LRAMVA Summary'!D$72:D$73)*(MONTH($E116)-1)/12)*$H116</f>
        <v>303.92669226458764</v>
      </c>
      <c r="J116" s="229">
        <f>(SUM('1.  LRAMVA Summary'!E$54:E$71)+SUM('1.  LRAMVA Summary'!E$72:E$73)*(MONTH($E116)-1)/12)*$H116</f>
        <v>206.17345959295471</v>
      </c>
      <c r="K116" s="229">
        <f>(SUM('1.  LRAMVA Summary'!F$54:F$71)+SUM('1.  LRAMVA Summary'!F$72:F$73)*(MONTH($E116)-1)/12)*$H116</f>
        <v>155.1052230856248</v>
      </c>
      <c r="L116" s="229">
        <f>(SUM('1.  LRAMVA Summary'!G$54:G$71)+SUM('1.  LRAMVA Summary'!G$72:G$73)*(MONTH($E116)-1)/12)*$H116</f>
        <v>9.1597390920519679</v>
      </c>
      <c r="M116" s="229">
        <f>(SUM('1.  LRAMVA Summary'!H$54:H$71)+SUM('1.  LRAMVA Summary'!H$72:H$73)*(MONTH($E116)-1)/12)*$H116</f>
        <v>31.782147132732884</v>
      </c>
      <c r="N116" s="229">
        <f>(SUM('1.  LRAMVA Summary'!I$54:I$71)+SUM('1.  LRAMVA Summary'!I$72:I$73)*(MONTH($E116)-1)/12)*$H116</f>
        <v>0</v>
      </c>
      <c r="O116" s="229">
        <f>(SUM('1.  LRAMVA Summary'!J$54:J$71)+SUM('1.  LRAMVA Summary'!J$72:J$73)*(MONTH($E116)-1)/12)*$H116</f>
        <v>0</v>
      </c>
      <c r="P116" s="229">
        <f>(SUM('1.  LRAMVA Summary'!K$54:K$71)+SUM('1.  LRAMVA Summary'!K$72:K$73)*(MONTH($E116)-1)/12)*$H116</f>
        <v>0</v>
      </c>
      <c r="Q116" s="229">
        <f>(SUM('1.  LRAMVA Summary'!L$54:L$71)+SUM('1.  LRAMVA Summary'!L$72:L$73)*(MONTH($E116)-1)/12)*$H116</f>
        <v>0</v>
      </c>
      <c r="R116" s="229">
        <f>(SUM('1.  LRAMVA Summary'!M$54:M$71)+SUM('1.  LRAMVA Summary'!M$72:M$73)*(MONTH($E116)-1)/12)*$H116</f>
        <v>0</v>
      </c>
      <c r="S116" s="229">
        <f>(SUM('1.  LRAMVA Summary'!N$54:N$71)+SUM('1.  LRAMVA Summary'!N$72:N$73)*(MONTH($E116)-1)/12)*$H116</f>
        <v>0</v>
      </c>
      <c r="T116" s="229">
        <f>(SUM('1.  LRAMVA Summary'!O$54:O$71)+SUM('1.  LRAMVA Summary'!O$72:O$73)*(MONTH($E116)-1)/12)*$H116</f>
        <v>0</v>
      </c>
      <c r="U116" s="229">
        <f>(SUM('1.  LRAMVA Summary'!P$54:P$71)+SUM('1.  LRAMVA Summary'!P$72:P$73)*(MONTH($E116)-1)/12)*$H116</f>
        <v>0</v>
      </c>
      <c r="V116" s="229">
        <f>(SUM('1.  LRAMVA Summary'!Q$54:Q$71)+SUM('1.  LRAMVA Summary'!Q$72:Q$73)*(MONTH($E116)-1)/12)*$H116</f>
        <v>0</v>
      </c>
      <c r="W116" s="230">
        <f t="shared" si="53"/>
        <v>706.14726116795202</v>
      </c>
    </row>
    <row r="117" spans="2:23" s="9" customFormat="1" ht="15" thickBot="1">
      <c r="B117" s="66"/>
      <c r="E117" s="215" t="s">
        <v>466</v>
      </c>
      <c r="F117" s="215"/>
      <c r="G117" s="216"/>
      <c r="H117" s="217"/>
      <c r="I117" s="218">
        <f>SUM(I104:I116)</f>
        <v>1558.3150403384313</v>
      </c>
      <c r="J117" s="218">
        <f>SUM(J104:J116)</f>
        <v>1057.1075564584223</v>
      </c>
      <c r="K117" s="218">
        <f t="shared" ref="K117:O117" si="57">SUM(K104:K116)</f>
        <v>795.26678018447615</v>
      </c>
      <c r="L117" s="218">
        <f t="shared" si="57"/>
        <v>46.964480435611918</v>
      </c>
      <c r="M117" s="218">
        <f t="shared" si="57"/>
        <v>162.95573620783043</v>
      </c>
      <c r="N117" s="218">
        <f t="shared" si="57"/>
        <v>0</v>
      </c>
      <c r="O117" s="218">
        <f t="shared" si="57"/>
        <v>0</v>
      </c>
      <c r="P117" s="218">
        <f t="shared" ref="P117:V117" si="58">SUM(P104:P116)</f>
        <v>0</v>
      </c>
      <c r="Q117" s="218">
        <f t="shared" si="58"/>
        <v>0</v>
      </c>
      <c r="R117" s="218">
        <f t="shared" si="58"/>
        <v>0</v>
      </c>
      <c r="S117" s="218">
        <f t="shared" si="58"/>
        <v>0</v>
      </c>
      <c r="T117" s="218">
        <f t="shared" si="58"/>
        <v>0</v>
      </c>
      <c r="U117" s="218">
        <f t="shared" si="58"/>
        <v>0</v>
      </c>
      <c r="V117" s="218">
        <f t="shared" si="58"/>
        <v>0</v>
      </c>
      <c r="W117" s="218">
        <f>SUM(W104:W116)</f>
        <v>3620.6095936247721</v>
      </c>
    </row>
    <row r="118" spans="2:23" s="9" customFormat="1" ht="15" thickTop="1">
      <c r="B118" s="66"/>
      <c r="E118" s="219" t="s">
        <v>67</v>
      </c>
      <c r="F118" s="219"/>
      <c r="G118" s="220"/>
      <c r="H118" s="221"/>
      <c r="I118" s="222"/>
      <c r="J118" s="222"/>
      <c r="K118" s="222"/>
      <c r="L118" s="222"/>
      <c r="M118" s="222"/>
      <c r="N118" s="222"/>
      <c r="O118" s="222"/>
      <c r="P118" s="222"/>
      <c r="Q118" s="222"/>
      <c r="R118" s="222"/>
      <c r="S118" s="222"/>
      <c r="T118" s="222"/>
      <c r="U118" s="222"/>
      <c r="V118" s="222"/>
      <c r="W118" s="223"/>
    </row>
    <row r="119" spans="2:23" s="9" customFormat="1">
      <c r="B119" s="66"/>
      <c r="E119" s="224" t="s">
        <v>430</v>
      </c>
      <c r="F119" s="224"/>
      <c r="G119" s="225"/>
      <c r="H119" s="226"/>
      <c r="I119" s="227">
        <f>I117+I118</f>
        <v>1558.3150403384313</v>
      </c>
      <c r="J119" s="227">
        <f t="shared" ref="J119" si="59">J117+J118</f>
        <v>1057.1075564584223</v>
      </c>
      <c r="K119" s="227">
        <f t="shared" ref="K119" si="60">K117+K118</f>
        <v>795.26678018447615</v>
      </c>
      <c r="L119" s="227">
        <f t="shared" ref="L119" si="61">L117+L118</f>
        <v>46.964480435611918</v>
      </c>
      <c r="M119" s="227">
        <f t="shared" ref="M119" si="62">M117+M118</f>
        <v>162.95573620783043</v>
      </c>
      <c r="N119" s="227">
        <f t="shared" ref="N119" si="63">N117+N118</f>
        <v>0</v>
      </c>
      <c r="O119" s="227">
        <f t="shared" ref="O119:V119" si="64">O117+O118</f>
        <v>0</v>
      </c>
      <c r="P119" s="227">
        <f t="shared" si="64"/>
        <v>0</v>
      </c>
      <c r="Q119" s="227">
        <f t="shared" si="64"/>
        <v>0</v>
      </c>
      <c r="R119" s="227">
        <f t="shared" si="64"/>
        <v>0</v>
      </c>
      <c r="S119" s="227">
        <f t="shared" si="64"/>
        <v>0</v>
      </c>
      <c r="T119" s="227">
        <f t="shared" si="64"/>
        <v>0</v>
      </c>
      <c r="U119" s="227">
        <f t="shared" si="64"/>
        <v>0</v>
      </c>
      <c r="V119" s="227">
        <f t="shared" si="64"/>
        <v>0</v>
      </c>
      <c r="W119" s="227">
        <f t="shared" ref="W119" si="65">W117+W118</f>
        <v>3620.6095936247721</v>
      </c>
    </row>
    <row r="120" spans="2:23" s="9" customFormat="1">
      <c r="B120" s="66"/>
      <c r="E120" s="213">
        <v>43101</v>
      </c>
      <c r="F120" s="213" t="s">
        <v>185</v>
      </c>
      <c r="G120" s="214" t="s">
        <v>65</v>
      </c>
      <c r="H120" s="239">
        <f>$C$43/12</f>
        <v>1.25E-3</v>
      </c>
      <c r="I120" s="229">
        <f>(SUM('1.  LRAMVA Summary'!D$54:D$74)+SUM('1.  LRAMVA Summary'!D$75:D$76)*(MONTH($E120)-1)/12)*$H120</f>
        <v>331.55639156136834</v>
      </c>
      <c r="J120" s="229">
        <f>(SUM('1.  LRAMVA Summary'!E$54:E$74)+SUM('1.  LRAMVA Summary'!E$75:E$76)*(MONTH($E120)-1)/12)*$H120</f>
        <v>224.91650137413242</v>
      </c>
      <c r="K120" s="229">
        <f>(SUM('1.  LRAMVA Summary'!F$54:F$74)+SUM('1.  LRAMVA Summary'!F$75:F$76)*(MONTH($E120)-1)/12)*$H120</f>
        <v>169.2056979115907</v>
      </c>
      <c r="L120" s="229">
        <f>(SUM('1.  LRAMVA Summary'!G$54:G$74)+SUM('1.  LRAMVA Summary'!G$75:G$76)*(MONTH($E120)-1)/12)*$H120</f>
        <v>9.9924426458748741</v>
      </c>
      <c r="M120" s="229">
        <f>(SUM('1.  LRAMVA Summary'!H$54:H$74)+SUM('1.  LRAMVA Summary'!H$75:H$76)*(MONTH($E120)-1)/12)*$H120</f>
        <v>34.671433235708598</v>
      </c>
      <c r="N120" s="229">
        <f>(SUM('1.  LRAMVA Summary'!I$54:I$74)+SUM('1.  LRAMVA Summary'!I$75:I$76)*(MONTH($E120)-1)/12)*$H120</f>
        <v>0</v>
      </c>
      <c r="O120" s="229">
        <f>(SUM('1.  LRAMVA Summary'!J$54:J$74)+SUM('1.  LRAMVA Summary'!J$75:J$76)*(MONTH($E120)-1)/12)*$H120</f>
        <v>0</v>
      </c>
      <c r="P120" s="229">
        <f>(SUM('1.  LRAMVA Summary'!K$54:K$74)+SUM('1.  LRAMVA Summary'!K$75:K$76)*(MONTH($E120)-1)/12)*$H120</f>
        <v>0</v>
      </c>
      <c r="Q120" s="229">
        <f>(SUM('1.  LRAMVA Summary'!L$54:L$74)+SUM('1.  LRAMVA Summary'!L$75:L$76)*(MONTH($E120)-1)/12)*$H120</f>
        <v>0</v>
      </c>
      <c r="R120" s="229">
        <f>(SUM('1.  LRAMVA Summary'!M$54:M$74)+SUM('1.  LRAMVA Summary'!M$75:M$76)*(MONTH($E120)-1)/12)*$H120</f>
        <v>0</v>
      </c>
      <c r="S120" s="229">
        <f>(SUM('1.  LRAMVA Summary'!N$54:N$74)+SUM('1.  LRAMVA Summary'!N$75:N$76)*(MONTH($E120)-1)/12)*$H120</f>
        <v>0</v>
      </c>
      <c r="T120" s="229">
        <f>(SUM('1.  LRAMVA Summary'!O$54:O$74)+SUM('1.  LRAMVA Summary'!O$75:O$76)*(MONTH($E120)-1)/12)*$H120</f>
        <v>0</v>
      </c>
      <c r="U120" s="229">
        <f>(SUM('1.  LRAMVA Summary'!P$54:P$74)+SUM('1.  LRAMVA Summary'!P$75:P$76)*(MONTH($E120)-1)/12)*$H120</f>
        <v>0</v>
      </c>
      <c r="V120" s="229">
        <f>(SUM('1.  LRAMVA Summary'!Q$54:Q$74)+SUM('1.  LRAMVA Summary'!Q$75:Q$76)*(MONTH($E120)-1)/12)*$H120</f>
        <v>0</v>
      </c>
      <c r="W120" s="230">
        <f>SUM(I120:V120)</f>
        <v>770.34246672867505</v>
      </c>
    </row>
    <row r="121" spans="2:23" s="9" customFormat="1">
      <c r="B121" s="66"/>
      <c r="E121" s="213">
        <v>43132</v>
      </c>
      <c r="F121" s="213" t="s">
        <v>185</v>
      </c>
      <c r="G121" s="214" t="s">
        <v>65</v>
      </c>
      <c r="H121" s="239">
        <f t="shared" ref="H121:H122" si="66">$C$43/12</f>
        <v>1.25E-3</v>
      </c>
      <c r="I121" s="229">
        <f>(SUM('1.  LRAMVA Summary'!D$54:D$74)+SUM('1.  LRAMVA Summary'!D$75:D$76)*(MONTH($E121)-1)/12)*$H121</f>
        <v>346.00347762221099</v>
      </c>
      <c r="J121" s="229">
        <f>(SUM('1.  LRAMVA Summary'!E$54:E$74)+SUM('1.  LRAMVA Summary'!E$75:E$76)*(MONTH($E121)-1)/12)*$H121</f>
        <v>251.68526337616598</v>
      </c>
      <c r="K121" s="229">
        <f>(SUM('1.  LRAMVA Summary'!F$54:F$74)+SUM('1.  LRAMVA Summary'!F$75:F$76)*(MONTH($E121)-1)/12)*$H121</f>
        <v>188.11724572681598</v>
      </c>
      <c r="L121" s="229">
        <f>(SUM('1.  LRAMVA Summary'!G$54:G$74)+SUM('1.  LRAMVA Summary'!G$75:G$76)*(MONTH($E121)-1)/12)*$H121</f>
        <v>10.937586708324705</v>
      </c>
      <c r="M121" s="229">
        <f>(SUM('1.  LRAMVA Summary'!H$54:H$74)+SUM('1.  LRAMVA Summary'!H$75:H$76)*(MONTH($E121)-1)/12)*$H121</f>
        <v>37.704576559042778</v>
      </c>
      <c r="N121" s="229">
        <f>(SUM('1.  LRAMVA Summary'!I$54:I$74)+SUM('1.  LRAMVA Summary'!I$75:I$76)*(MONTH($E121)-1)/12)*$H121</f>
        <v>0</v>
      </c>
      <c r="O121" s="229">
        <f>(SUM('1.  LRAMVA Summary'!J$54:J$74)+SUM('1.  LRAMVA Summary'!J$75:J$76)*(MONTH($E121)-1)/12)*$H121</f>
        <v>0</v>
      </c>
      <c r="P121" s="229">
        <f>(SUM('1.  LRAMVA Summary'!K$54:K$74)+SUM('1.  LRAMVA Summary'!K$75:K$76)*(MONTH($E121)-1)/12)*$H121</f>
        <v>0</v>
      </c>
      <c r="Q121" s="229">
        <f>(SUM('1.  LRAMVA Summary'!L$54:L$74)+SUM('1.  LRAMVA Summary'!L$75:L$76)*(MONTH($E121)-1)/12)*$H121</f>
        <v>0</v>
      </c>
      <c r="R121" s="229">
        <f>(SUM('1.  LRAMVA Summary'!M$54:M$74)+SUM('1.  LRAMVA Summary'!M$75:M$76)*(MONTH($E121)-1)/12)*$H121</f>
        <v>0</v>
      </c>
      <c r="S121" s="229">
        <f>(SUM('1.  LRAMVA Summary'!N$54:N$74)+SUM('1.  LRAMVA Summary'!N$75:N$76)*(MONTH($E121)-1)/12)*$H121</f>
        <v>0</v>
      </c>
      <c r="T121" s="229">
        <f>(SUM('1.  LRAMVA Summary'!O$54:O$74)+SUM('1.  LRAMVA Summary'!O$75:O$76)*(MONTH($E121)-1)/12)*$H121</f>
        <v>0</v>
      </c>
      <c r="U121" s="229">
        <f>(SUM('1.  LRAMVA Summary'!P$54:P$74)+SUM('1.  LRAMVA Summary'!P$75:P$76)*(MONTH($E121)-1)/12)*$H121</f>
        <v>0</v>
      </c>
      <c r="V121" s="229">
        <f>(SUM('1.  LRAMVA Summary'!Q$54:Q$74)+SUM('1.  LRAMVA Summary'!Q$75:Q$76)*(MONTH($E121)-1)/12)*$H121</f>
        <v>0</v>
      </c>
      <c r="W121" s="230">
        <f t="shared" ref="W121:W131" si="67">SUM(I121:V121)</f>
        <v>834.4481499925605</v>
      </c>
    </row>
    <row r="122" spans="2:23" s="9" customFormat="1">
      <c r="B122" s="66"/>
      <c r="E122" s="213">
        <v>43160</v>
      </c>
      <c r="F122" s="213" t="s">
        <v>185</v>
      </c>
      <c r="G122" s="214" t="s">
        <v>65</v>
      </c>
      <c r="H122" s="239">
        <f t="shared" si="66"/>
        <v>1.25E-3</v>
      </c>
      <c r="I122" s="229">
        <f>(SUM('1.  LRAMVA Summary'!D$54:D$74)+SUM('1.  LRAMVA Summary'!D$75:D$76)*(MONTH($E122)-1)/12)*$H122</f>
        <v>360.45056368305364</v>
      </c>
      <c r="J122" s="229">
        <f>(SUM('1.  LRAMVA Summary'!E$54:E$74)+SUM('1.  LRAMVA Summary'!E$75:E$76)*(MONTH($E122)-1)/12)*$H122</f>
        <v>278.4540253781995</v>
      </c>
      <c r="K122" s="229">
        <f>(SUM('1.  LRAMVA Summary'!F$54:F$74)+SUM('1.  LRAMVA Summary'!F$75:F$76)*(MONTH($E122)-1)/12)*$H122</f>
        <v>207.0287935420412</v>
      </c>
      <c r="L122" s="229">
        <f>(SUM('1.  LRAMVA Summary'!G$54:G$74)+SUM('1.  LRAMVA Summary'!G$75:G$76)*(MONTH($E122)-1)/12)*$H122</f>
        <v>11.882730770774533</v>
      </c>
      <c r="M122" s="229">
        <f>(SUM('1.  LRAMVA Summary'!H$54:H$74)+SUM('1.  LRAMVA Summary'!H$75:H$76)*(MONTH($E122)-1)/12)*$H122</f>
        <v>40.737719882376958</v>
      </c>
      <c r="N122" s="229">
        <f>(SUM('1.  LRAMVA Summary'!I$54:I$74)+SUM('1.  LRAMVA Summary'!I$75:I$76)*(MONTH($E122)-1)/12)*$H122</f>
        <v>0</v>
      </c>
      <c r="O122" s="229">
        <f>(SUM('1.  LRAMVA Summary'!J$54:J$74)+SUM('1.  LRAMVA Summary'!J$75:J$76)*(MONTH($E122)-1)/12)*$H122</f>
        <v>0</v>
      </c>
      <c r="P122" s="229">
        <f>(SUM('1.  LRAMVA Summary'!K$54:K$74)+SUM('1.  LRAMVA Summary'!K$75:K$76)*(MONTH($E122)-1)/12)*$H122</f>
        <v>0</v>
      </c>
      <c r="Q122" s="229">
        <f>(SUM('1.  LRAMVA Summary'!L$54:L$74)+SUM('1.  LRAMVA Summary'!L$75:L$76)*(MONTH($E122)-1)/12)*$H122</f>
        <v>0</v>
      </c>
      <c r="R122" s="229">
        <f>(SUM('1.  LRAMVA Summary'!M$54:M$74)+SUM('1.  LRAMVA Summary'!M$75:M$76)*(MONTH($E122)-1)/12)*$H122</f>
        <v>0</v>
      </c>
      <c r="S122" s="229">
        <f>(SUM('1.  LRAMVA Summary'!N$54:N$74)+SUM('1.  LRAMVA Summary'!N$75:N$76)*(MONTH($E122)-1)/12)*$H122</f>
        <v>0</v>
      </c>
      <c r="T122" s="229">
        <f>(SUM('1.  LRAMVA Summary'!O$54:O$74)+SUM('1.  LRAMVA Summary'!O$75:O$76)*(MONTH($E122)-1)/12)*$H122</f>
        <v>0</v>
      </c>
      <c r="U122" s="229">
        <f>(SUM('1.  LRAMVA Summary'!P$54:P$74)+SUM('1.  LRAMVA Summary'!P$75:P$76)*(MONTH($E122)-1)/12)*$H122</f>
        <v>0</v>
      </c>
      <c r="V122" s="229">
        <f>(SUM('1.  LRAMVA Summary'!Q$54:Q$74)+SUM('1.  LRAMVA Summary'!Q$75:Q$76)*(MONTH($E122)-1)/12)*$H122</f>
        <v>0</v>
      </c>
      <c r="W122" s="230">
        <f t="shared" si="67"/>
        <v>898.55383325644573</v>
      </c>
    </row>
    <row r="123" spans="2:23" s="8" customFormat="1">
      <c r="B123" s="238"/>
      <c r="E123" s="213">
        <v>43191</v>
      </c>
      <c r="F123" s="213" t="s">
        <v>185</v>
      </c>
      <c r="G123" s="214" t="s">
        <v>66</v>
      </c>
      <c r="H123" s="239">
        <f>$C$44/12</f>
        <v>1.575E-3</v>
      </c>
      <c r="I123" s="229">
        <f>(SUM('1.  LRAMVA Summary'!D$54:D$74)+SUM('1.  LRAMVA Summary'!D$75:D$76)*(MONTH($E123)-1)/12)*$H123</f>
        <v>472.3710386773094</v>
      </c>
      <c r="J123" s="229">
        <f>(SUM('1.  LRAMVA Summary'!E$54:E$74)+SUM('1.  LRAMVA Summary'!E$75:E$76)*(MONTH($E123)-1)/12)*$H123</f>
        <v>384.5807120990936</v>
      </c>
      <c r="K123" s="229">
        <f>(SUM('1.  LRAMVA Summary'!F$54:F$74)+SUM('1.  LRAMVA Summary'!F$75:F$76)*(MONTH($E123)-1)/12)*$H123</f>
        <v>284.68483011015576</v>
      </c>
      <c r="L123" s="229">
        <f>(SUM('1.  LRAMVA Summary'!G$54:G$74)+SUM('1.  LRAMVA Summary'!G$75:G$76)*(MONTH($E123)-1)/12)*$H123</f>
        <v>16.163122289862699</v>
      </c>
      <c r="M123" s="229">
        <f>(SUM('1.  LRAMVA Summary'!H$54:H$74)+SUM('1.  LRAMVA Summary'!H$75:H$76)*(MONTH($E123)-1)/12)*$H123</f>
        <v>55.151287639196035</v>
      </c>
      <c r="N123" s="229">
        <f>(SUM('1.  LRAMVA Summary'!I$54:I$74)+SUM('1.  LRAMVA Summary'!I$75:I$76)*(MONTH($E123)-1)/12)*$H123</f>
        <v>0</v>
      </c>
      <c r="O123" s="229">
        <f>(SUM('1.  LRAMVA Summary'!J$54:J$74)+SUM('1.  LRAMVA Summary'!J$75:J$76)*(MONTH($E123)-1)/12)*$H123</f>
        <v>0</v>
      </c>
      <c r="P123" s="229">
        <f>(SUM('1.  LRAMVA Summary'!K$54:K$74)+SUM('1.  LRAMVA Summary'!K$75:K$76)*(MONTH($E123)-1)/12)*$H123</f>
        <v>0</v>
      </c>
      <c r="Q123" s="229">
        <f>(SUM('1.  LRAMVA Summary'!L$54:L$74)+SUM('1.  LRAMVA Summary'!L$75:L$76)*(MONTH($E123)-1)/12)*$H123</f>
        <v>0</v>
      </c>
      <c r="R123" s="229">
        <f>(SUM('1.  LRAMVA Summary'!M$54:M$74)+SUM('1.  LRAMVA Summary'!M$75:M$76)*(MONTH($E123)-1)/12)*$H123</f>
        <v>0</v>
      </c>
      <c r="S123" s="229">
        <f>(SUM('1.  LRAMVA Summary'!N$54:N$74)+SUM('1.  LRAMVA Summary'!N$75:N$76)*(MONTH($E123)-1)/12)*$H123</f>
        <v>0</v>
      </c>
      <c r="T123" s="229">
        <f>(SUM('1.  LRAMVA Summary'!O$54:O$74)+SUM('1.  LRAMVA Summary'!O$75:O$76)*(MONTH($E123)-1)/12)*$H123</f>
        <v>0</v>
      </c>
      <c r="U123" s="229">
        <f>(SUM('1.  LRAMVA Summary'!P$54:P$74)+SUM('1.  LRAMVA Summary'!P$75:P$76)*(MONTH($E123)-1)/12)*$H123</f>
        <v>0</v>
      </c>
      <c r="V123" s="229">
        <f>(SUM('1.  LRAMVA Summary'!Q$54:Q$74)+SUM('1.  LRAMVA Summary'!Q$75:Q$76)*(MONTH($E123)-1)/12)*$H123</f>
        <v>0</v>
      </c>
      <c r="W123" s="230">
        <f t="shared" si="67"/>
        <v>1212.9509908156176</v>
      </c>
    </row>
    <row r="124" spans="2:23" s="9" customFormat="1">
      <c r="B124" s="66"/>
      <c r="E124" s="213">
        <v>43221</v>
      </c>
      <c r="F124" s="213" t="s">
        <v>185</v>
      </c>
      <c r="G124" s="214" t="s">
        <v>66</v>
      </c>
      <c r="H124" s="239">
        <f t="shared" ref="H124:H125" si="68">$C$44/12</f>
        <v>1.575E-3</v>
      </c>
      <c r="I124" s="229">
        <f>(SUM('1.  LRAMVA Summary'!D$54:D$74)+SUM('1.  LRAMVA Summary'!D$75:D$76)*(MONTH($E124)-1)/12)*$H124</f>
        <v>490.57436711397111</v>
      </c>
      <c r="J124" s="229">
        <f>(SUM('1.  LRAMVA Summary'!E$54:E$74)+SUM('1.  LRAMVA Summary'!E$75:E$76)*(MONTH($E124)-1)/12)*$H124</f>
        <v>418.30935222165584</v>
      </c>
      <c r="K124" s="229">
        <f>(SUM('1.  LRAMVA Summary'!F$54:F$74)+SUM('1.  LRAMVA Summary'!F$75:F$76)*(MONTH($E124)-1)/12)*$H124</f>
        <v>308.51338035733954</v>
      </c>
      <c r="L124" s="229">
        <f>(SUM('1.  LRAMVA Summary'!G$54:G$74)+SUM('1.  LRAMVA Summary'!G$75:G$76)*(MONTH($E124)-1)/12)*$H124</f>
        <v>17.354003808549486</v>
      </c>
      <c r="M124" s="229">
        <f>(SUM('1.  LRAMVA Summary'!H$54:H$74)+SUM('1.  LRAMVA Summary'!H$75:H$76)*(MONTH($E124)-1)/12)*$H124</f>
        <v>58.973048226597101</v>
      </c>
      <c r="N124" s="229">
        <f>(SUM('1.  LRAMVA Summary'!I$54:I$74)+SUM('1.  LRAMVA Summary'!I$75:I$76)*(MONTH($E124)-1)/12)*$H124</f>
        <v>0</v>
      </c>
      <c r="O124" s="229">
        <f>(SUM('1.  LRAMVA Summary'!J$54:J$74)+SUM('1.  LRAMVA Summary'!J$75:J$76)*(MONTH($E124)-1)/12)*$H124</f>
        <v>0</v>
      </c>
      <c r="P124" s="229">
        <f>(SUM('1.  LRAMVA Summary'!K$54:K$74)+SUM('1.  LRAMVA Summary'!K$75:K$76)*(MONTH($E124)-1)/12)*$H124</f>
        <v>0</v>
      </c>
      <c r="Q124" s="229">
        <f>(SUM('1.  LRAMVA Summary'!L$54:L$74)+SUM('1.  LRAMVA Summary'!L$75:L$76)*(MONTH($E124)-1)/12)*$H124</f>
        <v>0</v>
      </c>
      <c r="R124" s="229">
        <f>(SUM('1.  LRAMVA Summary'!M$54:M$74)+SUM('1.  LRAMVA Summary'!M$75:M$76)*(MONTH($E124)-1)/12)*$H124</f>
        <v>0</v>
      </c>
      <c r="S124" s="229">
        <f>(SUM('1.  LRAMVA Summary'!N$54:N$74)+SUM('1.  LRAMVA Summary'!N$75:N$76)*(MONTH($E124)-1)/12)*$H124</f>
        <v>0</v>
      </c>
      <c r="T124" s="229">
        <f>(SUM('1.  LRAMVA Summary'!O$54:O$74)+SUM('1.  LRAMVA Summary'!O$75:O$76)*(MONTH($E124)-1)/12)*$H124</f>
        <v>0</v>
      </c>
      <c r="U124" s="229">
        <f>(SUM('1.  LRAMVA Summary'!P$54:P$74)+SUM('1.  LRAMVA Summary'!P$75:P$76)*(MONTH($E124)-1)/12)*$H124</f>
        <v>0</v>
      </c>
      <c r="V124" s="229">
        <f>(SUM('1.  LRAMVA Summary'!Q$54:Q$74)+SUM('1.  LRAMVA Summary'!Q$75:Q$76)*(MONTH($E124)-1)/12)*$H124</f>
        <v>0</v>
      </c>
      <c r="W124" s="230">
        <f t="shared" si="67"/>
        <v>1293.7241517281132</v>
      </c>
    </row>
    <row r="125" spans="2:23" s="237" customFormat="1">
      <c r="B125" s="236"/>
      <c r="E125" s="213">
        <v>43252</v>
      </c>
      <c r="F125" s="213" t="s">
        <v>185</v>
      </c>
      <c r="G125" s="214" t="s">
        <v>66</v>
      </c>
      <c r="H125" s="239">
        <f t="shared" si="68"/>
        <v>1.575E-3</v>
      </c>
      <c r="I125" s="229">
        <f>(SUM('1.  LRAMVA Summary'!D$54:D$74)+SUM('1.  LRAMVA Summary'!D$75:D$76)*(MONTH($E125)-1)/12)*$H125</f>
        <v>508.77769555063281</v>
      </c>
      <c r="J125" s="229">
        <f>(SUM('1.  LRAMVA Summary'!E$54:E$74)+SUM('1.  LRAMVA Summary'!E$75:E$76)*(MONTH($E125)-1)/12)*$H125</f>
        <v>452.03799234421808</v>
      </c>
      <c r="K125" s="229">
        <f>(SUM('1.  LRAMVA Summary'!F$54:F$74)+SUM('1.  LRAMVA Summary'!F$75:F$76)*(MONTH($E125)-1)/12)*$H125</f>
        <v>332.34193060452344</v>
      </c>
      <c r="L125" s="229">
        <f>(SUM('1.  LRAMVA Summary'!G$54:G$74)+SUM('1.  LRAMVA Summary'!G$75:G$76)*(MONTH($E125)-1)/12)*$H125</f>
        <v>18.544885327236269</v>
      </c>
      <c r="M125" s="229">
        <f>(SUM('1.  LRAMVA Summary'!H$54:H$74)+SUM('1.  LRAMVA Summary'!H$75:H$76)*(MONTH($E125)-1)/12)*$H125</f>
        <v>62.794808813998166</v>
      </c>
      <c r="N125" s="229">
        <f>(SUM('1.  LRAMVA Summary'!I$54:I$74)+SUM('1.  LRAMVA Summary'!I$75:I$76)*(MONTH($E125)-1)/12)*$H125</f>
        <v>0</v>
      </c>
      <c r="O125" s="229">
        <f>(SUM('1.  LRAMVA Summary'!J$54:J$74)+SUM('1.  LRAMVA Summary'!J$75:J$76)*(MONTH($E125)-1)/12)*$H125</f>
        <v>0</v>
      </c>
      <c r="P125" s="229">
        <f>(SUM('1.  LRAMVA Summary'!K$54:K$74)+SUM('1.  LRAMVA Summary'!K$75:K$76)*(MONTH($E125)-1)/12)*$H125</f>
        <v>0</v>
      </c>
      <c r="Q125" s="229">
        <f>(SUM('1.  LRAMVA Summary'!L$54:L$74)+SUM('1.  LRAMVA Summary'!L$75:L$76)*(MONTH($E125)-1)/12)*$H125</f>
        <v>0</v>
      </c>
      <c r="R125" s="229">
        <f>(SUM('1.  LRAMVA Summary'!M$54:M$74)+SUM('1.  LRAMVA Summary'!M$75:M$76)*(MONTH($E125)-1)/12)*$H125</f>
        <v>0</v>
      </c>
      <c r="S125" s="229">
        <f>(SUM('1.  LRAMVA Summary'!N$54:N$74)+SUM('1.  LRAMVA Summary'!N$75:N$76)*(MONTH($E125)-1)/12)*$H125</f>
        <v>0</v>
      </c>
      <c r="T125" s="229">
        <f>(SUM('1.  LRAMVA Summary'!O$54:O$74)+SUM('1.  LRAMVA Summary'!O$75:O$76)*(MONTH($E125)-1)/12)*$H125</f>
        <v>0</v>
      </c>
      <c r="U125" s="229">
        <f>(SUM('1.  LRAMVA Summary'!P$54:P$74)+SUM('1.  LRAMVA Summary'!P$75:P$76)*(MONTH($E125)-1)/12)*$H125</f>
        <v>0</v>
      </c>
      <c r="V125" s="229">
        <f>(SUM('1.  LRAMVA Summary'!Q$54:Q$74)+SUM('1.  LRAMVA Summary'!Q$75:Q$76)*(MONTH($E125)-1)/12)*$H125</f>
        <v>0</v>
      </c>
      <c r="W125" s="230">
        <f t="shared" si="67"/>
        <v>1374.4973126406087</v>
      </c>
    </row>
    <row r="126" spans="2:23" s="9" customFormat="1">
      <c r="B126" s="66"/>
      <c r="E126" s="213">
        <v>43282</v>
      </c>
      <c r="F126" s="213" t="s">
        <v>185</v>
      </c>
      <c r="G126" s="214" t="s">
        <v>68</v>
      </c>
      <c r="H126" s="239">
        <f>$C$45/12</f>
        <v>1.575E-3</v>
      </c>
      <c r="I126" s="229">
        <f>(SUM('1.  LRAMVA Summary'!D$54:D$74)+SUM('1.  LRAMVA Summary'!D$75:D$76)*(MONTH($E126)-1)/12)*$H126</f>
        <v>526.98102398729463</v>
      </c>
      <c r="J126" s="229">
        <f>(SUM('1.  LRAMVA Summary'!E$54:E$74)+SUM('1.  LRAMVA Summary'!E$75:E$76)*(MONTH($E126)-1)/12)*$H126</f>
        <v>485.76663246678038</v>
      </c>
      <c r="K126" s="229">
        <f>(SUM('1.  LRAMVA Summary'!F$54:F$74)+SUM('1.  LRAMVA Summary'!F$75:F$76)*(MONTH($E126)-1)/12)*$H126</f>
        <v>356.17048085170728</v>
      </c>
      <c r="L126" s="229">
        <f>(SUM('1.  LRAMVA Summary'!G$54:G$74)+SUM('1.  LRAMVA Summary'!G$75:G$76)*(MONTH($E126)-1)/12)*$H126</f>
        <v>19.735766845923052</v>
      </c>
      <c r="M126" s="229">
        <f>(SUM('1.  LRAMVA Summary'!H$54:H$74)+SUM('1.  LRAMVA Summary'!H$75:H$76)*(MONTH($E126)-1)/12)*$H126</f>
        <v>66.616569401399218</v>
      </c>
      <c r="N126" s="229">
        <f>(SUM('1.  LRAMVA Summary'!I$54:I$74)+SUM('1.  LRAMVA Summary'!I$75:I$76)*(MONTH($E126)-1)/12)*$H126</f>
        <v>0</v>
      </c>
      <c r="O126" s="229">
        <f>(SUM('1.  LRAMVA Summary'!J$54:J$74)+SUM('1.  LRAMVA Summary'!J$75:J$76)*(MONTH($E126)-1)/12)*$H126</f>
        <v>0</v>
      </c>
      <c r="P126" s="229">
        <f>(SUM('1.  LRAMVA Summary'!K$54:K$74)+SUM('1.  LRAMVA Summary'!K$75:K$76)*(MONTH($E126)-1)/12)*$H126</f>
        <v>0</v>
      </c>
      <c r="Q126" s="229">
        <f>(SUM('1.  LRAMVA Summary'!L$54:L$74)+SUM('1.  LRAMVA Summary'!L$75:L$76)*(MONTH($E126)-1)/12)*$H126</f>
        <v>0</v>
      </c>
      <c r="R126" s="229">
        <f>(SUM('1.  LRAMVA Summary'!M$54:M$74)+SUM('1.  LRAMVA Summary'!M$75:M$76)*(MONTH($E126)-1)/12)*$H126</f>
        <v>0</v>
      </c>
      <c r="S126" s="229">
        <f>(SUM('1.  LRAMVA Summary'!N$54:N$74)+SUM('1.  LRAMVA Summary'!N$75:N$76)*(MONTH($E126)-1)/12)*$H126</f>
        <v>0</v>
      </c>
      <c r="T126" s="229">
        <f>(SUM('1.  LRAMVA Summary'!O$54:O$74)+SUM('1.  LRAMVA Summary'!O$75:O$76)*(MONTH($E126)-1)/12)*$H126</f>
        <v>0</v>
      </c>
      <c r="U126" s="229">
        <f>(SUM('1.  LRAMVA Summary'!P$54:P$74)+SUM('1.  LRAMVA Summary'!P$75:P$76)*(MONTH($E126)-1)/12)*$H126</f>
        <v>0</v>
      </c>
      <c r="V126" s="229">
        <f>(SUM('1.  LRAMVA Summary'!Q$54:Q$74)+SUM('1.  LRAMVA Summary'!Q$75:Q$76)*(MONTH($E126)-1)/12)*$H126</f>
        <v>0</v>
      </c>
      <c r="W126" s="230">
        <f t="shared" si="67"/>
        <v>1455.2704735531045</v>
      </c>
    </row>
    <row r="127" spans="2:23" s="9" customFormat="1">
      <c r="B127" s="66"/>
      <c r="E127" s="213">
        <v>43313</v>
      </c>
      <c r="F127" s="213" t="s">
        <v>185</v>
      </c>
      <c r="G127" s="214" t="s">
        <v>68</v>
      </c>
      <c r="H127" s="239">
        <f t="shared" ref="H127:H128" si="69">$C$45/12</f>
        <v>1.575E-3</v>
      </c>
      <c r="I127" s="229">
        <f>(SUM('1.  LRAMVA Summary'!D$54:D$74)+SUM('1.  LRAMVA Summary'!D$75:D$76)*(MONTH($E127)-1)/12)*$H127</f>
        <v>545.18435242395628</v>
      </c>
      <c r="J127" s="229">
        <f>(SUM('1.  LRAMVA Summary'!E$54:E$74)+SUM('1.  LRAMVA Summary'!E$75:E$76)*(MONTH($E127)-1)/12)*$H127</f>
        <v>519.49527258934268</v>
      </c>
      <c r="K127" s="229">
        <f>(SUM('1.  LRAMVA Summary'!F$54:F$74)+SUM('1.  LRAMVA Summary'!F$75:F$76)*(MONTH($E127)-1)/12)*$H127</f>
        <v>379.99903109889101</v>
      </c>
      <c r="L127" s="229">
        <f>(SUM('1.  LRAMVA Summary'!G$54:G$74)+SUM('1.  LRAMVA Summary'!G$75:G$76)*(MONTH($E127)-1)/12)*$H127</f>
        <v>20.926648364609839</v>
      </c>
      <c r="M127" s="229">
        <f>(SUM('1.  LRAMVA Summary'!H$54:H$74)+SUM('1.  LRAMVA Summary'!H$75:H$76)*(MONTH($E127)-1)/12)*$H127</f>
        <v>70.438329988800305</v>
      </c>
      <c r="N127" s="229">
        <f>(SUM('1.  LRAMVA Summary'!I$54:I$74)+SUM('1.  LRAMVA Summary'!I$75:I$76)*(MONTH($E127)-1)/12)*$H127</f>
        <v>0</v>
      </c>
      <c r="O127" s="229">
        <f>(SUM('1.  LRAMVA Summary'!J$54:J$74)+SUM('1.  LRAMVA Summary'!J$75:J$76)*(MONTH($E127)-1)/12)*$H127</f>
        <v>0</v>
      </c>
      <c r="P127" s="229">
        <f>(SUM('1.  LRAMVA Summary'!K$54:K$74)+SUM('1.  LRAMVA Summary'!K$75:K$76)*(MONTH($E127)-1)/12)*$H127</f>
        <v>0</v>
      </c>
      <c r="Q127" s="229">
        <f>(SUM('1.  LRAMVA Summary'!L$54:L$74)+SUM('1.  LRAMVA Summary'!L$75:L$76)*(MONTH($E127)-1)/12)*$H127</f>
        <v>0</v>
      </c>
      <c r="R127" s="229">
        <f>(SUM('1.  LRAMVA Summary'!M$54:M$74)+SUM('1.  LRAMVA Summary'!M$75:M$76)*(MONTH($E127)-1)/12)*$H127</f>
        <v>0</v>
      </c>
      <c r="S127" s="229">
        <f>(SUM('1.  LRAMVA Summary'!N$54:N$74)+SUM('1.  LRAMVA Summary'!N$75:N$76)*(MONTH($E127)-1)/12)*$H127</f>
        <v>0</v>
      </c>
      <c r="T127" s="229">
        <f>(SUM('1.  LRAMVA Summary'!O$54:O$74)+SUM('1.  LRAMVA Summary'!O$75:O$76)*(MONTH($E127)-1)/12)*$H127</f>
        <v>0</v>
      </c>
      <c r="U127" s="229">
        <f>(SUM('1.  LRAMVA Summary'!P$54:P$74)+SUM('1.  LRAMVA Summary'!P$75:P$76)*(MONTH($E127)-1)/12)*$H127</f>
        <v>0</v>
      </c>
      <c r="V127" s="229">
        <f>(SUM('1.  LRAMVA Summary'!Q$54:Q$74)+SUM('1.  LRAMVA Summary'!Q$75:Q$76)*(MONTH($E127)-1)/12)*$H127</f>
        <v>0</v>
      </c>
      <c r="W127" s="230">
        <f t="shared" si="67"/>
        <v>1536.0436344656</v>
      </c>
    </row>
    <row r="128" spans="2:23" s="9" customFormat="1">
      <c r="B128" s="66"/>
      <c r="E128" s="213">
        <v>43344</v>
      </c>
      <c r="F128" s="213" t="s">
        <v>185</v>
      </c>
      <c r="G128" s="214" t="s">
        <v>68</v>
      </c>
      <c r="H128" s="239">
        <f t="shared" si="69"/>
        <v>1.575E-3</v>
      </c>
      <c r="I128" s="229">
        <f>(SUM('1.  LRAMVA Summary'!D$54:D$74)+SUM('1.  LRAMVA Summary'!D$75:D$76)*(MONTH($E128)-1)/12)*$H128</f>
        <v>563.38768086061805</v>
      </c>
      <c r="J128" s="229">
        <f>(SUM('1.  LRAMVA Summary'!E$54:E$74)+SUM('1.  LRAMVA Summary'!E$75:E$76)*(MONTH($E128)-1)/12)*$H128</f>
        <v>553.22391271190486</v>
      </c>
      <c r="K128" s="229">
        <f>(SUM('1.  LRAMVA Summary'!F$54:F$74)+SUM('1.  LRAMVA Summary'!F$75:F$76)*(MONTH($E128)-1)/12)*$H128</f>
        <v>403.82758134607485</v>
      </c>
      <c r="L128" s="229">
        <f>(SUM('1.  LRAMVA Summary'!G$54:G$74)+SUM('1.  LRAMVA Summary'!G$75:G$76)*(MONTH($E128)-1)/12)*$H128</f>
        <v>22.117529883296626</v>
      </c>
      <c r="M128" s="229">
        <f>(SUM('1.  LRAMVA Summary'!H$54:H$74)+SUM('1.  LRAMVA Summary'!H$75:H$76)*(MONTH($E128)-1)/12)*$H128</f>
        <v>74.26009057620135</v>
      </c>
      <c r="N128" s="229">
        <f>(SUM('1.  LRAMVA Summary'!I$54:I$74)+SUM('1.  LRAMVA Summary'!I$75:I$76)*(MONTH($E128)-1)/12)*$H128</f>
        <v>0</v>
      </c>
      <c r="O128" s="229">
        <f>(SUM('1.  LRAMVA Summary'!J$54:J$74)+SUM('1.  LRAMVA Summary'!J$75:J$76)*(MONTH($E128)-1)/12)*$H128</f>
        <v>0</v>
      </c>
      <c r="P128" s="229">
        <f>(SUM('1.  LRAMVA Summary'!K$54:K$74)+SUM('1.  LRAMVA Summary'!K$75:K$76)*(MONTH($E128)-1)/12)*$H128</f>
        <v>0</v>
      </c>
      <c r="Q128" s="229">
        <f>(SUM('1.  LRAMVA Summary'!L$54:L$74)+SUM('1.  LRAMVA Summary'!L$75:L$76)*(MONTH($E128)-1)/12)*$H128</f>
        <v>0</v>
      </c>
      <c r="R128" s="229">
        <f>(SUM('1.  LRAMVA Summary'!M$54:M$74)+SUM('1.  LRAMVA Summary'!M$75:M$76)*(MONTH($E128)-1)/12)*$H128</f>
        <v>0</v>
      </c>
      <c r="S128" s="229">
        <f>(SUM('1.  LRAMVA Summary'!N$54:N$74)+SUM('1.  LRAMVA Summary'!N$75:N$76)*(MONTH($E128)-1)/12)*$H128</f>
        <v>0</v>
      </c>
      <c r="T128" s="229">
        <f>(SUM('1.  LRAMVA Summary'!O$54:O$74)+SUM('1.  LRAMVA Summary'!O$75:O$76)*(MONTH($E128)-1)/12)*$H128</f>
        <v>0</v>
      </c>
      <c r="U128" s="229">
        <f>(SUM('1.  LRAMVA Summary'!P$54:P$74)+SUM('1.  LRAMVA Summary'!P$75:P$76)*(MONTH($E128)-1)/12)*$H128</f>
        <v>0</v>
      </c>
      <c r="V128" s="229">
        <f>(SUM('1.  LRAMVA Summary'!Q$54:Q$74)+SUM('1.  LRAMVA Summary'!Q$75:Q$76)*(MONTH($E128)-1)/12)*$H128</f>
        <v>0</v>
      </c>
      <c r="W128" s="230">
        <f t="shared" si="67"/>
        <v>1616.8167953780955</v>
      </c>
    </row>
    <row r="129" spans="2:23" s="9" customFormat="1">
      <c r="B129" s="66"/>
      <c r="E129" s="213">
        <v>43374</v>
      </c>
      <c r="F129" s="213" t="s">
        <v>185</v>
      </c>
      <c r="G129" s="214" t="s">
        <v>69</v>
      </c>
      <c r="H129" s="239">
        <f>$C$46/12</f>
        <v>1.8083333333333335E-3</v>
      </c>
      <c r="I129" s="229">
        <f>(SUM('1.  LRAMVA Summary'!D$54:D$74)+SUM('1.  LRAMVA Summary'!D$75:D$76)*(MONTH($E129)-1)/12)*$H129</f>
        <v>667.75264030428423</v>
      </c>
      <c r="J129" s="229">
        <f>(SUM('1.  LRAMVA Summary'!E$54:E$74)+SUM('1.  LRAMVA Summary'!E$75:E$76)*(MONTH($E129)-1)/12)*$H129</f>
        <v>673.90848658772165</v>
      </c>
      <c r="K129" s="229">
        <f>(SUM('1.  LRAMVA Summary'!F$54:F$74)+SUM('1.  LRAMVA Summary'!F$75:F$76)*(MONTH($E129)-1)/12)*$H129</f>
        <v>491.01259553300065</v>
      </c>
      <c r="L129" s="229">
        <f>(SUM('1.  LRAMVA Summary'!G$54:G$74)+SUM('1.  LRAMVA Summary'!G$75:G$76)*(MONTH($E129)-1)/12)*$H129</f>
        <v>26.761509387462439</v>
      </c>
      <c r="M129" s="229">
        <f>(SUM('1.  LRAMVA Summary'!H$54:H$74)+SUM('1.  LRAMVA Summary'!H$75:H$76)*(MONTH($E129)-1)/12)*$H129</f>
        <v>89.649532817469463</v>
      </c>
      <c r="N129" s="229">
        <f>(SUM('1.  LRAMVA Summary'!I$54:I$74)+SUM('1.  LRAMVA Summary'!I$75:I$76)*(MONTH($E129)-1)/12)*$H129</f>
        <v>0</v>
      </c>
      <c r="O129" s="229">
        <f>(SUM('1.  LRAMVA Summary'!J$54:J$74)+SUM('1.  LRAMVA Summary'!J$75:J$76)*(MONTH($E129)-1)/12)*$H129</f>
        <v>0</v>
      </c>
      <c r="P129" s="229">
        <f>(SUM('1.  LRAMVA Summary'!K$54:K$74)+SUM('1.  LRAMVA Summary'!K$75:K$76)*(MONTH($E129)-1)/12)*$H129</f>
        <v>0</v>
      </c>
      <c r="Q129" s="229">
        <f>(SUM('1.  LRAMVA Summary'!L$54:L$74)+SUM('1.  LRAMVA Summary'!L$75:L$76)*(MONTH($E129)-1)/12)*$H129</f>
        <v>0</v>
      </c>
      <c r="R129" s="229">
        <f>(SUM('1.  LRAMVA Summary'!M$54:M$74)+SUM('1.  LRAMVA Summary'!M$75:M$76)*(MONTH($E129)-1)/12)*$H129</f>
        <v>0</v>
      </c>
      <c r="S129" s="229">
        <f>(SUM('1.  LRAMVA Summary'!N$54:N$74)+SUM('1.  LRAMVA Summary'!N$75:N$76)*(MONTH($E129)-1)/12)*$H129</f>
        <v>0</v>
      </c>
      <c r="T129" s="229">
        <f>(SUM('1.  LRAMVA Summary'!O$54:O$74)+SUM('1.  LRAMVA Summary'!O$75:O$76)*(MONTH($E129)-1)/12)*$H129</f>
        <v>0</v>
      </c>
      <c r="U129" s="229">
        <f>(SUM('1.  LRAMVA Summary'!P$54:P$74)+SUM('1.  LRAMVA Summary'!P$75:P$76)*(MONTH($E129)-1)/12)*$H129</f>
        <v>0</v>
      </c>
      <c r="V129" s="229">
        <f>(SUM('1.  LRAMVA Summary'!Q$54:Q$74)+SUM('1.  LRAMVA Summary'!Q$75:Q$76)*(MONTH($E129)-1)/12)*$H129</f>
        <v>0</v>
      </c>
      <c r="W129" s="230">
        <f t="shared" si="67"/>
        <v>1949.0847646299385</v>
      </c>
    </row>
    <row r="130" spans="2:23" s="9" customFormat="1">
      <c r="B130" s="66"/>
      <c r="E130" s="213">
        <v>43405</v>
      </c>
      <c r="F130" s="213" t="s">
        <v>185</v>
      </c>
      <c r="G130" s="214" t="s">
        <v>69</v>
      </c>
      <c r="H130" s="239">
        <f t="shared" ref="H130:H131" si="70">$C$46/12</f>
        <v>1.8083333333333335E-3</v>
      </c>
      <c r="I130" s="229">
        <f>(SUM('1.  LRAMVA Summary'!D$54:D$74)+SUM('1.  LRAMVA Summary'!D$75:D$76)*(MONTH($E130)-1)/12)*$H130</f>
        <v>688.65275813896994</v>
      </c>
      <c r="J130" s="229">
        <f>(SUM('1.  LRAMVA Summary'!E$54:E$74)+SUM('1.  LRAMVA Summary'!E$75:E$76)*(MONTH($E130)-1)/12)*$H130</f>
        <v>712.63396228399677</v>
      </c>
      <c r="K130" s="229">
        <f>(SUM('1.  LRAMVA Summary'!F$54:F$74)+SUM('1.  LRAMVA Summary'!F$75:F$76)*(MONTH($E130)-1)/12)*$H130</f>
        <v>518.37130137235999</v>
      </c>
      <c r="L130" s="229">
        <f>(SUM('1.  LRAMVA Summary'!G$54:G$74)+SUM('1.  LRAMVA Summary'!G$75:G$76)*(MONTH($E130)-1)/12)*$H130</f>
        <v>28.128817797806523</v>
      </c>
      <c r="M130" s="229">
        <f>(SUM('1.  LRAMVA Summary'!H$54:H$74)+SUM('1.  LRAMVA Summary'!H$75:H$76)*(MONTH($E130)-1)/12)*$H130</f>
        <v>94.037480158559561</v>
      </c>
      <c r="N130" s="229">
        <f>(SUM('1.  LRAMVA Summary'!I$54:I$74)+SUM('1.  LRAMVA Summary'!I$75:I$76)*(MONTH($E130)-1)/12)*$H130</f>
        <v>0</v>
      </c>
      <c r="O130" s="229">
        <f>(SUM('1.  LRAMVA Summary'!J$54:J$74)+SUM('1.  LRAMVA Summary'!J$75:J$76)*(MONTH($E130)-1)/12)*$H130</f>
        <v>0</v>
      </c>
      <c r="P130" s="229">
        <f>(SUM('1.  LRAMVA Summary'!K$54:K$74)+SUM('1.  LRAMVA Summary'!K$75:K$76)*(MONTH($E130)-1)/12)*$H130</f>
        <v>0</v>
      </c>
      <c r="Q130" s="229">
        <f>(SUM('1.  LRAMVA Summary'!L$54:L$74)+SUM('1.  LRAMVA Summary'!L$75:L$76)*(MONTH($E130)-1)/12)*$H130</f>
        <v>0</v>
      </c>
      <c r="R130" s="229">
        <f>(SUM('1.  LRAMVA Summary'!M$54:M$74)+SUM('1.  LRAMVA Summary'!M$75:M$76)*(MONTH($E130)-1)/12)*$H130</f>
        <v>0</v>
      </c>
      <c r="S130" s="229">
        <f>(SUM('1.  LRAMVA Summary'!N$54:N$74)+SUM('1.  LRAMVA Summary'!N$75:N$76)*(MONTH($E130)-1)/12)*$H130</f>
        <v>0</v>
      </c>
      <c r="T130" s="229">
        <f>(SUM('1.  LRAMVA Summary'!O$54:O$74)+SUM('1.  LRAMVA Summary'!O$75:O$76)*(MONTH($E130)-1)/12)*$H130</f>
        <v>0</v>
      </c>
      <c r="U130" s="229">
        <f>(SUM('1.  LRAMVA Summary'!P$54:P$74)+SUM('1.  LRAMVA Summary'!P$75:P$76)*(MONTH($E130)-1)/12)*$H130</f>
        <v>0</v>
      </c>
      <c r="V130" s="229">
        <f>(SUM('1.  LRAMVA Summary'!Q$54:Q$74)+SUM('1.  LRAMVA Summary'!Q$75:Q$76)*(MONTH($E130)-1)/12)*$H130</f>
        <v>0</v>
      </c>
      <c r="W130" s="230">
        <f t="shared" si="67"/>
        <v>2041.8243197516927</v>
      </c>
    </row>
    <row r="131" spans="2:23" s="9" customFormat="1">
      <c r="B131" s="66"/>
      <c r="E131" s="213">
        <v>43435</v>
      </c>
      <c r="F131" s="213" t="s">
        <v>185</v>
      </c>
      <c r="G131" s="214" t="s">
        <v>69</v>
      </c>
      <c r="H131" s="239">
        <f t="shared" si="70"/>
        <v>1.8083333333333335E-3</v>
      </c>
      <c r="I131" s="229">
        <f>(SUM('1.  LRAMVA Summary'!D$54:D$74)+SUM('1.  LRAMVA Summary'!D$75:D$76)*(MONTH($E131)-1)/12)*$H131</f>
        <v>709.55287597365566</v>
      </c>
      <c r="J131" s="229">
        <f>(SUM('1.  LRAMVA Summary'!E$54:E$74)+SUM('1.  LRAMVA Summary'!E$75:E$76)*(MONTH($E131)-1)/12)*$H131</f>
        <v>751.35943798027188</v>
      </c>
      <c r="K131" s="229">
        <f>(SUM('1.  LRAMVA Summary'!F$54:F$74)+SUM('1.  LRAMVA Summary'!F$75:F$76)*(MONTH($E131)-1)/12)*$H131</f>
        <v>545.73000721171911</v>
      </c>
      <c r="L131" s="229">
        <f>(SUM('1.  LRAMVA Summary'!G$54:G$74)+SUM('1.  LRAMVA Summary'!G$75:G$76)*(MONTH($E131)-1)/12)*$H131</f>
        <v>29.496126208150613</v>
      </c>
      <c r="M131" s="229">
        <f>(SUM('1.  LRAMVA Summary'!H$54:H$74)+SUM('1.  LRAMVA Summary'!H$75:H$76)*(MONTH($E131)-1)/12)*$H131</f>
        <v>98.425427499649672</v>
      </c>
      <c r="N131" s="229">
        <f>(SUM('1.  LRAMVA Summary'!I$54:I$74)+SUM('1.  LRAMVA Summary'!I$75:I$76)*(MONTH($E131)-1)/12)*$H131</f>
        <v>0</v>
      </c>
      <c r="O131" s="229">
        <f>(SUM('1.  LRAMVA Summary'!J$54:J$74)+SUM('1.  LRAMVA Summary'!J$75:J$76)*(MONTH($E131)-1)/12)*$H131</f>
        <v>0</v>
      </c>
      <c r="P131" s="229">
        <f>(SUM('1.  LRAMVA Summary'!K$54:K$74)+SUM('1.  LRAMVA Summary'!K$75:K$76)*(MONTH($E131)-1)/12)*$H131</f>
        <v>0</v>
      </c>
      <c r="Q131" s="229">
        <f>(SUM('1.  LRAMVA Summary'!L$54:L$74)+SUM('1.  LRAMVA Summary'!L$75:L$76)*(MONTH($E131)-1)/12)*$H131</f>
        <v>0</v>
      </c>
      <c r="R131" s="229">
        <f>(SUM('1.  LRAMVA Summary'!M$54:M$74)+SUM('1.  LRAMVA Summary'!M$75:M$76)*(MONTH($E131)-1)/12)*$H131</f>
        <v>0</v>
      </c>
      <c r="S131" s="229">
        <f>(SUM('1.  LRAMVA Summary'!N$54:N$74)+SUM('1.  LRAMVA Summary'!N$75:N$76)*(MONTH($E131)-1)/12)*$H131</f>
        <v>0</v>
      </c>
      <c r="T131" s="229">
        <f>(SUM('1.  LRAMVA Summary'!O$54:O$74)+SUM('1.  LRAMVA Summary'!O$75:O$76)*(MONTH($E131)-1)/12)*$H131</f>
        <v>0</v>
      </c>
      <c r="U131" s="229">
        <f>(SUM('1.  LRAMVA Summary'!P$54:P$74)+SUM('1.  LRAMVA Summary'!P$75:P$76)*(MONTH($E131)-1)/12)*$H131</f>
        <v>0</v>
      </c>
      <c r="V131" s="229">
        <f>(SUM('1.  LRAMVA Summary'!Q$54:Q$74)+SUM('1.  LRAMVA Summary'!Q$75:Q$76)*(MONTH($E131)-1)/12)*$H131</f>
        <v>0</v>
      </c>
      <c r="W131" s="230">
        <f t="shared" si="67"/>
        <v>2134.5638748734468</v>
      </c>
    </row>
    <row r="132" spans="2:23" s="9" customFormat="1" ht="15" thickBot="1">
      <c r="B132" s="66"/>
      <c r="E132" s="215" t="s">
        <v>467</v>
      </c>
      <c r="F132" s="215"/>
      <c r="G132" s="216"/>
      <c r="H132" s="217"/>
      <c r="I132" s="218">
        <f>SUM(I119:I131)</f>
        <v>7769.5599062357569</v>
      </c>
      <c r="J132" s="218">
        <f>SUM(J119:J131)</f>
        <v>6763.4791078719054</v>
      </c>
      <c r="K132" s="218">
        <f t="shared" ref="K132:O132" si="71">SUM(K119:K131)</f>
        <v>4980.2696558506959</v>
      </c>
      <c r="L132" s="218">
        <f t="shared" si="71"/>
        <v>279.00565047348357</v>
      </c>
      <c r="M132" s="218">
        <f t="shared" si="71"/>
        <v>946.41604100682969</v>
      </c>
      <c r="N132" s="218">
        <f t="shared" si="71"/>
        <v>0</v>
      </c>
      <c r="O132" s="218">
        <f t="shared" si="71"/>
        <v>0</v>
      </c>
      <c r="P132" s="218">
        <f t="shared" ref="P132:V132" si="72">SUM(P119:P131)</f>
        <v>0</v>
      </c>
      <c r="Q132" s="218">
        <f t="shared" si="72"/>
        <v>0</v>
      </c>
      <c r="R132" s="218">
        <f t="shared" si="72"/>
        <v>0</v>
      </c>
      <c r="S132" s="218">
        <f t="shared" si="72"/>
        <v>0</v>
      </c>
      <c r="T132" s="218">
        <f t="shared" si="72"/>
        <v>0</v>
      </c>
      <c r="U132" s="218">
        <f t="shared" si="72"/>
        <v>0</v>
      </c>
      <c r="V132" s="218">
        <f t="shared" si="72"/>
        <v>0</v>
      </c>
      <c r="W132" s="218">
        <f>SUM(W119:W131)</f>
        <v>20738.730361438673</v>
      </c>
    </row>
    <row r="133" spans="2:23" s="9" customFormat="1" ht="15" thickTop="1">
      <c r="B133" s="66"/>
      <c r="E133" s="219" t="s">
        <v>67</v>
      </c>
      <c r="F133" s="219"/>
      <c r="G133" s="220"/>
      <c r="H133" s="221"/>
      <c r="I133" s="222"/>
      <c r="J133" s="222"/>
      <c r="K133" s="222"/>
      <c r="L133" s="222"/>
      <c r="M133" s="222"/>
      <c r="N133" s="222"/>
      <c r="O133" s="222"/>
      <c r="P133" s="222"/>
      <c r="Q133" s="222"/>
      <c r="R133" s="222"/>
      <c r="S133" s="222"/>
      <c r="T133" s="222"/>
      <c r="U133" s="222"/>
      <c r="V133" s="222"/>
      <c r="W133" s="223"/>
    </row>
    <row r="134" spans="2:23" s="9" customFormat="1">
      <c r="B134" s="66"/>
      <c r="E134" s="224" t="s">
        <v>431</v>
      </c>
      <c r="F134" s="224"/>
      <c r="G134" s="225"/>
      <c r="H134" s="226"/>
      <c r="I134" s="227">
        <f>I132+I133</f>
        <v>7769.5599062357569</v>
      </c>
      <c r="J134" s="227">
        <f t="shared" ref="J134" si="73">J132+J133</f>
        <v>6763.4791078719054</v>
      </c>
      <c r="K134" s="227">
        <f t="shared" ref="K134" si="74">K132+K133</f>
        <v>4980.2696558506959</v>
      </c>
      <c r="L134" s="227">
        <f t="shared" ref="L134" si="75">L132+L133</f>
        <v>279.00565047348357</v>
      </c>
      <c r="M134" s="227">
        <f t="shared" ref="M134" si="76">M132+M133</f>
        <v>946.41604100682969</v>
      </c>
      <c r="N134" s="227">
        <f t="shared" ref="N134" si="77">N132+N133</f>
        <v>0</v>
      </c>
      <c r="O134" s="227">
        <f t="shared" ref="O134:V134" si="78">O132+O133</f>
        <v>0</v>
      </c>
      <c r="P134" s="227">
        <f t="shared" si="78"/>
        <v>0</v>
      </c>
      <c r="Q134" s="227">
        <f t="shared" si="78"/>
        <v>0</v>
      </c>
      <c r="R134" s="227">
        <f t="shared" si="78"/>
        <v>0</v>
      </c>
      <c r="S134" s="227">
        <f t="shared" si="78"/>
        <v>0</v>
      </c>
      <c r="T134" s="227">
        <f t="shared" si="78"/>
        <v>0</v>
      </c>
      <c r="U134" s="227">
        <f t="shared" si="78"/>
        <v>0</v>
      </c>
      <c r="V134" s="227">
        <f t="shared" si="78"/>
        <v>0</v>
      </c>
      <c r="W134" s="227">
        <f>W132+W133</f>
        <v>20738.730361438673</v>
      </c>
    </row>
    <row r="135" spans="2:23" s="9" customFormat="1">
      <c r="B135" s="66"/>
      <c r="E135" s="213">
        <v>43466</v>
      </c>
      <c r="F135" s="213" t="s">
        <v>186</v>
      </c>
      <c r="G135" s="214" t="s">
        <v>65</v>
      </c>
      <c r="H135" s="239">
        <f>$C$47/12</f>
        <v>2.0416666666666669E-3</v>
      </c>
      <c r="I135" s="229">
        <f>(SUM('1.  LRAMVA Summary'!D$54:D$77)+SUM('1.  LRAMVA Summary'!D$78:D$79)*(MONTH($E135)-1)/12)*$H135</f>
        <v>824.70499300941765</v>
      </c>
      <c r="J135" s="229">
        <f>(SUM('1.  LRAMVA Summary'!E$54:E$77)+SUM('1.  LRAMVA Summary'!E$78:E$79)*(MONTH($E135)-1)/12)*$H135</f>
        <v>892.03135415094039</v>
      </c>
      <c r="K135" s="229">
        <f>(SUM('1.  LRAMVA Summary'!F$54:F$77)+SUM('1.  LRAMVA Summary'!F$78:F$79)*(MONTH($E135)-1)/12)*$H135</f>
        <v>647.03564376734641</v>
      </c>
      <c r="L135" s="229">
        <f>(SUM('1.  LRAMVA Summary'!G$54:G$77)+SUM('1.  LRAMVA Summary'!G$78:G$79)*(MONTH($E135)-1)/12)*$H135</f>
        <v>34.845813278945634</v>
      </c>
      <c r="M135" s="229">
        <f>(SUM('1.  LRAMVA Summary'!H$54:H$77)+SUM('1.  LRAMVA Summary'!H$78:H$79)*(MONTH($E135)-1)/12)*$H135</f>
        <v>116.07961675567397</v>
      </c>
      <c r="N135" s="229">
        <f>(SUM('1.  LRAMVA Summary'!I$54:I$77)+SUM('1.  LRAMVA Summary'!I$78:I$79)*(MONTH($E135)-1)/12)*$H135</f>
        <v>0</v>
      </c>
      <c r="O135" s="229">
        <f>(SUM('1.  LRAMVA Summary'!J$54:J$77)+SUM('1.  LRAMVA Summary'!J$78:J$79)*(MONTH($E135)-1)/12)*$H135</f>
        <v>0</v>
      </c>
      <c r="P135" s="229">
        <f>(SUM('1.  LRAMVA Summary'!K$54:K$77)+SUM('1.  LRAMVA Summary'!K$78:K$79)*(MONTH($E135)-1)/12)*$H135</f>
        <v>0</v>
      </c>
      <c r="Q135" s="229">
        <f>(SUM('1.  LRAMVA Summary'!L$54:L$77)+SUM('1.  LRAMVA Summary'!L$78:L$79)*(MONTH($E135)-1)/12)*$H135</f>
        <v>0</v>
      </c>
      <c r="R135" s="229">
        <f>(SUM('1.  LRAMVA Summary'!M$54:M$77)+SUM('1.  LRAMVA Summary'!M$78:M$79)*(MONTH($E135)-1)/12)*$H135</f>
        <v>0</v>
      </c>
      <c r="S135" s="229">
        <f>(SUM('1.  LRAMVA Summary'!N$54:N$77)+SUM('1.  LRAMVA Summary'!N$78:N$79)*(MONTH($E135)-1)/12)*$H135</f>
        <v>0</v>
      </c>
      <c r="T135" s="229">
        <f>(SUM('1.  LRAMVA Summary'!O$54:O$77)+SUM('1.  LRAMVA Summary'!O$78:O$79)*(MONTH($E135)-1)/12)*$H135</f>
        <v>0</v>
      </c>
      <c r="U135" s="229">
        <f>(SUM('1.  LRAMVA Summary'!P$54:P$77)+SUM('1.  LRAMVA Summary'!P$78:P$79)*(MONTH($E135)-1)/12)*$H135</f>
        <v>0</v>
      </c>
      <c r="V135" s="229">
        <f>(SUM('1.  LRAMVA Summary'!Q$54:Q$77)+SUM('1.  LRAMVA Summary'!Q$78:Q$79)*(MONTH($E135)-1)/12)*$H135</f>
        <v>0</v>
      </c>
      <c r="W135" s="230">
        <f>SUM(I135:V135)</f>
        <v>2514.697420962324</v>
      </c>
    </row>
    <row r="136" spans="2:23" s="9" customFormat="1">
      <c r="B136" s="66"/>
      <c r="E136" s="213">
        <v>43497</v>
      </c>
      <c r="F136" s="213" t="s">
        <v>186</v>
      </c>
      <c r="G136" s="214" t="s">
        <v>65</v>
      </c>
      <c r="H136" s="239">
        <f t="shared" ref="H136:H137" si="79">$C$47/12</f>
        <v>2.0416666666666669E-3</v>
      </c>
      <c r="I136" s="229">
        <f>(SUM('1.  LRAMVA Summary'!D$54:D$77)+SUM('1.  LRAMVA Summary'!D$78:D$79)*(MONTH($E136)-1)/12)*$H136</f>
        <v>824.70499300941765</v>
      </c>
      <c r="J136" s="229">
        <f>(SUM('1.  LRAMVA Summary'!E$54:E$77)+SUM('1.  LRAMVA Summary'!E$78:E$79)*(MONTH($E136)-1)/12)*$H136</f>
        <v>892.03135415094039</v>
      </c>
      <c r="K136" s="229">
        <f>(SUM('1.  LRAMVA Summary'!F$54:F$77)+SUM('1.  LRAMVA Summary'!F$78:F$79)*(MONTH($E136)-1)/12)*$H136</f>
        <v>647.03564376734641</v>
      </c>
      <c r="L136" s="229">
        <f>(SUM('1.  LRAMVA Summary'!G$54:G$77)+SUM('1.  LRAMVA Summary'!G$78:G$79)*(MONTH($E136)-1)/12)*$H136</f>
        <v>34.845813278945634</v>
      </c>
      <c r="M136" s="229">
        <f>(SUM('1.  LRAMVA Summary'!H$54:H$77)+SUM('1.  LRAMVA Summary'!H$78:H$79)*(MONTH($E136)-1)/12)*$H136</f>
        <v>116.07961675567397</v>
      </c>
      <c r="N136" s="229">
        <f>(SUM('1.  LRAMVA Summary'!I$54:I$77)+SUM('1.  LRAMVA Summary'!I$78:I$79)*(MONTH($E136)-1)/12)*$H136</f>
        <v>0</v>
      </c>
      <c r="O136" s="229">
        <f>(SUM('1.  LRAMVA Summary'!J$54:J$77)+SUM('1.  LRAMVA Summary'!J$78:J$79)*(MONTH($E136)-1)/12)*$H136</f>
        <v>0</v>
      </c>
      <c r="P136" s="229">
        <f>(SUM('1.  LRAMVA Summary'!K$54:K$77)+SUM('1.  LRAMVA Summary'!K$78:K$79)*(MONTH($E136)-1)/12)*$H136</f>
        <v>0</v>
      </c>
      <c r="Q136" s="229">
        <f>(SUM('1.  LRAMVA Summary'!L$54:L$77)+SUM('1.  LRAMVA Summary'!L$78:L$79)*(MONTH($E136)-1)/12)*$H136</f>
        <v>0</v>
      </c>
      <c r="R136" s="229">
        <f>(SUM('1.  LRAMVA Summary'!M$54:M$77)+SUM('1.  LRAMVA Summary'!M$78:M$79)*(MONTH($E136)-1)/12)*$H136</f>
        <v>0</v>
      </c>
      <c r="S136" s="229">
        <f>(SUM('1.  LRAMVA Summary'!N$54:N$77)+SUM('1.  LRAMVA Summary'!N$78:N$79)*(MONTH($E136)-1)/12)*$H136</f>
        <v>0</v>
      </c>
      <c r="T136" s="229">
        <f>(SUM('1.  LRAMVA Summary'!O$54:O$77)+SUM('1.  LRAMVA Summary'!O$78:O$79)*(MONTH($E136)-1)/12)*$H136</f>
        <v>0</v>
      </c>
      <c r="U136" s="229">
        <f>(SUM('1.  LRAMVA Summary'!P$54:P$77)+SUM('1.  LRAMVA Summary'!P$78:P$79)*(MONTH($E136)-1)/12)*$H136</f>
        <v>0</v>
      </c>
      <c r="V136" s="229">
        <f>(SUM('1.  LRAMVA Summary'!Q$54:Q$77)+SUM('1.  LRAMVA Summary'!Q$78:Q$79)*(MONTH($E136)-1)/12)*$H136</f>
        <v>0</v>
      </c>
      <c r="W136" s="230">
        <f t="shared" ref="W136:W146" si="80">SUM(I136:V136)</f>
        <v>2514.697420962324</v>
      </c>
    </row>
    <row r="137" spans="2:23" s="9" customFormat="1">
      <c r="B137" s="66"/>
      <c r="E137" s="213">
        <v>43525</v>
      </c>
      <c r="F137" s="213" t="s">
        <v>186</v>
      </c>
      <c r="G137" s="214" t="s">
        <v>65</v>
      </c>
      <c r="H137" s="239">
        <f t="shared" si="79"/>
        <v>2.0416666666666669E-3</v>
      </c>
      <c r="I137" s="229">
        <f>(SUM('1.  LRAMVA Summary'!D$54:D$77)+SUM('1.  LRAMVA Summary'!D$78:D$79)*(MONTH($E137)-1)/12)*$H137</f>
        <v>824.70499300941765</v>
      </c>
      <c r="J137" s="229">
        <f>(SUM('1.  LRAMVA Summary'!E$54:E$77)+SUM('1.  LRAMVA Summary'!E$78:E$79)*(MONTH($E137)-1)/12)*$H137</f>
        <v>892.03135415094039</v>
      </c>
      <c r="K137" s="229">
        <f>(SUM('1.  LRAMVA Summary'!F$54:F$77)+SUM('1.  LRAMVA Summary'!F$78:F$79)*(MONTH($E137)-1)/12)*$H137</f>
        <v>647.03564376734641</v>
      </c>
      <c r="L137" s="229">
        <f>(SUM('1.  LRAMVA Summary'!G$54:G$77)+SUM('1.  LRAMVA Summary'!G$78:G$79)*(MONTH($E137)-1)/12)*$H137</f>
        <v>34.845813278945634</v>
      </c>
      <c r="M137" s="229">
        <f>(SUM('1.  LRAMVA Summary'!H$54:H$77)+SUM('1.  LRAMVA Summary'!H$78:H$79)*(MONTH($E137)-1)/12)*$H137</f>
        <v>116.07961675567397</v>
      </c>
      <c r="N137" s="229">
        <f>(SUM('1.  LRAMVA Summary'!I$54:I$77)+SUM('1.  LRAMVA Summary'!I$78:I$79)*(MONTH($E137)-1)/12)*$H137</f>
        <v>0</v>
      </c>
      <c r="O137" s="229">
        <f>(SUM('1.  LRAMVA Summary'!J$54:J$77)+SUM('1.  LRAMVA Summary'!J$78:J$79)*(MONTH($E137)-1)/12)*$H137</f>
        <v>0</v>
      </c>
      <c r="P137" s="229">
        <f>(SUM('1.  LRAMVA Summary'!K$54:K$77)+SUM('1.  LRAMVA Summary'!K$78:K$79)*(MONTH($E137)-1)/12)*$H137</f>
        <v>0</v>
      </c>
      <c r="Q137" s="229">
        <f>(SUM('1.  LRAMVA Summary'!L$54:L$77)+SUM('1.  LRAMVA Summary'!L$78:L$79)*(MONTH($E137)-1)/12)*$H137</f>
        <v>0</v>
      </c>
      <c r="R137" s="229">
        <f>(SUM('1.  LRAMVA Summary'!M$54:M$77)+SUM('1.  LRAMVA Summary'!M$78:M$79)*(MONTH($E137)-1)/12)*$H137</f>
        <v>0</v>
      </c>
      <c r="S137" s="229">
        <f>(SUM('1.  LRAMVA Summary'!N$54:N$77)+SUM('1.  LRAMVA Summary'!N$78:N$79)*(MONTH($E137)-1)/12)*$H137</f>
        <v>0</v>
      </c>
      <c r="T137" s="229">
        <f>(SUM('1.  LRAMVA Summary'!O$54:O$77)+SUM('1.  LRAMVA Summary'!O$78:O$79)*(MONTH($E137)-1)/12)*$H137</f>
        <v>0</v>
      </c>
      <c r="U137" s="229">
        <f>(SUM('1.  LRAMVA Summary'!P$54:P$77)+SUM('1.  LRAMVA Summary'!P$78:P$79)*(MONTH($E137)-1)/12)*$H137</f>
        <v>0</v>
      </c>
      <c r="V137" s="229">
        <f>(SUM('1.  LRAMVA Summary'!Q$54:Q$77)+SUM('1.  LRAMVA Summary'!Q$78:Q$79)*(MONTH($E137)-1)/12)*$H137</f>
        <v>0</v>
      </c>
      <c r="W137" s="230">
        <f t="shared" si="80"/>
        <v>2514.697420962324</v>
      </c>
    </row>
    <row r="138" spans="2:23" s="8" customFormat="1">
      <c r="B138" s="238"/>
      <c r="E138" s="213">
        <v>43556</v>
      </c>
      <c r="F138" s="213" t="s">
        <v>186</v>
      </c>
      <c r="G138" s="214" t="s">
        <v>66</v>
      </c>
      <c r="H138" s="239">
        <f>$C$48/12</f>
        <v>1.8166666666666667E-3</v>
      </c>
      <c r="I138" s="229">
        <f>(SUM('1.  LRAMVA Summary'!D$54:D$77)+SUM('1.  LRAMVA Summary'!D$78:D$79)*(MONTH($E138)-1)/12)*$H138</f>
        <v>733.81913663695116</v>
      </c>
      <c r="J138" s="229">
        <f>(SUM('1.  LRAMVA Summary'!E$54:E$77)+SUM('1.  LRAMVA Summary'!E$78:E$79)*(MONTH($E138)-1)/12)*$H138</f>
        <v>793.72585797920408</v>
      </c>
      <c r="K138" s="229">
        <f>(SUM('1.  LRAMVA Summary'!F$54:F$77)+SUM('1.  LRAMVA Summary'!F$78:F$79)*(MONTH($E138)-1)/12)*$H138</f>
        <v>575.7296748623736</v>
      </c>
      <c r="L138" s="229">
        <f>(SUM('1.  LRAMVA Summary'!G$54:G$77)+SUM('1.  LRAMVA Summary'!G$78:G$79)*(MONTH($E138)-1)/12)*$H138</f>
        <v>31.005662427796519</v>
      </c>
      <c r="M138" s="229">
        <f>(SUM('1.  LRAMVA Summary'!H$54:H$77)+SUM('1.  LRAMVA Summary'!H$78:H$79)*(MONTH($E138)-1)/12)*$H138</f>
        <v>103.28716919484458</v>
      </c>
      <c r="N138" s="229">
        <f>(SUM('1.  LRAMVA Summary'!I$54:I$77)+SUM('1.  LRAMVA Summary'!I$78:I$79)*(MONTH($E138)-1)/12)*$H138</f>
        <v>0</v>
      </c>
      <c r="O138" s="229">
        <f>(SUM('1.  LRAMVA Summary'!J$54:J$77)+SUM('1.  LRAMVA Summary'!J$78:J$79)*(MONTH($E138)-1)/12)*$H138</f>
        <v>0</v>
      </c>
      <c r="P138" s="229">
        <f>(SUM('1.  LRAMVA Summary'!K$54:K$77)+SUM('1.  LRAMVA Summary'!K$78:K$79)*(MONTH($E138)-1)/12)*$H138</f>
        <v>0</v>
      </c>
      <c r="Q138" s="229">
        <f>(SUM('1.  LRAMVA Summary'!L$54:L$77)+SUM('1.  LRAMVA Summary'!L$78:L$79)*(MONTH($E138)-1)/12)*$H138</f>
        <v>0</v>
      </c>
      <c r="R138" s="229">
        <f>(SUM('1.  LRAMVA Summary'!M$54:M$77)+SUM('1.  LRAMVA Summary'!M$78:M$79)*(MONTH($E138)-1)/12)*$H138</f>
        <v>0</v>
      </c>
      <c r="S138" s="229">
        <f>(SUM('1.  LRAMVA Summary'!N$54:N$77)+SUM('1.  LRAMVA Summary'!N$78:N$79)*(MONTH($E138)-1)/12)*$H138</f>
        <v>0</v>
      </c>
      <c r="T138" s="229">
        <f>(SUM('1.  LRAMVA Summary'!O$54:O$77)+SUM('1.  LRAMVA Summary'!O$78:O$79)*(MONTH($E138)-1)/12)*$H138</f>
        <v>0</v>
      </c>
      <c r="U138" s="229">
        <f>(SUM('1.  LRAMVA Summary'!P$54:P$77)+SUM('1.  LRAMVA Summary'!P$78:P$79)*(MONTH($E138)-1)/12)*$H138</f>
        <v>0</v>
      </c>
      <c r="V138" s="229">
        <f>(SUM('1.  LRAMVA Summary'!Q$54:Q$77)+SUM('1.  LRAMVA Summary'!Q$78:Q$79)*(MONTH($E138)-1)/12)*$H138</f>
        <v>0</v>
      </c>
      <c r="W138" s="230">
        <f t="shared" si="80"/>
        <v>2237.5675011011695</v>
      </c>
    </row>
    <row r="139" spans="2:23" s="9" customFormat="1">
      <c r="B139" s="66"/>
      <c r="E139" s="213">
        <v>43586</v>
      </c>
      <c r="F139" s="213" t="s">
        <v>186</v>
      </c>
      <c r="G139" s="214" t="s">
        <v>66</v>
      </c>
      <c r="H139" s="239">
        <f>$C$48/12</f>
        <v>1.8166666666666667E-3</v>
      </c>
      <c r="I139" s="229">
        <f>(SUM('1.  LRAMVA Summary'!D$54:D$77)+SUM('1.  LRAMVA Summary'!D$78:D$79)*(MONTH($E139)-1)/12)*$H139</f>
        <v>733.81913663695116</v>
      </c>
      <c r="J139" s="229">
        <f>(SUM('1.  LRAMVA Summary'!E$54:E$77)+SUM('1.  LRAMVA Summary'!E$78:E$79)*(MONTH($E139)-1)/12)*$H139</f>
        <v>793.72585797920408</v>
      </c>
      <c r="K139" s="229">
        <f>(SUM('1.  LRAMVA Summary'!F$54:F$77)+SUM('1.  LRAMVA Summary'!F$78:F$79)*(MONTH($E139)-1)/12)*$H139</f>
        <v>575.7296748623736</v>
      </c>
      <c r="L139" s="229">
        <f>(SUM('1.  LRAMVA Summary'!G$54:G$77)+SUM('1.  LRAMVA Summary'!G$78:G$79)*(MONTH($E139)-1)/12)*$H139</f>
        <v>31.005662427796519</v>
      </c>
      <c r="M139" s="229">
        <f>(SUM('1.  LRAMVA Summary'!H$54:H$77)+SUM('1.  LRAMVA Summary'!H$78:H$79)*(MONTH($E139)-1)/12)*$H139</f>
        <v>103.28716919484458</v>
      </c>
      <c r="N139" s="229">
        <f>(SUM('1.  LRAMVA Summary'!I$54:I$77)+SUM('1.  LRAMVA Summary'!I$78:I$79)*(MONTH($E139)-1)/12)*$H139</f>
        <v>0</v>
      </c>
      <c r="O139" s="229">
        <f>(SUM('1.  LRAMVA Summary'!J$54:J$77)+SUM('1.  LRAMVA Summary'!J$78:J$79)*(MONTH($E139)-1)/12)*$H139</f>
        <v>0</v>
      </c>
      <c r="P139" s="229">
        <f>(SUM('1.  LRAMVA Summary'!K$54:K$77)+SUM('1.  LRAMVA Summary'!K$78:K$79)*(MONTH($E139)-1)/12)*$H139</f>
        <v>0</v>
      </c>
      <c r="Q139" s="229">
        <f>(SUM('1.  LRAMVA Summary'!L$54:L$77)+SUM('1.  LRAMVA Summary'!L$78:L$79)*(MONTH($E139)-1)/12)*$H139</f>
        <v>0</v>
      </c>
      <c r="R139" s="229">
        <f>(SUM('1.  LRAMVA Summary'!M$54:M$77)+SUM('1.  LRAMVA Summary'!M$78:M$79)*(MONTH($E139)-1)/12)*$H139</f>
        <v>0</v>
      </c>
      <c r="S139" s="229">
        <f>(SUM('1.  LRAMVA Summary'!N$54:N$77)+SUM('1.  LRAMVA Summary'!N$78:N$79)*(MONTH($E139)-1)/12)*$H139</f>
        <v>0</v>
      </c>
      <c r="T139" s="229">
        <f>(SUM('1.  LRAMVA Summary'!O$54:O$77)+SUM('1.  LRAMVA Summary'!O$78:O$79)*(MONTH($E139)-1)/12)*$H139</f>
        <v>0</v>
      </c>
      <c r="U139" s="229">
        <f>(SUM('1.  LRAMVA Summary'!P$54:P$77)+SUM('1.  LRAMVA Summary'!P$78:P$79)*(MONTH($E139)-1)/12)*$H139</f>
        <v>0</v>
      </c>
      <c r="V139" s="229">
        <f>(SUM('1.  LRAMVA Summary'!Q$54:Q$77)+SUM('1.  LRAMVA Summary'!Q$78:Q$79)*(MONTH($E139)-1)/12)*$H139</f>
        <v>0</v>
      </c>
      <c r="W139" s="230">
        <f t="shared" si="80"/>
        <v>2237.5675011011695</v>
      </c>
    </row>
    <row r="140" spans="2:23" s="9" customFormat="1">
      <c r="B140" s="66"/>
      <c r="E140" s="213">
        <v>43617</v>
      </c>
      <c r="F140" s="213" t="s">
        <v>186</v>
      </c>
      <c r="G140" s="214" t="s">
        <v>66</v>
      </c>
      <c r="H140" s="239">
        <f t="shared" ref="H140" si="81">$C$48/12</f>
        <v>1.8166666666666667E-3</v>
      </c>
      <c r="I140" s="229">
        <f>(SUM('1.  LRAMVA Summary'!D$54:D$77)+SUM('1.  LRAMVA Summary'!D$78:D$79)*(MONTH($E140)-1)/12)*$H140</f>
        <v>733.81913663695116</v>
      </c>
      <c r="J140" s="229">
        <f>(SUM('1.  LRAMVA Summary'!E$54:E$77)+SUM('1.  LRAMVA Summary'!E$78:E$79)*(MONTH($E140)-1)/12)*$H140</f>
        <v>793.72585797920408</v>
      </c>
      <c r="K140" s="229">
        <f>(SUM('1.  LRAMVA Summary'!F$54:F$77)+SUM('1.  LRAMVA Summary'!F$78:F$79)*(MONTH($E140)-1)/12)*$H140</f>
        <v>575.7296748623736</v>
      </c>
      <c r="L140" s="229">
        <f>(SUM('1.  LRAMVA Summary'!G$54:G$77)+SUM('1.  LRAMVA Summary'!G$78:G$79)*(MONTH($E140)-1)/12)*$H140</f>
        <v>31.005662427796519</v>
      </c>
      <c r="M140" s="229">
        <f>(SUM('1.  LRAMVA Summary'!H$54:H$77)+SUM('1.  LRAMVA Summary'!H$78:H$79)*(MONTH($E140)-1)/12)*$H140</f>
        <v>103.28716919484458</v>
      </c>
      <c r="N140" s="229">
        <f>(SUM('1.  LRAMVA Summary'!I$54:I$77)+SUM('1.  LRAMVA Summary'!I$78:I$79)*(MONTH($E140)-1)/12)*$H140</f>
        <v>0</v>
      </c>
      <c r="O140" s="229">
        <f>(SUM('1.  LRAMVA Summary'!J$54:J$77)+SUM('1.  LRAMVA Summary'!J$78:J$79)*(MONTH($E140)-1)/12)*$H140</f>
        <v>0</v>
      </c>
      <c r="P140" s="229">
        <f>(SUM('1.  LRAMVA Summary'!K$54:K$77)+SUM('1.  LRAMVA Summary'!K$78:K$79)*(MONTH($E140)-1)/12)*$H140</f>
        <v>0</v>
      </c>
      <c r="Q140" s="229">
        <f>(SUM('1.  LRAMVA Summary'!L$54:L$77)+SUM('1.  LRAMVA Summary'!L$78:L$79)*(MONTH($E140)-1)/12)*$H140</f>
        <v>0</v>
      </c>
      <c r="R140" s="229">
        <f>(SUM('1.  LRAMVA Summary'!M$54:M$77)+SUM('1.  LRAMVA Summary'!M$78:M$79)*(MONTH($E140)-1)/12)*$H140</f>
        <v>0</v>
      </c>
      <c r="S140" s="229">
        <f>(SUM('1.  LRAMVA Summary'!N$54:N$77)+SUM('1.  LRAMVA Summary'!N$78:N$79)*(MONTH($E140)-1)/12)*$H140</f>
        <v>0</v>
      </c>
      <c r="T140" s="229">
        <f>(SUM('1.  LRAMVA Summary'!O$54:O$77)+SUM('1.  LRAMVA Summary'!O$78:O$79)*(MONTH($E140)-1)/12)*$H140</f>
        <v>0</v>
      </c>
      <c r="U140" s="229">
        <f>(SUM('1.  LRAMVA Summary'!P$54:P$77)+SUM('1.  LRAMVA Summary'!P$78:P$79)*(MONTH($E140)-1)/12)*$H140</f>
        <v>0</v>
      </c>
      <c r="V140" s="229">
        <f>(SUM('1.  LRAMVA Summary'!Q$54:Q$77)+SUM('1.  LRAMVA Summary'!Q$78:Q$79)*(MONTH($E140)-1)/12)*$H140</f>
        <v>0</v>
      </c>
      <c r="W140" s="230">
        <f t="shared" si="80"/>
        <v>2237.5675011011695</v>
      </c>
    </row>
    <row r="141" spans="2:23" s="9" customFormat="1">
      <c r="B141" s="66"/>
      <c r="E141" s="213">
        <v>43647</v>
      </c>
      <c r="F141" s="213" t="s">
        <v>186</v>
      </c>
      <c r="G141" s="214" t="s">
        <v>68</v>
      </c>
      <c r="H141" s="239">
        <f>$C$49/12</f>
        <v>1.8166666666666667E-3</v>
      </c>
      <c r="I141" s="229">
        <f>(SUM('1.  LRAMVA Summary'!D$54:D$77)+SUM('1.  LRAMVA Summary'!D$78:D$79)*(MONTH($E141)-1)/12)*$H141</f>
        <v>733.81913663695116</v>
      </c>
      <c r="J141" s="229">
        <f>(SUM('1.  LRAMVA Summary'!E$54:E$77)+SUM('1.  LRAMVA Summary'!E$78:E$79)*(MONTH($E141)-1)/12)*$H141</f>
        <v>793.72585797920408</v>
      </c>
      <c r="K141" s="229">
        <f>(SUM('1.  LRAMVA Summary'!F$54:F$77)+SUM('1.  LRAMVA Summary'!F$78:F$79)*(MONTH($E141)-1)/12)*$H141</f>
        <v>575.7296748623736</v>
      </c>
      <c r="L141" s="229">
        <f>(SUM('1.  LRAMVA Summary'!G$54:G$77)+SUM('1.  LRAMVA Summary'!G$78:G$79)*(MONTH($E141)-1)/12)*$H141</f>
        <v>31.005662427796519</v>
      </c>
      <c r="M141" s="229">
        <f>(SUM('1.  LRAMVA Summary'!H$54:H$77)+SUM('1.  LRAMVA Summary'!H$78:H$79)*(MONTH($E141)-1)/12)*$H141</f>
        <v>103.28716919484458</v>
      </c>
      <c r="N141" s="229">
        <f>(SUM('1.  LRAMVA Summary'!I$54:I$77)+SUM('1.  LRAMVA Summary'!I$78:I$79)*(MONTH($E141)-1)/12)*$H141</f>
        <v>0</v>
      </c>
      <c r="O141" s="229">
        <f>(SUM('1.  LRAMVA Summary'!J$54:J$77)+SUM('1.  LRAMVA Summary'!J$78:J$79)*(MONTH($E141)-1)/12)*$H141</f>
        <v>0</v>
      </c>
      <c r="P141" s="229">
        <f>(SUM('1.  LRAMVA Summary'!K$54:K$77)+SUM('1.  LRAMVA Summary'!K$78:K$79)*(MONTH($E141)-1)/12)*$H141</f>
        <v>0</v>
      </c>
      <c r="Q141" s="229">
        <f>(SUM('1.  LRAMVA Summary'!L$54:L$77)+SUM('1.  LRAMVA Summary'!L$78:L$79)*(MONTH($E141)-1)/12)*$H141</f>
        <v>0</v>
      </c>
      <c r="R141" s="229">
        <f>(SUM('1.  LRAMVA Summary'!M$54:M$77)+SUM('1.  LRAMVA Summary'!M$78:M$79)*(MONTH($E141)-1)/12)*$H141</f>
        <v>0</v>
      </c>
      <c r="S141" s="229">
        <f>(SUM('1.  LRAMVA Summary'!N$54:N$77)+SUM('1.  LRAMVA Summary'!N$78:N$79)*(MONTH($E141)-1)/12)*$H141</f>
        <v>0</v>
      </c>
      <c r="T141" s="229">
        <f>(SUM('1.  LRAMVA Summary'!O$54:O$77)+SUM('1.  LRAMVA Summary'!O$78:O$79)*(MONTH($E141)-1)/12)*$H141</f>
        <v>0</v>
      </c>
      <c r="U141" s="229">
        <f>(SUM('1.  LRAMVA Summary'!P$54:P$77)+SUM('1.  LRAMVA Summary'!P$78:P$79)*(MONTH($E141)-1)/12)*$H141</f>
        <v>0</v>
      </c>
      <c r="V141" s="229">
        <f>(SUM('1.  LRAMVA Summary'!Q$54:Q$77)+SUM('1.  LRAMVA Summary'!Q$78:Q$79)*(MONTH($E141)-1)/12)*$H141</f>
        <v>0</v>
      </c>
      <c r="W141" s="230">
        <f t="shared" si="80"/>
        <v>2237.5675011011695</v>
      </c>
    </row>
    <row r="142" spans="2:23" s="9" customFormat="1">
      <c r="B142" s="66"/>
      <c r="E142" s="213">
        <v>43678</v>
      </c>
      <c r="F142" s="213" t="s">
        <v>186</v>
      </c>
      <c r="G142" s="214" t="s">
        <v>68</v>
      </c>
      <c r="H142" s="239">
        <f t="shared" ref="H142" si="82">$C$49/12</f>
        <v>1.8166666666666667E-3</v>
      </c>
      <c r="I142" s="229">
        <f>(SUM('1.  LRAMVA Summary'!D$54:D$77)+SUM('1.  LRAMVA Summary'!D$78:D$79)*(MONTH($E142)-1)/12)*$H142</f>
        <v>733.81913663695116</v>
      </c>
      <c r="J142" s="229">
        <f>(SUM('1.  LRAMVA Summary'!E$54:E$77)+SUM('1.  LRAMVA Summary'!E$78:E$79)*(MONTH($E142)-1)/12)*$H142</f>
        <v>793.72585797920408</v>
      </c>
      <c r="K142" s="229">
        <f>(SUM('1.  LRAMVA Summary'!F$54:F$77)+SUM('1.  LRAMVA Summary'!F$78:F$79)*(MONTH($E142)-1)/12)*$H142</f>
        <v>575.7296748623736</v>
      </c>
      <c r="L142" s="229">
        <f>(SUM('1.  LRAMVA Summary'!G$54:G$77)+SUM('1.  LRAMVA Summary'!G$78:G$79)*(MONTH($E142)-1)/12)*$H142</f>
        <v>31.005662427796519</v>
      </c>
      <c r="M142" s="229">
        <f>(SUM('1.  LRAMVA Summary'!H$54:H$77)+SUM('1.  LRAMVA Summary'!H$78:H$79)*(MONTH($E142)-1)/12)*$H142</f>
        <v>103.28716919484458</v>
      </c>
      <c r="N142" s="229">
        <f>(SUM('1.  LRAMVA Summary'!I$54:I$77)+SUM('1.  LRAMVA Summary'!I$78:I$79)*(MONTH($E142)-1)/12)*$H142</f>
        <v>0</v>
      </c>
      <c r="O142" s="229">
        <f>(SUM('1.  LRAMVA Summary'!J$54:J$77)+SUM('1.  LRAMVA Summary'!J$78:J$79)*(MONTH($E142)-1)/12)*$H142</f>
        <v>0</v>
      </c>
      <c r="P142" s="229">
        <f>(SUM('1.  LRAMVA Summary'!K$54:K$77)+SUM('1.  LRAMVA Summary'!K$78:K$79)*(MONTH($E142)-1)/12)*$H142</f>
        <v>0</v>
      </c>
      <c r="Q142" s="229">
        <f>(SUM('1.  LRAMVA Summary'!L$54:L$77)+SUM('1.  LRAMVA Summary'!L$78:L$79)*(MONTH($E142)-1)/12)*$H142</f>
        <v>0</v>
      </c>
      <c r="R142" s="229">
        <f>(SUM('1.  LRAMVA Summary'!M$54:M$77)+SUM('1.  LRAMVA Summary'!M$78:M$79)*(MONTH($E142)-1)/12)*$H142</f>
        <v>0</v>
      </c>
      <c r="S142" s="229">
        <f>(SUM('1.  LRAMVA Summary'!N$54:N$77)+SUM('1.  LRAMVA Summary'!N$78:N$79)*(MONTH($E142)-1)/12)*$H142</f>
        <v>0</v>
      </c>
      <c r="T142" s="229">
        <f>(SUM('1.  LRAMVA Summary'!O$54:O$77)+SUM('1.  LRAMVA Summary'!O$78:O$79)*(MONTH($E142)-1)/12)*$H142</f>
        <v>0</v>
      </c>
      <c r="U142" s="229">
        <f>(SUM('1.  LRAMVA Summary'!P$54:P$77)+SUM('1.  LRAMVA Summary'!P$78:P$79)*(MONTH($E142)-1)/12)*$H142</f>
        <v>0</v>
      </c>
      <c r="V142" s="229">
        <f>(SUM('1.  LRAMVA Summary'!Q$54:Q$77)+SUM('1.  LRAMVA Summary'!Q$78:Q$79)*(MONTH($E142)-1)/12)*$H142</f>
        <v>0</v>
      </c>
      <c r="W142" s="230">
        <f t="shared" si="80"/>
        <v>2237.5675011011695</v>
      </c>
    </row>
    <row r="143" spans="2:23" s="9" customFormat="1">
      <c r="B143" s="66"/>
      <c r="E143" s="213">
        <v>43709</v>
      </c>
      <c r="F143" s="213" t="s">
        <v>186</v>
      </c>
      <c r="G143" s="214" t="s">
        <v>68</v>
      </c>
      <c r="H143" s="239">
        <f>$C$49/12</f>
        <v>1.8166666666666667E-3</v>
      </c>
      <c r="I143" s="229">
        <f>(SUM('1.  LRAMVA Summary'!D$54:D$77)+SUM('1.  LRAMVA Summary'!D$78:D$79)*(MONTH($E143)-1)/12)*$H143</f>
        <v>733.81913663695116</v>
      </c>
      <c r="J143" s="229">
        <f>(SUM('1.  LRAMVA Summary'!E$54:E$77)+SUM('1.  LRAMVA Summary'!E$78:E$79)*(MONTH($E143)-1)/12)*$H143</f>
        <v>793.72585797920408</v>
      </c>
      <c r="K143" s="229">
        <f>(SUM('1.  LRAMVA Summary'!F$54:F$77)+SUM('1.  LRAMVA Summary'!F$78:F$79)*(MONTH($E143)-1)/12)*$H143</f>
        <v>575.7296748623736</v>
      </c>
      <c r="L143" s="229">
        <f>(SUM('1.  LRAMVA Summary'!G$54:G$77)+SUM('1.  LRAMVA Summary'!G$78:G$79)*(MONTH($E143)-1)/12)*$H143</f>
        <v>31.005662427796519</v>
      </c>
      <c r="M143" s="229">
        <f>(SUM('1.  LRAMVA Summary'!H$54:H$77)+SUM('1.  LRAMVA Summary'!H$78:H$79)*(MONTH($E143)-1)/12)*$H143</f>
        <v>103.28716919484458</v>
      </c>
      <c r="N143" s="229">
        <f>(SUM('1.  LRAMVA Summary'!I$54:I$77)+SUM('1.  LRAMVA Summary'!I$78:I$79)*(MONTH($E143)-1)/12)*$H143</f>
        <v>0</v>
      </c>
      <c r="O143" s="229">
        <f>(SUM('1.  LRAMVA Summary'!J$54:J$77)+SUM('1.  LRAMVA Summary'!J$78:J$79)*(MONTH($E143)-1)/12)*$H143</f>
        <v>0</v>
      </c>
      <c r="P143" s="229">
        <f>(SUM('1.  LRAMVA Summary'!K$54:K$77)+SUM('1.  LRAMVA Summary'!K$78:K$79)*(MONTH($E143)-1)/12)*$H143</f>
        <v>0</v>
      </c>
      <c r="Q143" s="229">
        <f>(SUM('1.  LRAMVA Summary'!L$54:L$77)+SUM('1.  LRAMVA Summary'!L$78:L$79)*(MONTH($E143)-1)/12)*$H143</f>
        <v>0</v>
      </c>
      <c r="R143" s="229">
        <f>(SUM('1.  LRAMVA Summary'!M$54:M$77)+SUM('1.  LRAMVA Summary'!M$78:M$79)*(MONTH($E143)-1)/12)*$H143</f>
        <v>0</v>
      </c>
      <c r="S143" s="229">
        <f>(SUM('1.  LRAMVA Summary'!N$54:N$77)+SUM('1.  LRAMVA Summary'!N$78:N$79)*(MONTH($E143)-1)/12)*$H143</f>
        <v>0</v>
      </c>
      <c r="T143" s="229">
        <f>(SUM('1.  LRAMVA Summary'!O$54:O$77)+SUM('1.  LRAMVA Summary'!O$78:O$79)*(MONTH($E143)-1)/12)*$H143</f>
        <v>0</v>
      </c>
      <c r="U143" s="229">
        <f>(SUM('1.  LRAMVA Summary'!P$54:P$77)+SUM('1.  LRAMVA Summary'!P$78:P$79)*(MONTH($E143)-1)/12)*$H143</f>
        <v>0</v>
      </c>
      <c r="V143" s="229">
        <f>(SUM('1.  LRAMVA Summary'!Q$54:Q$77)+SUM('1.  LRAMVA Summary'!Q$78:Q$79)*(MONTH($E143)-1)/12)*$H143</f>
        <v>0</v>
      </c>
      <c r="W143" s="230">
        <f t="shared" si="80"/>
        <v>2237.5675011011695</v>
      </c>
    </row>
    <row r="144" spans="2:23" s="9" customFormat="1">
      <c r="B144" s="66"/>
      <c r="E144" s="213">
        <v>43739</v>
      </c>
      <c r="F144" s="213" t="s">
        <v>186</v>
      </c>
      <c r="G144" s="214" t="s">
        <v>69</v>
      </c>
      <c r="H144" s="239">
        <f>$C$50/12</f>
        <v>1.8166666666666667E-3</v>
      </c>
      <c r="I144" s="229">
        <f>(SUM('1.  LRAMVA Summary'!D$54:D$77)+SUM('1.  LRAMVA Summary'!D$78:D$79)*(MONTH($E144)-1)/12)*$H144</f>
        <v>733.81913663695116</v>
      </c>
      <c r="J144" s="229">
        <f>(SUM('1.  LRAMVA Summary'!E$54:E$77)+SUM('1.  LRAMVA Summary'!E$78:E$79)*(MONTH($E144)-1)/12)*$H144</f>
        <v>793.72585797920408</v>
      </c>
      <c r="K144" s="229">
        <f>(SUM('1.  LRAMVA Summary'!F$54:F$77)+SUM('1.  LRAMVA Summary'!F$78:F$79)*(MONTH($E144)-1)/12)*$H144</f>
        <v>575.7296748623736</v>
      </c>
      <c r="L144" s="229">
        <f>(SUM('1.  LRAMVA Summary'!G$54:G$77)+SUM('1.  LRAMVA Summary'!G$78:G$79)*(MONTH($E144)-1)/12)*$H144</f>
        <v>31.005662427796519</v>
      </c>
      <c r="M144" s="229">
        <f>(SUM('1.  LRAMVA Summary'!H$54:H$77)+SUM('1.  LRAMVA Summary'!H$78:H$79)*(MONTH($E144)-1)/12)*$H144</f>
        <v>103.28716919484458</v>
      </c>
      <c r="N144" s="229">
        <f>(SUM('1.  LRAMVA Summary'!I$54:I$77)+SUM('1.  LRAMVA Summary'!I$78:I$79)*(MONTH($E144)-1)/12)*$H144</f>
        <v>0</v>
      </c>
      <c r="O144" s="229">
        <f>(SUM('1.  LRAMVA Summary'!J$54:J$77)+SUM('1.  LRAMVA Summary'!J$78:J$79)*(MONTH($E144)-1)/12)*$H144</f>
        <v>0</v>
      </c>
      <c r="P144" s="229">
        <f>(SUM('1.  LRAMVA Summary'!K$54:K$77)+SUM('1.  LRAMVA Summary'!K$78:K$79)*(MONTH($E144)-1)/12)*$H144</f>
        <v>0</v>
      </c>
      <c r="Q144" s="229">
        <f>(SUM('1.  LRAMVA Summary'!L$54:L$77)+SUM('1.  LRAMVA Summary'!L$78:L$79)*(MONTH($E144)-1)/12)*$H144</f>
        <v>0</v>
      </c>
      <c r="R144" s="229">
        <f>(SUM('1.  LRAMVA Summary'!M$54:M$77)+SUM('1.  LRAMVA Summary'!M$78:M$79)*(MONTH($E144)-1)/12)*$H144</f>
        <v>0</v>
      </c>
      <c r="S144" s="229">
        <f>(SUM('1.  LRAMVA Summary'!N$54:N$77)+SUM('1.  LRAMVA Summary'!N$78:N$79)*(MONTH($E144)-1)/12)*$H144</f>
        <v>0</v>
      </c>
      <c r="T144" s="229">
        <f>(SUM('1.  LRAMVA Summary'!O$54:O$77)+SUM('1.  LRAMVA Summary'!O$78:O$79)*(MONTH($E144)-1)/12)*$H144</f>
        <v>0</v>
      </c>
      <c r="U144" s="229">
        <f>(SUM('1.  LRAMVA Summary'!P$54:P$77)+SUM('1.  LRAMVA Summary'!P$78:P$79)*(MONTH($E144)-1)/12)*$H144</f>
        <v>0</v>
      </c>
      <c r="V144" s="229">
        <f>(SUM('1.  LRAMVA Summary'!Q$54:Q$77)+SUM('1.  LRAMVA Summary'!Q$78:Q$79)*(MONTH($E144)-1)/12)*$H144</f>
        <v>0</v>
      </c>
      <c r="W144" s="230">
        <f t="shared" si="80"/>
        <v>2237.5675011011695</v>
      </c>
    </row>
    <row r="145" spans="2:23" s="9" customFormat="1">
      <c r="B145" s="66"/>
      <c r="E145" s="213">
        <v>43770</v>
      </c>
      <c r="F145" s="213" t="s">
        <v>186</v>
      </c>
      <c r="G145" s="214" t="s">
        <v>69</v>
      </c>
      <c r="H145" s="239">
        <f t="shared" ref="H145:H146" si="83">$C$50/12</f>
        <v>1.8166666666666667E-3</v>
      </c>
      <c r="I145" s="229">
        <f>(SUM('1.  LRAMVA Summary'!D$54:D$77)+SUM('1.  LRAMVA Summary'!D$78:D$79)*(MONTH($E145)-1)/12)*$H145</f>
        <v>733.81913663695116</v>
      </c>
      <c r="J145" s="229">
        <f>(SUM('1.  LRAMVA Summary'!E$54:E$77)+SUM('1.  LRAMVA Summary'!E$78:E$79)*(MONTH($E145)-1)/12)*$H145</f>
        <v>793.72585797920408</v>
      </c>
      <c r="K145" s="229">
        <f>(SUM('1.  LRAMVA Summary'!F$54:F$77)+SUM('1.  LRAMVA Summary'!F$78:F$79)*(MONTH($E145)-1)/12)*$H145</f>
        <v>575.7296748623736</v>
      </c>
      <c r="L145" s="229">
        <f>(SUM('1.  LRAMVA Summary'!G$54:G$77)+SUM('1.  LRAMVA Summary'!G$78:G$79)*(MONTH($E145)-1)/12)*$H145</f>
        <v>31.005662427796519</v>
      </c>
      <c r="M145" s="229">
        <f>(SUM('1.  LRAMVA Summary'!H$54:H$77)+SUM('1.  LRAMVA Summary'!H$78:H$79)*(MONTH($E145)-1)/12)*$H145</f>
        <v>103.28716919484458</v>
      </c>
      <c r="N145" s="229">
        <f>(SUM('1.  LRAMVA Summary'!I$54:I$77)+SUM('1.  LRAMVA Summary'!I$78:I$79)*(MONTH($E145)-1)/12)*$H145</f>
        <v>0</v>
      </c>
      <c r="O145" s="229">
        <f>(SUM('1.  LRAMVA Summary'!J$54:J$77)+SUM('1.  LRAMVA Summary'!J$78:J$79)*(MONTH($E145)-1)/12)*$H145</f>
        <v>0</v>
      </c>
      <c r="P145" s="229">
        <f>(SUM('1.  LRAMVA Summary'!K$54:K$77)+SUM('1.  LRAMVA Summary'!K$78:K$79)*(MONTH($E145)-1)/12)*$H145</f>
        <v>0</v>
      </c>
      <c r="Q145" s="229">
        <f>(SUM('1.  LRAMVA Summary'!L$54:L$77)+SUM('1.  LRAMVA Summary'!L$78:L$79)*(MONTH($E145)-1)/12)*$H145</f>
        <v>0</v>
      </c>
      <c r="R145" s="229">
        <f>(SUM('1.  LRAMVA Summary'!M$54:M$77)+SUM('1.  LRAMVA Summary'!M$78:M$79)*(MONTH($E145)-1)/12)*$H145</f>
        <v>0</v>
      </c>
      <c r="S145" s="229">
        <f>(SUM('1.  LRAMVA Summary'!N$54:N$77)+SUM('1.  LRAMVA Summary'!N$78:N$79)*(MONTH($E145)-1)/12)*$H145</f>
        <v>0</v>
      </c>
      <c r="T145" s="229">
        <f>(SUM('1.  LRAMVA Summary'!O$54:O$77)+SUM('1.  LRAMVA Summary'!O$78:O$79)*(MONTH($E145)-1)/12)*$H145</f>
        <v>0</v>
      </c>
      <c r="U145" s="229">
        <f>(SUM('1.  LRAMVA Summary'!P$54:P$77)+SUM('1.  LRAMVA Summary'!P$78:P$79)*(MONTH($E145)-1)/12)*$H145</f>
        <v>0</v>
      </c>
      <c r="V145" s="229">
        <f>(SUM('1.  LRAMVA Summary'!Q$54:Q$77)+SUM('1.  LRAMVA Summary'!Q$78:Q$79)*(MONTH($E145)-1)/12)*$H145</f>
        <v>0</v>
      </c>
      <c r="W145" s="230">
        <f t="shared" si="80"/>
        <v>2237.5675011011695</v>
      </c>
    </row>
    <row r="146" spans="2:23" s="9" customFormat="1">
      <c r="B146" s="66"/>
      <c r="E146" s="213">
        <v>43800</v>
      </c>
      <c r="F146" s="213" t="s">
        <v>186</v>
      </c>
      <c r="G146" s="214" t="s">
        <v>69</v>
      </c>
      <c r="H146" s="239">
        <f t="shared" si="83"/>
        <v>1.8166666666666667E-3</v>
      </c>
      <c r="I146" s="229">
        <f>(SUM('1.  LRAMVA Summary'!D$54:D$77)+SUM('1.  LRAMVA Summary'!D$78:D$79)*(MONTH($E146)-1)/12)*$H146</f>
        <v>733.81913663695116</v>
      </c>
      <c r="J146" s="229">
        <f>(SUM('1.  LRAMVA Summary'!E$54:E$77)+SUM('1.  LRAMVA Summary'!E$78:E$79)*(MONTH($E146)-1)/12)*$H146</f>
        <v>793.72585797920408</v>
      </c>
      <c r="K146" s="229">
        <f>(SUM('1.  LRAMVA Summary'!F$54:F$77)+SUM('1.  LRAMVA Summary'!F$78:F$79)*(MONTH($E146)-1)/12)*$H146</f>
        <v>575.7296748623736</v>
      </c>
      <c r="L146" s="229">
        <f>(SUM('1.  LRAMVA Summary'!G$54:G$77)+SUM('1.  LRAMVA Summary'!G$78:G$79)*(MONTH($E146)-1)/12)*$H146</f>
        <v>31.005662427796519</v>
      </c>
      <c r="M146" s="229">
        <f>(SUM('1.  LRAMVA Summary'!H$54:H$77)+SUM('1.  LRAMVA Summary'!H$78:H$79)*(MONTH($E146)-1)/12)*$H146</f>
        <v>103.28716919484458</v>
      </c>
      <c r="N146" s="229">
        <f>(SUM('1.  LRAMVA Summary'!I$54:I$77)+SUM('1.  LRAMVA Summary'!I$78:I$79)*(MONTH($E146)-1)/12)*$H146</f>
        <v>0</v>
      </c>
      <c r="O146" s="229">
        <f>(SUM('1.  LRAMVA Summary'!J$54:J$77)+SUM('1.  LRAMVA Summary'!J$78:J$79)*(MONTH($E146)-1)/12)*$H146</f>
        <v>0</v>
      </c>
      <c r="P146" s="229">
        <f>(SUM('1.  LRAMVA Summary'!K$54:K$77)+SUM('1.  LRAMVA Summary'!K$78:K$79)*(MONTH($E146)-1)/12)*$H146</f>
        <v>0</v>
      </c>
      <c r="Q146" s="229">
        <f>(SUM('1.  LRAMVA Summary'!L$54:L$77)+SUM('1.  LRAMVA Summary'!L$78:L$79)*(MONTH($E146)-1)/12)*$H146</f>
        <v>0</v>
      </c>
      <c r="R146" s="229">
        <f>(SUM('1.  LRAMVA Summary'!M$54:M$77)+SUM('1.  LRAMVA Summary'!M$78:M$79)*(MONTH($E146)-1)/12)*$H146</f>
        <v>0</v>
      </c>
      <c r="S146" s="229">
        <f>(SUM('1.  LRAMVA Summary'!N$54:N$77)+SUM('1.  LRAMVA Summary'!N$78:N$79)*(MONTH($E146)-1)/12)*$H146</f>
        <v>0</v>
      </c>
      <c r="T146" s="229">
        <f>(SUM('1.  LRAMVA Summary'!O$54:O$77)+SUM('1.  LRAMVA Summary'!O$78:O$79)*(MONTH($E146)-1)/12)*$H146</f>
        <v>0</v>
      </c>
      <c r="U146" s="229">
        <f>(SUM('1.  LRAMVA Summary'!P$54:P$77)+SUM('1.  LRAMVA Summary'!P$78:P$79)*(MONTH($E146)-1)/12)*$H146</f>
        <v>0</v>
      </c>
      <c r="V146" s="229">
        <f>(SUM('1.  LRAMVA Summary'!Q$54:Q$77)+SUM('1.  LRAMVA Summary'!Q$78:Q$79)*(MONTH($E146)-1)/12)*$H146</f>
        <v>0</v>
      </c>
      <c r="W146" s="230">
        <f t="shared" si="80"/>
        <v>2237.5675011011695</v>
      </c>
    </row>
    <row r="147" spans="2:23" s="9" customFormat="1" ht="15" thickBot="1">
      <c r="B147" s="66"/>
      <c r="E147" s="215" t="s">
        <v>468</v>
      </c>
      <c r="F147" s="215"/>
      <c r="G147" s="216"/>
      <c r="H147" s="217"/>
      <c r="I147" s="218">
        <f>SUM(I134:I146)</f>
        <v>16848.047114996578</v>
      </c>
      <c r="J147" s="218">
        <f>SUM(J134:J146)</f>
        <v>16583.105892137559</v>
      </c>
      <c r="K147" s="218">
        <f t="shared" ref="K147:O147" si="84">SUM(K134:K146)</f>
        <v>12102.943660914099</v>
      </c>
      <c r="L147" s="218">
        <f t="shared" si="84"/>
        <v>662.59405216048913</v>
      </c>
      <c r="M147" s="218">
        <f t="shared" si="84"/>
        <v>2224.2394140274528</v>
      </c>
      <c r="N147" s="218">
        <f t="shared" si="84"/>
        <v>0</v>
      </c>
      <c r="O147" s="218">
        <f t="shared" si="84"/>
        <v>0</v>
      </c>
      <c r="P147" s="218">
        <f t="shared" ref="P147:V147" si="85">SUM(P134:P146)</f>
        <v>0</v>
      </c>
      <c r="Q147" s="218">
        <f t="shared" si="85"/>
        <v>0</v>
      </c>
      <c r="R147" s="218">
        <f t="shared" si="85"/>
        <v>0</v>
      </c>
      <c r="S147" s="218">
        <f t="shared" si="85"/>
        <v>0</v>
      </c>
      <c r="T147" s="218">
        <f t="shared" si="85"/>
        <v>0</v>
      </c>
      <c r="U147" s="218">
        <f t="shared" si="85"/>
        <v>0</v>
      </c>
      <c r="V147" s="218">
        <f t="shared" si="85"/>
        <v>0</v>
      </c>
      <c r="W147" s="218">
        <f>SUM(W134:W146)</f>
        <v>48420.930134236172</v>
      </c>
    </row>
    <row r="148" spans="2:23" s="9" customFormat="1" ht="15" thickTop="1">
      <c r="B148" s="66"/>
      <c r="E148" s="219" t="s">
        <v>67</v>
      </c>
      <c r="F148" s="219"/>
      <c r="G148" s="220"/>
      <c r="H148" s="221"/>
      <c r="I148" s="222"/>
      <c r="J148" s="222"/>
      <c r="K148" s="222"/>
      <c r="L148" s="222"/>
      <c r="M148" s="222"/>
      <c r="N148" s="222"/>
      <c r="O148" s="222"/>
      <c r="P148" s="222"/>
      <c r="Q148" s="222"/>
      <c r="R148" s="222"/>
      <c r="S148" s="222"/>
      <c r="T148" s="222"/>
      <c r="U148" s="222"/>
      <c r="V148" s="222"/>
      <c r="W148" s="223"/>
    </row>
    <row r="149" spans="2:23" s="9" customFormat="1">
      <c r="B149" s="66"/>
      <c r="E149" s="224" t="s">
        <v>432</v>
      </c>
      <c r="F149" s="224"/>
      <c r="G149" s="225"/>
      <c r="H149" s="226"/>
      <c r="I149" s="227">
        <f>I147+I148</f>
        <v>16848.047114996578</v>
      </c>
      <c r="J149" s="227">
        <f t="shared" ref="J149" si="86">J147+J148</f>
        <v>16583.105892137559</v>
      </c>
      <c r="K149" s="227">
        <f t="shared" ref="K149" si="87">K147+K148</f>
        <v>12102.943660914099</v>
      </c>
      <c r="L149" s="227">
        <f t="shared" ref="L149" si="88">L147+L148</f>
        <v>662.59405216048913</v>
      </c>
      <c r="M149" s="227">
        <f t="shared" ref="M149" si="89">M147+M148</f>
        <v>2224.2394140274528</v>
      </c>
      <c r="N149" s="227">
        <f t="shared" ref="N149" si="90">N147+N148</f>
        <v>0</v>
      </c>
      <c r="O149" s="227">
        <f t="shared" ref="O149:V149" si="91">O147+O148</f>
        <v>0</v>
      </c>
      <c r="P149" s="227">
        <f t="shared" si="91"/>
        <v>0</v>
      </c>
      <c r="Q149" s="227">
        <f t="shared" si="91"/>
        <v>0</v>
      </c>
      <c r="R149" s="227">
        <f t="shared" si="91"/>
        <v>0</v>
      </c>
      <c r="S149" s="227">
        <f t="shared" si="91"/>
        <v>0</v>
      </c>
      <c r="T149" s="227">
        <f t="shared" si="91"/>
        <v>0</v>
      </c>
      <c r="U149" s="227">
        <f t="shared" si="91"/>
        <v>0</v>
      </c>
      <c r="V149" s="227">
        <f t="shared" si="91"/>
        <v>0</v>
      </c>
      <c r="W149" s="227">
        <f>W147+W148</f>
        <v>48420.930134236172</v>
      </c>
    </row>
    <row r="150" spans="2:23" s="9" customFormat="1">
      <c r="B150" s="66"/>
      <c r="E150" s="213">
        <v>43831</v>
      </c>
      <c r="F150" s="213" t="s">
        <v>187</v>
      </c>
      <c r="G150" s="214" t="s">
        <v>65</v>
      </c>
      <c r="H150" s="239">
        <f>$C$51/12</f>
        <v>0</v>
      </c>
      <c r="I150" s="229">
        <f>(SUM('1.  LRAMVA Summary'!D$54:D$80)+SUM('1.  LRAMVA Summary'!D$81:D$82)*(MONTH($E150)-1)/12)*$H150</f>
        <v>0</v>
      </c>
      <c r="J150" s="229">
        <f>(SUM('1.  LRAMVA Summary'!E$54:E$80)+SUM('1.  LRAMVA Summary'!E$81:E$82)*(MONTH($E150)-1)/12)*$H150</f>
        <v>0</v>
      </c>
      <c r="K150" s="229">
        <f>(SUM('1.  LRAMVA Summary'!F$54:F$80)+SUM('1.  LRAMVA Summary'!F$81:F$82)*(MONTH($E150)-1)/12)*$H150</f>
        <v>0</v>
      </c>
      <c r="L150" s="229">
        <f>(SUM('1.  LRAMVA Summary'!G$54:G$80)+SUM('1.  LRAMVA Summary'!G$81:G$82)*(MONTH($E150)-1)/12)*$H150</f>
        <v>0</v>
      </c>
      <c r="M150" s="229">
        <f>(SUM('1.  LRAMVA Summary'!H$54:H$80)+SUM('1.  LRAMVA Summary'!H$81:H$82)*(MONTH($E150)-1)/12)*$H150</f>
        <v>0</v>
      </c>
      <c r="N150" s="229">
        <f>(SUM('1.  LRAMVA Summary'!I$54:I$80)+SUM('1.  LRAMVA Summary'!I$81:I$82)*(MONTH($E150)-1)/12)*$H150</f>
        <v>0</v>
      </c>
      <c r="O150" s="229">
        <f>(SUM('1.  LRAMVA Summary'!J$54:J$80)+SUM('1.  LRAMVA Summary'!J$81:J$82)*(MONTH($E150)-1)/12)*$H150</f>
        <v>0</v>
      </c>
      <c r="P150" s="229">
        <f>(SUM('1.  LRAMVA Summary'!K$54:K$80)+SUM('1.  LRAMVA Summary'!K$81:K$82)*(MONTH($E150)-1)/12)*$H150</f>
        <v>0</v>
      </c>
      <c r="Q150" s="229">
        <f>(SUM('1.  LRAMVA Summary'!L$54:L$80)+SUM('1.  LRAMVA Summary'!L$81:L$82)*(MONTH($E150)-1)/12)*$H150</f>
        <v>0</v>
      </c>
      <c r="R150" s="229">
        <f>(SUM('1.  LRAMVA Summary'!M$54:M$80)+SUM('1.  LRAMVA Summary'!M$81:M$82)*(MONTH($E150)-1)/12)*$H150</f>
        <v>0</v>
      </c>
      <c r="S150" s="229">
        <f>(SUM('1.  LRAMVA Summary'!N$54:N$80)+SUM('1.  LRAMVA Summary'!N$81:N$82)*(MONTH($E150)-1)/12)*$H150</f>
        <v>0</v>
      </c>
      <c r="T150" s="229">
        <f>(SUM('1.  LRAMVA Summary'!O$54:O$80)+SUM('1.  LRAMVA Summary'!O$81:O$82)*(MONTH($E150)-1)/12)*$H150</f>
        <v>0</v>
      </c>
      <c r="U150" s="229">
        <f>(SUM('1.  LRAMVA Summary'!P$54:P$80)+SUM('1.  LRAMVA Summary'!P$81:P$82)*(MONTH($E150)-1)/12)*$H150</f>
        <v>0</v>
      </c>
      <c r="V150" s="229">
        <f>(SUM('1.  LRAMVA Summary'!Q$54:Q$80)+SUM('1.  LRAMVA Summary'!Q$81:Q$82)*(MONTH($E150)-1)/12)*$H150</f>
        <v>0</v>
      </c>
      <c r="W150" s="230">
        <f>SUM(I150:V150)</f>
        <v>0</v>
      </c>
    </row>
    <row r="151" spans="2:23" s="9" customFormat="1">
      <c r="B151" s="66"/>
      <c r="E151" s="213">
        <v>43862</v>
      </c>
      <c r="F151" s="213" t="s">
        <v>187</v>
      </c>
      <c r="G151" s="214" t="s">
        <v>65</v>
      </c>
      <c r="H151" s="239">
        <f t="shared" ref="H151:H152" si="92">$C$51/12</f>
        <v>0</v>
      </c>
      <c r="I151" s="229">
        <f>(SUM('1.  LRAMVA Summary'!D$54:D$80)+SUM('1.  LRAMVA Summary'!D$81:D$82)*(MONTH($E151)-1)/12)*$H151</f>
        <v>0</v>
      </c>
      <c r="J151" s="229">
        <f>(SUM('1.  LRAMVA Summary'!E$54:E$80)+SUM('1.  LRAMVA Summary'!E$81:E$82)*(MONTH($E151)-1)/12)*$H151</f>
        <v>0</v>
      </c>
      <c r="K151" s="229">
        <f>(SUM('1.  LRAMVA Summary'!F$54:F$80)+SUM('1.  LRAMVA Summary'!F$81:F$82)*(MONTH($E151)-1)/12)*$H151</f>
        <v>0</v>
      </c>
      <c r="L151" s="229">
        <f>(SUM('1.  LRAMVA Summary'!G$54:G$80)+SUM('1.  LRAMVA Summary'!G$81:G$82)*(MONTH($E151)-1)/12)*$H151</f>
        <v>0</v>
      </c>
      <c r="M151" s="229">
        <f>(SUM('1.  LRAMVA Summary'!H$54:H$80)+SUM('1.  LRAMVA Summary'!H$81:H$82)*(MONTH($E151)-1)/12)*$H151</f>
        <v>0</v>
      </c>
      <c r="N151" s="229">
        <f>(SUM('1.  LRAMVA Summary'!I$54:I$80)+SUM('1.  LRAMVA Summary'!I$81:I$82)*(MONTH($E151)-1)/12)*$H151</f>
        <v>0</v>
      </c>
      <c r="O151" s="229">
        <f>(SUM('1.  LRAMVA Summary'!J$54:J$80)+SUM('1.  LRAMVA Summary'!J$81:J$82)*(MONTH($E151)-1)/12)*$H151</f>
        <v>0</v>
      </c>
      <c r="P151" s="229">
        <f>(SUM('1.  LRAMVA Summary'!K$54:K$80)+SUM('1.  LRAMVA Summary'!K$81:K$82)*(MONTH($E151)-1)/12)*$H151</f>
        <v>0</v>
      </c>
      <c r="Q151" s="229">
        <f>(SUM('1.  LRAMVA Summary'!L$54:L$80)+SUM('1.  LRAMVA Summary'!L$81:L$82)*(MONTH($E151)-1)/12)*$H151</f>
        <v>0</v>
      </c>
      <c r="R151" s="229">
        <f>(SUM('1.  LRAMVA Summary'!M$54:M$80)+SUM('1.  LRAMVA Summary'!M$81:M$82)*(MONTH($E151)-1)/12)*$H151</f>
        <v>0</v>
      </c>
      <c r="S151" s="229">
        <f>(SUM('1.  LRAMVA Summary'!N$54:N$80)+SUM('1.  LRAMVA Summary'!N$81:N$82)*(MONTH($E151)-1)/12)*$H151</f>
        <v>0</v>
      </c>
      <c r="T151" s="229">
        <f>(SUM('1.  LRAMVA Summary'!O$54:O$80)+SUM('1.  LRAMVA Summary'!O$81:O$82)*(MONTH($E151)-1)/12)*$H151</f>
        <v>0</v>
      </c>
      <c r="U151" s="229">
        <f>(SUM('1.  LRAMVA Summary'!P$54:P$80)+SUM('1.  LRAMVA Summary'!P$81:P$82)*(MONTH($E151)-1)/12)*$H151</f>
        <v>0</v>
      </c>
      <c r="V151" s="229">
        <f>(SUM('1.  LRAMVA Summary'!Q$54:Q$80)+SUM('1.  LRAMVA Summary'!Q$81:Q$82)*(MONTH($E151)-1)/12)*$H151</f>
        <v>0</v>
      </c>
      <c r="W151" s="230">
        <f t="shared" ref="W151:W160" si="93">SUM(I151:V151)</f>
        <v>0</v>
      </c>
    </row>
    <row r="152" spans="2:23" s="9" customFormat="1">
      <c r="B152" s="66"/>
      <c r="E152" s="213">
        <v>43891</v>
      </c>
      <c r="F152" s="213" t="s">
        <v>187</v>
      </c>
      <c r="G152" s="214" t="s">
        <v>65</v>
      </c>
      <c r="H152" s="239">
        <f t="shared" si="92"/>
        <v>0</v>
      </c>
      <c r="I152" s="229">
        <f>(SUM('1.  LRAMVA Summary'!D$54:D$80)+SUM('1.  LRAMVA Summary'!D$81:D$82)*(MONTH($E152)-1)/12)*$H152</f>
        <v>0</v>
      </c>
      <c r="J152" s="229">
        <f>(SUM('1.  LRAMVA Summary'!E$54:E$80)+SUM('1.  LRAMVA Summary'!E$81:E$82)*(MONTH($E152)-1)/12)*$H152</f>
        <v>0</v>
      </c>
      <c r="K152" s="229">
        <f>(SUM('1.  LRAMVA Summary'!F$54:F$80)+SUM('1.  LRAMVA Summary'!F$81:F$82)*(MONTH($E152)-1)/12)*$H152</f>
        <v>0</v>
      </c>
      <c r="L152" s="229">
        <f>(SUM('1.  LRAMVA Summary'!G$54:G$80)+SUM('1.  LRAMVA Summary'!G$81:G$82)*(MONTH($E152)-1)/12)*$H152</f>
        <v>0</v>
      </c>
      <c r="M152" s="229">
        <f>(SUM('1.  LRAMVA Summary'!H$54:H$80)+SUM('1.  LRAMVA Summary'!H$81:H$82)*(MONTH($E152)-1)/12)*$H152</f>
        <v>0</v>
      </c>
      <c r="N152" s="229">
        <f>(SUM('1.  LRAMVA Summary'!I$54:I$80)+SUM('1.  LRAMVA Summary'!I$81:I$82)*(MONTH($E152)-1)/12)*$H152</f>
        <v>0</v>
      </c>
      <c r="O152" s="229">
        <f>(SUM('1.  LRAMVA Summary'!J$54:J$80)+SUM('1.  LRAMVA Summary'!J$81:J$82)*(MONTH($E152)-1)/12)*$H152</f>
        <v>0</v>
      </c>
      <c r="P152" s="229">
        <f>(SUM('1.  LRAMVA Summary'!K$54:K$80)+SUM('1.  LRAMVA Summary'!K$81:K$82)*(MONTH($E152)-1)/12)*$H152</f>
        <v>0</v>
      </c>
      <c r="Q152" s="229">
        <f>(SUM('1.  LRAMVA Summary'!L$54:L$80)+SUM('1.  LRAMVA Summary'!L$81:L$82)*(MONTH($E152)-1)/12)*$H152</f>
        <v>0</v>
      </c>
      <c r="R152" s="229">
        <f>(SUM('1.  LRAMVA Summary'!M$54:M$80)+SUM('1.  LRAMVA Summary'!M$81:M$82)*(MONTH($E152)-1)/12)*$H152</f>
        <v>0</v>
      </c>
      <c r="S152" s="229">
        <f>(SUM('1.  LRAMVA Summary'!N$54:N$80)+SUM('1.  LRAMVA Summary'!N$81:N$82)*(MONTH($E152)-1)/12)*$H152</f>
        <v>0</v>
      </c>
      <c r="T152" s="229">
        <f>(SUM('1.  LRAMVA Summary'!O$54:O$80)+SUM('1.  LRAMVA Summary'!O$81:O$82)*(MONTH($E152)-1)/12)*$H152</f>
        <v>0</v>
      </c>
      <c r="U152" s="229">
        <f>(SUM('1.  LRAMVA Summary'!P$54:P$80)+SUM('1.  LRAMVA Summary'!P$81:P$82)*(MONTH($E152)-1)/12)*$H152</f>
        <v>0</v>
      </c>
      <c r="V152" s="229">
        <f>(SUM('1.  LRAMVA Summary'!Q$54:Q$80)+SUM('1.  LRAMVA Summary'!Q$81:Q$82)*(MONTH($E152)-1)/12)*$H152</f>
        <v>0</v>
      </c>
      <c r="W152" s="230">
        <f t="shared" si="93"/>
        <v>0</v>
      </c>
    </row>
    <row r="153" spans="2:23" s="9" customFormat="1">
      <c r="B153" s="66"/>
      <c r="E153" s="213">
        <v>43922</v>
      </c>
      <c r="F153" s="213" t="s">
        <v>187</v>
      </c>
      <c r="G153" s="214" t="s">
        <v>66</v>
      </c>
      <c r="H153" s="239">
        <f>$C$52/12</f>
        <v>0</v>
      </c>
      <c r="I153" s="229">
        <f>(SUM('1.  LRAMVA Summary'!D$54:D$80)+SUM('1.  LRAMVA Summary'!D$81:D$82)*(MONTH($E153)-1)/12)*$H153</f>
        <v>0</v>
      </c>
      <c r="J153" s="229">
        <f>(SUM('1.  LRAMVA Summary'!E$54:E$80)+SUM('1.  LRAMVA Summary'!E$81:E$82)*(MONTH($E153)-1)/12)*$H153</f>
        <v>0</v>
      </c>
      <c r="K153" s="229">
        <f>(SUM('1.  LRAMVA Summary'!F$54:F$80)+SUM('1.  LRAMVA Summary'!F$81:F$82)*(MONTH($E153)-1)/12)*$H153</f>
        <v>0</v>
      </c>
      <c r="L153" s="229">
        <f>(SUM('1.  LRAMVA Summary'!G$54:G$80)+SUM('1.  LRAMVA Summary'!G$81:G$82)*(MONTH($E153)-1)/12)*$H153</f>
        <v>0</v>
      </c>
      <c r="M153" s="229">
        <f>(SUM('1.  LRAMVA Summary'!H$54:H$80)+SUM('1.  LRAMVA Summary'!H$81:H$82)*(MONTH($E153)-1)/12)*$H153</f>
        <v>0</v>
      </c>
      <c r="N153" s="229">
        <f>(SUM('1.  LRAMVA Summary'!I$54:I$80)+SUM('1.  LRAMVA Summary'!I$81:I$82)*(MONTH($E153)-1)/12)*$H153</f>
        <v>0</v>
      </c>
      <c r="O153" s="229">
        <f>(SUM('1.  LRAMVA Summary'!J$54:J$80)+SUM('1.  LRAMVA Summary'!J$81:J$82)*(MONTH($E153)-1)/12)*$H153</f>
        <v>0</v>
      </c>
      <c r="P153" s="229">
        <f>(SUM('1.  LRAMVA Summary'!K$54:K$80)+SUM('1.  LRAMVA Summary'!K$81:K$82)*(MONTH($E153)-1)/12)*$H153</f>
        <v>0</v>
      </c>
      <c r="Q153" s="229">
        <f>(SUM('1.  LRAMVA Summary'!L$54:L$80)+SUM('1.  LRAMVA Summary'!L$81:L$82)*(MONTH($E153)-1)/12)*$H153</f>
        <v>0</v>
      </c>
      <c r="R153" s="229">
        <f>(SUM('1.  LRAMVA Summary'!M$54:M$80)+SUM('1.  LRAMVA Summary'!M$81:M$82)*(MONTH($E153)-1)/12)*$H153</f>
        <v>0</v>
      </c>
      <c r="S153" s="229">
        <f>(SUM('1.  LRAMVA Summary'!N$54:N$80)+SUM('1.  LRAMVA Summary'!N$81:N$82)*(MONTH($E153)-1)/12)*$H153</f>
        <v>0</v>
      </c>
      <c r="T153" s="229">
        <f>(SUM('1.  LRAMVA Summary'!O$54:O$80)+SUM('1.  LRAMVA Summary'!O$81:O$82)*(MONTH($E153)-1)/12)*$H153</f>
        <v>0</v>
      </c>
      <c r="U153" s="229">
        <f>(SUM('1.  LRAMVA Summary'!P$54:P$80)+SUM('1.  LRAMVA Summary'!P$81:P$82)*(MONTH($E153)-1)/12)*$H153</f>
        <v>0</v>
      </c>
      <c r="V153" s="229">
        <f>(SUM('1.  LRAMVA Summary'!Q$54:Q$80)+SUM('1.  LRAMVA Summary'!Q$81:Q$82)*(MONTH($E153)-1)/12)*$H153</f>
        <v>0</v>
      </c>
      <c r="W153" s="230">
        <f t="shared" si="93"/>
        <v>0</v>
      </c>
    </row>
    <row r="154" spans="2:23" s="9" customFormat="1">
      <c r="B154" s="66"/>
      <c r="E154" s="213">
        <v>43952</v>
      </c>
      <c r="F154" s="213" t="s">
        <v>187</v>
      </c>
      <c r="G154" s="214" t="s">
        <v>66</v>
      </c>
      <c r="H154" s="239">
        <f t="shared" ref="H154:H155" si="94">$C$52/12</f>
        <v>0</v>
      </c>
      <c r="I154" s="229">
        <f>(SUM('1.  LRAMVA Summary'!D$54:D$80)+SUM('1.  LRAMVA Summary'!D$81:D$82)*(MONTH($E154)-1)/12)*$H154</f>
        <v>0</v>
      </c>
      <c r="J154" s="229">
        <f>(SUM('1.  LRAMVA Summary'!E$54:E$80)+SUM('1.  LRAMVA Summary'!E$81:E$82)*(MONTH($E154)-1)/12)*$H154</f>
        <v>0</v>
      </c>
      <c r="K154" s="229">
        <f>(SUM('1.  LRAMVA Summary'!F$54:F$80)+SUM('1.  LRAMVA Summary'!F$81:F$82)*(MONTH($E154)-1)/12)*$H154</f>
        <v>0</v>
      </c>
      <c r="L154" s="229">
        <f>(SUM('1.  LRAMVA Summary'!G$54:G$80)+SUM('1.  LRAMVA Summary'!G$81:G$82)*(MONTH($E154)-1)/12)*$H154</f>
        <v>0</v>
      </c>
      <c r="M154" s="229">
        <f>(SUM('1.  LRAMVA Summary'!H$54:H$80)+SUM('1.  LRAMVA Summary'!H$81:H$82)*(MONTH($E154)-1)/12)*$H154</f>
        <v>0</v>
      </c>
      <c r="N154" s="229">
        <f>(SUM('1.  LRAMVA Summary'!I$54:I$80)+SUM('1.  LRAMVA Summary'!I$81:I$82)*(MONTH($E154)-1)/12)*$H154</f>
        <v>0</v>
      </c>
      <c r="O154" s="229">
        <f>(SUM('1.  LRAMVA Summary'!J$54:J$80)+SUM('1.  LRAMVA Summary'!J$81:J$82)*(MONTH($E154)-1)/12)*$H154</f>
        <v>0</v>
      </c>
      <c r="P154" s="229">
        <f>(SUM('1.  LRAMVA Summary'!K$54:K$80)+SUM('1.  LRAMVA Summary'!K$81:K$82)*(MONTH($E154)-1)/12)*$H154</f>
        <v>0</v>
      </c>
      <c r="Q154" s="229">
        <f>(SUM('1.  LRAMVA Summary'!L$54:L$80)+SUM('1.  LRAMVA Summary'!L$81:L$82)*(MONTH($E154)-1)/12)*$H154</f>
        <v>0</v>
      </c>
      <c r="R154" s="229">
        <f>(SUM('1.  LRAMVA Summary'!M$54:M$80)+SUM('1.  LRAMVA Summary'!M$81:M$82)*(MONTH($E154)-1)/12)*$H154</f>
        <v>0</v>
      </c>
      <c r="S154" s="229">
        <f>(SUM('1.  LRAMVA Summary'!N$54:N$80)+SUM('1.  LRAMVA Summary'!N$81:N$82)*(MONTH($E154)-1)/12)*$H154</f>
        <v>0</v>
      </c>
      <c r="T154" s="229">
        <f>(SUM('1.  LRAMVA Summary'!O$54:O$80)+SUM('1.  LRAMVA Summary'!O$81:O$82)*(MONTH($E154)-1)/12)*$H154</f>
        <v>0</v>
      </c>
      <c r="U154" s="229">
        <f>(SUM('1.  LRAMVA Summary'!P$54:P$80)+SUM('1.  LRAMVA Summary'!P$81:P$82)*(MONTH($E154)-1)/12)*$H154</f>
        <v>0</v>
      </c>
      <c r="V154" s="229">
        <f>(SUM('1.  LRAMVA Summary'!Q$54:Q$80)+SUM('1.  LRAMVA Summary'!Q$81:Q$82)*(MONTH($E154)-1)/12)*$H154</f>
        <v>0</v>
      </c>
      <c r="W154" s="230">
        <f t="shared" si="93"/>
        <v>0</v>
      </c>
    </row>
    <row r="155" spans="2:23" s="9" customFormat="1">
      <c r="B155" s="66"/>
      <c r="E155" s="213">
        <v>43983</v>
      </c>
      <c r="F155" s="213" t="s">
        <v>187</v>
      </c>
      <c r="G155" s="214" t="s">
        <v>66</v>
      </c>
      <c r="H155" s="239">
        <f t="shared" si="94"/>
        <v>0</v>
      </c>
      <c r="I155" s="229">
        <f>(SUM('1.  LRAMVA Summary'!D$54:D$80)+SUM('1.  LRAMVA Summary'!D$81:D$82)*(MONTH($E155)-1)/12)*$H155</f>
        <v>0</v>
      </c>
      <c r="J155" s="229">
        <f>(SUM('1.  LRAMVA Summary'!E$54:E$80)+SUM('1.  LRAMVA Summary'!E$81:E$82)*(MONTH($E155)-1)/12)*$H155</f>
        <v>0</v>
      </c>
      <c r="K155" s="229">
        <f>(SUM('1.  LRAMVA Summary'!F$54:F$80)+SUM('1.  LRAMVA Summary'!F$81:F$82)*(MONTH($E155)-1)/12)*$H155</f>
        <v>0</v>
      </c>
      <c r="L155" s="229">
        <f>(SUM('1.  LRAMVA Summary'!G$54:G$80)+SUM('1.  LRAMVA Summary'!G$81:G$82)*(MONTH($E155)-1)/12)*$H155</f>
        <v>0</v>
      </c>
      <c r="M155" s="229">
        <f>(SUM('1.  LRAMVA Summary'!H$54:H$80)+SUM('1.  LRAMVA Summary'!H$81:H$82)*(MONTH($E155)-1)/12)*$H155</f>
        <v>0</v>
      </c>
      <c r="N155" s="229">
        <f>(SUM('1.  LRAMVA Summary'!I$54:I$80)+SUM('1.  LRAMVA Summary'!I$81:I$82)*(MONTH($E155)-1)/12)*$H155</f>
        <v>0</v>
      </c>
      <c r="O155" s="229">
        <f>(SUM('1.  LRAMVA Summary'!J$54:J$80)+SUM('1.  LRAMVA Summary'!J$81:J$82)*(MONTH($E155)-1)/12)*$H155</f>
        <v>0</v>
      </c>
      <c r="P155" s="229">
        <f>(SUM('1.  LRAMVA Summary'!K$54:K$80)+SUM('1.  LRAMVA Summary'!K$81:K$82)*(MONTH($E155)-1)/12)*$H155</f>
        <v>0</v>
      </c>
      <c r="Q155" s="229">
        <f>(SUM('1.  LRAMVA Summary'!L$54:L$80)+SUM('1.  LRAMVA Summary'!L$81:L$82)*(MONTH($E155)-1)/12)*$H155</f>
        <v>0</v>
      </c>
      <c r="R155" s="229">
        <f>(SUM('1.  LRAMVA Summary'!M$54:M$80)+SUM('1.  LRAMVA Summary'!M$81:M$82)*(MONTH($E155)-1)/12)*$H155</f>
        <v>0</v>
      </c>
      <c r="S155" s="229">
        <f>(SUM('1.  LRAMVA Summary'!N$54:N$80)+SUM('1.  LRAMVA Summary'!N$81:N$82)*(MONTH($E155)-1)/12)*$H155</f>
        <v>0</v>
      </c>
      <c r="T155" s="229">
        <f>(SUM('1.  LRAMVA Summary'!O$54:O$80)+SUM('1.  LRAMVA Summary'!O$81:O$82)*(MONTH($E155)-1)/12)*$H155</f>
        <v>0</v>
      </c>
      <c r="U155" s="229">
        <f>(SUM('1.  LRAMVA Summary'!P$54:P$80)+SUM('1.  LRAMVA Summary'!P$81:P$82)*(MONTH($E155)-1)/12)*$H155</f>
        <v>0</v>
      </c>
      <c r="V155" s="229">
        <f>(SUM('1.  LRAMVA Summary'!Q$54:Q$80)+SUM('1.  LRAMVA Summary'!Q$81:Q$82)*(MONTH($E155)-1)/12)*$H155</f>
        <v>0</v>
      </c>
      <c r="W155" s="230">
        <f t="shared" si="93"/>
        <v>0</v>
      </c>
    </row>
    <row r="156" spans="2:23" s="9" customFormat="1">
      <c r="B156" s="66"/>
      <c r="E156" s="213">
        <v>44013</v>
      </c>
      <c r="F156" s="213" t="s">
        <v>187</v>
      </c>
      <c r="G156" s="214" t="s">
        <v>68</v>
      </c>
      <c r="H156" s="239">
        <f>$C$53/12</f>
        <v>0</v>
      </c>
      <c r="I156" s="229">
        <f>(SUM('1.  LRAMVA Summary'!D$54:D$80)+SUM('1.  LRAMVA Summary'!D$81:D$82)*(MONTH($E156)-1)/12)*$H156</f>
        <v>0</v>
      </c>
      <c r="J156" s="229">
        <f>(SUM('1.  LRAMVA Summary'!E$54:E$80)+SUM('1.  LRAMVA Summary'!E$81:E$82)*(MONTH($E156)-1)/12)*$H156</f>
        <v>0</v>
      </c>
      <c r="K156" s="229">
        <f>(SUM('1.  LRAMVA Summary'!F$54:F$80)+SUM('1.  LRAMVA Summary'!F$81:F$82)*(MONTH($E156)-1)/12)*$H156</f>
        <v>0</v>
      </c>
      <c r="L156" s="229">
        <f>(SUM('1.  LRAMVA Summary'!G$54:G$80)+SUM('1.  LRAMVA Summary'!G$81:G$82)*(MONTH($E156)-1)/12)*$H156</f>
        <v>0</v>
      </c>
      <c r="M156" s="229">
        <f>(SUM('1.  LRAMVA Summary'!H$54:H$80)+SUM('1.  LRAMVA Summary'!H$81:H$82)*(MONTH($E156)-1)/12)*$H156</f>
        <v>0</v>
      </c>
      <c r="N156" s="229">
        <f>(SUM('1.  LRAMVA Summary'!I$54:I$80)+SUM('1.  LRAMVA Summary'!I$81:I$82)*(MONTH($E156)-1)/12)*$H156</f>
        <v>0</v>
      </c>
      <c r="O156" s="229">
        <f>(SUM('1.  LRAMVA Summary'!J$54:J$80)+SUM('1.  LRAMVA Summary'!J$81:J$82)*(MONTH($E156)-1)/12)*$H156</f>
        <v>0</v>
      </c>
      <c r="P156" s="229">
        <f>(SUM('1.  LRAMVA Summary'!K$54:K$80)+SUM('1.  LRAMVA Summary'!K$81:K$82)*(MONTH($E156)-1)/12)*$H156</f>
        <v>0</v>
      </c>
      <c r="Q156" s="229">
        <f>(SUM('1.  LRAMVA Summary'!L$54:L$80)+SUM('1.  LRAMVA Summary'!L$81:L$82)*(MONTH($E156)-1)/12)*$H156</f>
        <v>0</v>
      </c>
      <c r="R156" s="229">
        <f>(SUM('1.  LRAMVA Summary'!M$54:M$80)+SUM('1.  LRAMVA Summary'!M$81:M$82)*(MONTH($E156)-1)/12)*$H156</f>
        <v>0</v>
      </c>
      <c r="S156" s="229">
        <f>(SUM('1.  LRAMVA Summary'!N$54:N$80)+SUM('1.  LRAMVA Summary'!N$81:N$82)*(MONTH($E156)-1)/12)*$H156</f>
        <v>0</v>
      </c>
      <c r="T156" s="229">
        <f>(SUM('1.  LRAMVA Summary'!O$54:O$80)+SUM('1.  LRAMVA Summary'!O$81:O$82)*(MONTH($E156)-1)/12)*$H156</f>
        <v>0</v>
      </c>
      <c r="U156" s="229">
        <f>(SUM('1.  LRAMVA Summary'!P$54:P$80)+SUM('1.  LRAMVA Summary'!P$81:P$82)*(MONTH($E156)-1)/12)*$H156</f>
        <v>0</v>
      </c>
      <c r="V156" s="229">
        <f>(SUM('1.  LRAMVA Summary'!Q$54:Q$80)+SUM('1.  LRAMVA Summary'!Q$81:Q$82)*(MONTH($E156)-1)/12)*$H156</f>
        <v>0</v>
      </c>
      <c r="W156" s="230">
        <f t="shared" si="93"/>
        <v>0</v>
      </c>
    </row>
    <row r="157" spans="2:23" s="9" customFormat="1">
      <c r="B157" s="66"/>
      <c r="E157" s="213">
        <v>44044</v>
      </c>
      <c r="F157" s="213" t="s">
        <v>187</v>
      </c>
      <c r="G157" s="214" t="s">
        <v>68</v>
      </c>
      <c r="H157" s="239">
        <f t="shared" ref="H157:H158" si="95">$C$53/12</f>
        <v>0</v>
      </c>
      <c r="I157" s="229">
        <f>(SUM('1.  LRAMVA Summary'!D$54:D$80)+SUM('1.  LRAMVA Summary'!D$81:D$82)*(MONTH($E157)-1)/12)*$H157</f>
        <v>0</v>
      </c>
      <c r="J157" s="229">
        <f>(SUM('1.  LRAMVA Summary'!E$54:E$80)+SUM('1.  LRAMVA Summary'!E$81:E$82)*(MONTH($E157)-1)/12)*$H157</f>
        <v>0</v>
      </c>
      <c r="K157" s="229">
        <f>(SUM('1.  LRAMVA Summary'!F$54:F$80)+SUM('1.  LRAMVA Summary'!F$81:F$82)*(MONTH($E157)-1)/12)*$H157</f>
        <v>0</v>
      </c>
      <c r="L157" s="229">
        <f>(SUM('1.  LRAMVA Summary'!G$54:G$80)+SUM('1.  LRAMVA Summary'!G$81:G$82)*(MONTH($E157)-1)/12)*$H157</f>
        <v>0</v>
      </c>
      <c r="M157" s="229">
        <f>(SUM('1.  LRAMVA Summary'!H$54:H$80)+SUM('1.  LRAMVA Summary'!H$81:H$82)*(MONTH($E157)-1)/12)*$H157</f>
        <v>0</v>
      </c>
      <c r="N157" s="229">
        <f>(SUM('1.  LRAMVA Summary'!I$54:I$80)+SUM('1.  LRAMVA Summary'!I$81:I$82)*(MONTH($E157)-1)/12)*$H157</f>
        <v>0</v>
      </c>
      <c r="O157" s="229">
        <f>(SUM('1.  LRAMVA Summary'!J$54:J$80)+SUM('1.  LRAMVA Summary'!J$81:J$82)*(MONTH($E157)-1)/12)*$H157</f>
        <v>0</v>
      </c>
      <c r="P157" s="229">
        <f>(SUM('1.  LRAMVA Summary'!K$54:K$80)+SUM('1.  LRAMVA Summary'!K$81:K$82)*(MONTH($E157)-1)/12)*$H157</f>
        <v>0</v>
      </c>
      <c r="Q157" s="229">
        <f>(SUM('1.  LRAMVA Summary'!L$54:L$80)+SUM('1.  LRAMVA Summary'!L$81:L$82)*(MONTH($E157)-1)/12)*$H157</f>
        <v>0</v>
      </c>
      <c r="R157" s="229">
        <f>(SUM('1.  LRAMVA Summary'!M$54:M$80)+SUM('1.  LRAMVA Summary'!M$81:M$82)*(MONTH($E157)-1)/12)*$H157</f>
        <v>0</v>
      </c>
      <c r="S157" s="229">
        <f>(SUM('1.  LRAMVA Summary'!N$54:N$80)+SUM('1.  LRAMVA Summary'!N$81:N$82)*(MONTH($E157)-1)/12)*$H157</f>
        <v>0</v>
      </c>
      <c r="T157" s="229">
        <f>(SUM('1.  LRAMVA Summary'!O$54:O$80)+SUM('1.  LRAMVA Summary'!O$81:O$82)*(MONTH($E157)-1)/12)*$H157</f>
        <v>0</v>
      </c>
      <c r="U157" s="229">
        <f>(SUM('1.  LRAMVA Summary'!P$54:P$80)+SUM('1.  LRAMVA Summary'!P$81:P$82)*(MONTH($E157)-1)/12)*$H157</f>
        <v>0</v>
      </c>
      <c r="V157" s="229">
        <f>(SUM('1.  LRAMVA Summary'!Q$54:Q$80)+SUM('1.  LRAMVA Summary'!Q$81:Q$82)*(MONTH($E157)-1)/12)*$H157</f>
        <v>0</v>
      </c>
      <c r="W157" s="230">
        <f t="shared" si="93"/>
        <v>0</v>
      </c>
    </row>
    <row r="158" spans="2:23" s="9" customFormat="1">
      <c r="B158" s="66"/>
      <c r="E158" s="213">
        <v>44075</v>
      </c>
      <c r="F158" s="213" t="s">
        <v>187</v>
      </c>
      <c r="G158" s="214" t="s">
        <v>68</v>
      </c>
      <c r="H158" s="239">
        <f t="shared" si="95"/>
        <v>0</v>
      </c>
      <c r="I158" s="229">
        <f>(SUM('1.  LRAMVA Summary'!D$54:D$80)+SUM('1.  LRAMVA Summary'!D$81:D$82)*(MONTH($E158)-1)/12)*$H158</f>
        <v>0</v>
      </c>
      <c r="J158" s="229">
        <f>(SUM('1.  LRAMVA Summary'!E$54:E$80)+SUM('1.  LRAMVA Summary'!E$81:E$82)*(MONTH($E158)-1)/12)*$H158</f>
        <v>0</v>
      </c>
      <c r="K158" s="229">
        <f>(SUM('1.  LRAMVA Summary'!F$54:F$80)+SUM('1.  LRAMVA Summary'!F$81:F$82)*(MONTH($E158)-1)/12)*$H158</f>
        <v>0</v>
      </c>
      <c r="L158" s="229">
        <f>(SUM('1.  LRAMVA Summary'!G$54:G$80)+SUM('1.  LRAMVA Summary'!G$81:G$82)*(MONTH($E158)-1)/12)*$H158</f>
        <v>0</v>
      </c>
      <c r="M158" s="229">
        <f>(SUM('1.  LRAMVA Summary'!H$54:H$80)+SUM('1.  LRAMVA Summary'!H$81:H$82)*(MONTH($E158)-1)/12)*$H158</f>
        <v>0</v>
      </c>
      <c r="N158" s="229">
        <f>(SUM('1.  LRAMVA Summary'!I$54:I$80)+SUM('1.  LRAMVA Summary'!I$81:I$82)*(MONTH($E158)-1)/12)*$H158</f>
        <v>0</v>
      </c>
      <c r="O158" s="229">
        <f>(SUM('1.  LRAMVA Summary'!J$54:J$80)+SUM('1.  LRAMVA Summary'!J$81:J$82)*(MONTH($E158)-1)/12)*$H158</f>
        <v>0</v>
      </c>
      <c r="P158" s="229">
        <f>(SUM('1.  LRAMVA Summary'!K$54:K$80)+SUM('1.  LRAMVA Summary'!K$81:K$82)*(MONTH($E158)-1)/12)*$H158</f>
        <v>0</v>
      </c>
      <c r="Q158" s="229">
        <f>(SUM('1.  LRAMVA Summary'!L$54:L$80)+SUM('1.  LRAMVA Summary'!L$81:L$82)*(MONTH($E158)-1)/12)*$H158</f>
        <v>0</v>
      </c>
      <c r="R158" s="229">
        <f>(SUM('1.  LRAMVA Summary'!M$54:M$80)+SUM('1.  LRAMVA Summary'!M$81:M$82)*(MONTH($E158)-1)/12)*$H158</f>
        <v>0</v>
      </c>
      <c r="S158" s="229">
        <f>(SUM('1.  LRAMVA Summary'!N$54:N$80)+SUM('1.  LRAMVA Summary'!N$81:N$82)*(MONTH($E158)-1)/12)*$H158</f>
        <v>0</v>
      </c>
      <c r="T158" s="229">
        <f>(SUM('1.  LRAMVA Summary'!O$54:O$80)+SUM('1.  LRAMVA Summary'!O$81:O$82)*(MONTH($E158)-1)/12)*$H158</f>
        <v>0</v>
      </c>
      <c r="U158" s="229">
        <f>(SUM('1.  LRAMVA Summary'!P$54:P$80)+SUM('1.  LRAMVA Summary'!P$81:P$82)*(MONTH($E158)-1)/12)*$H158</f>
        <v>0</v>
      </c>
      <c r="V158" s="229">
        <f>(SUM('1.  LRAMVA Summary'!Q$54:Q$80)+SUM('1.  LRAMVA Summary'!Q$81:Q$82)*(MONTH($E158)-1)/12)*$H158</f>
        <v>0</v>
      </c>
      <c r="W158" s="230">
        <f t="shared" si="93"/>
        <v>0</v>
      </c>
    </row>
    <row r="159" spans="2:23" s="9" customFormat="1">
      <c r="B159" s="66"/>
      <c r="E159" s="213">
        <v>44105</v>
      </c>
      <c r="F159" s="213" t="s">
        <v>187</v>
      </c>
      <c r="G159" s="214" t="s">
        <v>69</v>
      </c>
      <c r="H159" s="239">
        <f>$C$54/12</f>
        <v>0</v>
      </c>
      <c r="I159" s="229">
        <f>(SUM('1.  LRAMVA Summary'!D$54:D$80)+SUM('1.  LRAMVA Summary'!D$81:D$82)*(MONTH($E159)-1)/12)*$H159</f>
        <v>0</v>
      </c>
      <c r="J159" s="229">
        <f>(SUM('1.  LRAMVA Summary'!E$54:E$80)+SUM('1.  LRAMVA Summary'!E$81:E$82)*(MONTH($E159)-1)/12)*$H159</f>
        <v>0</v>
      </c>
      <c r="K159" s="229">
        <f>(SUM('1.  LRAMVA Summary'!F$54:F$80)+SUM('1.  LRAMVA Summary'!F$81:F$82)*(MONTH($E159)-1)/12)*$H159</f>
        <v>0</v>
      </c>
      <c r="L159" s="229">
        <f>(SUM('1.  LRAMVA Summary'!G$54:G$80)+SUM('1.  LRAMVA Summary'!G$81:G$82)*(MONTH($E159)-1)/12)*$H159</f>
        <v>0</v>
      </c>
      <c r="M159" s="229">
        <f>(SUM('1.  LRAMVA Summary'!H$54:H$80)+SUM('1.  LRAMVA Summary'!H$81:H$82)*(MONTH($E159)-1)/12)*$H159</f>
        <v>0</v>
      </c>
      <c r="N159" s="229">
        <f>(SUM('1.  LRAMVA Summary'!I$54:I$80)+SUM('1.  LRAMVA Summary'!I$81:I$82)*(MONTH($E159)-1)/12)*$H159</f>
        <v>0</v>
      </c>
      <c r="O159" s="229">
        <f>(SUM('1.  LRAMVA Summary'!J$54:J$80)+SUM('1.  LRAMVA Summary'!J$81:J$82)*(MONTH($E159)-1)/12)*$H159</f>
        <v>0</v>
      </c>
      <c r="P159" s="229">
        <f>(SUM('1.  LRAMVA Summary'!K$54:K$80)+SUM('1.  LRAMVA Summary'!K$81:K$82)*(MONTH($E159)-1)/12)*$H159</f>
        <v>0</v>
      </c>
      <c r="Q159" s="229">
        <f>(SUM('1.  LRAMVA Summary'!L$54:L$80)+SUM('1.  LRAMVA Summary'!L$81:L$82)*(MONTH($E159)-1)/12)*$H159</f>
        <v>0</v>
      </c>
      <c r="R159" s="229">
        <f>(SUM('1.  LRAMVA Summary'!M$54:M$80)+SUM('1.  LRAMVA Summary'!M$81:M$82)*(MONTH($E159)-1)/12)*$H159</f>
        <v>0</v>
      </c>
      <c r="S159" s="229">
        <f>(SUM('1.  LRAMVA Summary'!N$54:N$80)+SUM('1.  LRAMVA Summary'!N$81:N$82)*(MONTH($E159)-1)/12)*$H159</f>
        <v>0</v>
      </c>
      <c r="T159" s="229">
        <f>(SUM('1.  LRAMVA Summary'!O$54:O$80)+SUM('1.  LRAMVA Summary'!O$81:O$82)*(MONTH($E159)-1)/12)*$H159</f>
        <v>0</v>
      </c>
      <c r="U159" s="229">
        <f>(SUM('1.  LRAMVA Summary'!P$54:P$80)+SUM('1.  LRAMVA Summary'!P$81:P$82)*(MONTH($E159)-1)/12)*$H159</f>
        <v>0</v>
      </c>
      <c r="V159" s="229">
        <f>(SUM('1.  LRAMVA Summary'!Q$54:Q$80)+SUM('1.  LRAMVA Summary'!Q$81:Q$82)*(MONTH($E159)-1)/12)*$H159</f>
        <v>0</v>
      </c>
      <c r="W159" s="230">
        <f t="shared" si="93"/>
        <v>0</v>
      </c>
    </row>
    <row r="160" spans="2:23" s="9" customFormat="1">
      <c r="B160" s="66"/>
      <c r="E160" s="213">
        <v>44136</v>
      </c>
      <c r="F160" s="213" t="s">
        <v>187</v>
      </c>
      <c r="G160" s="214" t="s">
        <v>69</v>
      </c>
      <c r="H160" s="239">
        <f t="shared" ref="H160:H161" si="96">$C$54/12</f>
        <v>0</v>
      </c>
      <c r="I160" s="229">
        <f>(SUM('1.  LRAMVA Summary'!D$54:D$80)+SUM('1.  LRAMVA Summary'!D$81:D$82)*(MONTH($E160)-1)/12)*$H160</f>
        <v>0</v>
      </c>
      <c r="J160" s="229">
        <f>(SUM('1.  LRAMVA Summary'!E$54:E$80)+SUM('1.  LRAMVA Summary'!E$81:E$82)*(MONTH($E160)-1)/12)*$H160</f>
        <v>0</v>
      </c>
      <c r="K160" s="229">
        <f>(SUM('1.  LRAMVA Summary'!F$54:F$80)+SUM('1.  LRAMVA Summary'!F$81:F$82)*(MONTH($E160)-1)/12)*$H160</f>
        <v>0</v>
      </c>
      <c r="L160" s="229">
        <f>(SUM('1.  LRAMVA Summary'!G$54:G$80)+SUM('1.  LRAMVA Summary'!G$81:G$82)*(MONTH($E160)-1)/12)*$H160</f>
        <v>0</v>
      </c>
      <c r="M160" s="229">
        <f>(SUM('1.  LRAMVA Summary'!H$54:H$80)+SUM('1.  LRAMVA Summary'!H$81:H$82)*(MONTH($E160)-1)/12)*$H160</f>
        <v>0</v>
      </c>
      <c r="N160" s="229">
        <f>(SUM('1.  LRAMVA Summary'!I$54:I$80)+SUM('1.  LRAMVA Summary'!I$81:I$82)*(MONTH($E160)-1)/12)*$H160</f>
        <v>0</v>
      </c>
      <c r="O160" s="229">
        <f>(SUM('1.  LRAMVA Summary'!J$54:J$80)+SUM('1.  LRAMVA Summary'!J$81:J$82)*(MONTH($E160)-1)/12)*$H160</f>
        <v>0</v>
      </c>
      <c r="P160" s="229">
        <f>(SUM('1.  LRAMVA Summary'!K$54:K$80)+SUM('1.  LRAMVA Summary'!K$81:K$82)*(MONTH($E160)-1)/12)*$H160</f>
        <v>0</v>
      </c>
      <c r="Q160" s="229">
        <f>(SUM('1.  LRAMVA Summary'!L$54:L$80)+SUM('1.  LRAMVA Summary'!L$81:L$82)*(MONTH($E160)-1)/12)*$H160</f>
        <v>0</v>
      </c>
      <c r="R160" s="229">
        <f>(SUM('1.  LRAMVA Summary'!M$54:M$80)+SUM('1.  LRAMVA Summary'!M$81:M$82)*(MONTH($E160)-1)/12)*$H160</f>
        <v>0</v>
      </c>
      <c r="S160" s="229">
        <f>(SUM('1.  LRAMVA Summary'!N$54:N$80)+SUM('1.  LRAMVA Summary'!N$81:N$82)*(MONTH($E160)-1)/12)*$H160</f>
        <v>0</v>
      </c>
      <c r="T160" s="229">
        <f>(SUM('1.  LRAMVA Summary'!O$54:O$80)+SUM('1.  LRAMVA Summary'!O$81:O$82)*(MONTH($E160)-1)/12)*$H160</f>
        <v>0</v>
      </c>
      <c r="U160" s="229">
        <f>(SUM('1.  LRAMVA Summary'!P$54:P$80)+SUM('1.  LRAMVA Summary'!P$81:P$82)*(MONTH($E160)-1)/12)*$H160</f>
        <v>0</v>
      </c>
      <c r="V160" s="229">
        <f>(SUM('1.  LRAMVA Summary'!Q$54:Q$80)+SUM('1.  LRAMVA Summary'!Q$81:Q$82)*(MONTH($E160)-1)/12)*$H160</f>
        <v>0</v>
      </c>
      <c r="W160" s="230">
        <f t="shared" si="93"/>
        <v>0</v>
      </c>
    </row>
    <row r="161" spans="2:23" s="9" customFormat="1">
      <c r="B161" s="66"/>
      <c r="E161" s="213">
        <v>44166</v>
      </c>
      <c r="F161" s="213" t="s">
        <v>187</v>
      </c>
      <c r="G161" s="214" t="s">
        <v>69</v>
      </c>
      <c r="H161" s="239">
        <f t="shared" si="96"/>
        <v>0</v>
      </c>
      <c r="I161" s="229">
        <f>(SUM('1.  LRAMVA Summary'!D$54:D$80)+SUM('1.  LRAMVA Summary'!D$81:D$82)*(MONTH($E161)-1)/12)*$H161</f>
        <v>0</v>
      </c>
      <c r="J161" s="229">
        <f>(SUM('1.  LRAMVA Summary'!E$54:E$80)+SUM('1.  LRAMVA Summary'!E$81:E$82)*(MONTH($E161)-1)/12)*$H161</f>
        <v>0</v>
      </c>
      <c r="K161" s="229">
        <f>(SUM('1.  LRAMVA Summary'!F$54:F$80)+SUM('1.  LRAMVA Summary'!F$81:F$82)*(MONTH($E161)-1)/12)*$H161</f>
        <v>0</v>
      </c>
      <c r="L161" s="229">
        <f>(SUM('1.  LRAMVA Summary'!G$54:G$80)+SUM('1.  LRAMVA Summary'!G$81:G$82)*(MONTH($E161)-1)/12)*$H161</f>
        <v>0</v>
      </c>
      <c r="M161" s="229">
        <f>(SUM('1.  LRAMVA Summary'!H$54:H$80)+SUM('1.  LRAMVA Summary'!H$81:H$82)*(MONTH($E161)-1)/12)*$H161</f>
        <v>0</v>
      </c>
      <c r="N161" s="229">
        <f>(SUM('1.  LRAMVA Summary'!I$54:I$80)+SUM('1.  LRAMVA Summary'!I$81:I$82)*(MONTH($E161)-1)/12)*$H161</f>
        <v>0</v>
      </c>
      <c r="O161" s="229">
        <f>(SUM('1.  LRAMVA Summary'!J$54:J$80)+SUM('1.  LRAMVA Summary'!J$81:J$82)*(MONTH($E161)-1)/12)*$H161</f>
        <v>0</v>
      </c>
      <c r="P161" s="229">
        <f>(SUM('1.  LRAMVA Summary'!K$54:K$80)+SUM('1.  LRAMVA Summary'!K$81:K$82)*(MONTH($E161)-1)/12)*$H161</f>
        <v>0</v>
      </c>
      <c r="Q161" s="229">
        <f>(SUM('1.  LRAMVA Summary'!L$54:L$80)+SUM('1.  LRAMVA Summary'!L$81:L$82)*(MONTH($E161)-1)/12)*$H161</f>
        <v>0</v>
      </c>
      <c r="R161" s="229">
        <f>(SUM('1.  LRAMVA Summary'!M$54:M$80)+SUM('1.  LRAMVA Summary'!M$81:M$82)*(MONTH($E161)-1)/12)*$H161</f>
        <v>0</v>
      </c>
      <c r="S161" s="229">
        <f>(SUM('1.  LRAMVA Summary'!N$54:N$80)+SUM('1.  LRAMVA Summary'!N$81:N$82)*(MONTH($E161)-1)/12)*$H161</f>
        <v>0</v>
      </c>
      <c r="T161" s="229">
        <f>(SUM('1.  LRAMVA Summary'!O$54:O$80)+SUM('1.  LRAMVA Summary'!O$81:O$82)*(MONTH($E161)-1)/12)*$H161</f>
        <v>0</v>
      </c>
      <c r="U161" s="229">
        <f>(SUM('1.  LRAMVA Summary'!P$54:P$80)+SUM('1.  LRAMVA Summary'!P$81:P$82)*(MONTH($E161)-1)/12)*$H161</f>
        <v>0</v>
      </c>
      <c r="V161" s="229">
        <f>(SUM('1.  LRAMVA Summary'!Q$54:Q$80)+SUM('1.  LRAMVA Summary'!Q$81:Q$82)*(MONTH($E161)-1)/12)*$H161</f>
        <v>0</v>
      </c>
      <c r="W161" s="230">
        <f>SUM(I161:V161)</f>
        <v>0</v>
      </c>
    </row>
    <row r="162" spans="2:23" s="9" customFormat="1" ht="15" thickBot="1">
      <c r="B162" s="66"/>
      <c r="E162" s="215" t="s">
        <v>469</v>
      </c>
      <c r="F162" s="215"/>
      <c r="G162" s="216"/>
      <c r="H162" s="217"/>
      <c r="I162" s="218">
        <f>SUM(I149:I161)</f>
        <v>16848.047114996578</v>
      </c>
      <c r="J162" s="218">
        <f>SUM(J149:J161)</f>
        <v>16583.105892137559</v>
      </c>
      <c r="K162" s="218">
        <f t="shared" ref="K162:O162" si="97">SUM(K149:K161)</f>
        <v>12102.943660914099</v>
      </c>
      <c r="L162" s="218">
        <f t="shared" si="97"/>
        <v>662.59405216048913</v>
      </c>
      <c r="M162" s="218">
        <f t="shared" si="97"/>
        <v>2224.2394140274528</v>
      </c>
      <c r="N162" s="218">
        <f t="shared" si="97"/>
        <v>0</v>
      </c>
      <c r="O162" s="218">
        <f t="shared" si="97"/>
        <v>0</v>
      </c>
      <c r="P162" s="218">
        <f t="shared" ref="P162:V162" si="98">SUM(P149:P161)</f>
        <v>0</v>
      </c>
      <c r="Q162" s="218">
        <f t="shared" si="98"/>
        <v>0</v>
      </c>
      <c r="R162" s="218">
        <f t="shared" si="98"/>
        <v>0</v>
      </c>
      <c r="S162" s="218">
        <f t="shared" si="98"/>
        <v>0</v>
      </c>
      <c r="T162" s="218">
        <f t="shared" si="98"/>
        <v>0</v>
      </c>
      <c r="U162" s="218">
        <f t="shared" si="98"/>
        <v>0</v>
      </c>
      <c r="V162" s="218">
        <f t="shared" si="98"/>
        <v>0</v>
      </c>
      <c r="W162" s="218">
        <f>SUM(W149:W161)</f>
        <v>48420.930134236172</v>
      </c>
    </row>
    <row r="163" spans="2:23" s="9" customFormat="1" ht="15" thickTop="1">
      <c r="B163" s="66"/>
      <c r="E163" s="219" t="s">
        <v>67</v>
      </c>
      <c r="F163" s="219"/>
      <c r="G163" s="220"/>
      <c r="H163" s="221"/>
      <c r="I163" s="222"/>
      <c r="J163" s="222"/>
      <c r="K163" s="222"/>
      <c r="L163" s="222"/>
      <c r="M163" s="222"/>
      <c r="N163" s="222"/>
      <c r="O163" s="222"/>
      <c r="P163" s="222"/>
      <c r="Q163" s="222"/>
      <c r="R163" s="222"/>
      <c r="S163" s="222"/>
      <c r="T163" s="222"/>
      <c r="U163" s="222"/>
      <c r="V163" s="222"/>
      <c r="W163" s="223"/>
    </row>
    <row r="164" spans="2:23" s="9" customFormat="1">
      <c r="B164" s="66"/>
      <c r="H164" s="18"/>
    </row>
    <row r="165" spans="2:23">
      <c r="E165" s="588" t="s">
        <v>525</v>
      </c>
    </row>
  </sheetData>
  <dataConsolidate/>
  <mergeCells count="4">
    <mergeCell ref="B12:C12"/>
    <mergeCell ref="C8:S8"/>
    <mergeCell ref="C9:S9"/>
    <mergeCell ref="C10:S10"/>
  </mergeCells>
  <hyperlinks>
    <hyperlink ref="B56" r:id="rId1"/>
    <hyperlink ref="E165" location="'6.  Carrying Charges'!A1" display="Return to top"/>
    <hyperlink ref="K12" location="Table_1_b.__Annual_LRAMVA_Breakdown_by_Year_and_Rate_Class" display="Go to Tab 1: Summary"/>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U383"/>
  <sheetViews>
    <sheetView topLeftCell="AI262" workbookViewId="0">
      <selection activeCell="AX271" sqref="AX271"/>
    </sheetView>
  </sheetViews>
  <sheetFormatPr defaultColWidth="9.109375" defaultRowHeight="14.4" outlineLevelRow="1"/>
  <cols>
    <col min="1" max="1" width="5.88671875" style="12" customWidth="1"/>
    <col min="2" max="2" width="24.33203125" style="12" customWidth="1"/>
    <col min="3" max="3" width="11.44140625" style="12" customWidth="1"/>
    <col min="4" max="4" width="37.6640625" style="12" customWidth="1"/>
    <col min="5" max="5" width="35.109375" style="12" bestFit="1" customWidth="1"/>
    <col min="6" max="6" width="26.6640625" style="12" hidden="1" customWidth="1"/>
    <col min="7" max="7" width="17" style="12" hidden="1" customWidth="1"/>
    <col min="8" max="8" width="19.44140625" style="12" customWidth="1"/>
    <col min="9" max="10" width="23" style="634" customWidth="1"/>
    <col min="11" max="11" width="2" style="16" customWidth="1"/>
    <col min="12" max="18" width="9.109375" style="12" customWidth="1"/>
    <col min="19" max="19" width="9.109375" style="12"/>
    <col min="20" max="41" width="9.109375" style="12" customWidth="1"/>
    <col min="42" max="42" width="2.109375" style="12" customWidth="1"/>
    <col min="43" max="43" width="12.5546875" style="12" customWidth="1"/>
    <col min="44" max="49" width="12" style="12" customWidth="1"/>
    <col min="50" max="64" width="12" style="12" bestFit="1" customWidth="1"/>
    <col min="65" max="66" width="10.109375" style="12" bestFit="1" customWidth="1"/>
    <col min="67" max="72" width="9.109375" style="12"/>
    <col min="73" max="73" width="9.109375" style="16"/>
    <col min="74" max="16384" width="9.10937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c r="I11" s="12"/>
      <c r="J11" s="12"/>
    </row>
    <row r="12" spans="2:73" s="9" customFormat="1" ht="25.5" hidden="1" customHeight="1" outlineLevel="1" thickBot="1">
      <c r="B12" s="119" t="s">
        <v>171</v>
      </c>
      <c r="D12" s="126" t="s">
        <v>175</v>
      </c>
      <c r="E12" s="17"/>
      <c r="F12" s="177"/>
      <c r="G12" s="178"/>
      <c r="H12" s="179"/>
      <c r="K12" s="179"/>
      <c r="L12" s="177"/>
      <c r="M12" s="177"/>
      <c r="N12" s="177"/>
      <c r="O12" s="177"/>
      <c r="P12" s="177"/>
      <c r="Q12" s="180"/>
    </row>
    <row r="13" spans="2:73" s="9" customFormat="1" ht="25.5" hidden="1" customHeight="1" outlineLevel="1" thickBot="1">
      <c r="B13" s="550"/>
      <c r="D13" s="636" t="s">
        <v>406</v>
      </c>
      <c r="E13" s="17"/>
      <c r="F13" s="177"/>
      <c r="G13" s="178"/>
      <c r="H13" s="179"/>
      <c r="K13" s="179"/>
      <c r="L13" s="177"/>
      <c r="M13" s="177"/>
      <c r="N13" s="177"/>
      <c r="O13" s="177"/>
      <c r="P13" s="177"/>
      <c r="Q13" s="180"/>
    </row>
    <row r="14" spans="2:73" ht="30" hidden="1" customHeight="1" outlineLevel="1" thickBot="1">
      <c r="B14" s="90"/>
      <c r="D14" s="609" t="s">
        <v>550</v>
      </c>
      <c r="I14" s="12"/>
      <c r="J14" s="12"/>
      <c r="BU14" s="12"/>
    </row>
    <row r="15" spans="2:73" ht="26.25" hidden="1" customHeight="1" outlineLevel="1">
      <c r="C15" s="90"/>
      <c r="I15" s="12"/>
      <c r="J15" s="12"/>
    </row>
    <row r="16" spans="2:73" ht="23.25" hidden="1" customHeight="1" outlineLevel="1">
      <c r="B16" s="116" t="s">
        <v>504</v>
      </c>
      <c r="C16" s="90"/>
      <c r="D16" s="614" t="s">
        <v>612</v>
      </c>
      <c r="E16" s="604"/>
      <c r="F16" s="604"/>
      <c r="G16" s="615"/>
      <c r="H16" s="604"/>
      <c r="I16" s="604"/>
      <c r="J16" s="604"/>
      <c r="K16" s="639"/>
      <c r="L16" s="604"/>
      <c r="M16" s="604"/>
      <c r="N16" s="604"/>
      <c r="O16" s="604"/>
      <c r="P16" s="604"/>
      <c r="Q16" s="604"/>
      <c r="R16" s="604"/>
      <c r="S16" s="604"/>
      <c r="T16" s="604"/>
      <c r="U16" s="604"/>
      <c r="V16" s="604"/>
      <c r="W16" s="604"/>
      <c r="X16" s="604"/>
      <c r="Y16" s="604"/>
      <c r="Z16" s="604"/>
      <c r="AA16" s="604"/>
      <c r="AB16" s="604"/>
      <c r="AC16" s="604"/>
      <c r="AD16" s="604"/>
      <c r="AE16" s="604"/>
      <c r="AF16" s="604"/>
      <c r="AG16" s="604"/>
    </row>
    <row r="17" spans="2:73" ht="23.25" hidden="1" customHeight="1" outlineLevel="1">
      <c r="B17" s="689" t="s">
        <v>606</v>
      </c>
      <c r="C17" s="90"/>
      <c r="D17" s="610" t="s">
        <v>584</v>
      </c>
      <c r="E17" s="604"/>
      <c r="F17" s="604"/>
      <c r="G17" s="615"/>
      <c r="H17" s="604"/>
      <c r="I17" s="604"/>
      <c r="J17" s="604"/>
      <c r="K17" s="639"/>
      <c r="L17" s="604"/>
      <c r="M17" s="604"/>
      <c r="N17" s="604"/>
      <c r="O17" s="604"/>
      <c r="P17" s="604"/>
      <c r="Q17" s="604"/>
      <c r="R17" s="604"/>
      <c r="S17" s="604"/>
      <c r="T17" s="604"/>
      <c r="U17" s="604"/>
      <c r="V17" s="604"/>
      <c r="W17" s="604"/>
      <c r="X17" s="604"/>
      <c r="Y17" s="604"/>
      <c r="Z17" s="604"/>
      <c r="AA17" s="604"/>
      <c r="AB17" s="604"/>
      <c r="AC17" s="604"/>
      <c r="AD17" s="604"/>
      <c r="AE17" s="604"/>
      <c r="AF17" s="604"/>
      <c r="AG17" s="604"/>
    </row>
    <row r="18" spans="2:73" ht="23.25" hidden="1" customHeight="1" outlineLevel="1">
      <c r="C18" s="90"/>
      <c r="D18" s="610" t="s">
        <v>619</v>
      </c>
      <c r="E18" s="604"/>
      <c r="F18" s="604"/>
      <c r="G18" s="615"/>
      <c r="H18" s="604"/>
      <c r="I18" s="604"/>
      <c r="J18" s="604"/>
      <c r="K18" s="639"/>
      <c r="L18" s="604"/>
      <c r="M18" s="604"/>
      <c r="N18" s="604"/>
      <c r="O18" s="604"/>
      <c r="P18" s="604"/>
      <c r="Q18" s="604"/>
      <c r="R18" s="604"/>
      <c r="S18" s="604"/>
      <c r="T18" s="604"/>
      <c r="U18" s="604"/>
      <c r="V18" s="604"/>
      <c r="W18" s="604"/>
      <c r="X18" s="604"/>
      <c r="Y18" s="604"/>
      <c r="Z18" s="604"/>
      <c r="AA18" s="604"/>
      <c r="AB18" s="604"/>
      <c r="AC18" s="604"/>
      <c r="AD18" s="604"/>
      <c r="AE18" s="604"/>
      <c r="AF18" s="604"/>
      <c r="AG18" s="604"/>
    </row>
    <row r="19" spans="2:73" ht="23.25" hidden="1" customHeight="1" outlineLevel="1">
      <c r="C19" s="90"/>
      <c r="D19" s="610" t="s">
        <v>618</v>
      </c>
      <c r="E19" s="604"/>
      <c r="F19" s="604"/>
      <c r="G19" s="615"/>
      <c r="H19" s="604"/>
      <c r="I19" s="604"/>
      <c r="J19" s="604"/>
      <c r="K19" s="639"/>
      <c r="L19" s="604"/>
      <c r="M19" s="604"/>
      <c r="N19" s="604"/>
      <c r="O19" s="604"/>
      <c r="P19" s="604"/>
      <c r="Q19" s="604"/>
      <c r="R19" s="604"/>
      <c r="S19" s="604"/>
      <c r="T19" s="604"/>
      <c r="U19" s="604"/>
      <c r="V19" s="604"/>
      <c r="W19" s="604"/>
      <c r="X19" s="604"/>
      <c r="Y19" s="604"/>
      <c r="Z19" s="604"/>
      <c r="AA19" s="604"/>
      <c r="AB19" s="604"/>
      <c r="AC19" s="604"/>
      <c r="AD19" s="604"/>
      <c r="AE19" s="604"/>
      <c r="AF19" s="604"/>
      <c r="AG19" s="604"/>
    </row>
    <row r="20" spans="2:73" ht="23.25" hidden="1" customHeight="1" outlineLevel="1">
      <c r="C20" s="90"/>
      <c r="D20" s="610" t="s">
        <v>620</v>
      </c>
      <c r="E20" s="604"/>
      <c r="F20" s="604"/>
      <c r="G20" s="615"/>
      <c r="H20" s="604"/>
      <c r="I20" s="604"/>
      <c r="J20" s="604"/>
      <c r="K20" s="639"/>
      <c r="L20" s="604"/>
      <c r="M20" s="604"/>
      <c r="N20" s="604"/>
      <c r="O20" s="604"/>
      <c r="P20" s="604"/>
      <c r="Q20" s="604"/>
      <c r="R20" s="604"/>
      <c r="S20" s="604"/>
      <c r="T20" s="604"/>
      <c r="U20" s="604"/>
      <c r="V20" s="604"/>
      <c r="W20" s="604"/>
      <c r="X20" s="604"/>
      <c r="Y20" s="604"/>
      <c r="Z20" s="604"/>
      <c r="AA20" s="604"/>
      <c r="AB20" s="604"/>
      <c r="AC20" s="604"/>
      <c r="AD20" s="604"/>
      <c r="AE20" s="604"/>
      <c r="AF20" s="604"/>
      <c r="AG20" s="604"/>
    </row>
    <row r="21" spans="2:73" ht="23.25" hidden="1" customHeight="1" outlineLevel="1">
      <c r="C21" s="90"/>
      <c r="D21" s="693" t="s">
        <v>630</v>
      </c>
      <c r="E21" s="604"/>
      <c r="F21" s="604"/>
      <c r="G21" s="615"/>
      <c r="H21" s="604"/>
      <c r="I21" s="604"/>
      <c r="J21" s="604"/>
      <c r="K21" s="639"/>
      <c r="L21" s="604"/>
      <c r="M21" s="604"/>
      <c r="N21" s="604"/>
      <c r="O21" s="604"/>
      <c r="P21" s="604"/>
      <c r="Q21" s="604"/>
      <c r="R21" s="604"/>
      <c r="S21" s="604"/>
      <c r="T21" s="604"/>
      <c r="U21" s="604"/>
      <c r="V21" s="604"/>
      <c r="W21" s="604"/>
      <c r="X21" s="604"/>
      <c r="Y21" s="604"/>
      <c r="Z21" s="604"/>
      <c r="AA21" s="604"/>
      <c r="AB21" s="604"/>
      <c r="AC21" s="604"/>
      <c r="AD21" s="604"/>
      <c r="AE21" s="604"/>
      <c r="AF21" s="604"/>
      <c r="AG21" s="604"/>
    </row>
    <row r="22" spans="2:73" collapsed="1">
      <c r="I22" s="12"/>
      <c r="J22" s="12"/>
      <c r="L22" s="12">
        <v>2011</v>
      </c>
      <c r="M22" s="12">
        <v>2012</v>
      </c>
      <c r="N22" s="12">
        <v>2013</v>
      </c>
      <c r="O22" s="12">
        <v>2014</v>
      </c>
      <c r="P22" s="12">
        <v>2015</v>
      </c>
      <c r="Q22" s="12">
        <v>2016</v>
      </c>
      <c r="R22" s="12">
        <v>2017</v>
      </c>
      <c r="S22" s="12">
        <v>2018</v>
      </c>
      <c r="T22" s="12">
        <v>2019</v>
      </c>
      <c r="U22" s="12">
        <v>2020</v>
      </c>
      <c r="V22" s="12">
        <v>2021</v>
      </c>
      <c r="W22" s="12">
        <v>2022</v>
      </c>
      <c r="X22" s="12">
        <v>2023</v>
      </c>
      <c r="Y22" s="12">
        <v>2024</v>
      </c>
      <c r="Z22" s="12">
        <v>2025</v>
      </c>
      <c r="AA22" s="12">
        <v>2026</v>
      </c>
      <c r="AB22" s="12">
        <v>2027</v>
      </c>
      <c r="AC22" s="12">
        <v>2028</v>
      </c>
      <c r="AD22" s="12">
        <v>2029</v>
      </c>
      <c r="AE22" s="12">
        <v>2030</v>
      </c>
      <c r="AF22" s="12">
        <v>2031</v>
      </c>
      <c r="AG22" s="12">
        <v>2032</v>
      </c>
      <c r="AH22" s="12">
        <v>2033</v>
      </c>
      <c r="AI22" s="12">
        <v>2034</v>
      </c>
      <c r="AJ22" s="12">
        <v>2035</v>
      </c>
      <c r="AK22" s="12">
        <v>2036</v>
      </c>
      <c r="AL22" s="12">
        <v>2037</v>
      </c>
      <c r="AM22" s="12">
        <v>2038</v>
      </c>
      <c r="AN22" s="12">
        <v>2039</v>
      </c>
      <c r="AO22" s="12">
        <v>2040</v>
      </c>
      <c r="AQ22" s="12">
        <v>2011</v>
      </c>
      <c r="AR22" s="12">
        <v>2012</v>
      </c>
      <c r="AS22" s="12">
        <v>2013</v>
      </c>
      <c r="AT22" s="12">
        <v>2014</v>
      </c>
      <c r="AU22" s="12">
        <v>2015</v>
      </c>
      <c r="AV22" s="12">
        <v>2016</v>
      </c>
      <c r="AW22" s="12">
        <v>2017</v>
      </c>
      <c r="AX22" s="12">
        <v>2018</v>
      </c>
      <c r="AY22" s="12">
        <v>2019</v>
      </c>
      <c r="AZ22" s="12">
        <v>2020</v>
      </c>
      <c r="BA22" s="12">
        <v>2021</v>
      </c>
      <c r="BB22" s="12">
        <v>2022</v>
      </c>
      <c r="BC22" s="12">
        <v>2023</v>
      </c>
      <c r="BD22" s="12">
        <v>2024</v>
      </c>
      <c r="BE22" s="12">
        <v>2025</v>
      </c>
      <c r="BF22" s="12">
        <v>2026</v>
      </c>
      <c r="BG22" s="12">
        <v>2027</v>
      </c>
      <c r="BH22" s="12">
        <v>2028</v>
      </c>
      <c r="BI22" s="12">
        <v>2029</v>
      </c>
      <c r="BJ22" s="12">
        <v>2030</v>
      </c>
      <c r="BK22" s="12">
        <v>2031</v>
      </c>
      <c r="BL22" s="12">
        <v>2032</v>
      </c>
      <c r="BM22" s="12">
        <v>2033</v>
      </c>
      <c r="BN22" s="12">
        <v>2034</v>
      </c>
      <c r="BO22" s="12">
        <v>2035</v>
      </c>
      <c r="BP22" s="12">
        <v>2036</v>
      </c>
      <c r="BQ22" s="12">
        <v>2037</v>
      </c>
      <c r="BR22" s="12">
        <v>2038</v>
      </c>
      <c r="BS22" s="12">
        <v>2039</v>
      </c>
      <c r="BT22" s="12">
        <v>2040</v>
      </c>
    </row>
    <row r="23" spans="2:73" ht="15.6">
      <c r="B23" s="182" t="s">
        <v>589</v>
      </c>
      <c r="H23" s="10"/>
      <c r="I23" s="10"/>
      <c r="J23" s="10"/>
    </row>
    <row r="24" spans="2:73" s="669" customFormat="1" ht="21" customHeight="1">
      <c r="B24" s="692" t="s">
        <v>593</v>
      </c>
      <c r="C24" s="874" t="s">
        <v>594</v>
      </c>
      <c r="D24" s="874"/>
      <c r="E24" s="874"/>
      <c r="F24" s="874"/>
      <c r="G24" s="874"/>
      <c r="H24" s="677" t="s">
        <v>591</v>
      </c>
      <c r="I24" s="677" t="s">
        <v>590</v>
      </c>
      <c r="J24" s="677" t="s">
        <v>592</v>
      </c>
      <c r="K24" s="668"/>
      <c r="L24" s="669" t="s">
        <v>594</v>
      </c>
      <c r="AQ24" s="669" t="s">
        <v>594</v>
      </c>
      <c r="BU24" s="668"/>
    </row>
    <row r="25" spans="2:73" s="249" customFormat="1" ht="49.5" customHeight="1">
      <c r="B25" s="244" t="s">
        <v>472</v>
      </c>
      <c r="C25" s="244" t="s">
        <v>211</v>
      </c>
      <c r="D25" s="627" t="s">
        <v>473</v>
      </c>
      <c r="E25" s="244" t="s">
        <v>208</v>
      </c>
      <c r="F25" s="244" t="s">
        <v>474</v>
      </c>
      <c r="G25" s="244" t="s">
        <v>475</v>
      </c>
      <c r="H25" s="627" t="s">
        <v>476</v>
      </c>
      <c r="I25" s="635" t="s">
        <v>582</v>
      </c>
      <c r="J25" s="642" t="s">
        <v>583</v>
      </c>
      <c r="K25" s="640"/>
      <c r="L25" s="245" t="s">
        <v>477</v>
      </c>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c r="AO25" s="247"/>
      <c r="AP25" s="248"/>
      <c r="AQ25" s="245" t="s">
        <v>478</v>
      </c>
      <c r="AR25" s="246"/>
      <c r="AS25" s="246"/>
      <c r="AT25" s="246"/>
      <c r="AU25" s="246"/>
      <c r="AV25" s="246"/>
      <c r="AW25" s="246"/>
      <c r="AX25" s="246"/>
      <c r="AY25" s="246"/>
      <c r="AZ25" s="246"/>
      <c r="BA25" s="246"/>
      <c r="BB25" s="246"/>
      <c r="BC25" s="246"/>
      <c r="BD25" s="246"/>
      <c r="BE25" s="246"/>
      <c r="BF25" s="246"/>
      <c r="BG25" s="246"/>
      <c r="BH25" s="246"/>
      <c r="BI25" s="246"/>
      <c r="BJ25" s="246"/>
      <c r="BK25" s="246"/>
      <c r="BL25" s="246"/>
      <c r="BM25" s="246"/>
      <c r="BN25" s="246"/>
      <c r="BO25" s="246"/>
      <c r="BP25" s="246"/>
      <c r="BQ25" s="246"/>
      <c r="BR25" s="246"/>
      <c r="BS25" s="246"/>
      <c r="BT25" s="247"/>
      <c r="BU25" s="248"/>
    </row>
    <row r="26" spans="2:73" s="249" customFormat="1" ht="30" customHeight="1">
      <c r="B26" s="250"/>
      <c r="C26" s="250"/>
      <c r="D26" s="250"/>
      <c r="E26" s="250"/>
      <c r="F26" s="250"/>
      <c r="G26" s="250"/>
      <c r="H26" s="775"/>
      <c r="I26" s="633"/>
      <c r="J26" s="633"/>
      <c r="K26" s="641"/>
      <c r="L26" s="251">
        <v>2011</v>
      </c>
      <c r="M26" s="251">
        <v>2012</v>
      </c>
      <c r="N26" s="251">
        <v>2013</v>
      </c>
      <c r="O26" s="251">
        <v>2014</v>
      </c>
      <c r="P26" s="251">
        <v>2015</v>
      </c>
      <c r="Q26" s="251">
        <v>2016</v>
      </c>
      <c r="R26" s="251">
        <v>2017</v>
      </c>
      <c r="S26" s="251">
        <v>2018</v>
      </c>
      <c r="T26" s="251">
        <v>2019</v>
      </c>
      <c r="U26" s="251">
        <v>2020</v>
      </c>
      <c r="V26" s="251">
        <v>2021</v>
      </c>
      <c r="W26" s="251">
        <v>2022</v>
      </c>
      <c r="X26" s="251">
        <v>2023</v>
      </c>
      <c r="Y26" s="251">
        <v>2024</v>
      </c>
      <c r="Z26" s="251">
        <v>2025</v>
      </c>
      <c r="AA26" s="251">
        <v>2026</v>
      </c>
      <c r="AB26" s="251">
        <v>2027</v>
      </c>
      <c r="AC26" s="251">
        <v>2028</v>
      </c>
      <c r="AD26" s="251">
        <v>2029</v>
      </c>
      <c r="AE26" s="251">
        <v>2030</v>
      </c>
      <c r="AF26" s="251">
        <v>2031</v>
      </c>
      <c r="AG26" s="251">
        <v>2032</v>
      </c>
      <c r="AH26" s="251">
        <v>2033</v>
      </c>
      <c r="AI26" s="251">
        <v>2034</v>
      </c>
      <c r="AJ26" s="251">
        <v>2035</v>
      </c>
      <c r="AK26" s="251">
        <v>2036</v>
      </c>
      <c r="AL26" s="251">
        <v>2037</v>
      </c>
      <c r="AM26" s="251">
        <v>2038</v>
      </c>
      <c r="AN26" s="251">
        <v>2039</v>
      </c>
      <c r="AO26" s="251">
        <v>2040</v>
      </c>
      <c r="AP26" s="248"/>
      <c r="AQ26" s="251">
        <v>2011</v>
      </c>
      <c r="AR26" s="251">
        <v>2012</v>
      </c>
      <c r="AS26" s="251">
        <v>2013</v>
      </c>
      <c r="AT26" s="251">
        <v>2014</v>
      </c>
      <c r="AU26" s="251">
        <v>2015</v>
      </c>
      <c r="AV26" s="251">
        <v>2016</v>
      </c>
      <c r="AW26" s="251">
        <v>2017</v>
      </c>
      <c r="AX26" s="251">
        <v>2018</v>
      </c>
      <c r="AY26" s="251">
        <v>2019</v>
      </c>
      <c r="AZ26" s="251">
        <v>2020</v>
      </c>
      <c r="BA26" s="251">
        <v>2021</v>
      </c>
      <c r="BB26" s="251">
        <v>2022</v>
      </c>
      <c r="BC26" s="251">
        <v>2023</v>
      </c>
      <c r="BD26" s="251">
        <v>2024</v>
      </c>
      <c r="BE26" s="251">
        <v>2025</v>
      </c>
      <c r="BF26" s="251">
        <v>2026</v>
      </c>
      <c r="BG26" s="251">
        <v>2027</v>
      </c>
      <c r="BH26" s="251">
        <v>2028</v>
      </c>
      <c r="BI26" s="251">
        <v>2029</v>
      </c>
      <c r="BJ26" s="251">
        <v>2030</v>
      </c>
      <c r="BK26" s="251">
        <v>2031</v>
      </c>
      <c r="BL26" s="251">
        <v>2032</v>
      </c>
      <c r="BM26" s="251">
        <v>2033</v>
      </c>
      <c r="BN26" s="251">
        <v>2034</v>
      </c>
      <c r="BO26" s="251">
        <v>2035</v>
      </c>
      <c r="BP26" s="251">
        <v>2036</v>
      </c>
      <c r="BQ26" s="251">
        <v>2037</v>
      </c>
      <c r="BR26" s="251">
        <v>2038</v>
      </c>
      <c r="BS26" s="251">
        <v>2039</v>
      </c>
      <c r="BT26" s="251">
        <v>2040</v>
      </c>
      <c r="BU26" s="248"/>
    </row>
    <row r="27" spans="2:73" s="17" customFormat="1" ht="15.6">
      <c r="B27" s="690" t="s">
        <v>711</v>
      </c>
      <c r="C27" s="690" t="s">
        <v>712</v>
      </c>
      <c r="D27" s="690" t="s">
        <v>2</v>
      </c>
      <c r="E27" s="690" t="s">
        <v>695</v>
      </c>
      <c r="F27" s="690" t="s">
        <v>29</v>
      </c>
      <c r="G27" s="690" t="s">
        <v>713</v>
      </c>
      <c r="H27" s="690">
        <v>2011</v>
      </c>
      <c r="I27" s="643" t="s">
        <v>570</v>
      </c>
      <c r="J27" s="643" t="s">
        <v>588</v>
      </c>
      <c r="K27" s="632"/>
      <c r="L27" s="691">
        <v>3.305378925880631</v>
      </c>
      <c r="M27" s="691">
        <v>3.305378925880631</v>
      </c>
      <c r="N27" s="691">
        <v>3.305378925880631</v>
      </c>
      <c r="O27" s="691">
        <v>1.3584898569769968</v>
      </c>
      <c r="P27" s="691">
        <v>0</v>
      </c>
      <c r="Q27" s="691">
        <v>0</v>
      </c>
      <c r="R27" s="691">
        <v>0</v>
      </c>
      <c r="S27" s="691">
        <v>0</v>
      </c>
      <c r="T27" s="691">
        <v>0</v>
      </c>
      <c r="U27" s="691">
        <v>0</v>
      </c>
      <c r="V27" s="691">
        <v>0</v>
      </c>
      <c r="W27" s="691">
        <v>0</v>
      </c>
      <c r="X27" s="691">
        <v>0</v>
      </c>
      <c r="Y27" s="691">
        <v>0</v>
      </c>
      <c r="Z27" s="691">
        <v>0</v>
      </c>
      <c r="AA27" s="691">
        <v>0</v>
      </c>
      <c r="AB27" s="691">
        <v>0</v>
      </c>
      <c r="AC27" s="691">
        <v>0</v>
      </c>
      <c r="AD27" s="691">
        <v>0</v>
      </c>
      <c r="AE27" s="691">
        <v>0</v>
      </c>
      <c r="AF27" s="691">
        <v>0</v>
      </c>
      <c r="AG27" s="691">
        <v>0</v>
      </c>
      <c r="AH27" s="691">
        <v>0</v>
      </c>
      <c r="AI27" s="691">
        <v>0</v>
      </c>
      <c r="AJ27" s="691">
        <v>0</v>
      </c>
      <c r="AK27" s="691">
        <v>0</v>
      </c>
      <c r="AL27" s="691">
        <v>0</v>
      </c>
      <c r="AM27" s="691">
        <v>0</v>
      </c>
      <c r="AN27" s="691">
        <v>0</v>
      </c>
      <c r="AO27" s="691">
        <v>0</v>
      </c>
      <c r="AP27" s="632"/>
      <c r="AQ27" s="691">
        <v>4163.2854911417835</v>
      </c>
      <c r="AR27" s="691">
        <v>4163.2854911417835</v>
      </c>
      <c r="AS27" s="740">
        <v>4163.2854911417835</v>
      </c>
      <c r="AT27" s="691">
        <v>2422.271335401686</v>
      </c>
      <c r="AU27" s="691">
        <v>0</v>
      </c>
      <c r="AV27" s="691">
        <v>0</v>
      </c>
      <c r="AW27" s="691">
        <v>0</v>
      </c>
      <c r="AX27" s="691">
        <v>0</v>
      </c>
      <c r="AY27" s="691">
        <v>0</v>
      </c>
      <c r="AZ27" s="691">
        <v>0</v>
      </c>
      <c r="BA27" s="691">
        <v>0</v>
      </c>
      <c r="BB27" s="691">
        <v>0</v>
      </c>
      <c r="BC27" s="691">
        <v>0</v>
      </c>
      <c r="BD27" s="691">
        <v>0</v>
      </c>
      <c r="BE27" s="691">
        <v>0</v>
      </c>
      <c r="BF27" s="691">
        <v>0</v>
      </c>
      <c r="BG27" s="691">
        <v>0</v>
      </c>
      <c r="BH27" s="691">
        <v>0</v>
      </c>
      <c r="BI27" s="691">
        <v>0</v>
      </c>
      <c r="BJ27" s="691">
        <v>0</v>
      </c>
      <c r="BK27" s="691">
        <v>0</v>
      </c>
      <c r="BL27" s="691">
        <v>0</v>
      </c>
      <c r="BM27" s="691">
        <v>0</v>
      </c>
      <c r="BN27" s="691">
        <v>0</v>
      </c>
      <c r="BO27" s="691">
        <v>0</v>
      </c>
      <c r="BP27" s="691">
        <v>0</v>
      </c>
      <c r="BQ27" s="691">
        <v>0</v>
      </c>
      <c r="BR27" s="691">
        <v>0</v>
      </c>
      <c r="BS27" s="691">
        <v>0</v>
      </c>
      <c r="BT27" s="691">
        <v>0</v>
      </c>
      <c r="BU27" s="16"/>
    </row>
    <row r="28" spans="2:73" s="17" customFormat="1" ht="15.6">
      <c r="B28" s="690" t="s">
        <v>711</v>
      </c>
      <c r="C28" s="690" t="s">
        <v>712</v>
      </c>
      <c r="D28" s="690" t="s">
        <v>1</v>
      </c>
      <c r="E28" s="690" t="s">
        <v>695</v>
      </c>
      <c r="F28" s="690" t="s">
        <v>29</v>
      </c>
      <c r="G28" s="690" t="s">
        <v>713</v>
      </c>
      <c r="H28" s="690">
        <v>2011</v>
      </c>
      <c r="I28" s="643" t="s">
        <v>570</v>
      </c>
      <c r="J28" s="643" t="s">
        <v>588</v>
      </c>
      <c r="K28" s="632"/>
      <c r="L28" s="691">
        <v>47.304464954161247</v>
      </c>
      <c r="M28" s="691">
        <v>47.304464954161247</v>
      </c>
      <c r="N28" s="691">
        <v>47.304464954161247</v>
      </c>
      <c r="O28" s="691">
        <v>47.301163830345835</v>
      </c>
      <c r="P28" s="691">
        <v>33.674031138195268</v>
      </c>
      <c r="Q28" s="691">
        <v>0</v>
      </c>
      <c r="R28" s="691">
        <v>0</v>
      </c>
      <c r="S28" s="691">
        <v>0</v>
      </c>
      <c r="T28" s="691">
        <v>0</v>
      </c>
      <c r="U28" s="691">
        <v>0</v>
      </c>
      <c r="V28" s="691">
        <v>0</v>
      </c>
      <c r="W28" s="691">
        <v>0</v>
      </c>
      <c r="X28" s="691">
        <v>0</v>
      </c>
      <c r="Y28" s="691">
        <v>0</v>
      </c>
      <c r="Z28" s="691">
        <v>0</v>
      </c>
      <c r="AA28" s="691">
        <v>0</v>
      </c>
      <c r="AB28" s="691">
        <v>0</v>
      </c>
      <c r="AC28" s="691">
        <v>0</v>
      </c>
      <c r="AD28" s="691">
        <v>0</v>
      </c>
      <c r="AE28" s="691">
        <v>0</v>
      </c>
      <c r="AF28" s="691">
        <v>0</v>
      </c>
      <c r="AG28" s="691">
        <v>0</v>
      </c>
      <c r="AH28" s="691">
        <v>0</v>
      </c>
      <c r="AI28" s="691">
        <v>0</v>
      </c>
      <c r="AJ28" s="691">
        <v>0</v>
      </c>
      <c r="AK28" s="691">
        <v>0</v>
      </c>
      <c r="AL28" s="691">
        <v>0</v>
      </c>
      <c r="AM28" s="691">
        <v>0</v>
      </c>
      <c r="AN28" s="691">
        <v>0</v>
      </c>
      <c r="AO28" s="691">
        <v>0</v>
      </c>
      <c r="AP28" s="632"/>
      <c r="AQ28" s="691">
        <v>352333.26398137177</v>
      </c>
      <c r="AR28" s="691">
        <v>352333.26398137177</v>
      </c>
      <c r="AS28" s="740">
        <v>352333.26398137177</v>
      </c>
      <c r="AT28" s="691">
        <v>352330.31193680776</v>
      </c>
      <c r="AU28" s="691">
        <v>256115.77421025062</v>
      </c>
      <c r="AV28" s="691">
        <v>0</v>
      </c>
      <c r="AW28" s="691">
        <v>0</v>
      </c>
      <c r="AX28" s="691">
        <v>0</v>
      </c>
      <c r="AY28" s="691">
        <v>0</v>
      </c>
      <c r="AZ28" s="691">
        <v>0</v>
      </c>
      <c r="BA28" s="691">
        <v>0</v>
      </c>
      <c r="BB28" s="691">
        <v>0</v>
      </c>
      <c r="BC28" s="691">
        <v>0</v>
      </c>
      <c r="BD28" s="691">
        <v>0</v>
      </c>
      <c r="BE28" s="691">
        <v>0</v>
      </c>
      <c r="BF28" s="691">
        <v>0</v>
      </c>
      <c r="BG28" s="691">
        <v>0</v>
      </c>
      <c r="BH28" s="691">
        <v>0</v>
      </c>
      <c r="BI28" s="691">
        <v>0</v>
      </c>
      <c r="BJ28" s="691">
        <v>0</v>
      </c>
      <c r="BK28" s="691">
        <v>0</v>
      </c>
      <c r="BL28" s="691">
        <v>0</v>
      </c>
      <c r="BM28" s="691">
        <v>0</v>
      </c>
      <c r="BN28" s="691">
        <v>0</v>
      </c>
      <c r="BO28" s="691">
        <v>0</v>
      </c>
      <c r="BP28" s="691">
        <v>0</v>
      </c>
      <c r="BQ28" s="691">
        <v>0</v>
      </c>
      <c r="BR28" s="691">
        <v>0</v>
      </c>
      <c r="BS28" s="691">
        <v>0</v>
      </c>
      <c r="BT28" s="691">
        <v>0</v>
      </c>
      <c r="BU28" s="16"/>
    </row>
    <row r="29" spans="2:73" s="17" customFormat="1" ht="16.5" customHeight="1">
      <c r="B29" s="690" t="s">
        <v>711</v>
      </c>
      <c r="C29" s="690" t="s">
        <v>712</v>
      </c>
      <c r="D29" s="690" t="s">
        <v>5</v>
      </c>
      <c r="E29" s="690" t="s">
        <v>695</v>
      </c>
      <c r="F29" s="690" t="s">
        <v>29</v>
      </c>
      <c r="G29" s="690" t="s">
        <v>713</v>
      </c>
      <c r="H29" s="690">
        <v>2011</v>
      </c>
      <c r="I29" s="643" t="s">
        <v>570</v>
      </c>
      <c r="J29" s="643" t="s">
        <v>588</v>
      </c>
      <c r="K29" s="632"/>
      <c r="L29" s="691">
        <v>24.602600438036621</v>
      </c>
      <c r="M29" s="691">
        <v>24.602600438036621</v>
      </c>
      <c r="N29" s="691">
        <v>24.602600438036621</v>
      </c>
      <c r="O29" s="691">
        <v>24.602600438036621</v>
      </c>
      <c r="P29" s="691">
        <v>22.888916086125981</v>
      </c>
      <c r="Q29" s="691">
        <v>21.016788117098322</v>
      </c>
      <c r="R29" s="691">
        <v>17.000117135724793</v>
      </c>
      <c r="S29" s="691">
        <v>16.889431685103496</v>
      </c>
      <c r="T29" s="691">
        <v>20.475244006041795</v>
      </c>
      <c r="U29" s="691">
        <v>9.7127654299647315</v>
      </c>
      <c r="V29" s="691">
        <v>1.3812478523222285</v>
      </c>
      <c r="W29" s="691">
        <v>1.3806733200377397</v>
      </c>
      <c r="X29" s="691">
        <v>1.3806733200377397</v>
      </c>
      <c r="Y29" s="691">
        <v>1.2815094714938609</v>
      </c>
      <c r="Z29" s="691">
        <v>1.2815094714938609</v>
      </c>
      <c r="AA29" s="691">
        <v>1.0816414997398187</v>
      </c>
      <c r="AB29" s="691">
        <v>0</v>
      </c>
      <c r="AC29" s="691">
        <v>0</v>
      </c>
      <c r="AD29" s="691">
        <v>0</v>
      </c>
      <c r="AE29" s="691">
        <v>0</v>
      </c>
      <c r="AF29" s="691">
        <v>0</v>
      </c>
      <c r="AG29" s="691">
        <v>0</v>
      </c>
      <c r="AH29" s="691">
        <v>0</v>
      </c>
      <c r="AI29" s="691">
        <v>0</v>
      </c>
      <c r="AJ29" s="691">
        <v>0</v>
      </c>
      <c r="AK29" s="691">
        <v>0</v>
      </c>
      <c r="AL29" s="691">
        <v>0</v>
      </c>
      <c r="AM29" s="691">
        <v>0</v>
      </c>
      <c r="AN29" s="691">
        <v>0</v>
      </c>
      <c r="AO29" s="691">
        <v>0</v>
      </c>
      <c r="AP29" s="632"/>
      <c r="AQ29" s="691">
        <v>429983.68297316734</v>
      </c>
      <c r="AR29" s="691">
        <v>429983.68297316734</v>
      </c>
      <c r="AS29" s="740">
        <v>429983.68297316734</v>
      </c>
      <c r="AT29" s="691">
        <v>429983.68297316734</v>
      </c>
      <c r="AU29" s="691">
        <v>392973.42016919586</v>
      </c>
      <c r="AV29" s="691">
        <v>352541.2670371866</v>
      </c>
      <c r="AW29" s="691">
        <v>265793.64140124206</v>
      </c>
      <c r="AX29" s="691">
        <v>264824.03685379948</v>
      </c>
      <c r="AY29" s="691">
        <v>342266.45278978022</v>
      </c>
      <c r="AZ29" s="691">
        <v>109830.32178431083</v>
      </c>
      <c r="BA29" s="691">
        <v>39546.345613861755</v>
      </c>
      <c r="BB29" s="691">
        <v>34811.542345285976</v>
      </c>
      <c r="BC29" s="691">
        <v>34811.542345285976</v>
      </c>
      <c r="BD29" s="691">
        <v>25709.786165494916</v>
      </c>
      <c r="BE29" s="691">
        <v>25709.786165494916</v>
      </c>
      <c r="BF29" s="691">
        <v>23360.099028983819</v>
      </c>
      <c r="BG29" s="691">
        <v>0</v>
      </c>
      <c r="BH29" s="691">
        <v>0</v>
      </c>
      <c r="BI29" s="691">
        <v>0</v>
      </c>
      <c r="BJ29" s="691">
        <v>0</v>
      </c>
      <c r="BK29" s="691">
        <v>0</v>
      </c>
      <c r="BL29" s="691">
        <v>0</v>
      </c>
      <c r="BM29" s="691">
        <v>0</v>
      </c>
      <c r="BN29" s="691">
        <v>0</v>
      </c>
      <c r="BO29" s="691">
        <v>0</v>
      </c>
      <c r="BP29" s="691">
        <v>0</v>
      </c>
      <c r="BQ29" s="691">
        <v>0</v>
      </c>
      <c r="BR29" s="691">
        <v>0</v>
      </c>
      <c r="BS29" s="691">
        <v>0</v>
      </c>
      <c r="BT29" s="691">
        <v>0</v>
      </c>
      <c r="BU29" s="16"/>
    </row>
    <row r="30" spans="2:73" s="17" customFormat="1" ht="15.6">
      <c r="B30" s="690" t="s">
        <v>711</v>
      </c>
      <c r="C30" s="690" t="s">
        <v>712</v>
      </c>
      <c r="D30" s="690" t="s">
        <v>4</v>
      </c>
      <c r="E30" s="690" t="s">
        <v>695</v>
      </c>
      <c r="F30" s="690" t="s">
        <v>29</v>
      </c>
      <c r="G30" s="690" t="s">
        <v>713</v>
      </c>
      <c r="H30" s="690">
        <v>2011</v>
      </c>
      <c r="I30" s="643" t="s">
        <v>570</v>
      </c>
      <c r="J30" s="643" t="s">
        <v>588</v>
      </c>
      <c r="K30" s="632"/>
      <c r="L30" s="691">
        <v>17.062238648573111</v>
      </c>
      <c r="M30" s="691">
        <v>17.062238648573111</v>
      </c>
      <c r="N30" s="691">
        <v>17.062238648573111</v>
      </c>
      <c r="O30" s="691">
        <v>17.062238648573111</v>
      </c>
      <c r="P30" s="691">
        <v>16.0393580564559</v>
      </c>
      <c r="Q30" s="691">
        <v>14.921904096312565</v>
      </c>
      <c r="R30" s="691">
        <v>12.601612809945728</v>
      </c>
      <c r="S30" s="691">
        <v>12.470547181114796</v>
      </c>
      <c r="T30" s="691">
        <v>14.610881733375345</v>
      </c>
      <c r="U30" s="691">
        <v>8.1868687894089973</v>
      </c>
      <c r="V30" s="691">
        <v>1.0452873689816269</v>
      </c>
      <c r="W30" s="691">
        <v>1.0446631372067041</v>
      </c>
      <c r="X30" s="691">
        <v>1.0446631372067041</v>
      </c>
      <c r="Y30" s="691">
        <v>1.0254938669652147</v>
      </c>
      <c r="Z30" s="691">
        <v>1.0254938669652147</v>
      </c>
      <c r="AA30" s="691">
        <v>0.97176076637035114</v>
      </c>
      <c r="AB30" s="691">
        <v>0</v>
      </c>
      <c r="AC30" s="691">
        <v>0</v>
      </c>
      <c r="AD30" s="691">
        <v>0</v>
      </c>
      <c r="AE30" s="691">
        <v>0</v>
      </c>
      <c r="AF30" s="691">
        <v>0</v>
      </c>
      <c r="AG30" s="691">
        <v>0</v>
      </c>
      <c r="AH30" s="691">
        <v>0</v>
      </c>
      <c r="AI30" s="691">
        <v>0</v>
      </c>
      <c r="AJ30" s="691">
        <v>0</v>
      </c>
      <c r="AK30" s="691">
        <v>0</v>
      </c>
      <c r="AL30" s="691">
        <v>0</v>
      </c>
      <c r="AM30" s="691">
        <v>0</v>
      </c>
      <c r="AN30" s="691">
        <v>0</v>
      </c>
      <c r="AO30" s="691">
        <v>0</v>
      </c>
      <c r="AP30" s="632"/>
      <c r="AQ30" s="691">
        <v>276221.26475453418</v>
      </c>
      <c r="AR30" s="691">
        <v>276221.26475453418</v>
      </c>
      <c r="AS30" s="740">
        <v>276221.26475453418</v>
      </c>
      <c r="AT30" s="691">
        <v>276221.26475453418</v>
      </c>
      <c r="AU30" s="691">
        <v>254130.21893904789</v>
      </c>
      <c r="AV30" s="691">
        <v>229996.68192557571</v>
      </c>
      <c r="AW30" s="691">
        <v>179885.59221733548</v>
      </c>
      <c r="AX30" s="691">
        <v>178737.4573087765</v>
      </c>
      <c r="AY30" s="691">
        <v>224962.04013773502</v>
      </c>
      <c r="AZ30" s="691">
        <v>86223.300388358795</v>
      </c>
      <c r="BA30" s="691">
        <v>28522.5489843414</v>
      </c>
      <c r="BB30" s="691">
        <v>23378.165060149197</v>
      </c>
      <c r="BC30" s="691">
        <v>23378.165060149197</v>
      </c>
      <c r="BD30" s="691">
        <v>21618.713138460633</v>
      </c>
      <c r="BE30" s="691">
        <v>21618.713138460633</v>
      </c>
      <c r="BF30" s="691">
        <v>20987.016252938734</v>
      </c>
      <c r="BG30" s="691">
        <v>0</v>
      </c>
      <c r="BH30" s="691">
        <v>0</v>
      </c>
      <c r="BI30" s="691">
        <v>0</v>
      </c>
      <c r="BJ30" s="691">
        <v>0</v>
      </c>
      <c r="BK30" s="691">
        <v>0</v>
      </c>
      <c r="BL30" s="691">
        <v>0</v>
      </c>
      <c r="BM30" s="691">
        <v>0</v>
      </c>
      <c r="BN30" s="691">
        <v>0</v>
      </c>
      <c r="BO30" s="691">
        <v>0</v>
      </c>
      <c r="BP30" s="691">
        <v>0</v>
      </c>
      <c r="BQ30" s="691">
        <v>0</v>
      </c>
      <c r="BR30" s="691">
        <v>0</v>
      </c>
      <c r="BS30" s="691">
        <v>0</v>
      </c>
      <c r="BT30" s="691">
        <v>0</v>
      </c>
      <c r="BU30" s="16"/>
    </row>
    <row r="31" spans="2:73" s="17" customFormat="1" ht="15.6">
      <c r="B31" s="690" t="s">
        <v>711</v>
      </c>
      <c r="C31" s="690" t="s">
        <v>712</v>
      </c>
      <c r="D31" s="690" t="s">
        <v>3</v>
      </c>
      <c r="E31" s="690" t="s">
        <v>695</v>
      </c>
      <c r="F31" s="690" t="s">
        <v>29</v>
      </c>
      <c r="G31" s="690" t="s">
        <v>713</v>
      </c>
      <c r="H31" s="690">
        <v>2011</v>
      </c>
      <c r="I31" s="643" t="s">
        <v>570</v>
      </c>
      <c r="J31" s="643" t="s">
        <v>588</v>
      </c>
      <c r="K31" s="632"/>
      <c r="L31" s="691">
        <v>696.66023420549345</v>
      </c>
      <c r="M31" s="691">
        <v>696.66023420549345</v>
      </c>
      <c r="N31" s="691">
        <v>696.66023420549345</v>
      </c>
      <c r="O31" s="691">
        <v>696.66023420549345</v>
      </c>
      <c r="P31" s="691">
        <v>696.66023420549345</v>
      </c>
      <c r="Q31" s="691">
        <v>696.66023420549345</v>
      </c>
      <c r="R31" s="691">
        <v>696.66023420549345</v>
      </c>
      <c r="S31" s="691">
        <v>696.66023420549345</v>
      </c>
      <c r="T31" s="691">
        <v>696.66023420549345</v>
      </c>
      <c r="U31" s="691">
        <v>696.66023420549345</v>
      </c>
      <c r="V31" s="691">
        <v>696.66023420549345</v>
      </c>
      <c r="W31" s="691">
        <v>696.66023420549345</v>
      </c>
      <c r="X31" s="691">
        <v>696.66023420549345</v>
      </c>
      <c r="Y31" s="691">
        <v>696.66023420549345</v>
      </c>
      <c r="Z31" s="691">
        <v>696.66023420549345</v>
      </c>
      <c r="AA31" s="691">
        <v>696.66023420549345</v>
      </c>
      <c r="AB31" s="691">
        <v>696.66023420549345</v>
      </c>
      <c r="AC31" s="691">
        <v>696.66023420549345</v>
      </c>
      <c r="AD31" s="691">
        <v>532.6668583679583</v>
      </c>
      <c r="AE31" s="691">
        <v>0</v>
      </c>
      <c r="AF31" s="691">
        <v>0</v>
      </c>
      <c r="AG31" s="691">
        <v>0</v>
      </c>
      <c r="AH31" s="691">
        <v>0</v>
      </c>
      <c r="AI31" s="691">
        <v>0</v>
      </c>
      <c r="AJ31" s="691">
        <v>0</v>
      </c>
      <c r="AK31" s="691">
        <v>0</v>
      </c>
      <c r="AL31" s="691">
        <v>0</v>
      </c>
      <c r="AM31" s="691">
        <v>0</v>
      </c>
      <c r="AN31" s="691">
        <v>0</v>
      </c>
      <c r="AO31" s="691">
        <v>0</v>
      </c>
      <c r="AP31" s="632"/>
      <c r="AQ31" s="691">
        <v>1241225.876340382</v>
      </c>
      <c r="AR31" s="691">
        <v>1241225.876340382</v>
      </c>
      <c r="AS31" s="740">
        <v>1241225.876340382</v>
      </c>
      <c r="AT31" s="691">
        <v>1241225.876340382</v>
      </c>
      <c r="AU31" s="691">
        <v>1241225.876340382</v>
      </c>
      <c r="AV31" s="691">
        <v>1241225.876340382</v>
      </c>
      <c r="AW31" s="691">
        <v>1241225.876340382</v>
      </c>
      <c r="AX31" s="691">
        <v>1241225.876340382</v>
      </c>
      <c r="AY31" s="691">
        <v>1241225.876340382</v>
      </c>
      <c r="AZ31" s="691">
        <v>1241225.876340382</v>
      </c>
      <c r="BA31" s="691">
        <v>1241225.876340382</v>
      </c>
      <c r="BB31" s="691">
        <v>1241225.876340382</v>
      </c>
      <c r="BC31" s="691">
        <v>1241225.876340382</v>
      </c>
      <c r="BD31" s="691">
        <v>1241225.876340382</v>
      </c>
      <c r="BE31" s="691">
        <v>1241225.876340382</v>
      </c>
      <c r="BF31" s="691">
        <v>1241225.876340382</v>
      </c>
      <c r="BG31" s="691">
        <v>1241225.876340382</v>
      </c>
      <c r="BH31" s="691">
        <v>1241225.876340382</v>
      </c>
      <c r="BI31" s="691">
        <v>1094566.8839456637</v>
      </c>
      <c r="BJ31" s="691">
        <v>0</v>
      </c>
      <c r="BK31" s="691">
        <v>0</v>
      </c>
      <c r="BL31" s="691">
        <v>0</v>
      </c>
      <c r="BM31" s="691">
        <v>0</v>
      </c>
      <c r="BN31" s="691">
        <v>0</v>
      </c>
      <c r="BO31" s="691">
        <v>0</v>
      </c>
      <c r="BP31" s="691">
        <v>0</v>
      </c>
      <c r="BQ31" s="691">
        <v>0</v>
      </c>
      <c r="BR31" s="691">
        <v>0</v>
      </c>
      <c r="BS31" s="691">
        <v>0</v>
      </c>
      <c r="BT31" s="691">
        <v>0</v>
      </c>
      <c r="BU31" s="16"/>
    </row>
    <row r="32" spans="2:73" s="17" customFormat="1" ht="15.6">
      <c r="B32" s="690" t="s">
        <v>711</v>
      </c>
      <c r="C32" s="690" t="s">
        <v>712</v>
      </c>
      <c r="D32" s="690" t="s">
        <v>42</v>
      </c>
      <c r="E32" s="690" t="s">
        <v>695</v>
      </c>
      <c r="F32" s="690" t="s">
        <v>29</v>
      </c>
      <c r="G32" s="690" t="s">
        <v>714</v>
      </c>
      <c r="H32" s="690">
        <v>2011</v>
      </c>
      <c r="I32" s="643" t="s">
        <v>570</v>
      </c>
      <c r="J32" s="643" t="s">
        <v>588</v>
      </c>
      <c r="K32" s="632"/>
      <c r="L32" s="691">
        <v>389.76000000000005</v>
      </c>
      <c r="M32" s="691">
        <v>0</v>
      </c>
      <c r="N32" s="691">
        <v>0</v>
      </c>
      <c r="O32" s="691">
        <v>0</v>
      </c>
      <c r="P32" s="691">
        <v>0</v>
      </c>
      <c r="Q32" s="691">
        <v>0</v>
      </c>
      <c r="R32" s="691">
        <v>0</v>
      </c>
      <c r="S32" s="691">
        <v>0</v>
      </c>
      <c r="T32" s="691">
        <v>0</v>
      </c>
      <c r="U32" s="691">
        <v>0</v>
      </c>
      <c r="V32" s="691">
        <v>0</v>
      </c>
      <c r="W32" s="691">
        <v>0</v>
      </c>
      <c r="X32" s="691">
        <v>0</v>
      </c>
      <c r="Y32" s="691">
        <v>0</v>
      </c>
      <c r="Z32" s="691">
        <v>0</v>
      </c>
      <c r="AA32" s="691">
        <v>0</v>
      </c>
      <c r="AB32" s="691">
        <v>0</v>
      </c>
      <c r="AC32" s="691">
        <v>0</v>
      </c>
      <c r="AD32" s="691">
        <v>0</v>
      </c>
      <c r="AE32" s="691">
        <v>0</v>
      </c>
      <c r="AF32" s="691">
        <v>0</v>
      </c>
      <c r="AG32" s="691">
        <v>0</v>
      </c>
      <c r="AH32" s="691">
        <v>0</v>
      </c>
      <c r="AI32" s="691">
        <v>0</v>
      </c>
      <c r="AJ32" s="691">
        <v>0</v>
      </c>
      <c r="AK32" s="691">
        <v>0</v>
      </c>
      <c r="AL32" s="691">
        <v>0</v>
      </c>
      <c r="AM32" s="691">
        <v>0</v>
      </c>
      <c r="AN32" s="691">
        <v>0</v>
      </c>
      <c r="AO32" s="691">
        <v>0</v>
      </c>
      <c r="AP32" s="632"/>
      <c r="AQ32" s="691">
        <v>1009.1999999999998</v>
      </c>
      <c r="AR32" s="691">
        <v>0</v>
      </c>
      <c r="AS32" s="740">
        <v>0</v>
      </c>
      <c r="AT32" s="691">
        <v>0</v>
      </c>
      <c r="AU32" s="691">
        <v>0</v>
      </c>
      <c r="AV32" s="691">
        <v>0</v>
      </c>
      <c r="AW32" s="691">
        <v>0</v>
      </c>
      <c r="AX32" s="691">
        <v>0</v>
      </c>
      <c r="AY32" s="691">
        <v>0</v>
      </c>
      <c r="AZ32" s="691">
        <v>0</v>
      </c>
      <c r="BA32" s="691">
        <v>0</v>
      </c>
      <c r="BB32" s="691">
        <v>0</v>
      </c>
      <c r="BC32" s="691">
        <v>0</v>
      </c>
      <c r="BD32" s="691">
        <v>0</v>
      </c>
      <c r="BE32" s="691">
        <v>0</v>
      </c>
      <c r="BF32" s="691">
        <v>0</v>
      </c>
      <c r="BG32" s="691">
        <v>0</v>
      </c>
      <c r="BH32" s="691">
        <v>0</v>
      </c>
      <c r="BI32" s="691">
        <v>0</v>
      </c>
      <c r="BJ32" s="691">
        <v>0</v>
      </c>
      <c r="BK32" s="691">
        <v>0</v>
      </c>
      <c r="BL32" s="691">
        <v>0</v>
      </c>
      <c r="BM32" s="691">
        <v>0</v>
      </c>
      <c r="BN32" s="691">
        <v>0</v>
      </c>
      <c r="BO32" s="691">
        <v>0</v>
      </c>
      <c r="BP32" s="691">
        <v>0</v>
      </c>
      <c r="BQ32" s="691">
        <v>0</v>
      </c>
      <c r="BR32" s="691">
        <v>0</v>
      </c>
      <c r="BS32" s="691">
        <v>0</v>
      </c>
      <c r="BT32" s="691">
        <v>0</v>
      </c>
      <c r="BU32" s="16"/>
    </row>
    <row r="33" spans="2:73" s="17" customFormat="1" ht="15.6">
      <c r="B33" s="690" t="s">
        <v>711</v>
      </c>
      <c r="C33" s="690" t="s">
        <v>712</v>
      </c>
      <c r="D33" s="690" t="s">
        <v>6</v>
      </c>
      <c r="E33" s="690" t="s">
        <v>695</v>
      </c>
      <c r="F33" s="690" t="s">
        <v>29</v>
      </c>
      <c r="G33" s="690" t="s">
        <v>713</v>
      </c>
      <c r="H33" s="690">
        <v>2011</v>
      </c>
      <c r="I33" s="643" t="s">
        <v>570</v>
      </c>
      <c r="J33" s="643" t="s">
        <v>588</v>
      </c>
      <c r="K33" s="632"/>
      <c r="L33" s="691">
        <v>0</v>
      </c>
      <c r="M33" s="691">
        <v>0</v>
      </c>
      <c r="N33" s="691">
        <v>0</v>
      </c>
      <c r="O33" s="691">
        <v>0</v>
      </c>
      <c r="P33" s="691">
        <v>0</v>
      </c>
      <c r="Q33" s="691">
        <v>0</v>
      </c>
      <c r="R33" s="691">
        <v>0</v>
      </c>
      <c r="S33" s="691">
        <v>0</v>
      </c>
      <c r="T33" s="691">
        <v>0</v>
      </c>
      <c r="U33" s="691">
        <v>0</v>
      </c>
      <c r="V33" s="691">
        <v>0</v>
      </c>
      <c r="W33" s="691">
        <v>0</v>
      </c>
      <c r="X33" s="691">
        <v>0</v>
      </c>
      <c r="Y33" s="691">
        <v>0</v>
      </c>
      <c r="Z33" s="691">
        <v>0</v>
      </c>
      <c r="AA33" s="691">
        <v>0</v>
      </c>
      <c r="AB33" s="691">
        <v>0</v>
      </c>
      <c r="AC33" s="691">
        <v>0</v>
      </c>
      <c r="AD33" s="691">
        <v>0</v>
      </c>
      <c r="AE33" s="691">
        <v>0</v>
      </c>
      <c r="AF33" s="691">
        <v>0</v>
      </c>
      <c r="AG33" s="691">
        <v>0</v>
      </c>
      <c r="AH33" s="691">
        <v>0</v>
      </c>
      <c r="AI33" s="691">
        <v>0</v>
      </c>
      <c r="AJ33" s="691">
        <v>0</v>
      </c>
      <c r="AK33" s="691">
        <v>0</v>
      </c>
      <c r="AL33" s="691">
        <v>0</v>
      </c>
      <c r="AM33" s="691">
        <v>0</v>
      </c>
      <c r="AN33" s="691">
        <v>0</v>
      </c>
      <c r="AO33" s="691">
        <v>0</v>
      </c>
      <c r="AP33" s="632"/>
      <c r="AQ33" s="691">
        <v>0</v>
      </c>
      <c r="AR33" s="691">
        <v>0</v>
      </c>
      <c r="AS33" s="740">
        <v>0</v>
      </c>
      <c r="AT33" s="691">
        <v>0</v>
      </c>
      <c r="AU33" s="691">
        <v>0</v>
      </c>
      <c r="AV33" s="691">
        <v>0</v>
      </c>
      <c r="AW33" s="691">
        <v>0</v>
      </c>
      <c r="AX33" s="691">
        <v>0</v>
      </c>
      <c r="AY33" s="691">
        <v>0</v>
      </c>
      <c r="AZ33" s="691">
        <v>0</v>
      </c>
      <c r="BA33" s="691">
        <v>0</v>
      </c>
      <c r="BB33" s="691">
        <v>0</v>
      </c>
      <c r="BC33" s="691">
        <v>0</v>
      </c>
      <c r="BD33" s="691">
        <v>0</v>
      </c>
      <c r="BE33" s="691">
        <v>0</v>
      </c>
      <c r="BF33" s="691">
        <v>0</v>
      </c>
      <c r="BG33" s="691">
        <v>0</v>
      </c>
      <c r="BH33" s="691">
        <v>0</v>
      </c>
      <c r="BI33" s="691">
        <v>0</v>
      </c>
      <c r="BJ33" s="691">
        <v>0</v>
      </c>
      <c r="BK33" s="691">
        <v>0</v>
      </c>
      <c r="BL33" s="691">
        <v>0</v>
      </c>
      <c r="BM33" s="691">
        <v>0</v>
      </c>
      <c r="BN33" s="691">
        <v>0</v>
      </c>
      <c r="BO33" s="691">
        <v>0</v>
      </c>
      <c r="BP33" s="691">
        <v>0</v>
      </c>
      <c r="BQ33" s="691">
        <v>0</v>
      </c>
      <c r="BR33" s="691">
        <v>0</v>
      </c>
      <c r="BS33" s="691">
        <v>0</v>
      </c>
      <c r="BT33" s="691">
        <v>0</v>
      </c>
      <c r="BU33" s="16"/>
    </row>
    <row r="34" spans="2:73" s="17" customFormat="1" ht="15.6">
      <c r="B34" s="690" t="s">
        <v>711</v>
      </c>
      <c r="C34" s="690" t="s">
        <v>715</v>
      </c>
      <c r="D34" s="690" t="s">
        <v>716</v>
      </c>
      <c r="E34" s="690" t="s">
        <v>695</v>
      </c>
      <c r="F34" s="690" t="s">
        <v>717</v>
      </c>
      <c r="G34" s="690" t="s">
        <v>714</v>
      </c>
      <c r="H34" s="690">
        <v>2011</v>
      </c>
      <c r="I34" s="643" t="s">
        <v>570</v>
      </c>
      <c r="J34" s="643" t="s">
        <v>588</v>
      </c>
      <c r="K34" s="632"/>
      <c r="L34" s="691">
        <v>81.9148</v>
      </c>
      <c r="M34" s="691">
        <v>0</v>
      </c>
      <c r="N34" s="691">
        <v>0</v>
      </c>
      <c r="O34" s="691">
        <v>0</v>
      </c>
      <c r="P34" s="691">
        <v>0</v>
      </c>
      <c r="Q34" s="691">
        <v>0</v>
      </c>
      <c r="R34" s="691">
        <v>0</v>
      </c>
      <c r="S34" s="691">
        <v>0</v>
      </c>
      <c r="T34" s="691">
        <v>0</v>
      </c>
      <c r="U34" s="691">
        <v>0</v>
      </c>
      <c r="V34" s="691">
        <v>0</v>
      </c>
      <c r="W34" s="691">
        <v>0</v>
      </c>
      <c r="X34" s="691">
        <v>0</v>
      </c>
      <c r="Y34" s="691">
        <v>0</v>
      </c>
      <c r="Z34" s="691">
        <v>0</v>
      </c>
      <c r="AA34" s="691">
        <v>0</v>
      </c>
      <c r="AB34" s="691">
        <v>0</v>
      </c>
      <c r="AC34" s="691">
        <v>0</v>
      </c>
      <c r="AD34" s="691">
        <v>0</v>
      </c>
      <c r="AE34" s="691">
        <v>0</v>
      </c>
      <c r="AF34" s="691">
        <v>0</v>
      </c>
      <c r="AG34" s="691">
        <v>0</v>
      </c>
      <c r="AH34" s="691">
        <v>0</v>
      </c>
      <c r="AI34" s="691">
        <v>0</v>
      </c>
      <c r="AJ34" s="691">
        <v>0</v>
      </c>
      <c r="AK34" s="691">
        <v>0</v>
      </c>
      <c r="AL34" s="691">
        <v>0</v>
      </c>
      <c r="AM34" s="691">
        <v>0</v>
      </c>
      <c r="AN34" s="691">
        <v>0</v>
      </c>
      <c r="AO34" s="691">
        <v>0</v>
      </c>
      <c r="AP34" s="632"/>
      <c r="AQ34" s="691">
        <v>3198.1970000000001</v>
      </c>
      <c r="AR34" s="691">
        <v>0</v>
      </c>
      <c r="AS34" s="740">
        <v>0</v>
      </c>
      <c r="AT34" s="691">
        <v>0</v>
      </c>
      <c r="AU34" s="691">
        <v>0</v>
      </c>
      <c r="AV34" s="691">
        <v>0</v>
      </c>
      <c r="AW34" s="691">
        <v>0</v>
      </c>
      <c r="AX34" s="691">
        <v>0</v>
      </c>
      <c r="AY34" s="691">
        <v>0</v>
      </c>
      <c r="AZ34" s="691">
        <v>0</v>
      </c>
      <c r="BA34" s="691">
        <v>0</v>
      </c>
      <c r="BB34" s="691">
        <v>0</v>
      </c>
      <c r="BC34" s="691">
        <v>0</v>
      </c>
      <c r="BD34" s="691">
        <v>0</v>
      </c>
      <c r="BE34" s="691">
        <v>0</v>
      </c>
      <c r="BF34" s="691">
        <v>0</v>
      </c>
      <c r="BG34" s="691">
        <v>0</v>
      </c>
      <c r="BH34" s="691">
        <v>0</v>
      </c>
      <c r="BI34" s="691">
        <v>0</v>
      </c>
      <c r="BJ34" s="691">
        <v>0</v>
      </c>
      <c r="BK34" s="691">
        <v>0</v>
      </c>
      <c r="BL34" s="691">
        <v>0</v>
      </c>
      <c r="BM34" s="691">
        <v>0</v>
      </c>
      <c r="BN34" s="691">
        <v>0</v>
      </c>
      <c r="BO34" s="691">
        <v>0</v>
      </c>
      <c r="BP34" s="691">
        <v>0</v>
      </c>
      <c r="BQ34" s="691">
        <v>0</v>
      </c>
      <c r="BR34" s="691">
        <v>0</v>
      </c>
      <c r="BS34" s="691">
        <v>0</v>
      </c>
      <c r="BT34" s="691">
        <v>0</v>
      </c>
      <c r="BU34" s="16"/>
    </row>
    <row r="35" spans="2:73" s="17" customFormat="1" ht="15.6">
      <c r="B35" s="690" t="s">
        <v>711</v>
      </c>
      <c r="C35" s="690" t="s">
        <v>715</v>
      </c>
      <c r="D35" s="690" t="s">
        <v>21</v>
      </c>
      <c r="E35" s="690" t="s">
        <v>695</v>
      </c>
      <c r="F35" s="690" t="s">
        <v>717</v>
      </c>
      <c r="G35" s="690" t="s">
        <v>713</v>
      </c>
      <c r="H35" s="690">
        <v>2011</v>
      </c>
      <c r="I35" s="643" t="s">
        <v>570</v>
      </c>
      <c r="J35" s="643" t="s">
        <v>588</v>
      </c>
      <c r="K35" s="632"/>
      <c r="L35" s="691">
        <v>220.34408216358349</v>
      </c>
      <c r="M35" s="691">
        <v>220.34408216358349</v>
      </c>
      <c r="N35" s="691">
        <v>219.15448105069737</v>
      </c>
      <c r="O35" s="691">
        <v>192.48955770340513</v>
      </c>
      <c r="P35" s="691">
        <v>192.48955770340513</v>
      </c>
      <c r="Q35" s="691">
        <v>192.16695401177492</v>
      </c>
      <c r="R35" s="691">
        <v>85.584455077389151</v>
      </c>
      <c r="S35" s="691">
        <v>85.584455077389151</v>
      </c>
      <c r="T35" s="691">
        <v>85.584455077389151</v>
      </c>
      <c r="U35" s="691">
        <v>85.584455077389151</v>
      </c>
      <c r="V35" s="691">
        <v>82.971365175185156</v>
      </c>
      <c r="W35" s="691">
        <v>82.971365175185156</v>
      </c>
      <c r="X35" s="691">
        <v>0</v>
      </c>
      <c r="Y35" s="691">
        <v>0</v>
      </c>
      <c r="Z35" s="691">
        <v>0</v>
      </c>
      <c r="AA35" s="691">
        <v>0</v>
      </c>
      <c r="AB35" s="691">
        <v>0</v>
      </c>
      <c r="AC35" s="691">
        <v>0</v>
      </c>
      <c r="AD35" s="691">
        <v>0</v>
      </c>
      <c r="AE35" s="691">
        <v>0</v>
      </c>
      <c r="AF35" s="691">
        <v>0</v>
      </c>
      <c r="AG35" s="691">
        <v>0</v>
      </c>
      <c r="AH35" s="691">
        <v>0</v>
      </c>
      <c r="AI35" s="691">
        <v>0</v>
      </c>
      <c r="AJ35" s="691">
        <v>0</v>
      </c>
      <c r="AK35" s="691">
        <v>0</v>
      </c>
      <c r="AL35" s="691">
        <v>0</v>
      </c>
      <c r="AM35" s="691">
        <v>0</v>
      </c>
      <c r="AN35" s="691">
        <v>0</v>
      </c>
      <c r="AO35" s="691">
        <v>0</v>
      </c>
      <c r="AP35" s="632"/>
      <c r="AQ35" s="691">
        <v>564845.82611143752</v>
      </c>
      <c r="AR35" s="691">
        <v>564845.82611143752</v>
      </c>
      <c r="AS35" s="740">
        <v>561523.13089645375</v>
      </c>
      <c r="AT35" s="691">
        <v>481168.3126758844</v>
      </c>
      <c r="AU35" s="691">
        <v>481168.3126758844</v>
      </c>
      <c r="AV35" s="691">
        <v>480380.57272740384</v>
      </c>
      <c r="AW35" s="691">
        <v>216072.17800647658</v>
      </c>
      <c r="AX35" s="691">
        <v>216072.17800647658</v>
      </c>
      <c r="AY35" s="691">
        <v>216072.17800647658</v>
      </c>
      <c r="AZ35" s="691">
        <v>216072.17800647658</v>
      </c>
      <c r="BA35" s="691">
        <v>198889.61551511881</v>
      </c>
      <c r="BB35" s="691">
        <v>198889.61551511881</v>
      </c>
      <c r="BC35" s="691">
        <v>0</v>
      </c>
      <c r="BD35" s="691">
        <v>0</v>
      </c>
      <c r="BE35" s="691">
        <v>0</v>
      </c>
      <c r="BF35" s="691">
        <v>0</v>
      </c>
      <c r="BG35" s="691">
        <v>0</v>
      </c>
      <c r="BH35" s="691">
        <v>0</v>
      </c>
      <c r="BI35" s="691">
        <v>0</v>
      </c>
      <c r="BJ35" s="691">
        <v>0</v>
      </c>
      <c r="BK35" s="691">
        <v>0</v>
      </c>
      <c r="BL35" s="691">
        <v>0</v>
      </c>
      <c r="BM35" s="691">
        <v>0</v>
      </c>
      <c r="BN35" s="691">
        <v>0</v>
      </c>
      <c r="BO35" s="691">
        <v>0</v>
      </c>
      <c r="BP35" s="691">
        <v>0</v>
      </c>
      <c r="BQ35" s="691">
        <v>0</v>
      </c>
      <c r="BR35" s="691">
        <v>0</v>
      </c>
      <c r="BS35" s="691">
        <v>0</v>
      </c>
      <c r="BT35" s="691">
        <v>0</v>
      </c>
      <c r="BU35" s="16"/>
    </row>
    <row r="36" spans="2:73" s="17" customFormat="1" ht="15.6">
      <c r="B36" s="690" t="s">
        <v>711</v>
      </c>
      <c r="C36" s="690" t="s">
        <v>715</v>
      </c>
      <c r="D36" s="690" t="s">
        <v>22</v>
      </c>
      <c r="E36" s="690" t="s">
        <v>695</v>
      </c>
      <c r="F36" s="690" t="s">
        <v>717</v>
      </c>
      <c r="G36" s="690" t="s">
        <v>713</v>
      </c>
      <c r="H36" s="690">
        <v>2011</v>
      </c>
      <c r="I36" s="643" t="s">
        <v>570</v>
      </c>
      <c r="J36" s="643" t="s">
        <v>588</v>
      </c>
      <c r="K36" s="632"/>
      <c r="L36" s="691">
        <v>414.69293072073339</v>
      </c>
      <c r="M36" s="691">
        <v>414.69293072073339</v>
      </c>
      <c r="N36" s="691">
        <v>414.69293072073339</v>
      </c>
      <c r="O36" s="691">
        <v>414.69293072073339</v>
      </c>
      <c r="P36" s="691">
        <v>414.69293072073339</v>
      </c>
      <c r="Q36" s="691">
        <v>414.69293072073339</v>
      </c>
      <c r="R36" s="691">
        <v>414.69293072073339</v>
      </c>
      <c r="S36" s="691">
        <v>414.69293072073339</v>
      </c>
      <c r="T36" s="691">
        <v>390.58175974442787</v>
      </c>
      <c r="U36" s="691">
        <v>390.58175974442787</v>
      </c>
      <c r="V36" s="691">
        <v>132.98047473150351</v>
      </c>
      <c r="W36" s="691">
        <v>132.98047473150351</v>
      </c>
      <c r="X36" s="691">
        <v>132.98047473150351</v>
      </c>
      <c r="Y36" s="691">
        <v>132.98047473150351</v>
      </c>
      <c r="Z36" s="691">
        <v>132.98047473150351</v>
      </c>
      <c r="AA36" s="691">
        <v>0</v>
      </c>
      <c r="AB36" s="691">
        <v>0</v>
      </c>
      <c r="AC36" s="691">
        <v>0</v>
      </c>
      <c r="AD36" s="691">
        <v>0</v>
      </c>
      <c r="AE36" s="691">
        <v>0</v>
      </c>
      <c r="AF36" s="691">
        <v>0</v>
      </c>
      <c r="AG36" s="691">
        <v>0</v>
      </c>
      <c r="AH36" s="691">
        <v>0</v>
      </c>
      <c r="AI36" s="691">
        <v>0</v>
      </c>
      <c r="AJ36" s="691">
        <v>0</v>
      </c>
      <c r="AK36" s="691">
        <v>0</v>
      </c>
      <c r="AL36" s="691">
        <v>0</v>
      </c>
      <c r="AM36" s="691">
        <v>0</v>
      </c>
      <c r="AN36" s="691">
        <v>0</v>
      </c>
      <c r="AO36" s="691">
        <v>0</v>
      </c>
      <c r="AP36" s="632"/>
      <c r="AQ36" s="691">
        <v>2093672.9729437842</v>
      </c>
      <c r="AR36" s="691">
        <v>2093672.9729437842</v>
      </c>
      <c r="AS36" s="740">
        <v>2093672.9729437842</v>
      </c>
      <c r="AT36" s="691">
        <v>2093672.9729437842</v>
      </c>
      <c r="AU36" s="691">
        <v>2093672.9729437842</v>
      </c>
      <c r="AV36" s="691">
        <v>2093672.9729437842</v>
      </c>
      <c r="AW36" s="691">
        <v>2093672.9729437842</v>
      </c>
      <c r="AX36" s="691">
        <v>2093672.9729437842</v>
      </c>
      <c r="AY36" s="691">
        <v>2003659.196267423</v>
      </c>
      <c r="AZ36" s="691">
        <v>2003659.196267423</v>
      </c>
      <c r="BA36" s="691">
        <v>579833.46436577733</v>
      </c>
      <c r="BB36" s="691">
        <v>579833.46436577733</v>
      </c>
      <c r="BC36" s="691">
        <v>579833.46436577733</v>
      </c>
      <c r="BD36" s="691">
        <v>579833.46436577733</v>
      </c>
      <c r="BE36" s="691">
        <v>579833.46436577733</v>
      </c>
      <c r="BF36" s="691">
        <v>0</v>
      </c>
      <c r="BG36" s="691">
        <v>0</v>
      </c>
      <c r="BH36" s="691">
        <v>0</v>
      </c>
      <c r="BI36" s="691">
        <v>0</v>
      </c>
      <c r="BJ36" s="691">
        <v>0</v>
      </c>
      <c r="BK36" s="691">
        <v>0</v>
      </c>
      <c r="BL36" s="691">
        <v>0</v>
      </c>
      <c r="BM36" s="691">
        <v>0</v>
      </c>
      <c r="BN36" s="691">
        <v>0</v>
      </c>
      <c r="BO36" s="691">
        <v>0</v>
      </c>
      <c r="BP36" s="691">
        <v>0</v>
      </c>
      <c r="BQ36" s="691">
        <v>0</v>
      </c>
      <c r="BR36" s="691">
        <v>0</v>
      </c>
      <c r="BS36" s="691">
        <v>0</v>
      </c>
      <c r="BT36" s="691">
        <v>0</v>
      </c>
      <c r="BU36" s="16"/>
    </row>
    <row r="37" spans="2:73" s="17" customFormat="1" ht="15.6">
      <c r="B37" s="690" t="s">
        <v>711</v>
      </c>
      <c r="C37" s="690" t="s">
        <v>718</v>
      </c>
      <c r="D37" s="690" t="s">
        <v>9</v>
      </c>
      <c r="E37" s="690" t="s">
        <v>695</v>
      </c>
      <c r="F37" s="690" t="s">
        <v>718</v>
      </c>
      <c r="G37" s="690" t="s">
        <v>714</v>
      </c>
      <c r="H37" s="690">
        <v>2011</v>
      </c>
      <c r="I37" s="643" t="s">
        <v>570</v>
      </c>
      <c r="J37" s="643" t="s">
        <v>588</v>
      </c>
      <c r="K37" s="632"/>
      <c r="L37" s="691">
        <v>21.069000000000003</v>
      </c>
      <c r="M37" s="691">
        <v>0</v>
      </c>
      <c r="N37" s="691">
        <v>0</v>
      </c>
      <c r="O37" s="691">
        <v>0</v>
      </c>
      <c r="P37" s="691">
        <v>0</v>
      </c>
      <c r="Q37" s="691">
        <v>0</v>
      </c>
      <c r="R37" s="691">
        <v>0</v>
      </c>
      <c r="S37" s="691">
        <v>0</v>
      </c>
      <c r="T37" s="691">
        <v>0</v>
      </c>
      <c r="U37" s="691">
        <v>0</v>
      </c>
      <c r="V37" s="691">
        <v>0</v>
      </c>
      <c r="W37" s="691">
        <v>0</v>
      </c>
      <c r="X37" s="691">
        <v>0</v>
      </c>
      <c r="Y37" s="691">
        <v>0</v>
      </c>
      <c r="Z37" s="691">
        <v>0</v>
      </c>
      <c r="AA37" s="691">
        <v>0</v>
      </c>
      <c r="AB37" s="691">
        <v>0</v>
      </c>
      <c r="AC37" s="691">
        <v>0</v>
      </c>
      <c r="AD37" s="691">
        <v>0</v>
      </c>
      <c r="AE37" s="691">
        <v>0</v>
      </c>
      <c r="AF37" s="691">
        <v>0</v>
      </c>
      <c r="AG37" s="691">
        <v>0</v>
      </c>
      <c r="AH37" s="691">
        <v>0</v>
      </c>
      <c r="AI37" s="691">
        <v>0</v>
      </c>
      <c r="AJ37" s="691">
        <v>0</v>
      </c>
      <c r="AK37" s="691">
        <v>0</v>
      </c>
      <c r="AL37" s="691">
        <v>0</v>
      </c>
      <c r="AM37" s="691">
        <v>0</v>
      </c>
      <c r="AN37" s="691">
        <v>0</v>
      </c>
      <c r="AO37" s="691">
        <v>0</v>
      </c>
      <c r="AP37" s="632"/>
      <c r="AQ37" s="691">
        <v>1236.7269999999999</v>
      </c>
      <c r="AR37" s="691">
        <v>0</v>
      </c>
      <c r="AS37" s="740">
        <v>0</v>
      </c>
      <c r="AT37" s="691">
        <v>0</v>
      </c>
      <c r="AU37" s="691">
        <v>0</v>
      </c>
      <c r="AV37" s="691">
        <v>0</v>
      </c>
      <c r="AW37" s="691">
        <v>0</v>
      </c>
      <c r="AX37" s="691">
        <v>0</v>
      </c>
      <c r="AY37" s="691">
        <v>0</v>
      </c>
      <c r="AZ37" s="691">
        <v>0</v>
      </c>
      <c r="BA37" s="691">
        <v>0</v>
      </c>
      <c r="BB37" s="691">
        <v>0</v>
      </c>
      <c r="BC37" s="691">
        <v>0</v>
      </c>
      <c r="BD37" s="691">
        <v>0</v>
      </c>
      <c r="BE37" s="691">
        <v>0</v>
      </c>
      <c r="BF37" s="691">
        <v>0</v>
      </c>
      <c r="BG37" s="691">
        <v>0</v>
      </c>
      <c r="BH37" s="691">
        <v>0</v>
      </c>
      <c r="BI37" s="691">
        <v>0</v>
      </c>
      <c r="BJ37" s="691">
        <v>0</v>
      </c>
      <c r="BK37" s="691">
        <v>0</v>
      </c>
      <c r="BL37" s="691">
        <v>0</v>
      </c>
      <c r="BM37" s="691">
        <v>0</v>
      </c>
      <c r="BN37" s="691">
        <v>0</v>
      </c>
      <c r="BO37" s="691">
        <v>0</v>
      </c>
      <c r="BP37" s="691">
        <v>0</v>
      </c>
      <c r="BQ37" s="691">
        <v>0</v>
      </c>
      <c r="BR37" s="691">
        <v>0</v>
      </c>
      <c r="BS37" s="691">
        <v>0</v>
      </c>
      <c r="BT37" s="691">
        <v>0</v>
      </c>
      <c r="BU37" s="16"/>
    </row>
    <row r="38" spans="2:73" s="17" customFormat="1" ht="15.6">
      <c r="B38" s="690" t="s">
        <v>711</v>
      </c>
      <c r="C38" s="690" t="s">
        <v>718</v>
      </c>
      <c r="D38" s="690" t="s">
        <v>22</v>
      </c>
      <c r="E38" s="690" t="s">
        <v>695</v>
      </c>
      <c r="F38" s="690" t="s">
        <v>718</v>
      </c>
      <c r="G38" s="690" t="s">
        <v>713</v>
      </c>
      <c r="H38" s="690">
        <v>2011</v>
      </c>
      <c r="I38" s="643" t="s">
        <v>570</v>
      </c>
      <c r="J38" s="643" t="s">
        <v>588</v>
      </c>
      <c r="K38" s="632"/>
      <c r="L38" s="691">
        <v>59.81976678655586</v>
      </c>
      <c r="M38" s="691">
        <v>59.81976678655586</v>
      </c>
      <c r="N38" s="691">
        <v>59.81976678655586</v>
      </c>
      <c r="O38" s="691">
        <v>59.81976678655586</v>
      </c>
      <c r="P38" s="691">
        <v>59.81976678655586</v>
      </c>
      <c r="Q38" s="691">
        <v>59.81976678655586</v>
      </c>
      <c r="R38" s="691">
        <v>59.81976678655586</v>
      </c>
      <c r="S38" s="691">
        <v>59.81976678655586</v>
      </c>
      <c r="T38" s="691">
        <v>38.907016449964352</v>
      </c>
      <c r="U38" s="691">
        <v>38.907016449964352</v>
      </c>
      <c r="V38" s="691">
        <v>11.159013280487896</v>
      </c>
      <c r="W38" s="691">
        <v>11.159013280487896</v>
      </c>
      <c r="X38" s="691">
        <v>11.159013280487896</v>
      </c>
      <c r="Y38" s="691">
        <v>11.159013280487896</v>
      </c>
      <c r="Z38" s="691">
        <v>11.159013280487896</v>
      </c>
      <c r="AA38" s="691">
        <v>0</v>
      </c>
      <c r="AB38" s="691">
        <v>0</v>
      </c>
      <c r="AC38" s="691">
        <v>0</v>
      </c>
      <c r="AD38" s="691">
        <v>0</v>
      </c>
      <c r="AE38" s="691">
        <v>0</v>
      </c>
      <c r="AF38" s="691">
        <v>0</v>
      </c>
      <c r="AG38" s="691">
        <v>0</v>
      </c>
      <c r="AH38" s="691">
        <v>0</v>
      </c>
      <c r="AI38" s="691">
        <v>0</v>
      </c>
      <c r="AJ38" s="691">
        <v>0</v>
      </c>
      <c r="AK38" s="691">
        <v>0</v>
      </c>
      <c r="AL38" s="691">
        <v>0</v>
      </c>
      <c r="AM38" s="691">
        <v>0</v>
      </c>
      <c r="AN38" s="691">
        <v>0</v>
      </c>
      <c r="AO38" s="691">
        <v>0</v>
      </c>
      <c r="AP38" s="632"/>
      <c r="AQ38" s="691">
        <v>336825.01187417348</v>
      </c>
      <c r="AR38" s="691">
        <v>336825.01187417348</v>
      </c>
      <c r="AS38" s="740">
        <v>336825.01187417348</v>
      </c>
      <c r="AT38" s="691">
        <v>336825.01187417348</v>
      </c>
      <c r="AU38" s="691">
        <v>336825.01187417348</v>
      </c>
      <c r="AV38" s="691">
        <v>336825.01187417348</v>
      </c>
      <c r="AW38" s="691">
        <v>336825.01187417348</v>
      </c>
      <c r="AX38" s="691">
        <v>336825.01187417348</v>
      </c>
      <c r="AY38" s="691">
        <v>231911.59310113735</v>
      </c>
      <c r="AZ38" s="691">
        <v>231911.59310113735</v>
      </c>
      <c r="BA38" s="691">
        <v>58795.060842239043</v>
      </c>
      <c r="BB38" s="691">
        <v>58795.060842239043</v>
      </c>
      <c r="BC38" s="691">
        <v>58795.060842239043</v>
      </c>
      <c r="BD38" s="691">
        <v>58795.060842239043</v>
      </c>
      <c r="BE38" s="691">
        <v>58795.060842239043</v>
      </c>
      <c r="BF38" s="691">
        <v>0</v>
      </c>
      <c r="BG38" s="691">
        <v>0</v>
      </c>
      <c r="BH38" s="691">
        <v>0</v>
      </c>
      <c r="BI38" s="691">
        <v>0</v>
      </c>
      <c r="BJ38" s="691">
        <v>0</v>
      </c>
      <c r="BK38" s="691">
        <v>0</v>
      </c>
      <c r="BL38" s="691">
        <v>0</v>
      </c>
      <c r="BM38" s="691">
        <v>0</v>
      </c>
      <c r="BN38" s="691">
        <v>0</v>
      </c>
      <c r="BO38" s="691">
        <v>0</v>
      </c>
      <c r="BP38" s="691">
        <v>0</v>
      </c>
      <c r="BQ38" s="691">
        <v>0</v>
      </c>
      <c r="BR38" s="691">
        <v>0</v>
      </c>
      <c r="BS38" s="691">
        <v>0</v>
      </c>
      <c r="BT38" s="691">
        <v>0</v>
      </c>
      <c r="BU38" s="16"/>
    </row>
    <row r="39" spans="2:73" s="17" customFormat="1" ht="15.6">
      <c r="B39" s="690" t="s">
        <v>711</v>
      </c>
      <c r="C39" s="690" t="s">
        <v>719</v>
      </c>
      <c r="D39" s="690" t="s">
        <v>16</v>
      </c>
      <c r="E39" s="690" t="s">
        <v>695</v>
      </c>
      <c r="F39" s="690" t="s">
        <v>717</v>
      </c>
      <c r="G39" s="690" t="s">
        <v>713</v>
      </c>
      <c r="H39" s="690">
        <v>2011</v>
      </c>
      <c r="I39" s="643" t="s">
        <v>570</v>
      </c>
      <c r="J39" s="643" t="s">
        <v>588</v>
      </c>
      <c r="K39" s="632"/>
      <c r="L39" s="691">
        <v>240.15801655999999</v>
      </c>
      <c r="M39" s="691">
        <v>240.15801655999999</v>
      </c>
      <c r="N39" s="691">
        <v>240.15801655999999</v>
      </c>
      <c r="O39" s="691">
        <v>240.15801655999999</v>
      </c>
      <c r="P39" s="691">
        <v>240.15801655999999</v>
      </c>
      <c r="Q39" s="691">
        <v>240.15801655999999</v>
      </c>
      <c r="R39" s="691">
        <v>240.15801655999999</v>
      </c>
      <c r="S39" s="691">
        <v>240.15801655999999</v>
      </c>
      <c r="T39" s="691">
        <v>240.15801655999999</v>
      </c>
      <c r="U39" s="691">
        <v>240.15801655999999</v>
      </c>
      <c r="V39" s="691">
        <v>240.15801655999999</v>
      </c>
      <c r="W39" s="691">
        <v>240.15801655999999</v>
      </c>
      <c r="X39" s="691">
        <v>240.15801655999999</v>
      </c>
      <c r="Y39" s="691">
        <v>0</v>
      </c>
      <c r="Z39" s="691">
        <v>0</v>
      </c>
      <c r="AA39" s="691">
        <v>0</v>
      </c>
      <c r="AB39" s="691">
        <v>0</v>
      </c>
      <c r="AC39" s="691">
        <v>0</v>
      </c>
      <c r="AD39" s="691">
        <v>0</v>
      </c>
      <c r="AE39" s="691">
        <v>0</v>
      </c>
      <c r="AF39" s="691">
        <v>0</v>
      </c>
      <c r="AG39" s="691">
        <v>0</v>
      </c>
      <c r="AH39" s="691">
        <v>0</v>
      </c>
      <c r="AI39" s="691">
        <v>0</v>
      </c>
      <c r="AJ39" s="691">
        <v>0</v>
      </c>
      <c r="AK39" s="691">
        <v>0</v>
      </c>
      <c r="AL39" s="691">
        <v>0</v>
      </c>
      <c r="AM39" s="691">
        <v>0</v>
      </c>
      <c r="AN39" s="691">
        <v>0</v>
      </c>
      <c r="AO39" s="691">
        <v>0</v>
      </c>
      <c r="AP39" s="632"/>
      <c r="AQ39" s="691">
        <v>1343088.4774537997</v>
      </c>
      <c r="AR39" s="691">
        <v>1343088.4774537997</v>
      </c>
      <c r="AS39" s="740">
        <v>1343088.4774537997</v>
      </c>
      <c r="AT39" s="691">
        <v>1343088.4774537997</v>
      </c>
      <c r="AU39" s="691">
        <v>1343088.4774537997</v>
      </c>
      <c r="AV39" s="691">
        <v>1343088.4774537997</v>
      </c>
      <c r="AW39" s="691">
        <v>1343088.4774537997</v>
      </c>
      <c r="AX39" s="691">
        <v>1343088.4774537997</v>
      </c>
      <c r="AY39" s="691">
        <v>1343088.4774537997</v>
      </c>
      <c r="AZ39" s="691">
        <v>1343088.4774537997</v>
      </c>
      <c r="BA39" s="691">
        <v>1343088.4774537997</v>
      </c>
      <c r="BB39" s="691">
        <v>1343088.4774537997</v>
      </c>
      <c r="BC39" s="691">
        <v>1343088.4774537997</v>
      </c>
      <c r="BD39" s="691">
        <v>0</v>
      </c>
      <c r="BE39" s="691">
        <v>0</v>
      </c>
      <c r="BF39" s="691">
        <v>0</v>
      </c>
      <c r="BG39" s="691">
        <v>0</v>
      </c>
      <c r="BH39" s="691">
        <v>0</v>
      </c>
      <c r="BI39" s="691">
        <v>0</v>
      </c>
      <c r="BJ39" s="691">
        <v>0</v>
      </c>
      <c r="BK39" s="691">
        <v>0</v>
      </c>
      <c r="BL39" s="691">
        <v>0</v>
      </c>
      <c r="BM39" s="691">
        <v>0</v>
      </c>
      <c r="BN39" s="691">
        <v>0</v>
      </c>
      <c r="BO39" s="691">
        <v>0</v>
      </c>
      <c r="BP39" s="691">
        <v>0</v>
      </c>
      <c r="BQ39" s="691">
        <v>0</v>
      </c>
      <c r="BR39" s="691">
        <v>0</v>
      </c>
      <c r="BS39" s="691">
        <v>0</v>
      </c>
      <c r="BT39" s="691">
        <v>0</v>
      </c>
      <c r="BU39" s="16"/>
    </row>
    <row r="40" spans="2:73" s="17" customFormat="1" ht="15.6">
      <c r="B40" s="690" t="s">
        <v>711</v>
      </c>
      <c r="C40" s="690" t="s">
        <v>719</v>
      </c>
      <c r="D40" s="690" t="s">
        <v>17</v>
      </c>
      <c r="E40" s="690" t="s">
        <v>695</v>
      </c>
      <c r="F40" s="690" t="s">
        <v>717</v>
      </c>
      <c r="G40" s="690" t="s">
        <v>713</v>
      </c>
      <c r="H40" s="690">
        <v>2011</v>
      </c>
      <c r="I40" s="643" t="s">
        <v>570</v>
      </c>
      <c r="J40" s="643" t="s">
        <v>588</v>
      </c>
      <c r="K40" s="632"/>
      <c r="L40" s="691">
        <v>22.313734505950716</v>
      </c>
      <c r="M40" s="691">
        <v>22.313734505950716</v>
      </c>
      <c r="N40" s="691">
        <v>22.313734505950716</v>
      </c>
      <c r="O40" s="691">
        <v>22.313734505950716</v>
      </c>
      <c r="P40" s="691">
        <v>22.313734505950716</v>
      </c>
      <c r="Q40" s="691">
        <v>22.313734505950716</v>
      </c>
      <c r="R40" s="691">
        <v>22.313734505950716</v>
      </c>
      <c r="S40" s="691">
        <v>22.313734505950716</v>
      </c>
      <c r="T40" s="691">
        <v>22.313734505950716</v>
      </c>
      <c r="U40" s="691">
        <v>22.313734505950716</v>
      </c>
      <c r="V40" s="691">
        <v>22.313734505950716</v>
      </c>
      <c r="W40" s="691">
        <v>22.313734505950716</v>
      </c>
      <c r="X40" s="691">
        <v>22.313734505950716</v>
      </c>
      <c r="Y40" s="691">
        <v>22.313734505950716</v>
      </c>
      <c r="Z40" s="691">
        <v>22.313734505950716</v>
      </c>
      <c r="AA40" s="691">
        <v>22.313734505950716</v>
      </c>
      <c r="AB40" s="691">
        <v>22.313734505950716</v>
      </c>
      <c r="AC40" s="691">
        <v>22.313734505950716</v>
      </c>
      <c r="AD40" s="691">
        <v>22.313734505950716</v>
      </c>
      <c r="AE40" s="691">
        <v>22.313734505950716</v>
      </c>
      <c r="AF40" s="691">
        <v>22.313734505950716</v>
      </c>
      <c r="AG40" s="691">
        <v>22.313734505950716</v>
      </c>
      <c r="AH40" s="691">
        <v>22.313734505950716</v>
      </c>
      <c r="AI40" s="691">
        <v>22.313734505950716</v>
      </c>
      <c r="AJ40" s="691">
        <v>22.313734505950716</v>
      </c>
      <c r="AK40" s="691">
        <v>22.313734505950716</v>
      </c>
      <c r="AL40" s="691">
        <v>0</v>
      </c>
      <c r="AM40" s="691">
        <v>0</v>
      </c>
      <c r="AN40" s="691">
        <v>0</v>
      </c>
      <c r="AO40" s="691">
        <v>0</v>
      </c>
      <c r="AP40" s="632"/>
      <c r="AQ40" s="691">
        <v>114603.34042256291</v>
      </c>
      <c r="AR40" s="691">
        <v>114603.34042256291</v>
      </c>
      <c r="AS40" s="740">
        <v>114603.34042256291</v>
      </c>
      <c r="AT40" s="691">
        <v>114603.34042256291</v>
      </c>
      <c r="AU40" s="691">
        <v>114603.34042256291</v>
      </c>
      <c r="AV40" s="691">
        <v>114603.34042256291</v>
      </c>
      <c r="AW40" s="691">
        <v>114603.34042256291</v>
      </c>
      <c r="AX40" s="691">
        <v>114603.34042256291</v>
      </c>
      <c r="AY40" s="691">
        <v>114603.34042256291</v>
      </c>
      <c r="AZ40" s="691">
        <v>114603.34042256291</v>
      </c>
      <c r="BA40" s="691">
        <v>114603.34042256291</v>
      </c>
      <c r="BB40" s="691">
        <v>114603.34042256291</v>
      </c>
      <c r="BC40" s="691">
        <v>114603.34042256291</v>
      </c>
      <c r="BD40" s="691">
        <v>114603.34042256291</v>
      </c>
      <c r="BE40" s="691">
        <v>114603.34042256291</v>
      </c>
      <c r="BF40" s="691">
        <v>114603.34042256291</v>
      </c>
      <c r="BG40" s="691">
        <v>114603.34042256291</v>
      </c>
      <c r="BH40" s="691">
        <v>114603.34042256291</v>
      </c>
      <c r="BI40" s="691">
        <v>114603.34042256291</v>
      </c>
      <c r="BJ40" s="691">
        <v>114603.34042256291</v>
      </c>
      <c r="BK40" s="691">
        <v>114603.34042256291</v>
      </c>
      <c r="BL40" s="691">
        <v>114603.34042256291</v>
      </c>
      <c r="BM40" s="691">
        <v>114603.34042256291</v>
      </c>
      <c r="BN40" s="691">
        <v>114603.34042256291</v>
      </c>
      <c r="BO40" s="691">
        <v>114603.34042256291</v>
      </c>
      <c r="BP40" s="691">
        <v>114603.34042256291</v>
      </c>
      <c r="BQ40" s="691">
        <v>0</v>
      </c>
      <c r="BR40" s="691">
        <v>0</v>
      </c>
      <c r="BS40" s="691">
        <v>0</v>
      </c>
      <c r="BT40" s="691">
        <v>0</v>
      </c>
      <c r="BU40" s="16"/>
    </row>
    <row r="41" spans="2:73" s="17" customFormat="1" ht="15.6">
      <c r="B41" s="690" t="s">
        <v>711</v>
      </c>
      <c r="C41" s="690" t="s">
        <v>715</v>
      </c>
      <c r="D41" s="690" t="s">
        <v>21</v>
      </c>
      <c r="E41" s="690" t="s">
        <v>695</v>
      </c>
      <c r="F41" s="690" t="s">
        <v>720</v>
      </c>
      <c r="G41" s="690" t="s">
        <v>713</v>
      </c>
      <c r="H41" s="690">
        <v>2012</v>
      </c>
      <c r="I41" s="643" t="s">
        <v>571</v>
      </c>
      <c r="J41" s="643" t="s">
        <v>588</v>
      </c>
      <c r="K41" s="632"/>
      <c r="L41" s="691">
        <v>0</v>
      </c>
      <c r="M41" s="691">
        <v>8.9382037513498463E-2</v>
      </c>
      <c r="N41" s="691">
        <v>8.9382037513498463E-2</v>
      </c>
      <c r="O41" s="691">
        <v>8.9382037513498463E-2</v>
      </c>
      <c r="P41" s="691">
        <v>7.1596509322213425E-2</v>
      </c>
      <c r="Q41" s="691">
        <v>7.1596509322213425E-2</v>
      </c>
      <c r="R41" s="691">
        <v>2.9007257145463771E-2</v>
      </c>
      <c r="S41" s="691">
        <v>2.9007257145463771E-2</v>
      </c>
      <c r="T41" s="691">
        <v>2.9007257145463771E-2</v>
      </c>
      <c r="U41" s="691">
        <v>2.9007257145463771E-2</v>
      </c>
      <c r="V41" s="691">
        <v>2.9007257145463771E-2</v>
      </c>
      <c r="W41" s="691">
        <v>2.800162542079318E-2</v>
      </c>
      <c r="X41" s="691">
        <v>2.800162542079318E-2</v>
      </c>
      <c r="Y41" s="691">
        <v>0</v>
      </c>
      <c r="Z41" s="691">
        <v>0</v>
      </c>
      <c r="AA41" s="691">
        <v>0</v>
      </c>
      <c r="AB41" s="691">
        <v>0</v>
      </c>
      <c r="AC41" s="691">
        <v>0</v>
      </c>
      <c r="AD41" s="691">
        <v>0</v>
      </c>
      <c r="AE41" s="691">
        <v>0</v>
      </c>
      <c r="AF41" s="691">
        <v>0</v>
      </c>
      <c r="AG41" s="691">
        <v>0</v>
      </c>
      <c r="AH41" s="691">
        <v>0</v>
      </c>
      <c r="AI41" s="691">
        <v>0</v>
      </c>
      <c r="AJ41" s="691">
        <v>0</v>
      </c>
      <c r="AK41" s="691">
        <v>0</v>
      </c>
      <c r="AL41" s="691">
        <v>0</v>
      </c>
      <c r="AM41" s="691">
        <v>0</v>
      </c>
      <c r="AN41" s="691">
        <v>0</v>
      </c>
      <c r="AO41" s="691">
        <v>0</v>
      </c>
      <c r="AP41" s="632"/>
      <c r="AQ41" s="691">
        <v>0</v>
      </c>
      <c r="AR41" s="691">
        <v>336964.43126694602</v>
      </c>
      <c r="AS41" s="691">
        <v>336964.43126694625</v>
      </c>
      <c r="AT41" s="691">
        <v>336964.43126694625</v>
      </c>
      <c r="AU41" s="691">
        <v>260473.72272136278</v>
      </c>
      <c r="AV41" s="691">
        <v>260473.72272136278</v>
      </c>
      <c r="AW41" s="691">
        <v>109827.5736112811</v>
      </c>
      <c r="AX41" s="691">
        <v>109827.5736112811</v>
      </c>
      <c r="AY41" s="691">
        <v>109827.5736112811</v>
      </c>
      <c r="AZ41" s="691">
        <v>109827.5736112811</v>
      </c>
      <c r="BA41" s="691">
        <v>109827.5736112811</v>
      </c>
      <c r="BB41" s="691">
        <v>99987.686185193306</v>
      </c>
      <c r="BC41" s="691">
        <v>99987.686185193306</v>
      </c>
      <c r="BD41" s="691">
        <v>0</v>
      </c>
      <c r="BE41" s="691">
        <v>0</v>
      </c>
      <c r="BF41" s="691">
        <v>0</v>
      </c>
      <c r="BG41" s="691">
        <v>0</v>
      </c>
      <c r="BH41" s="691">
        <v>0</v>
      </c>
      <c r="BI41" s="691">
        <v>0</v>
      </c>
      <c r="BJ41" s="691">
        <v>0</v>
      </c>
      <c r="BK41" s="691">
        <v>0</v>
      </c>
      <c r="BL41" s="691">
        <v>0</v>
      </c>
      <c r="BM41" s="691">
        <v>0</v>
      </c>
      <c r="BN41" s="691">
        <v>0</v>
      </c>
      <c r="BO41" s="691">
        <v>0</v>
      </c>
      <c r="BP41" s="691">
        <v>0</v>
      </c>
      <c r="BQ41" s="691">
        <v>0</v>
      </c>
      <c r="BR41" s="691">
        <v>0</v>
      </c>
      <c r="BS41" s="691">
        <v>0</v>
      </c>
      <c r="BT41" s="691">
        <v>0</v>
      </c>
      <c r="BU41" s="16"/>
    </row>
    <row r="42" spans="2:73" s="17" customFormat="1" ht="15.6">
      <c r="B42" s="690" t="s">
        <v>711</v>
      </c>
      <c r="C42" s="690" t="s">
        <v>715</v>
      </c>
      <c r="D42" s="690" t="s">
        <v>22</v>
      </c>
      <c r="E42" s="690" t="s">
        <v>695</v>
      </c>
      <c r="F42" s="690" t="s">
        <v>720</v>
      </c>
      <c r="G42" s="690" t="s">
        <v>713</v>
      </c>
      <c r="H42" s="690">
        <v>2012</v>
      </c>
      <c r="I42" s="643" t="s">
        <v>571</v>
      </c>
      <c r="J42" s="643" t="s">
        <v>588</v>
      </c>
      <c r="K42" s="632"/>
      <c r="L42" s="691">
        <v>0</v>
      </c>
      <c r="M42" s="691">
        <v>0.7546244382845797</v>
      </c>
      <c r="N42" s="691">
        <v>0.75238463191187566</v>
      </c>
      <c r="O42" s="691">
        <v>0.73899262060030191</v>
      </c>
      <c r="P42" s="691">
        <v>0.7042930788447479</v>
      </c>
      <c r="Q42" s="691">
        <v>0.7042930788447479</v>
      </c>
      <c r="R42" s="691">
        <v>0.60861207452989252</v>
      </c>
      <c r="S42" s="691">
        <v>0.59848379050693989</v>
      </c>
      <c r="T42" s="691">
        <v>0.59848379050693989</v>
      </c>
      <c r="U42" s="691">
        <v>0.5907939083071474</v>
      </c>
      <c r="V42" s="691">
        <v>0.45421523652775303</v>
      </c>
      <c r="W42" s="691">
        <v>0.44986983491428212</v>
      </c>
      <c r="X42" s="691">
        <v>0.44986983491428212</v>
      </c>
      <c r="Y42" s="691">
        <v>0.18155677941597159</v>
      </c>
      <c r="Z42" s="691">
        <v>0.12513947352493573</v>
      </c>
      <c r="AA42" s="691">
        <v>0.12513947352493573</v>
      </c>
      <c r="AB42" s="691">
        <v>6.6210058451903683E-2</v>
      </c>
      <c r="AC42" s="691">
        <v>6.3810836325865206E-2</v>
      </c>
      <c r="AD42" s="691">
        <v>6.3810836325865206E-2</v>
      </c>
      <c r="AE42" s="691">
        <v>6.3810836325865206E-2</v>
      </c>
      <c r="AF42" s="691">
        <v>6.3810836325865206E-2</v>
      </c>
      <c r="AG42" s="691">
        <v>0</v>
      </c>
      <c r="AH42" s="691">
        <v>0</v>
      </c>
      <c r="AI42" s="691">
        <v>0</v>
      </c>
      <c r="AJ42" s="691">
        <v>0</v>
      </c>
      <c r="AK42" s="691">
        <v>0</v>
      </c>
      <c r="AL42" s="691">
        <v>0</v>
      </c>
      <c r="AM42" s="691">
        <v>0</v>
      </c>
      <c r="AN42" s="691">
        <v>0</v>
      </c>
      <c r="AO42" s="691">
        <v>0</v>
      </c>
      <c r="AP42" s="632"/>
      <c r="AQ42" s="691">
        <v>0</v>
      </c>
      <c r="AR42" s="691">
        <v>3837792.9925451097</v>
      </c>
      <c r="AS42" s="691">
        <v>3830384.0971918819</v>
      </c>
      <c r="AT42" s="691">
        <v>3786270.8993804026</v>
      </c>
      <c r="AU42" s="691">
        <v>3673208.5686257789</v>
      </c>
      <c r="AV42" s="691">
        <v>3673208.5686257789</v>
      </c>
      <c r="AW42" s="691">
        <v>3359365.6395502682</v>
      </c>
      <c r="AX42" s="691">
        <v>3299280.1202813988</v>
      </c>
      <c r="AY42" s="691">
        <v>3299280.1202813988</v>
      </c>
      <c r="AZ42" s="691">
        <v>3251726.1050382289</v>
      </c>
      <c r="BA42" s="691">
        <v>2441480.2236707625</v>
      </c>
      <c r="BB42" s="691">
        <v>2302446.6312083942</v>
      </c>
      <c r="BC42" s="691">
        <v>2302446.6312083942</v>
      </c>
      <c r="BD42" s="691">
        <v>740928.26487012045</v>
      </c>
      <c r="BE42" s="691">
        <v>556980.30795924494</v>
      </c>
      <c r="BF42" s="691">
        <v>556980.30795924494</v>
      </c>
      <c r="BG42" s="691">
        <v>202390.27230870869</v>
      </c>
      <c r="BH42" s="691">
        <v>200651.06208696181</v>
      </c>
      <c r="BI42" s="691">
        <v>200651.06208696181</v>
      </c>
      <c r="BJ42" s="691">
        <v>200651.06208696181</v>
      </c>
      <c r="BK42" s="691">
        <v>200651.06208696181</v>
      </c>
      <c r="BL42" s="691">
        <v>0</v>
      </c>
      <c r="BM42" s="691">
        <v>0</v>
      </c>
      <c r="BN42" s="691">
        <v>0</v>
      </c>
      <c r="BO42" s="691">
        <v>0</v>
      </c>
      <c r="BP42" s="691">
        <v>0</v>
      </c>
      <c r="BQ42" s="691">
        <v>0</v>
      </c>
      <c r="BR42" s="691">
        <v>0</v>
      </c>
      <c r="BS42" s="691">
        <v>0</v>
      </c>
      <c r="BT42" s="691">
        <v>0</v>
      </c>
      <c r="BU42" s="16"/>
    </row>
    <row r="43" spans="2:73" s="17" customFormat="1" ht="15.6">
      <c r="B43" s="690" t="s">
        <v>711</v>
      </c>
      <c r="C43" s="690" t="s">
        <v>712</v>
      </c>
      <c r="D43" s="690" t="s">
        <v>2</v>
      </c>
      <c r="E43" s="690" t="s">
        <v>695</v>
      </c>
      <c r="F43" s="690" t="s">
        <v>29</v>
      </c>
      <c r="G43" s="690" t="s">
        <v>713</v>
      </c>
      <c r="H43" s="690">
        <v>2012</v>
      </c>
      <c r="I43" s="643" t="s">
        <v>571</v>
      </c>
      <c r="J43" s="643" t="s">
        <v>588</v>
      </c>
      <c r="K43" s="632"/>
      <c r="L43" s="691">
        <v>0</v>
      </c>
      <c r="M43" s="691">
        <v>5.0554120787640626E-3</v>
      </c>
      <c r="N43" s="691">
        <v>5.0554120787640626E-3</v>
      </c>
      <c r="O43" s="691">
        <v>5.0554120787640626E-3</v>
      </c>
      <c r="P43" s="691">
        <v>4.9392710007492213E-3</v>
      </c>
      <c r="Q43" s="691">
        <v>0</v>
      </c>
      <c r="R43" s="691">
        <v>0</v>
      </c>
      <c r="S43" s="691">
        <v>0</v>
      </c>
      <c r="T43" s="691">
        <v>0</v>
      </c>
      <c r="U43" s="691">
        <v>0</v>
      </c>
      <c r="V43" s="691">
        <v>0</v>
      </c>
      <c r="W43" s="691">
        <v>0</v>
      </c>
      <c r="X43" s="691">
        <v>0</v>
      </c>
      <c r="Y43" s="691">
        <v>0</v>
      </c>
      <c r="Z43" s="691">
        <v>0</v>
      </c>
      <c r="AA43" s="691">
        <v>0</v>
      </c>
      <c r="AB43" s="691">
        <v>0</v>
      </c>
      <c r="AC43" s="691">
        <v>0</v>
      </c>
      <c r="AD43" s="691">
        <v>0</v>
      </c>
      <c r="AE43" s="691">
        <v>0</v>
      </c>
      <c r="AF43" s="691">
        <v>0</v>
      </c>
      <c r="AG43" s="691">
        <v>0</v>
      </c>
      <c r="AH43" s="691">
        <v>0</v>
      </c>
      <c r="AI43" s="691">
        <v>0</v>
      </c>
      <c r="AJ43" s="691">
        <v>0</v>
      </c>
      <c r="AK43" s="691">
        <v>0</v>
      </c>
      <c r="AL43" s="691">
        <v>0</v>
      </c>
      <c r="AM43" s="691">
        <v>0</v>
      </c>
      <c r="AN43" s="691">
        <v>0</v>
      </c>
      <c r="AO43" s="691">
        <v>0</v>
      </c>
      <c r="AP43" s="632"/>
      <c r="AQ43" s="691">
        <v>0</v>
      </c>
      <c r="AR43" s="691">
        <v>8910.8849891095506</v>
      </c>
      <c r="AS43" s="691">
        <v>8910.8849891095506</v>
      </c>
      <c r="AT43" s="691">
        <v>8910.8849891095506</v>
      </c>
      <c r="AU43" s="691">
        <v>8807.025316714029</v>
      </c>
      <c r="AV43" s="691">
        <v>0</v>
      </c>
      <c r="AW43" s="691">
        <v>0</v>
      </c>
      <c r="AX43" s="691">
        <v>0</v>
      </c>
      <c r="AY43" s="691">
        <v>0</v>
      </c>
      <c r="AZ43" s="691">
        <v>0</v>
      </c>
      <c r="BA43" s="691">
        <v>0</v>
      </c>
      <c r="BB43" s="691">
        <v>0</v>
      </c>
      <c r="BC43" s="691">
        <v>0</v>
      </c>
      <c r="BD43" s="691">
        <v>0</v>
      </c>
      <c r="BE43" s="691">
        <v>0</v>
      </c>
      <c r="BF43" s="691">
        <v>0</v>
      </c>
      <c r="BG43" s="691">
        <v>0</v>
      </c>
      <c r="BH43" s="691">
        <v>0</v>
      </c>
      <c r="BI43" s="691">
        <v>0</v>
      </c>
      <c r="BJ43" s="691">
        <v>0</v>
      </c>
      <c r="BK43" s="691">
        <v>0</v>
      </c>
      <c r="BL43" s="691">
        <v>0</v>
      </c>
      <c r="BM43" s="691">
        <v>0</v>
      </c>
      <c r="BN43" s="691">
        <v>0</v>
      </c>
      <c r="BO43" s="691">
        <v>0</v>
      </c>
      <c r="BP43" s="691">
        <v>0</v>
      </c>
      <c r="BQ43" s="691">
        <v>0</v>
      </c>
      <c r="BR43" s="691">
        <v>0</v>
      </c>
      <c r="BS43" s="691">
        <v>0</v>
      </c>
      <c r="BT43" s="691">
        <v>0</v>
      </c>
      <c r="BU43" s="16"/>
    </row>
    <row r="44" spans="2:73" s="17" customFormat="1" ht="15.6">
      <c r="B44" s="690" t="s">
        <v>711</v>
      </c>
      <c r="C44" s="690" t="s">
        <v>712</v>
      </c>
      <c r="D44" s="690" t="s">
        <v>1</v>
      </c>
      <c r="E44" s="690" t="s">
        <v>695</v>
      </c>
      <c r="F44" s="690" t="s">
        <v>29</v>
      </c>
      <c r="G44" s="690" t="s">
        <v>713</v>
      </c>
      <c r="H44" s="690">
        <v>2012</v>
      </c>
      <c r="I44" s="643" t="s">
        <v>571</v>
      </c>
      <c r="J44" s="643" t="s">
        <v>588</v>
      </c>
      <c r="K44" s="632"/>
      <c r="L44" s="691">
        <v>0</v>
      </c>
      <c r="M44" s="691">
        <v>3.2793875998845215E-2</v>
      </c>
      <c r="N44" s="691">
        <v>3.2793875998845215E-2</v>
      </c>
      <c r="O44" s="691">
        <v>3.2793875998845215E-2</v>
      </c>
      <c r="P44" s="691">
        <v>3.2335460350362062E-2</v>
      </c>
      <c r="Q44" s="691">
        <v>2.0689148757409931E-2</v>
      </c>
      <c r="R44" s="691">
        <v>0</v>
      </c>
      <c r="S44" s="691">
        <v>0</v>
      </c>
      <c r="T44" s="691">
        <v>0</v>
      </c>
      <c r="U44" s="691">
        <v>0</v>
      </c>
      <c r="V44" s="691">
        <v>0</v>
      </c>
      <c r="W44" s="691">
        <v>0</v>
      </c>
      <c r="X44" s="691">
        <v>0</v>
      </c>
      <c r="Y44" s="691">
        <v>0</v>
      </c>
      <c r="Z44" s="691">
        <v>0</v>
      </c>
      <c r="AA44" s="691">
        <v>0</v>
      </c>
      <c r="AB44" s="691">
        <v>0</v>
      </c>
      <c r="AC44" s="691">
        <v>0</v>
      </c>
      <c r="AD44" s="691">
        <v>0</v>
      </c>
      <c r="AE44" s="691">
        <v>0</v>
      </c>
      <c r="AF44" s="691">
        <v>0</v>
      </c>
      <c r="AG44" s="691">
        <v>0</v>
      </c>
      <c r="AH44" s="691">
        <v>0</v>
      </c>
      <c r="AI44" s="691">
        <v>0</v>
      </c>
      <c r="AJ44" s="691">
        <v>0</v>
      </c>
      <c r="AK44" s="691">
        <v>0</v>
      </c>
      <c r="AL44" s="691">
        <v>0</v>
      </c>
      <c r="AM44" s="691">
        <v>0</v>
      </c>
      <c r="AN44" s="691">
        <v>0</v>
      </c>
      <c r="AO44" s="691">
        <v>0</v>
      </c>
      <c r="AP44" s="632"/>
      <c r="AQ44" s="691">
        <v>0</v>
      </c>
      <c r="AR44" s="691">
        <v>238004.24183838884</v>
      </c>
      <c r="AS44" s="691">
        <v>238004.24183838884</v>
      </c>
      <c r="AT44" s="691">
        <v>238004.24183838884</v>
      </c>
      <c r="AU44" s="691">
        <v>237594.30161838888</v>
      </c>
      <c r="AV44" s="691">
        <v>157356.19326385928</v>
      </c>
      <c r="AW44" s="691">
        <v>0</v>
      </c>
      <c r="AX44" s="691">
        <v>0</v>
      </c>
      <c r="AY44" s="691">
        <v>0</v>
      </c>
      <c r="AZ44" s="691">
        <v>0</v>
      </c>
      <c r="BA44" s="691">
        <v>0</v>
      </c>
      <c r="BB44" s="691">
        <v>0</v>
      </c>
      <c r="BC44" s="691">
        <v>0</v>
      </c>
      <c r="BD44" s="691">
        <v>0</v>
      </c>
      <c r="BE44" s="691">
        <v>0</v>
      </c>
      <c r="BF44" s="691">
        <v>0</v>
      </c>
      <c r="BG44" s="691">
        <v>0</v>
      </c>
      <c r="BH44" s="691">
        <v>0</v>
      </c>
      <c r="BI44" s="691">
        <v>0</v>
      </c>
      <c r="BJ44" s="691">
        <v>0</v>
      </c>
      <c r="BK44" s="691">
        <v>0</v>
      </c>
      <c r="BL44" s="691">
        <v>0</v>
      </c>
      <c r="BM44" s="691">
        <v>0</v>
      </c>
      <c r="BN44" s="691">
        <v>0</v>
      </c>
      <c r="BO44" s="691">
        <v>0</v>
      </c>
      <c r="BP44" s="691">
        <v>0</v>
      </c>
      <c r="BQ44" s="691">
        <v>0</v>
      </c>
      <c r="BR44" s="691">
        <v>0</v>
      </c>
      <c r="BS44" s="691">
        <v>0</v>
      </c>
      <c r="BT44" s="691">
        <v>0</v>
      </c>
      <c r="BU44" s="16"/>
    </row>
    <row r="45" spans="2:73" s="17" customFormat="1" ht="15.6">
      <c r="B45" s="690" t="s">
        <v>711</v>
      </c>
      <c r="C45" s="690" t="s">
        <v>712</v>
      </c>
      <c r="D45" s="690" t="s">
        <v>5</v>
      </c>
      <c r="E45" s="690" t="s">
        <v>695</v>
      </c>
      <c r="F45" s="690" t="s">
        <v>29</v>
      </c>
      <c r="G45" s="690" t="s">
        <v>713</v>
      </c>
      <c r="H45" s="690">
        <v>2012</v>
      </c>
      <c r="I45" s="643" t="s">
        <v>571</v>
      </c>
      <c r="J45" s="643" t="s">
        <v>588</v>
      </c>
      <c r="K45" s="632"/>
      <c r="L45" s="691">
        <v>0</v>
      </c>
      <c r="M45" s="691">
        <v>2.1654423991610959E-2</v>
      </c>
      <c r="N45" s="691">
        <v>2.1654423991610959E-2</v>
      </c>
      <c r="O45" s="691">
        <v>2.1654423991610959E-2</v>
      </c>
      <c r="P45" s="691">
        <v>2.1654423991610959E-2</v>
      </c>
      <c r="Q45" s="691">
        <v>1.9820712460202058E-2</v>
      </c>
      <c r="R45" s="691">
        <v>1.6772993609472587E-2</v>
      </c>
      <c r="S45" s="691">
        <v>1.2556814919934418E-2</v>
      </c>
      <c r="T45" s="691">
        <v>1.2510453439918311E-2</v>
      </c>
      <c r="U45" s="691">
        <v>1.2510453439918311E-2</v>
      </c>
      <c r="V45" s="691">
        <v>8.0681294092025697E-3</v>
      </c>
      <c r="W45" s="691">
        <v>3.1565685607803659E-3</v>
      </c>
      <c r="X45" s="691">
        <v>3.1562914082921847E-3</v>
      </c>
      <c r="Y45" s="691">
        <v>3.1562914082921847E-3</v>
      </c>
      <c r="Z45" s="691">
        <v>3.1021271163664942E-3</v>
      </c>
      <c r="AA45" s="691">
        <v>3.1021271163664942E-3</v>
      </c>
      <c r="AB45" s="691">
        <v>3.0250527676108805E-3</v>
      </c>
      <c r="AC45" s="691">
        <v>8.4877145719354367E-4</v>
      </c>
      <c r="AD45" s="691">
        <v>8.4877145719354367E-4</v>
      </c>
      <c r="AE45" s="691">
        <v>8.4877145719354367E-4</v>
      </c>
      <c r="AF45" s="691">
        <v>8.4877145719354367E-4</v>
      </c>
      <c r="AG45" s="691">
        <v>0</v>
      </c>
      <c r="AH45" s="691">
        <v>0</v>
      </c>
      <c r="AI45" s="691">
        <v>0</v>
      </c>
      <c r="AJ45" s="691">
        <v>0</v>
      </c>
      <c r="AK45" s="691">
        <v>0</v>
      </c>
      <c r="AL45" s="691">
        <v>0</v>
      </c>
      <c r="AM45" s="691">
        <v>0</v>
      </c>
      <c r="AN45" s="691">
        <v>0</v>
      </c>
      <c r="AO45" s="691">
        <v>0</v>
      </c>
      <c r="AP45" s="632"/>
      <c r="AQ45" s="691">
        <v>0</v>
      </c>
      <c r="AR45" s="691">
        <v>391856.92205247015</v>
      </c>
      <c r="AS45" s="691">
        <v>391856.92205247015</v>
      </c>
      <c r="AT45" s="691">
        <v>391856.92205247015</v>
      </c>
      <c r="AU45" s="691">
        <v>391856.92205247015</v>
      </c>
      <c r="AV45" s="691">
        <v>352254.44473017321</v>
      </c>
      <c r="AW45" s="691">
        <v>286433.17753335566</v>
      </c>
      <c r="AX45" s="691">
        <v>195376.80466379231</v>
      </c>
      <c r="AY45" s="691">
        <v>194970.6780988512</v>
      </c>
      <c r="AZ45" s="691">
        <v>194970.6780988512</v>
      </c>
      <c r="BA45" s="691">
        <v>99030.267804575109</v>
      </c>
      <c r="BB45" s="691">
        <v>73493.375708143853</v>
      </c>
      <c r="BC45" s="691">
        <v>71209.322152995839</v>
      </c>
      <c r="BD45" s="691">
        <v>71209.322152995839</v>
      </c>
      <c r="BE45" s="691">
        <v>66237.851339814151</v>
      </c>
      <c r="BF45" s="691">
        <v>66237.851339814151</v>
      </c>
      <c r="BG45" s="691">
        <v>65331.750155934133</v>
      </c>
      <c r="BH45" s="691">
        <v>18330.828927870669</v>
      </c>
      <c r="BI45" s="691">
        <v>18330.828927870669</v>
      </c>
      <c r="BJ45" s="691">
        <v>18330.828927870669</v>
      </c>
      <c r="BK45" s="691">
        <v>18330.828927870669</v>
      </c>
      <c r="BL45" s="691">
        <v>0</v>
      </c>
      <c r="BM45" s="691">
        <v>0</v>
      </c>
      <c r="BN45" s="691">
        <v>0</v>
      </c>
      <c r="BO45" s="691">
        <v>0</v>
      </c>
      <c r="BP45" s="691">
        <v>0</v>
      </c>
      <c r="BQ45" s="691">
        <v>0</v>
      </c>
      <c r="BR45" s="691">
        <v>0</v>
      </c>
      <c r="BS45" s="691">
        <v>0</v>
      </c>
      <c r="BT45" s="691">
        <v>0</v>
      </c>
      <c r="BU45" s="16"/>
    </row>
    <row r="46" spans="2:73" s="17" customFormat="1" ht="15.6">
      <c r="B46" s="690" t="s">
        <v>711</v>
      </c>
      <c r="C46" s="690" t="s">
        <v>712</v>
      </c>
      <c r="D46" s="690" t="s">
        <v>4</v>
      </c>
      <c r="E46" s="690" t="s">
        <v>695</v>
      </c>
      <c r="F46" s="690" t="s">
        <v>29</v>
      </c>
      <c r="G46" s="690" t="s">
        <v>713</v>
      </c>
      <c r="H46" s="690">
        <v>2012</v>
      </c>
      <c r="I46" s="643" t="s">
        <v>571</v>
      </c>
      <c r="J46" s="643" t="s">
        <v>588</v>
      </c>
      <c r="K46" s="632"/>
      <c r="L46" s="691">
        <v>0</v>
      </c>
      <c r="M46" s="691">
        <v>3.3713327054394333E-3</v>
      </c>
      <c r="N46" s="691">
        <v>3.3713327054394333E-3</v>
      </c>
      <c r="O46" s="691">
        <v>3.3713327054394333E-3</v>
      </c>
      <c r="P46" s="691">
        <v>3.3713327054394333E-3</v>
      </c>
      <c r="Q46" s="691">
        <v>3.3571015831464824E-3</v>
      </c>
      <c r="R46" s="691">
        <v>3.3571015831464824E-3</v>
      </c>
      <c r="S46" s="691">
        <v>2.8634338290517381E-3</v>
      </c>
      <c r="T46" s="691">
        <v>2.8574556382075559E-3</v>
      </c>
      <c r="U46" s="691">
        <v>2.8574556382075559E-3</v>
      </c>
      <c r="V46" s="691">
        <v>2.8574556382075559E-3</v>
      </c>
      <c r="W46" s="691">
        <v>5.2562006102158474E-5</v>
      </c>
      <c r="X46" s="691">
        <v>5.2525807418915557E-5</v>
      </c>
      <c r="Y46" s="691">
        <v>5.2525807418915557E-5</v>
      </c>
      <c r="Z46" s="691">
        <v>5.0634400081281496E-5</v>
      </c>
      <c r="AA46" s="691">
        <v>5.0634400081281496E-5</v>
      </c>
      <c r="AB46" s="691">
        <v>4.7296534583991145E-5</v>
      </c>
      <c r="AC46" s="691">
        <v>0</v>
      </c>
      <c r="AD46" s="691">
        <v>0</v>
      </c>
      <c r="AE46" s="691">
        <v>0</v>
      </c>
      <c r="AF46" s="691">
        <v>0</v>
      </c>
      <c r="AG46" s="691">
        <v>0</v>
      </c>
      <c r="AH46" s="691">
        <v>0</v>
      </c>
      <c r="AI46" s="691">
        <v>0</v>
      </c>
      <c r="AJ46" s="691">
        <v>0</v>
      </c>
      <c r="AK46" s="691">
        <v>0</v>
      </c>
      <c r="AL46" s="691">
        <v>0</v>
      </c>
      <c r="AM46" s="691">
        <v>0</v>
      </c>
      <c r="AN46" s="691">
        <v>0</v>
      </c>
      <c r="AO46" s="691">
        <v>0</v>
      </c>
      <c r="AP46" s="632"/>
      <c r="AQ46" s="691">
        <v>0</v>
      </c>
      <c r="AR46" s="691">
        <v>20457.835059025503</v>
      </c>
      <c r="AS46" s="691">
        <v>20457.835059025503</v>
      </c>
      <c r="AT46" s="691">
        <v>20457.835059025503</v>
      </c>
      <c r="AU46" s="691">
        <v>20457.835059025503</v>
      </c>
      <c r="AV46" s="691">
        <v>20150.4869902459</v>
      </c>
      <c r="AW46" s="691">
        <v>20150.4869902459</v>
      </c>
      <c r="AX46" s="691">
        <v>9488.7958237704697</v>
      </c>
      <c r="AY46" s="691">
        <v>9436.4268719754327</v>
      </c>
      <c r="AZ46" s="691">
        <v>9436.4268719754327</v>
      </c>
      <c r="BA46" s="691">
        <v>9436.4268719754327</v>
      </c>
      <c r="BB46" s="691">
        <v>1532.6203702611861</v>
      </c>
      <c r="BC46" s="691">
        <v>1234.3018103403558</v>
      </c>
      <c r="BD46" s="691">
        <v>1234.3018103403558</v>
      </c>
      <c r="BE46" s="691">
        <v>1060.6989432007706</v>
      </c>
      <c r="BF46" s="691">
        <v>1060.6989432007706</v>
      </c>
      <c r="BG46" s="691">
        <v>1021.4583407492737</v>
      </c>
      <c r="BH46" s="691">
        <v>0</v>
      </c>
      <c r="BI46" s="691">
        <v>0</v>
      </c>
      <c r="BJ46" s="691">
        <v>0</v>
      </c>
      <c r="BK46" s="691">
        <v>0</v>
      </c>
      <c r="BL46" s="691">
        <v>0</v>
      </c>
      <c r="BM46" s="691">
        <v>0</v>
      </c>
      <c r="BN46" s="691">
        <v>0</v>
      </c>
      <c r="BO46" s="691">
        <v>0</v>
      </c>
      <c r="BP46" s="691">
        <v>0</v>
      </c>
      <c r="BQ46" s="691">
        <v>0</v>
      </c>
      <c r="BR46" s="691">
        <v>0</v>
      </c>
      <c r="BS46" s="691">
        <v>0</v>
      </c>
      <c r="BT46" s="691">
        <v>0</v>
      </c>
      <c r="BU46" s="16"/>
    </row>
    <row r="47" spans="2:73" s="17" customFormat="1" ht="15.6">
      <c r="B47" s="690" t="s">
        <v>711</v>
      </c>
      <c r="C47" s="690" t="s">
        <v>712</v>
      </c>
      <c r="D47" s="690" t="s">
        <v>3</v>
      </c>
      <c r="E47" s="690" t="s">
        <v>695</v>
      </c>
      <c r="F47" s="690" t="s">
        <v>29</v>
      </c>
      <c r="G47" s="690" t="s">
        <v>713</v>
      </c>
      <c r="H47" s="690">
        <v>2012</v>
      </c>
      <c r="I47" s="643" t="s">
        <v>571</v>
      </c>
      <c r="J47" s="643" t="s">
        <v>588</v>
      </c>
      <c r="K47" s="632"/>
      <c r="L47" s="691">
        <v>0</v>
      </c>
      <c r="M47" s="691">
        <v>0.41436410894257547</v>
      </c>
      <c r="N47" s="691">
        <v>0.41436410894257547</v>
      </c>
      <c r="O47" s="691">
        <v>0.41436410894257547</v>
      </c>
      <c r="P47" s="691">
        <v>0.41436410894257547</v>
      </c>
      <c r="Q47" s="691">
        <v>0.41436410894257547</v>
      </c>
      <c r="R47" s="691">
        <v>0.41436410894257547</v>
      </c>
      <c r="S47" s="691">
        <v>0.41436410894257547</v>
      </c>
      <c r="T47" s="691">
        <v>0.41436410894257547</v>
      </c>
      <c r="U47" s="691">
        <v>0.41436410894257547</v>
      </c>
      <c r="V47" s="691">
        <v>0.41436410894257547</v>
      </c>
      <c r="W47" s="691">
        <v>0.41436410894257547</v>
      </c>
      <c r="X47" s="691">
        <v>0.41436410894257547</v>
      </c>
      <c r="Y47" s="691">
        <v>0.41436410894257547</v>
      </c>
      <c r="Z47" s="691">
        <v>0.41436410894257547</v>
      </c>
      <c r="AA47" s="691">
        <v>0.41436410894257547</v>
      </c>
      <c r="AB47" s="691">
        <v>0.41436410894257547</v>
      </c>
      <c r="AC47" s="691">
        <v>0.41436410894257547</v>
      </c>
      <c r="AD47" s="691">
        <v>0.41436410894257547</v>
      </c>
      <c r="AE47" s="691">
        <v>0.29709201728491791</v>
      </c>
      <c r="AF47" s="691">
        <v>0</v>
      </c>
      <c r="AG47" s="691">
        <v>0</v>
      </c>
      <c r="AH47" s="691">
        <v>0</v>
      </c>
      <c r="AI47" s="691">
        <v>0</v>
      </c>
      <c r="AJ47" s="691">
        <v>0</v>
      </c>
      <c r="AK47" s="691">
        <v>0</v>
      </c>
      <c r="AL47" s="691">
        <v>0</v>
      </c>
      <c r="AM47" s="691">
        <v>0</v>
      </c>
      <c r="AN47" s="691">
        <v>0</v>
      </c>
      <c r="AO47" s="691">
        <v>0</v>
      </c>
      <c r="AP47" s="632"/>
      <c r="AQ47" s="691">
        <v>0</v>
      </c>
      <c r="AR47" s="691">
        <v>678389.60161087534</v>
      </c>
      <c r="AS47" s="691">
        <v>678389.60161087534</v>
      </c>
      <c r="AT47" s="691">
        <v>678389.60161087534</v>
      </c>
      <c r="AU47" s="691">
        <v>678389.60161087534</v>
      </c>
      <c r="AV47" s="691">
        <v>678389.60161087534</v>
      </c>
      <c r="AW47" s="691">
        <v>678389.60161087534</v>
      </c>
      <c r="AX47" s="691">
        <v>678389.60161087534</v>
      </c>
      <c r="AY47" s="691">
        <v>678389.60161087534</v>
      </c>
      <c r="AZ47" s="691">
        <v>678389.60161087534</v>
      </c>
      <c r="BA47" s="691">
        <v>678389.60161087534</v>
      </c>
      <c r="BB47" s="691">
        <v>678389.60161087534</v>
      </c>
      <c r="BC47" s="691">
        <v>678389.60161087534</v>
      </c>
      <c r="BD47" s="691">
        <v>678389.60161087534</v>
      </c>
      <c r="BE47" s="691">
        <v>678389.60161087534</v>
      </c>
      <c r="BF47" s="691">
        <v>678389.60161087534</v>
      </c>
      <c r="BG47" s="691">
        <v>678389.60161087534</v>
      </c>
      <c r="BH47" s="691">
        <v>678389.60161087534</v>
      </c>
      <c r="BI47" s="691">
        <v>678389.60161087534</v>
      </c>
      <c r="BJ47" s="691">
        <v>573518.51526582474</v>
      </c>
      <c r="BK47" s="691">
        <v>0</v>
      </c>
      <c r="BL47" s="691">
        <v>0</v>
      </c>
      <c r="BM47" s="691">
        <v>0</v>
      </c>
      <c r="BN47" s="691">
        <v>0</v>
      </c>
      <c r="BO47" s="691">
        <v>0</v>
      </c>
      <c r="BP47" s="691">
        <v>0</v>
      </c>
      <c r="BQ47" s="691">
        <v>0</v>
      </c>
      <c r="BR47" s="691">
        <v>0</v>
      </c>
      <c r="BS47" s="691">
        <v>0</v>
      </c>
      <c r="BT47" s="691">
        <v>0</v>
      </c>
      <c r="BU47" s="16"/>
    </row>
    <row r="48" spans="2:73" s="17" customFormat="1" ht="15.6">
      <c r="B48" s="690" t="s">
        <v>711</v>
      </c>
      <c r="C48" s="690" t="s">
        <v>712</v>
      </c>
      <c r="D48" s="690" t="s">
        <v>42</v>
      </c>
      <c r="E48" s="690" t="s">
        <v>695</v>
      </c>
      <c r="F48" s="690" t="s">
        <v>29</v>
      </c>
      <c r="G48" s="690" t="s">
        <v>714</v>
      </c>
      <c r="H48" s="690">
        <v>2012</v>
      </c>
      <c r="I48" s="643" t="s">
        <v>571</v>
      </c>
      <c r="J48" s="643" t="s">
        <v>588</v>
      </c>
      <c r="K48" s="632"/>
      <c r="L48" s="691">
        <v>0</v>
      </c>
      <c r="M48" s="691">
        <v>0.35544549999999997</v>
      </c>
      <c r="N48" s="691">
        <v>0</v>
      </c>
      <c r="O48" s="691">
        <v>0</v>
      </c>
      <c r="P48" s="691">
        <v>0</v>
      </c>
      <c r="Q48" s="691">
        <v>0</v>
      </c>
      <c r="R48" s="691">
        <v>0</v>
      </c>
      <c r="S48" s="691">
        <v>0</v>
      </c>
      <c r="T48" s="691">
        <v>0</v>
      </c>
      <c r="U48" s="691">
        <v>0</v>
      </c>
      <c r="V48" s="691">
        <v>0</v>
      </c>
      <c r="W48" s="691">
        <v>0</v>
      </c>
      <c r="X48" s="691">
        <v>0</v>
      </c>
      <c r="Y48" s="691">
        <v>0</v>
      </c>
      <c r="Z48" s="691">
        <v>0</v>
      </c>
      <c r="AA48" s="691">
        <v>0</v>
      </c>
      <c r="AB48" s="691">
        <v>0</v>
      </c>
      <c r="AC48" s="691">
        <v>0</v>
      </c>
      <c r="AD48" s="691">
        <v>0</v>
      </c>
      <c r="AE48" s="691">
        <v>0</v>
      </c>
      <c r="AF48" s="691">
        <v>0</v>
      </c>
      <c r="AG48" s="691">
        <v>0</v>
      </c>
      <c r="AH48" s="691">
        <v>0</v>
      </c>
      <c r="AI48" s="691">
        <v>0</v>
      </c>
      <c r="AJ48" s="691">
        <v>0</v>
      </c>
      <c r="AK48" s="691">
        <v>0</v>
      </c>
      <c r="AL48" s="691">
        <v>0</v>
      </c>
      <c r="AM48" s="691">
        <v>0</v>
      </c>
      <c r="AN48" s="691">
        <v>0</v>
      </c>
      <c r="AO48" s="691">
        <v>0</v>
      </c>
      <c r="AP48" s="632"/>
      <c r="AQ48" s="691">
        <v>0</v>
      </c>
      <c r="AR48" s="691">
        <v>2674.357</v>
      </c>
      <c r="AS48" s="691">
        <v>0</v>
      </c>
      <c r="AT48" s="691">
        <v>0</v>
      </c>
      <c r="AU48" s="691">
        <v>0</v>
      </c>
      <c r="AV48" s="691">
        <v>0</v>
      </c>
      <c r="AW48" s="691">
        <v>0</v>
      </c>
      <c r="AX48" s="691">
        <v>0</v>
      </c>
      <c r="AY48" s="691">
        <v>0</v>
      </c>
      <c r="AZ48" s="691">
        <v>0</v>
      </c>
      <c r="BA48" s="691">
        <v>0</v>
      </c>
      <c r="BB48" s="691">
        <v>0</v>
      </c>
      <c r="BC48" s="691">
        <v>0</v>
      </c>
      <c r="BD48" s="691">
        <v>0</v>
      </c>
      <c r="BE48" s="691">
        <v>0</v>
      </c>
      <c r="BF48" s="691">
        <v>0</v>
      </c>
      <c r="BG48" s="691">
        <v>0</v>
      </c>
      <c r="BH48" s="691">
        <v>0</v>
      </c>
      <c r="BI48" s="691">
        <v>0</v>
      </c>
      <c r="BJ48" s="691">
        <v>0</v>
      </c>
      <c r="BK48" s="691">
        <v>0</v>
      </c>
      <c r="BL48" s="691">
        <v>0</v>
      </c>
      <c r="BM48" s="691">
        <v>0</v>
      </c>
      <c r="BN48" s="691">
        <v>0</v>
      </c>
      <c r="BO48" s="691">
        <v>0</v>
      </c>
      <c r="BP48" s="691">
        <v>0</v>
      </c>
      <c r="BQ48" s="691">
        <v>0</v>
      </c>
      <c r="BR48" s="691">
        <v>0</v>
      </c>
      <c r="BS48" s="691">
        <v>0</v>
      </c>
      <c r="BT48" s="691">
        <v>0</v>
      </c>
      <c r="BU48" s="16"/>
    </row>
    <row r="49" spans="2:73" s="17" customFormat="1" ht="15.6">
      <c r="B49" s="690" t="s">
        <v>711</v>
      </c>
      <c r="C49" s="690" t="s">
        <v>719</v>
      </c>
      <c r="D49" s="690" t="s">
        <v>17</v>
      </c>
      <c r="E49" s="690" t="s">
        <v>695</v>
      </c>
      <c r="F49" s="690" t="s">
        <v>720</v>
      </c>
      <c r="G49" s="690" t="s">
        <v>713</v>
      </c>
      <c r="H49" s="690">
        <v>2012</v>
      </c>
      <c r="I49" s="643" t="s">
        <v>571</v>
      </c>
      <c r="J49" s="643" t="s">
        <v>588</v>
      </c>
      <c r="K49" s="632"/>
      <c r="L49" s="691">
        <v>0</v>
      </c>
      <c r="M49" s="691">
        <v>5.1653363106104043E-2</v>
      </c>
      <c r="N49" s="691">
        <v>5.1653363106104043E-2</v>
      </c>
      <c r="O49" s="691">
        <v>5.1653363106104043E-2</v>
      </c>
      <c r="P49" s="691">
        <v>5.1653363106104043E-2</v>
      </c>
      <c r="Q49" s="691">
        <v>5.1653363106104043E-2</v>
      </c>
      <c r="R49" s="691">
        <v>5.1653363106104043E-2</v>
      </c>
      <c r="S49" s="691">
        <v>5.1653363106104043E-2</v>
      </c>
      <c r="T49" s="691">
        <v>5.1653363106104043E-2</v>
      </c>
      <c r="U49" s="691">
        <v>5.1653363106104043E-2</v>
      </c>
      <c r="V49" s="691">
        <v>5.1653363106104043E-2</v>
      </c>
      <c r="W49" s="691">
        <v>5.1653363106104043E-2</v>
      </c>
      <c r="X49" s="691">
        <v>5.1653363106104043E-2</v>
      </c>
      <c r="Y49" s="691">
        <v>0</v>
      </c>
      <c r="Z49" s="691">
        <v>0</v>
      </c>
      <c r="AA49" s="691">
        <v>0</v>
      </c>
      <c r="AB49" s="691">
        <v>0</v>
      </c>
      <c r="AC49" s="691">
        <v>0</v>
      </c>
      <c r="AD49" s="691">
        <v>0</v>
      </c>
      <c r="AE49" s="691">
        <v>0</v>
      </c>
      <c r="AF49" s="691">
        <v>0</v>
      </c>
      <c r="AG49" s="691">
        <v>0</v>
      </c>
      <c r="AH49" s="691">
        <v>0</v>
      </c>
      <c r="AI49" s="691">
        <v>0</v>
      </c>
      <c r="AJ49" s="691">
        <v>0</v>
      </c>
      <c r="AK49" s="691">
        <v>0</v>
      </c>
      <c r="AL49" s="691">
        <v>0</v>
      </c>
      <c r="AM49" s="691">
        <v>0</v>
      </c>
      <c r="AN49" s="691">
        <v>0</v>
      </c>
      <c r="AO49" s="691">
        <v>0</v>
      </c>
      <c r="AP49" s="632"/>
      <c r="AQ49" s="691">
        <v>0</v>
      </c>
      <c r="AR49" s="691">
        <v>164845.33816647445</v>
      </c>
      <c r="AS49" s="691">
        <v>164845.33816647445</v>
      </c>
      <c r="AT49" s="691">
        <v>164845.33816647445</v>
      </c>
      <c r="AU49" s="691">
        <v>164845.33816647445</v>
      </c>
      <c r="AV49" s="691">
        <v>164845.33816647445</v>
      </c>
      <c r="AW49" s="691">
        <v>164845.33816647445</v>
      </c>
      <c r="AX49" s="691">
        <v>164845.33816647445</v>
      </c>
      <c r="AY49" s="691">
        <v>164845.33816647445</v>
      </c>
      <c r="AZ49" s="691">
        <v>164845.33816647445</v>
      </c>
      <c r="BA49" s="691">
        <v>164845.33816647445</v>
      </c>
      <c r="BB49" s="691">
        <v>164845.33816647445</v>
      </c>
      <c r="BC49" s="691">
        <v>164845.33816647445</v>
      </c>
      <c r="BD49" s="691">
        <v>0</v>
      </c>
      <c r="BE49" s="691">
        <v>0</v>
      </c>
      <c r="BF49" s="691">
        <v>0</v>
      </c>
      <c r="BG49" s="691">
        <v>0</v>
      </c>
      <c r="BH49" s="691">
        <v>0</v>
      </c>
      <c r="BI49" s="691">
        <v>0</v>
      </c>
      <c r="BJ49" s="691">
        <v>0</v>
      </c>
      <c r="BK49" s="691">
        <v>0</v>
      </c>
      <c r="BL49" s="691">
        <v>0</v>
      </c>
      <c r="BM49" s="691">
        <v>0</v>
      </c>
      <c r="BN49" s="691">
        <v>0</v>
      </c>
      <c r="BO49" s="691">
        <v>0</v>
      </c>
      <c r="BP49" s="691">
        <v>0</v>
      </c>
      <c r="BQ49" s="691">
        <v>0</v>
      </c>
      <c r="BR49" s="691">
        <v>0</v>
      </c>
      <c r="BS49" s="691">
        <v>0</v>
      </c>
      <c r="BT49" s="691">
        <v>0</v>
      </c>
      <c r="BU49" s="16"/>
    </row>
    <row r="50" spans="2:73" s="17" customFormat="1" ht="15.6">
      <c r="B50" s="690" t="s">
        <v>711</v>
      </c>
      <c r="C50" s="690" t="s">
        <v>715</v>
      </c>
      <c r="D50" s="690" t="s">
        <v>716</v>
      </c>
      <c r="E50" s="690" t="s">
        <v>695</v>
      </c>
      <c r="F50" s="690" t="s">
        <v>720</v>
      </c>
      <c r="G50" s="690" t="s">
        <v>714</v>
      </c>
      <c r="H50" s="690">
        <v>2012</v>
      </c>
      <c r="I50" s="643" t="s">
        <v>571</v>
      </c>
      <c r="J50" s="643" t="s">
        <v>588</v>
      </c>
      <c r="K50" s="632"/>
      <c r="L50" s="691">
        <v>0</v>
      </c>
      <c r="M50" s="691">
        <v>8.2156194000000002E-2</v>
      </c>
      <c r="N50" s="691">
        <v>0</v>
      </c>
      <c r="O50" s="691">
        <v>0</v>
      </c>
      <c r="P50" s="691">
        <v>0</v>
      </c>
      <c r="Q50" s="691">
        <v>0</v>
      </c>
      <c r="R50" s="691">
        <v>0</v>
      </c>
      <c r="S50" s="691">
        <v>0</v>
      </c>
      <c r="T50" s="691">
        <v>0</v>
      </c>
      <c r="U50" s="691">
        <v>0</v>
      </c>
      <c r="V50" s="691">
        <v>0</v>
      </c>
      <c r="W50" s="691">
        <v>0</v>
      </c>
      <c r="X50" s="691">
        <v>0</v>
      </c>
      <c r="Y50" s="691">
        <v>0</v>
      </c>
      <c r="Z50" s="691">
        <v>0</v>
      </c>
      <c r="AA50" s="691">
        <v>0</v>
      </c>
      <c r="AB50" s="691">
        <v>0</v>
      </c>
      <c r="AC50" s="691">
        <v>0</v>
      </c>
      <c r="AD50" s="691">
        <v>0</v>
      </c>
      <c r="AE50" s="691">
        <v>0</v>
      </c>
      <c r="AF50" s="691">
        <v>0</v>
      </c>
      <c r="AG50" s="691">
        <v>0</v>
      </c>
      <c r="AH50" s="691">
        <v>0</v>
      </c>
      <c r="AI50" s="691">
        <v>0</v>
      </c>
      <c r="AJ50" s="691">
        <v>0</v>
      </c>
      <c r="AK50" s="691">
        <v>0</v>
      </c>
      <c r="AL50" s="691">
        <v>0</v>
      </c>
      <c r="AM50" s="691">
        <v>0</v>
      </c>
      <c r="AN50" s="691">
        <v>0</v>
      </c>
      <c r="AO50" s="691">
        <v>0</v>
      </c>
      <c r="AP50" s="632"/>
      <c r="AQ50" s="691">
        <v>0</v>
      </c>
      <c r="AR50" s="691">
        <v>1194.1669999999999</v>
      </c>
      <c r="AS50" s="691">
        <v>0</v>
      </c>
      <c r="AT50" s="691">
        <v>0</v>
      </c>
      <c r="AU50" s="691">
        <v>0</v>
      </c>
      <c r="AV50" s="691">
        <v>0</v>
      </c>
      <c r="AW50" s="691">
        <v>0</v>
      </c>
      <c r="AX50" s="691">
        <v>0</v>
      </c>
      <c r="AY50" s="691">
        <v>0</v>
      </c>
      <c r="AZ50" s="691">
        <v>0</v>
      </c>
      <c r="BA50" s="691">
        <v>0</v>
      </c>
      <c r="BB50" s="691">
        <v>0</v>
      </c>
      <c r="BC50" s="691">
        <v>0</v>
      </c>
      <c r="BD50" s="691">
        <v>0</v>
      </c>
      <c r="BE50" s="691">
        <v>0</v>
      </c>
      <c r="BF50" s="691">
        <v>0</v>
      </c>
      <c r="BG50" s="691">
        <v>0</v>
      </c>
      <c r="BH50" s="691">
        <v>0</v>
      </c>
      <c r="BI50" s="691">
        <v>0</v>
      </c>
      <c r="BJ50" s="691">
        <v>0</v>
      </c>
      <c r="BK50" s="691">
        <v>0</v>
      </c>
      <c r="BL50" s="691">
        <v>0</v>
      </c>
      <c r="BM50" s="691">
        <v>0</v>
      </c>
      <c r="BN50" s="691">
        <v>0</v>
      </c>
      <c r="BO50" s="691">
        <v>0</v>
      </c>
      <c r="BP50" s="691">
        <v>0</v>
      </c>
      <c r="BQ50" s="691">
        <v>0</v>
      </c>
      <c r="BR50" s="691">
        <v>0</v>
      </c>
      <c r="BS50" s="691">
        <v>0</v>
      </c>
      <c r="BT50" s="691">
        <v>0</v>
      </c>
      <c r="BU50" s="16"/>
    </row>
    <row r="51" spans="2:73" s="17" customFormat="1" ht="15.6">
      <c r="B51" s="690" t="s">
        <v>721</v>
      </c>
      <c r="C51" s="690" t="s">
        <v>712</v>
      </c>
      <c r="D51" s="690" t="s">
        <v>722</v>
      </c>
      <c r="E51" s="690" t="s">
        <v>695</v>
      </c>
      <c r="F51" s="690" t="s">
        <v>29</v>
      </c>
      <c r="G51" s="690" t="s">
        <v>714</v>
      </c>
      <c r="H51" s="690">
        <v>2012</v>
      </c>
      <c r="I51" s="643" t="s">
        <v>571</v>
      </c>
      <c r="J51" s="643" t="s">
        <v>588</v>
      </c>
      <c r="K51" s="632"/>
      <c r="L51" s="691">
        <v>0</v>
      </c>
      <c r="M51" s="691">
        <v>1.292864</v>
      </c>
      <c r="N51" s="691">
        <v>0</v>
      </c>
      <c r="O51" s="691">
        <v>0</v>
      </c>
      <c r="P51" s="691">
        <v>0</v>
      </c>
      <c r="Q51" s="691">
        <v>0</v>
      </c>
      <c r="R51" s="691">
        <v>0</v>
      </c>
      <c r="S51" s="691">
        <v>0</v>
      </c>
      <c r="T51" s="691">
        <v>0</v>
      </c>
      <c r="U51" s="691">
        <v>0</v>
      </c>
      <c r="V51" s="691">
        <v>0</v>
      </c>
      <c r="W51" s="691">
        <v>0</v>
      </c>
      <c r="X51" s="691">
        <v>0</v>
      </c>
      <c r="Y51" s="691">
        <v>0</v>
      </c>
      <c r="Z51" s="691">
        <v>0</v>
      </c>
      <c r="AA51" s="691">
        <v>0</v>
      </c>
      <c r="AB51" s="691">
        <v>0</v>
      </c>
      <c r="AC51" s="691">
        <v>0</v>
      </c>
      <c r="AD51" s="691">
        <v>0</v>
      </c>
      <c r="AE51" s="691">
        <v>0</v>
      </c>
      <c r="AF51" s="691">
        <v>0</v>
      </c>
      <c r="AG51" s="691">
        <v>0</v>
      </c>
      <c r="AH51" s="691">
        <v>0</v>
      </c>
      <c r="AI51" s="691">
        <v>0</v>
      </c>
      <c r="AJ51" s="691">
        <v>0</v>
      </c>
      <c r="AK51" s="691">
        <v>0</v>
      </c>
      <c r="AL51" s="691">
        <v>0</v>
      </c>
      <c r="AM51" s="691">
        <v>0</v>
      </c>
      <c r="AN51" s="691">
        <v>0</v>
      </c>
      <c r="AO51" s="691">
        <v>0</v>
      </c>
      <c r="AP51" s="632"/>
      <c r="AQ51" s="691">
        <v>0</v>
      </c>
      <c r="AR51" s="691">
        <v>9727.4560000000001</v>
      </c>
      <c r="AS51" s="691">
        <v>0</v>
      </c>
      <c r="AT51" s="691">
        <v>0</v>
      </c>
      <c r="AU51" s="691">
        <v>0</v>
      </c>
      <c r="AV51" s="691">
        <v>0</v>
      </c>
      <c r="AW51" s="691">
        <v>0</v>
      </c>
      <c r="AX51" s="691">
        <v>0</v>
      </c>
      <c r="AY51" s="691">
        <v>0</v>
      </c>
      <c r="AZ51" s="691">
        <v>0</v>
      </c>
      <c r="BA51" s="691">
        <v>0</v>
      </c>
      <c r="BB51" s="691">
        <v>0</v>
      </c>
      <c r="BC51" s="691">
        <v>0</v>
      </c>
      <c r="BD51" s="691">
        <v>0</v>
      </c>
      <c r="BE51" s="691">
        <v>0</v>
      </c>
      <c r="BF51" s="691">
        <v>0</v>
      </c>
      <c r="BG51" s="691">
        <v>0</v>
      </c>
      <c r="BH51" s="691">
        <v>0</v>
      </c>
      <c r="BI51" s="691">
        <v>0</v>
      </c>
      <c r="BJ51" s="691">
        <v>0</v>
      </c>
      <c r="BK51" s="691">
        <v>0</v>
      </c>
      <c r="BL51" s="691">
        <v>0</v>
      </c>
      <c r="BM51" s="691">
        <v>0</v>
      </c>
      <c r="BN51" s="691">
        <v>0</v>
      </c>
      <c r="BO51" s="691">
        <v>0</v>
      </c>
      <c r="BP51" s="691">
        <v>0</v>
      </c>
      <c r="BQ51" s="691">
        <v>0</v>
      </c>
      <c r="BR51" s="691">
        <v>0</v>
      </c>
      <c r="BS51" s="691">
        <v>0</v>
      </c>
      <c r="BT51" s="691">
        <v>0</v>
      </c>
      <c r="BU51" s="16"/>
    </row>
    <row r="52" spans="2:73" s="17" customFormat="1" ht="15.6">
      <c r="B52" s="690" t="s">
        <v>721</v>
      </c>
      <c r="C52" s="690" t="s">
        <v>718</v>
      </c>
      <c r="D52" s="690" t="s">
        <v>9</v>
      </c>
      <c r="E52" s="690" t="s">
        <v>695</v>
      </c>
      <c r="F52" s="690" t="s">
        <v>718</v>
      </c>
      <c r="G52" s="690" t="s">
        <v>714</v>
      </c>
      <c r="H52" s="690">
        <v>2012</v>
      </c>
      <c r="I52" s="643" t="s">
        <v>571</v>
      </c>
      <c r="J52" s="643" t="s">
        <v>588</v>
      </c>
      <c r="K52" s="632"/>
      <c r="L52" s="691">
        <v>0</v>
      </c>
      <c r="M52" s="691">
        <v>0.29856972780000002</v>
      </c>
      <c r="N52" s="691">
        <v>0</v>
      </c>
      <c r="O52" s="691">
        <v>0</v>
      </c>
      <c r="P52" s="691">
        <v>0</v>
      </c>
      <c r="Q52" s="691">
        <v>0</v>
      </c>
      <c r="R52" s="691">
        <v>0</v>
      </c>
      <c r="S52" s="691">
        <v>0</v>
      </c>
      <c r="T52" s="691">
        <v>0</v>
      </c>
      <c r="U52" s="691">
        <v>0</v>
      </c>
      <c r="V52" s="691">
        <v>0</v>
      </c>
      <c r="W52" s="691">
        <v>0</v>
      </c>
      <c r="X52" s="691">
        <v>0</v>
      </c>
      <c r="Y52" s="691">
        <v>0</v>
      </c>
      <c r="Z52" s="691">
        <v>0</v>
      </c>
      <c r="AA52" s="691">
        <v>0</v>
      </c>
      <c r="AB52" s="691">
        <v>0</v>
      </c>
      <c r="AC52" s="691">
        <v>0</v>
      </c>
      <c r="AD52" s="691">
        <v>0</v>
      </c>
      <c r="AE52" s="691">
        <v>0</v>
      </c>
      <c r="AF52" s="691">
        <v>0</v>
      </c>
      <c r="AG52" s="691">
        <v>0</v>
      </c>
      <c r="AH52" s="691">
        <v>0</v>
      </c>
      <c r="AI52" s="691">
        <v>0</v>
      </c>
      <c r="AJ52" s="691">
        <v>0</v>
      </c>
      <c r="AK52" s="691">
        <v>0</v>
      </c>
      <c r="AL52" s="691">
        <v>0</v>
      </c>
      <c r="AM52" s="691">
        <v>0</v>
      </c>
      <c r="AN52" s="691">
        <v>0</v>
      </c>
      <c r="AO52" s="691">
        <v>0</v>
      </c>
      <c r="AP52" s="632"/>
      <c r="AQ52" s="691">
        <v>0</v>
      </c>
      <c r="AR52" s="691">
        <v>7195.4</v>
      </c>
      <c r="AS52" s="691">
        <v>0</v>
      </c>
      <c r="AT52" s="691">
        <v>0</v>
      </c>
      <c r="AU52" s="691">
        <v>0</v>
      </c>
      <c r="AV52" s="691">
        <v>0</v>
      </c>
      <c r="AW52" s="691">
        <v>0</v>
      </c>
      <c r="AX52" s="691">
        <v>0</v>
      </c>
      <c r="AY52" s="691">
        <v>0</v>
      </c>
      <c r="AZ52" s="691">
        <v>0</v>
      </c>
      <c r="BA52" s="691">
        <v>0</v>
      </c>
      <c r="BB52" s="691">
        <v>0</v>
      </c>
      <c r="BC52" s="691">
        <v>0</v>
      </c>
      <c r="BD52" s="691">
        <v>0</v>
      </c>
      <c r="BE52" s="691">
        <v>0</v>
      </c>
      <c r="BF52" s="691">
        <v>0</v>
      </c>
      <c r="BG52" s="691">
        <v>0</v>
      </c>
      <c r="BH52" s="691">
        <v>0</v>
      </c>
      <c r="BI52" s="691">
        <v>0</v>
      </c>
      <c r="BJ52" s="691">
        <v>0</v>
      </c>
      <c r="BK52" s="691">
        <v>0</v>
      </c>
      <c r="BL52" s="691">
        <v>0</v>
      </c>
      <c r="BM52" s="691">
        <v>0</v>
      </c>
      <c r="BN52" s="691">
        <v>0</v>
      </c>
      <c r="BO52" s="691">
        <v>0</v>
      </c>
      <c r="BP52" s="691">
        <v>0</v>
      </c>
      <c r="BQ52" s="691">
        <v>0</v>
      </c>
      <c r="BR52" s="691">
        <v>0</v>
      </c>
      <c r="BS52" s="691">
        <v>0</v>
      </c>
      <c r="BT52" s="691">
        <v>0</v>
      </c>
      <c r="BU52" s="16"/>
    </row>
    <row r="53" spans="2:73">
      <c r="B53" s="690" t="s">
        <v>721</v>
      </c>
      <c r="C53" s="690" t="s">
        <v>715</v>
      </c>
      <c r="D53" s="690" t="s">
        <v>9</v>
      </c>
      <c r="E53" s="690" t="s">
        <v>695</v>
      </c>
      <c r="F53" s="690" t="s">
        <v>715</v>
      </c>
      <c r="G53" s="690" t="s">
        <v>714</v>
      </c>
      <c r="H53" s="690">
        <v>2012</v>
      </c>
      <c r="I53" s="643" t="s">
        <v>571</v>
      </c>
      <c r="J53" s="643" t="s">
        <v>588</v>
      </c>
      <c r="K53" s="632"/>
      <c r="L53" s="691">
        <v>0</v>
      </c>
      <c r="M53" s="691">
        <v>0.13008064050000001</v>
      </c>
      <c r="N53" s="691">
        <v>0</v>
      </c>
      <c r="O53" s="691">
        <v>0</v>
      </c>
      <c r="P53" s="691">
        <v>0</v>
      </c>
      <c r="Q53" s="691">
        <v>0</v>
      </c>
      <c r="R53" s="691">
        <v>0</v>
      </c>
      <c r="S53" s="691">
        <v>0</v>
      </c>
      <c r="T53" s="691">
        <v>0</v>
      </c>
      <c r="U53" s="691">
        <v>0</v>
      </c>
      <c r="V53" s="691">
        <v>0</v>
      </c>
      <c r="W53" s="691">
        <v>0</v>
      </c>
      <c r="X53" s="691">
        <v>0</v>
      </c>
      <c r="Y53" s="691">
        <v>0</v>
      </c>
      <c r="Z53" s="691">
        <v>0</v>
      </c>
      <c r="AA53" s="691">
        <v>0</v>
      </c>
      <c r="AB53" s="691">
        <v>0</v>
      </c>
      <c r="AC53" s="691">
        <v>0</v>
      </c>
      <c r="AD53" s="691">
        <v>0</v>
      </c>
      <c r="AE53" s="691">
        <v>0</v>
      </c>
      <c r="AF53" s="691">
        <v>0</v>
      </c>
      <c r="AG53" s="691">
        <v>0</v>
      </c>
      <c r="AH53" s="691">
        <v>0</v>
      </c>
      <c r="AI53" s="691">
        <v>0</v>
      </c>
      <c r="AJ53" s="691">
        <v>0</v>
      </c>
      <c r="AK53" s="691">
        <v>0</v>
      </c>
      <c r="AL53" s="691">
        <v>0</v>
      </c>
      <c r="AM53" s="691">
        <v>0</v>
      </c>
      <c r="AN53" s="691">
        <v>0</v>
      </c>
      <c r="AO53" s="691">
        <v>0</v>
      </c>
      <c r="AP53" s="632"/>
      <c r="AQ53" s="691">
        <v>0</v>
      </c>
      <c r="AR53" s="691">
        <v>1890.7639999999999</v>
      </c>
      <c r="AS53" s="691">
        <v>0</v>
      </c>
      <c r="AT53" s="691">
        <v>0</v>
      </c>
      <c r="AU53" s="691">
        <v>0</v>
      </c>
      <c r="AV53" s="691">
        <v>0</v>
      </c>
      <c r="AW53" s="691">
        <v>0</v>
      </c>
      <c r="AX53" s="691">
        <v>0</v>
      </c>
      <c r="AY53" s="691">
        <v>0</v>
      </c>
      <c r="AZ53" s="691">
        <v>0</v>
      </c>
      <c r="BA53" s="691">
        <v>0</v>
      </c>
      <c r="BB53" s="691">
        <v>0</v>
      </c>
      <c r="BC53" s="691">
        <v>0</v>
      </c>
      <c r="BD53" s="691">
        <v>0</v>
      </c>
      <c r="BE53" s="691">
        <v>0</v>
      </c>
      <c r="BF53" s="691">
        <v>0</v>
      </c>
      <c r="BG53" s="691">
        <v>0</v>
      </c>
      <c r="BH53" s="691">
        <v>0</v>
      </c>
      <c r="BI53" s="691">
        <v>0</v>
      </c>
      <c r="BJ53" s="691">
        <v>0</v>
      </c>
      <c r="BK53" s="691">
        <v>0</v>
      </c>
      <c r="BL53" s="691">
        <v>0</v>
      </c>
      <c r="BM53" s="691">
        <v>0</v>
      </c>
      <c r="BN53" s="691">
        <v>0</v>
      </c>
      <c r="BO53" s="691">
        <v>0</v>
      </c>
      <c r="BP53" s="691">
        <v>0</v>
      </c>
      <c r="BQ53" s="691">
        <v>0</v>
      </c>
      <c r="BR53" s="691">
        <v>0</v>
      </c>
      <c r="BS53" s="691">
        <v>0</v>
      </c>
      <c r="BT53" s="691">
        <v>0</v>
      </c>
    </row>
    <row r="54" spans="2:73">
      <c r="B54" s="690" t="s">
        <v>723</v>
      </c>
      <c r="C54" s="690" t="s">
        <v>715</v>
      </c>
      <c r="D54" s="690" t="s">
        <v>22</v>
      </c>
      <c r="E54" s="690" t="s">
        <v>695</v>
      </c>
      <c r="F54" s="690" t="s">
        <v>720</v>
      </c>
      <c r="G54" s="690" t="s">
        <v>713</v>
      </c>
      <c r="H54" s="690">
        <v>2011</v>
      </c>
      <c r="I54" s="643" t="s">
        <v>571</v>
      </c>
      <c r="J54" s="643" t="s">
        <v>581</v>
      </c>
      <c r="K54" s="632"/>
      <c r="L54" s="691">
        <v>46.312544058827648</v>
      </c>
      <c r="M54" s="691">
        <v>46.312544058827648</v>
      </c>
      <c r="N54" s="691">
        <v>46.312544058827648</v>
      </c>
      <c r="O54" s="691">
        <v>46.312544058827648</v>
      </c>
      <c r="P54" s="691">
        <v>46.312544058827648</v>
      </c>
      <c r="Q54" s="691">
        <v>44.735243940972843</v>
      </c>
      <c r="R54" s="691">
        <v>42.750048244326045</v>
      </c>
      <c r="S54" s="691">
        <v>15.979926982348989</v>
      </c>
      <c r="T54" s="691">
        <v>14.797883845419323</v>
      </c>
      <c r="U54" s="691">
        <v>14.797883845419323</v>
      </c>
      <c r="V54" s="691">
        <v>14.797883845419323</v>
      </c>
      <c r="W54" s="691">
        <v>14.797883845419323</v>
      </c>
      <c r="X54" s="691">
        <v>0</v>
      </c>
      <c r="Y54" s="691">
        <v>0</v>
      </c>
      <c r="Z54" s="691">
        <v>0</v>
      </c>
      <c r="AA54" s="691">
        <v>0</v>
      </c>
      <c r="AB54" s="691">
        <v>0</v>
      </c>
      <c r="AC54" s="691">
        <v>0</v>
      </c>
      <c r="AD54" s="691">
        <v>0</v>
      </c>
      <c r="AE54" s="691">
        <v>0</v>
      </c>
      <c r="AF54" s="691">
        <v>0</v>
      </c>
      <c r="AG54" s="691">
        <v>0</v>
      </c>
      <c r="AH54" s="691">
        <v>0</v>
      </c>
      <c r="AI54" s="691">
        <v>0</v>
      </c>
      <c r="AJ54" s="691">
        <v>0</v>
      </c>
      <c r="AK54" s="691">
        <v>0</v>
      </c>
      <c r="AL54" s="691">
        <v>0</v>
      </c>
      <c r="AM54" s="691">
        <v>0</v>
      </c>
      <c r="AN54" s="691">
        <v>0</v>
      </c>
      <c r="AO54" s="691">
        <v>0</v>
      </c>
      <c r="AP54" s="632"/>
      <c r="AQ54" s="740">
        <v>278114.3927076257</v>
      </c>
      <c r="AR54" s="740">
        <v>278114.3927076257</v>
      </c>
      <c r="AS54" s="691">
        <v>278114.3927076257</v>
      </c>
      <c r="AT54" s="691">
        <v>278114.3927076257</v>
      </c>
      <c r="AU54" s="691">
        <v>278114.3927076257</v>
      </c>
      <c r="AV54" s="691">
        <v>272074.8285987805</v>
      </c>
      <c r="AW54" s="691">
        <v>260865.96539934364</v>
      </c>
      <c r="AX54" s="691">
        <v>109715.81553518993</v>
      </c>
      <c r="AY54" s="691">
        <v>105140.66632322787</v>
      </c>
      <c r="AZ54" s="691">
        <v>105140.66632322787</v>
      </c>
      <c r="BA54" s="691">
        <v>105140.66632322787</v>
      </c>
      <c r="BB54" s="691">
        <v>105140.66632322787</v>
      </c>
      <c r="BC54" s="691">
        <v>0</v>
      </c>
      <c r="BD54" s="691">
        <v>0</v>
      </c>
      <c r="BE54" s="691">
        <v>0</v>
      </c>
      <c r="BF54" s="691">
        <v>0</v>
      </c>
      <c r="BG54" s="691">
        <v>0</v>
      </c>
      <c r="BH54" s="691">
        <v>0</v>
      </c>
      <c r="BI54" s="691">
        <v>0</v>
      </c>
      <c r="BJ54" s="691">
        <v>0</v>
      </c>
      <c r="BK54" s="691">
        <v>0</v>
      </c>
      <c r="BL54" s="691">
        <v>0</v>
      </c>
      <c r="BM54" s="691">
        <v>0</v>
      </c>
      <c r="BN54" s="691">
        <v>0</v>
      </c>
      <c r="BO54" s="691">
        <v>0</v>
      </c>
      <c r="BP54" s="691">
        <v>0</v>
      </c>
      <c r="BQ54" s="691">
        <v>0</v>
      </c>
      <c r="BR54" s="691">
        <v>0</v>
      </c>
      <c r="BS54" s="691">
        <v>0</v>
      </c>
      <c r="BT54" s="691">
        <v>0</v>
      </c>
    </row>
    <row r="55" spans="2:73">
      <c r="B55" s="690" t="s">
        <v>723</v>
      </c>
      <c r="C55" s="690" t="s">
        <v>715</v>
      </c>
      <c r="D55" s="690" t="s">
        <v>21</v>
      </c>
      <c r="E55" s="690" t="s">
        <v>695</v>
      </c>
      <c r="F55" s="690" t="s">
        <v>720</v>
      </c>
      <c r="G55" s="690" t="s">
        <v>713</v>
      </c>
      <c r="H55" s="690">
        <v>2011</v>
      </c>
      <c r="I55" s="643" t="s">
        <v>571</v>
      </c>
      <c r="J55" s="643" t="s">
        <v>581</v>
      </c>
      <c r="K55" s="632"/>
      <c r="L55" s="691">
        <v>38.243515486709889</v>
      </c>
      <c r="M55" s="691">
        <v>38.243515486709889</v>
      </c>
      <c r="N55" s="691">
        <v>38.243515486709889</v>
      </c>
      <c r="O55" s="691">
        <v>29.470999386453538</v>
      </c>
      <c r="P55" s="691">
        <v>29.470999386453538</v>
      </c>
      <c r="Q55" s="691">
        <v>29.470999386453538</v>
      </c>
      <c r="R55" s="691">
        <v>20.532572816215968</v>
      </c>
      <c r="S55" s="691">
        <v>20.532572816215968</v>
      </c>
      <c r="T55" s="691">
        <v>20.532572816215968</v>
      </c>
      <c r="U55" s="691">
        <v>20.532572816215968</v>
      </c>
      <c r="V55" s="691">
        <v>20.221490685001207</v>
      </c>
      <c r="W55" s="691">
        <v>20.221490685001207</v>
      </c>
      <c r="X55" s="691">
        <v>0</v>
      </c>
      <c r="Y55" s="691">
        <v>0</v>
      </c>
      <c r="Z55" s="691">
        <v>0</v>
      </c>
      <c r="AA55" s="691">
        <v>0</v>
      </c>
      <c r="AB55" s="691">
        <v>0</v>
      </c>
      <c r="AC55" s="691">
        <v>0</v>
      </c>
      <c r="AD55" s="691">
        <v>0</v>
      </c>
      <c r="AE55" s="691">
        <v>0</v>
      </c>
      <c r="AF55" s="691">
        <v>0</v>
      </c>
      <c r="AG55" s="691">
        <v>0</v>
      </c>
      <c r="AH55" s="691">
        <v>0</v>
      </c>
      <c r="AI55" s="691">
        <v>0</v>
      </c>
      <c r="AJ55" s="691">
        <v>0</v>
      </c>
      <c r="AK55" s="691">
        <v>0</v>
      </c>
      <c r="AL55" s="691">
        <v>0</v>
      </c>
      <c r="AM55" s="691">
        <v>0</v>
      </c>
      <c r="AN55" s="691">
        <v>0</v>
      </c>
      <c r="AO55" s="691">
        <v>0</v>
      </c>
      <c r="AP55" s="632"/>
      <c r="AQ55" s="740">
        <v>97670.433123441646</v>
      </c>
      <c r="AR55" s="740">
        <v>97670.433123441646</v>
      </c>
      <c r="AS55" s="691">
        <v>97670.433123441646</v>
      </c>
      <c r="AT55" s="691">
        <v>72539.513666476996</v>
      </c>
      <c r="AU55" s="691">
        <v>72539.513666476996</v>
      </c>
      <c r="AV55" s="691">
        <v>72539.513666476996</v>
      </c>
      <c r="AW55" s="691">
        <v>51105.703301341666</v>
      </c>
      <c r="AX55" s="691">
        <v>51105.703301341666</v>
      </c>
      <c r="AY55" s="691">
        <v>51105.703301341666</v>
      </c>
      <c r="AZ55" s="691">
        <v>51105.703301341666</v>
      </c>
      <c r="BA55" s="691">
        <v>49060.1601476086</v>
      </c>
      <c r="BB55" s="691">
        <v>49060.1601476086</v>
      </c>
      <c r="BC55" s="691">
        <v>0</v>
      </c>
      <c r="BD55" s="691">
        <v>0</v>
      </c>
      <c r="BE55" s="691">
        <v>0</v>
      </c>
      <c r="BF55" s="691">
        <v>0</v>
      </c>
      <c r="BG55" s="691">
        <v>0</v>
      </c>
      <c r="BH55" s="691">
        <v>0</v>
      </c>
      <c r="BI55" s="691">
        <v>0</v>
      </c>
      <c r="BJ55" s="691">
        <v>0</v>
      </c>
      <c r="BK55" s="691">
        <v>0</v>
      </c>
      <c r="BL55" s="691">
        <v>0</v>
      </c>
      <c r="BM55" s="691">
        <v>0</v>
      </c>
      <c r="BN55" s="691">
        <v>0</v>
      </c>
      <c r="BO55" s="691">
        <v>0</v>
      </c>
      <c r="BP55" s="691">
        <v>0</v>
      </c>
      <c r="BQ55" s="691">
        <v>0</v>
      </c>
      <c r="BR55" s="691">
        <v>0</v>
      </c>
      <c r="BS55" s="691">
        <v>0</v>
      </c>
      <c r="BT55" s="691">
        <v>0</v>
      </c>
    </row>
    <row r="56" spans="2:73">
      <c r="B56" s="690" t="s">
        <v>723</v>
      </c>
      <c r="C56" s="690" t="s">
        <v>719</v>
      </c>
      <c r="D56" s="690" t="s">
        <v>17</v>
      </c>
      <c r="E56" s="690" t="s">
        <v>695</v>
      </c>
      <c r="F56" s="690" t="s">
        <v>720</v>
      </c>
      <c r="G56" s="690" t="s">
        <v>713</v>
      </c>
      <c r="H56" s="690">
        <v>2011</v>
      </c>
      <c r="I56" s="643" t="s">
        <v>571</v>
      </c>
      <c r="J56" s="643" t="s">
        <v>581</v>
      </c>
      <c r="K56" s="632"/>
      <c r="L56" s="691">
        <v>25.616265494049284</v>
      </c>
      <c r="M56" s="691">
        <v>25.616265494049284</v>
      </c>
      <c r="N56" s="691">
        <v>25.616265494049284</v>
      </c>
      <c r="O56" s="691">
        <v>25.616265494049284</v>
      </c>
      <c r="P56" s="691">
        <v>25.616265494049301</v>
      </c>
      <c r="Q56" s="691">
        <v>25.616265494049301</v>
      </c>
      <c r="R56" s="691">
        <v>25.616265494049301</v>
      </c>
      <c r="S56" s="691">
        <v>25.616265494049301</v>
      </c>
      <c r="T56" s="691">
        <v>25.616265494049301</v>
      </c>
      <c r="U56" s="691">
        <v>25.616265494049301</v>
      </c>
      <c r="V56" s="691">
        <v>25.616265494049301</v>
      </c>
      <c r="W56" s="691">
        <v>25.616265494049301</v>
      </c>
      <c r="X56" s="691">
        <v>25.616265494049301</v>
      </c>
      <c r="Y56" s="691">
        <v>25.616265494049301</v>
      </c>
      <c r="Z56" s="691">
        <v>25.616265494049301</v>
      </c>
      <c r="AA56" s="691">
        <v>0</v>
      </c>
      <c r="AB56" s="691">
        <v>0</v>
      </c>
      <c r="AC56" s="691">
        <v>0</v>
      </c>
      <c r="AD56" s="691">
        <v>0</v>
      </c>
      <c r="AE56" s="691">
        <v>0</v>
      </c>
      <c r="AF56" s="691">
        <v>0</v>
      </c>
      <c r="AG56" s="691">
        <v>0</v>
      </c>
      <c r="AH56" s="691">
        <v>0</v>
      </c>
      <c r="AI56" s="691">
        <v>0</v>
      </c>
      <c r="AJ56" s="691">
        <v>0</v>
      </c>
      <c r="AK56" s="691">
        <v>0</v>
      </c>
      <c r="AL56" s="691">
        <v>0</v>
      </c>
      <c r="AM56" s="691">
        <v>0</v>
      </c>
      <c r="AN56" s="691">
        <v>0</v>
      </c>
      <c r="AO56" s="691">
        <v>0</v>
      </c>
      <c r="AP56" s="632"/>
      <c r="AQ56" s="740">
        <v>87666.139577437105</v>
      </c>
      <c r="AR56" s="740">
        <v>87666.139577437105</v>
      </c>
      <c r="AS56" s="691">
        <v>87666.139577437105</v>
      </c>
      <c r="AT56" s="691">
        <v>87666.139577437105</v>
      </c>
      <c r="AU56" s="691">
        <v>87666.13957743709</v>
      </c>
      <c r="AV56" s="691">
        <v>87666.13957743709</v>
      </c>
      <c r="AW56" s="691">
        <v>87666.13957743709</v>
      </c>
      <c r="AX56" s="691">
        <v>87666.13957743709</v>
      </c>
      <c r="AY56" s="691">
        <v>87666.13957743709</v>
      </c>
      <c r="AZ56" s="691">
        <v>87666.13957743709</v>
      </c>
      <c r="BA56" s="691">
        <v>87666.13957743709</v>
      </c>
      <c r="BB56" s="691">
        <v>87666.13957743709</v>
      </c>
      <c r="BC56" s="691">
        <v>87666.13957743709</v>
      </c>
      <c r="BD56" s="691">
        <v>87666.13957743709</v>
      </c>
      <c r="BE56" s="691">
        <v>87666.13957743709</v>
      </c>
      <c r="BF56" s="691">
        <v>0</v>
      </c>
      <c r="BG56" s="691">
        <v>0</v>
      </c>
      <c r="BH56" s="691">
        <v>0</v>
      </c>
      <c r="BI56" s="691">
        <v>0</v>
      </c>
      <c r="BJ56" s="691">
        <v>0</v>
      </c>
      <c r="BK56" s="691">
        <v>0</v>
      </c>
      <c r="BL56" s="691">
        <v>0</v>
      </c>
      <c r="BM56" s="691">
        <v>0</v>
      </c>
      <c r="BN56" s="691">
        <v>0</v>
      </c>
      <c r="BO56" s="691">
        <v>0</v>
      </c>
      <c r="BP56" s="691">
        <v>0</v>
      </c>
      <c r="BQ56" s="691">
        <v>0</v>
      </c>
      <c r="BR56" s="691">
        <v>0</v>
      </c>
      <c r="BS56" s="691">
        <v>0</v>
      </c>
      <c r="BT56" s="691">
        <v>0</v>
      </c>
    </row>
    <row r="57" spans="2:73">
      <c r="B57" s="690" t="s">
        <v>723</v>
      </c>
      <c r="C57" s="690" t="s">
        <v>712</v>
      </c>
      <c r="D57" s="690" t="s">
        <v>3</v>
      </c>
      <c r="E57" s="690" t="s">
        <v>695</v>
      </c>
      <c r="F57" s="690" t="s">
        <v>29</v>
      </c>
      <c r="G57" s="690" t="s">
        <v>713</v>
      </c>
      <c r="H57" s="690">
        <v>2011</v>
      </c>
      <c r="I57" s="643" t="s">
        <v>571</v>
      </c>
      <c r="J57" s="643" t="s">
        <v>581</v>
      </c>
      <c r="K57" s="632"/>
      <c r="L57" s="691">
        <v>-114.7926356122112</v>
      </c>
      <c r="M57" s="691">
        <v>-114.7926356122112</v>
      </c>
      <c r="N57" s="691">
        <v>-114.7926356122112</v>
      </c>
      <c r="O57" s="691">
        <v>-114.7926356122112</v>
      </c>
      <c r="P57" s="691">
        <v>-114.7926356122112</v>
      </c>
      <c r="Q57" s="691">
        <v>-114.7926356122112</v>
      </c>
      <c r="R57" s="691">
        <v>-114.7926356122112</v>
      </c>
      <c r="S57" s="691">
        <v>-114.7926356122112</v>
      </c>
      <c r="T57" s="691">
        <v>-114.7926356122112</v>
      </c>
      <c r="U57" s="691">
        <v>-114.7926356122112</v>
      </c>
      <c r="V57" s="691">
        <v>-114.7926356122112</v>
      </c>
      <c r="W57" s="691">
        <v>-114.7926356122112</v>
      </c>
      <c r="X57" s="691">
        <v>-114.7926356122112</v>
      </c>
      <c r="Y57" s="691">
        <v>-114.7926356122112</v>
      </c>
      <c r="Z57" s="691">
        <v>-114.7926356122112</v>
      </c>
      <c r="AA57" s="691">
        <v>-114.7926356122112</v>
      </c>
      <c r="AB57" s="691">
        <v>-114.7926356122112</v>
      </c>
      <c r="AC57" s="691">
        <v>-114.7926356122112</v>
      </c>
      <c r="AD57" s="691">
        <v>-86.476937512017273</v>
      </c>
      <c r="AE57" s="691">
        <v>0</v>
      </c>
      <c r="AF57" s="691">
        <v>0</v>
      </c>
      <c r="AG57" s="691">
        <v>0</v>
      </c>
      <c r="AH57" s="691">
        <v>0</v>
      </c>
      <c r="AI57" s="691">
        <v>0</v>
      </c>
      <c r="AJ57" s="691">
        <v>0</v>
      </c>
      <c r="AK57" s="691">
        <v>0</v>
      </c>
      <c r="AL57" s="691">
        <v>0</v>
      </c>
      <c r="AM57" s="691">
        <v>0</v>
      </c>
      <c r="AN57" s="691">
        <v>0</v>
      </c>
      <c r="AO57" s="691">
        <v>0</v>
      </c>
      <c r="AP57" s="632"/>
      <c r="AQ57" s="740">
        <v>-203097.99541921238</v>
      </c>
      <c r="AR57" s="740">
        <v>-203097.99541921238</v>
      </c>
      <c r="AS57" s="691">
        <v>-203097.99541921238</v>
      </c>
      <c r="AT57" s="691">
        <v>-203097.99541921238</v>
      </c>
      <c r="AU57" s="691">
        <v>-203097.99541921238</v>
      </c>
      <c r="AV57" s="691">
        <v>-203097.99541921238</v>
      </c>
      <c r="AW57" s="691">
        <v>-203097.99541921238</v>
      </c>
      <c r="AX57" s="691">
        <v>-203097.99541921238</v>
      </c>
      <c r="AY57" s="691">
        <v>-203097.99541921238</v>
      </c>
      <c r="AZ57" s="691">
        <v>-203097.99541921238</v>
      </c>
      <c r="BA57" s="691">
        <v>-203097.99541921238</v>
      </c>
      <c r="BB57" s="691">
        <v>-203097.99541921238</v>
      </c>
      <c r="BC57" s="691">
        <v>-203097.99541921238</v>
      </c>
      <c r="BD57" s="691">
        <v>-203097.99541921238</v>
      </c>
      <c r="BE57" s="691">
        <v>-203097.99541921238</v>
      </c>
      <c r="BF57" s="691">
        <v>-203097.99541921238</v>
      </c>
      <c r="BG57" s="691">
        <v>-203097.99541921238</v>
      </c>
      <c r="BH57" s="691">
        <v>-203097.99541921238</v>
      </c>
      <c r="BI57" s="691">
        <v>-177819.94063966323</v>
      </c>
      <c r="BJ57" s="691">
        <v>0</v>
      </c>
      <c r="BK57" s="691">
        <v>0</v>
      </c>
      <c r="BL57" s="691">
        <v>0</v>
      </c>
      <c r="BM57" s="691">
        <v>0</v>
      </c>
      <c r="BN57" s="691">
        <v>0</v>
      </c>
      <c r="BO57" s="691">
        <v>0</v>
      </c>
      <c r="BP57" s="691">
        <v>0</v>
      </c>
      <c r="BQ57" s="691">
        <v>0</v>
      </c>
      <c r="BR57" s="691">
        <v>0</v>
      </c>
      <c r="BS57" s="691">
        <v>0</v>
      </c>
      <c r="BT57" s="691">
        <v>0</v>
      </c>
    </row>
    <row r="58" spans="2:73">
      <c r="B58" s="690" t="s">
        <v>723</v>
      </c>
      <c r="C58" s="690" t="s">
        <v>712</v>
      </c>
      <c r="D58" s="690" t="s">
        <v>5</v>
      </c>
      <c r="E58" s="690" t="s">
        <v>695</v>
      </c>
      <c r="F58" s="690" t="s">
        <v>29</v>
      </c>
      <c r="G58" s="690" t="s">
        <v>713</v>
      </c>
      <c r="H58" s="690">
        <v>2011</v>
      </c>
      <c r="I58" s="643" t="s">
        <v>571</v>
      </c>
      <c r="J58" s="643" t="s">
        <v>581</v>
      </c>
      <c r="K58" s="632"/>
      <c r="L58" s="691">
        <v>1.5782166023777664</v>
      </c>
      <c r="M58" s="691">
        <v>1.5782166023777664</v>
      </c>
      <c r="N58" s="691">
        <v>1.5782166023777664</v>
      </c>
      <c r="O58" s="691">
        <v>1.5782166023777664</v>
      </c>
      <c r="P58" s="691">
        <v>1.5782166023777664</v>
      </c>
      <c r="Q58" s="691">
        <v>1.4431844671393026</v>
      </c>
      <c r="R58" s="691">
        <v>0.82471350132357213</v>
      </c>
      <c r="S58" s="691">
        <v>0.82434900561234292</v>
      </c>
      <c r="T58" s="691">
        <v>0.82434900561234292</v>
      </c>
      <c r="U58" s="691">
        <v>0.25885363463299205</v>
      </c>
      <c r="V58" s="691">
        <v>0.10755047680106054</v>
      </c>
      <c r="W58" s="691">
        <v>0.1075216864965914</v>
      </c>
      <c r="X58" s="691">
        <v>0.1075216864965914</v>
      </c>
      <c r="Y58" s="691">
        <v>0.10257787172898136</v>
      </c>
      <c r="Z58" s="691">
        <v>0.10257787172898136</v>
      </c>
      <c r="AA58" s="691">
        <v>0.10235150086475547</v>
      </c>
      <c r="AB58" s="691">
        <v>0</v>
      </c>
      <c r="AC58" s="691">
        <v>0</v>
      </c>
      <c r="AD58" s="691">
        <v>0</v>
      </c>
      <c r="AE58" s="691">
        <v>0</v>
      </c>
      <c r="AF58" s="691">
        <v>0</v>
      </c>
      <c r="AG58" s="691">
        <v>0</v>
      </c>
      <c r="AH58" s="691">
        <v>0</v>
      </c>
      <c r="AI58" s="691">
        <v>0</v>
      </c>
      <c r="AJ58" s="691">
        <v>0</v>
      </c>
      <c r="AK58" s="691">
        <v>0</v>
      </c>
      <c r="AL58" s="691">
        <v>0</v>
      </c>
      <c r="AM58" s="691">
        <v>0</v>
      </c>
      <c r="AN58" s="691">
        <v>0</v>
      </c>
      <c r="AO58" s="691">
        <v>0</v>
      </c>
      <c r="AP58" s="632"/>
      <c r="AQ58" s="740">
        <v>31946.351790627101</v>
      </c>
      <c r="AR58" s="740">
        <v>31946.351790627101</v>
      </c>
      <c r="AS58" s="691">
        <v>31946.351790627101</v>
      </c>
      <c r="AT58" s="691">
        <v>31946.351790627101</v>
      </c>
      <c r="AU58" s="691">
        <v>31946.351790627101</v>
      </c>
      <c r="AV58" s="691">
        <v>29030.076803004671</v>
      </c>
      <c r="AW58" s="691">
        <v>15673.023646776857</v>
      </c>
      <c r="AX58" s="691">
        <v>15669.830664346488</v>
      </c>
      <c r="AY58" s="691">
        <v>15669.830664346488</v>
      </c>
      <c r="AZ58" s="691">
        <v>3456.8859227780895</v>
      </c>
      <c r="BA58" s="691">
        <v>2904.1691837504163</v>
      </c>
      <c r="BB58" s="691">
        <v>2666.9041398458412</v>
      </c>
      <c r="BC58" s="691">
        <v>2666.9041398458412</v>
      </c>
      <c r="BD58" s="691">
        <v>2213.135984680644</v>
      </c>
      <c r="BE58" s="691">
        <v>2213.135984680644</v>
      </c>
      <c r="BF58" s="691">
        <v>2210.4747243342035</v>
      </c>
      <c r="BG58" s="691">
        <v>0</v>
      </c>
      <c r="BH58" s="691">
        <v>0</v>
      </c>
      <c r="BI58" s="691">
        <v>0</v>
      </c>
      <c r="BJ58" s="691">
        <v>0</v>
      </c>
      <c r="BK58" s="691">
        <v>0</v>
      </c>
      <c r="BL58" s="691">
        <v>0</v>
      </c>
      <c r="BM58" s="691">
        <v>0</v>
      </c>
      <c r="BN58" s="691">
        <v>0</v>
      </c>
      <c r="BO58" s="691">
        <v>0</v>
      </c>
      <c r="BP58" s="691">
        <v>0</v>
      </c>
      <c r="BQ58" s="691">
        <v>0</v>
      </c>
      <c r="BR58" s="691">
        <v>0</v>
      </c>
      <c r="BS58" s="691">
        <v>0</v>
      </c>
      <c r="BT58" s="691">
        <v>0</v>
      </c>
    </row>
    <row r="59" spans="2:73">
      <c r="B59" s="690" t="s">
        <v>723</v>
      </c>
      <c r="C59" s="690" t="s">
        <v>712</v>
      </c>
      <c r="D59" s="690" t="s">
        <v>4</v>
      </c>
      <c r="E59" s="690" t="s">
        <v>695</v>
      </c>
      <c r="F59" s="690" t="s">
        <v>29</v>
      </c>
      <c r="G59" s="690" t="s">
        <v>713</v>
      </c>
      <c r="H59" s="690">
        <v>2011</v>
      </c>
      <c r="I59" s="643" t="s">
        <v>571</v>
      </c>
      <c r="J59" s="643" t="s">
        <v>581</v>
      </c>
      <c r="K59" s="632"/>
      <c r="L59" s="691">
        <v>0.23555291128938541</v>
      </c>
      <c r="M59" s="691">
        <v>0.23555291128938541</v>
      </c>
      <c r="N59" s="691">
        <v>0.23555291128938541</v>
      </c>
      <c r="O59" s="691">
        <v>0.23555291128938541</v>
      </c>
      <c r="P59" s="691">
        <v>0.23555291128938541</v>
      </c>
      <c r="Q59" s="691">
        <v>0.21943265052784419</v>
      </c>
      <c r="R59" s="691">
        <v>0.15348212649266102</v>
      </c>
      <c r="S59" s="691">
        <v>0.15313074410973629</v>
      </c>
      <c r="T59" s="691">
        <v>0.15313074410973629</v>
      </c>
      <c r="U59" s="691">
        <v>8.5621385514960943E-2</v>
      </c>
      <c r="V59" s="691">
        <v>1.1317985225312428E-2</v>
      </c>
      <c r="W59" s="691">
        <v>1.1306046892128245E-2</v>
      </c>
      <c r="X59" s="691">
        <v>1.1306046892128245E-2</v>
      </c>
      <c r="Y59" s="691">
        <v>1.1012494308021871E-2</v>
      </c>
      <c r="Z59" s="691">
        <v>1.1012494308021871E-2</v>
      </c>
      <c r="AA59" s="691">
        <v>1.0811082176593545E-2</v>
      </c>
      <c r="AB59" s="691">
        <v>0</v>
      </c>
      <c r="AC59" s="691">
        <v>0</v>
      </c>
      <c r="AD59" s="691">
        <v>0</v>
      </c>
      <c r="AE59" s="691">
        <v>0</v>
      </c>
      <c r="AF59" s="691">
        <v>0</v>
      </c>
      <c r="AG59" s="691">
        <v>0</v>
      </c>
      <c r="AH59" s="691">
        <v>0</v>
      </c>
      <c r="AI59" s="691">
        <v>0</v>
      </c>
      <c r="AJ59" s="691">
        <v>0</v>
      </c>
      <c r="AK59" s="691">
        <v>0</v>
      </c>
      <c r="AL59" s="691">
        <v>0</v>
      </c>
      <c r="AM59" s="691">
        <v>0</v>
      </c>
      <c r="AN59" s="691">
        <v>0</v>
      </c>
      <c r="AO59" s="691">
        <v>0</v>
      </c>
      <c r="AP59" s="632"/>
      <c r="AQ59" s="740">
        <v>4033.2569229252549</v>
      </c>
      <c r="AR59" s="740">
        <v>4033.2569229252549</v>
      </c>
      <c r="AS59" s="691">
        <v>4033.2569229252549</v>
      </c>
      <c r="AT59" s="691">
        <v>4033.2569229252549</v>
      </c>
      <c r="AU59" s="691">
        <v>4033.2569229252549</v>
      </c>
      <c r="AV59" s="691">
        <v>3685.1093270228921</v>
      </c>
      <c r="AW59" s="691">
        <v>2260.7827152519503</v>
      </c>
      <c r="AX59" s="691">
        <v>2257.7046055775295</v>
      </c>
      <c r="AY59" s="691">
        <v>2257.7046055775295</v>
      </c>
      <c r="AZ59" s="691">
        <v>799.71200587007263</v>
      </c>
      <c r="BA59" s="691">
        <v>361.18291182094265</v>
      </c>
      <c r="BB59" s="691">
        <v>262.79738935703398</v>
      </c>
      <c r="BC59" s="691">
        <v>262.79738935703398</v>
      </c>
      <c r="BD59" s="691">
        <v>235.85365849425321</v>
      </c>
      <c r="BE59" s="691">
        <v>235.85365849425321</v>
      </c>
      <c r="BF59" s="691">
        <v>233.48581791328803</v>
      </c>
      <c r="BG59" s="691">
        <v>0</v>
      </c>
      <c r="BH59" s="691">
        <v>0</v>
      </c>
      <c r="BI59" s="691">
        <v>0</v>
      </c>
      <c r="BJ59" s="691">
        <v>0</v>
      </c>
      <c r="BK59" s="691">
        <v>0</v>
      </c>
      <c r="BL59" s="691">
        <v>0</v>
      </c>
      <c r="BM59" s="691">
        <v>0</v>
      </c>
      <c r="BN59" s="691">
        <v>0</v>
      </c>
      <c r="BO59" s="691">
        <v>0</v>
      </c>
      <c r="BP59" s="691">
        <v>0</v>
      </c>
      <c r="BQ59" s="691">
        <v>0</v>
      </c>
      <c r="BR59" s="691">
        <v>0</v>
      </c>
      <c r="BS59" s="691">
        <v>0</v>
      </c>
      <c r="BT59" s="691">
        <v>0</v>
      </c>
    </row>
    <row r="60" spans="2:73" ht="15.6">
      <c r="B60" s="690" t="s">
        <v>208</v>
      </c>
      <c r="C60" s="690" t="s">
        <v>715</v>
      </c>
      <c r="D60" s="690" t="s">
        <v>724</v>
      </c>
      <c r="E60" s="690" t="s">
        <v>695</v>
      </c>
      <c r="F60" s="690" t="s">
        <v>717</v>
      </c>
      <c r="G60" s="690" t="s">
        <v>713</v>
      </c>
      <c r="H60" s="690">
        <v>2013</v>
      </c>
      <c r="I60" s="643" t="s">
        <v>572</v>
      </c>
      <c r="J60" s="643" t="s">
        <v>588</v>
      </c>
      <c r="K60" s="632"/>
      <c r="L60" s="691">
        <v>0</v>
      </c>
      <c r="M60" s="691">
        <v>0</v>
      </c>
      <c r="N60" s="691">
        <v>26.438029868000001</v>
      </c>
      <c r="O60" s="691">
        <v>26.438029868000001</v>
      </c>
      <c r="P60" s="691">
        <v>26.438029868000001</v>
      </c>
      <c r="Q60" s="691">
        <v>26.438029868000001</v>
      </c>
      <c r="R60" s="691">
        <v>0</v>
      </c>
      <c r="S60" s="691">
        <v>0</v>
      </c>
      <c r="T60" s="691">
        <v>0</v>
      </c>
      <c r="U60" s="691">
        <v>0</v>
      </c>
      <c r="V60" s="691">
        <v>0</v>
      </c>
      <c r="W60" s="691">
        <v>0</v>
      </c>
      <c r="X60" s="691">
        <v>0</v>
      </c>
      <c r="Y60" s="691">
        <v>0</v>
      </c>
      <c r="Z60" s="691">
        <v>0</v>
      </c>
      <c r="AA60" s="691">
        <v>0</v>
      </c>
      <c r="AB60" s="691">
        <v>0</v>
      </c>
      <c r="AC60" s="691">
        <v>0</v>
      </c>
      <c r="AD60" s="691">
        <v>0</v>
      </c>
      <c r="AE60" s="691">
        <v>0</v>
      </c>
      <c r="AF60" s="691">
        <v>0</v>
      </c>
      <c r="AG60" s="691">
        <v>0</v>
      </c>
      <c r="AH60" s="691">
        <v>0</v>
      </c>
      <c r="AI60" s="691">
        <v>0</v>
      </c>
      <c r="AJ60" s="691">
        <v>0</v>
      </c>
      <c r="AK60" s="691">
        <v>0</v>
      </c>
      <c r="AL60" s="691">
        <v>0</v>
      </c>
      <c r="AM60" s="691">
        <v>0</v>
      </c>
      <c r="AN60" s="691">
        <v>0</v>
      </c>
      <c r="AO60" s="691">
        <v>0</v>
      </c>
      <c r="AP60" s="741"/>
      <c r="AQ60" s="691">
        <v>0</v>
      </c>
      <c r="AR60" s="691">
        <v>0</v>
      </c>
      <c r="AS60" s="691">
        <v>225985.907142237</v>
      </c>
      <c r="AT60" s="691">
        <v>225985.907142237</v>
      </c>
      <c r="AU60" s="691">
        <v>225985.907142237</v>
      </c>
      <c r="AV60" s="691">
        <v>225985.907142237</v>
      </c>
      <c r="AW60" s="691">
        <v>176983.33341667501</v>
      </c>
      <c r="AX60" s="691">
        <v>176983.33341667501</v>
      </c>
      <c r="AY60" s="691">
        <v>176983.33341667501</v>
      </c>
      <c r="AZ60" s="691">
        <v>170098.42180681799</v>
      </c>
      <c r="BA60" s="691">
        <v>167480.39440873399</v>
      </c>
      <c r="BB60" s="691">
        <v>160777.77173856</v>
      </c>
      <c r="BC60" s="691">
        <v>150580.63050387401</v>
      </c>
      <c r="BD60" s="691">
        <v>125668.141530874</v>
      </c>
      <c r="BE60" s="691">
        <v>125668.141530874</v>
      </c>
      <c r="BF60" s="691">
        <v>125668.141530874</v>
      </c>
      <c r="BG60" s="691">
        <v>90652.134043569997</v>
      </c>
      <c r="BH60" s="691">
        <v>761.15912932599997</v>
      </c>
      <c r="BI60" s="691">
        <v>0</v>
      </c>
      <c r="BJ60" s="691">
        <v>0</v>
      </c>
      <c r="BK60" s="691">
        <v>0</v>
      </c>
      <c r="BL60" s="691">
        <v>0</v>
      </c>
      <c r="BM60" s="691">
        <v>0</v>
      </c>
      <c r="BN60" s="691">
        <v>0</v>
      </c>
      <c r="BO60" s="691">
        <v>0</v>
      </c>
      <c r="BP60" s="691">
        <v>0</v>
      </c>
      <c r="BQ60" s="691">
        <v>0</v>
      </c>
      <c r="BR60" s="691">
        <v>0</v>
      </c>
      <c r="BS60" s="691">
        <v>0</v>
      </c>
      <c r="BT60" s="691">
        <v>0</v>
      </c>
      <c r="BU60" s="163"/>
    </row>
    <row r="61" spans="2:73">
      <c r="B61" s="690" t="s">
        <v>208</v>
      </c>
      <c r="C61" s="690" t="s">
        <v>715</v>
      </c>
      <c r="D61" s="690" t="s">
        <v>725</v>
      </c>
      <c r="E61" s="690" t="s">
        <v>695</v>
      </c>
      <c r="F61" s="690" t="s">
        <v>717</v>
      </c>
      <c r="G61" s="690" t="s">
        <v>714</v>
      </c>
      <c r="H61" s="690">
        <v>2013</v>
      </c>
      <c r="I61" s="643" t="s">
        <v>572</v>
      </c>
      <c r="J61" s="643" t="s">
        <v>588</v>
      </c>
      <c r="K61" s="632"/>
      <c r="L61" s="691">
        <v>0</v>
      </c>
      <c r="M61" s="691">
        <v>0</v>
      </c>
      <c r="N61" s="691">
        <v>83.320329999999998</v>
      </c>
      <c r="O61" s="691">
        <v>0</v>
      </c>
      <c r="P61" s="691">
        <v>0</v>
      </c>
      <c r="Q61" s="691">
        <v>0</v>
      </c>
      <c r="R61" s="691">
        <v>0</v>
      </c>
      <c r="S61" s="691">
        <v>0</v>
      </c>
      <c r="T61" s="691">
        <v>0</v>
      </c>
      <c r="U61" s="691">
        <v>0</v>
      </c>
      <c r="V61" s="691">
        <v>0</v>
      </c>
      <c r="W61" s="691">
        <v>0</v>
      </c>
      <c r="X61" s="691">
        <v>0</v>
      </c>
      <c r="Y61" s="691">
        <v>0</v>
      </c>
      <c r="Z61" s="691">
        <v>0</v>
      </c>
      <c r="AA61" s="691">
        <v>0</v>
      </c>
      <c r="AB61" s="691">
        <v>0</v>
      </c>
      <c r="AC61" s="691">
        <v>0</v>
      </c>
      <c r="AD61" s="691">
        <v>0</v>
      </c>
      <c r="AE61" s="691">
        <v>0</v>
      </c>
      <c r="AF61" s="691">
        <v>0</v>
      </c>
      <c r="AG61" s="691">
        <v>0</v>
      </c>
      <c r="AH61" s="691">
        <v>0</v>
      </c>
      <c r="AI61" s="691">
        <v>0</v>
      </c>
      <c r="AJ61" s="691">
        <v>0</v>
      </c>
      <c r="AK61" s="691">
        <v>0</v>
      </c>
      <c r="AL61" s="691">
        <v>0</v>
      </c>
      <c r="AM61" s="691">
        <v>0</v>
      </c>
      <c r="AN61" s="691">
        <v>0</v>
      </c>
      <c r="AO61" s="691">
        <v>0</v>
      </c>
      <c r="AP61" s="742"/>
      <c r="AQ61" s="691">
        <v>0</v>
      </c>
      <c r="AR61" s="691">
        <v>0</v>
      </c>
      <c r="AS61" s="691">
        <v>3327075.8072931701</v>
      </c>
      <c r="AT61" s="691">
        <v>3308002.2389415</v>
      </c>
      <c r="AU61" s="691">
        <v>3292031.6729094</v>
      </c>
      <c r="AV61" s="691">
        <v>3272098.2201478402</v>
      </c>
      <c r="AW61" s="691">
        <v>3159535.7264716201</v>
      </c>
      <c r="AX61" s="691">
        <v>3116265.7326286798</v>
      </c>
      <c r="AY61" s="691">
        <v>3116265.7326286798</v>
      </c>
      <c r="AZ61" s="691">
        <v>3114985.9255243302</v>
      </c>
      <c r="BA61" s="691">
        <v>2945133.8572639902</v>
      </c>
      <c r="BB61" s="691">
        <v>2629706.1689943098</v>
      </c>
      <c r="BC61" s="691">
        <v>2199486.5340982699</v>
      </c>
      <c r="BD61" s="691">
        <v>2188875.0607600501</v>
      </c>
      <c r="BE61" s="691">
        <v>601748.37215588801</v>
      </c>
      <c r="BF61" s="691">
        <v>475086.30888708</v>
      </c>
      <c r="BG61" s="691">
        <v>475086.30888708</v>
      </c>
      <c r="BH61" s="691">
        <v>400575.554507853</v>
      </c>
      <c r="BI61" s="691">
        <v>94376.627518858993</v>
      </c>
      <c r="BJ61" s="691">
        <v>94343.594369026003</v>
      </c>
      <c r="BK61" s="691">
        <v>94343.594369026003</v>
      </c>
      <c r="BL61" s="691">
        <v>94343.594369026003</v>
      </c>
      <c r="BM61" s="691">
        <v>0</v>
      </c>
      <c r="BN61" s="691">
        <v>0</v>
      </c>
      <c r="BO61" s="691">
        <v>0</v>
      </c>
      <c r="BP61" s="691">
        <v>0</v>
      </c>
      <c r="BQ61" s="691">
        <v>0</v>
      </c>
      <c r="BR61" s="691">
        <v>0</v>
      </c>
      <c r="BS61" s="691">
        <v>0</v>
      </c>
      <c r="BT61" s="691">
        <v>0</v>
      </c>
    </row>
    <row r="62" spans="2:73">
      <c r="B62" s="690" t="s">
        <v>208</v>
      </c>
      <c r="C62" s="690" t="s">
        <v>715</v>
      </c>
      <c r="D62" s="690" t="s">
        <v>726</v>
      </c>
      <c r="E62" s="690" t="s">
        <v>695</v>
      </c>
      <c r="F62" s="690" t="s">
        <v>717</v>
      </c>
      <c r="G62" s="690" t="s">
        <v>714</v>
      </c>
      <c r="H62" s="690">
        <v>2013</v>
      </c>
      <c r="I62" s="643" t="s">
        <v>572</v>
      </c>
      <c r="J62" s="643" t="s">
        <v>588</v>
      </c>
      <c r="K62" s="632"/>
      <c r="L62" s="691">
        <v>0</v>
      </c>
      <c r="M62" s="691">
        <v>0</v>
      </c>
      <c r="N62" s="691">
        <v>9.6</v>
      </c>
      <c r="O62" s="691">
        <v>0</v>
      </c>
      <c r="P62" s="691">
        <v>0</v>
      </c>
      <c r="Q62" s="691">
        <v>0</v>
      </c>
      <c r="R62" s="691">
        <v>0</v>
      </c>
      <c r="S62" s="691">
        <v>0</v>
      </c>
      <c r="T62" s="691">
        <v>0</v>
      </c>
      <c r="U62" s="691">
        <v>0</v>
      </c>
      <c r="V62" s="691">
        <v>0</v>
      </c>
      <c r="W62" s="691">
        <v>0</v>
      </c>
      <c r="X62" s="691">
        <v>0</v>
      </c>
      <c r="Y62" s="691">
        <v>0</v>
      </c>
      <c r="Z62" s="691">
        <v>0</v>
      </c>
      <c r="AA62" s="691">
        <v>0</v>
      </c>
      <c r="AB62" s="691">
        <v>0</v>
      </c>
      <c r="AC62" s="691">
        <v>0</v>
      </c>
      <c r="AD62" s="691">
        <v>0</v>
      </c>
      <c r="AE62" s="691">
        <v>0</v>
      </c>
      <c r="AF62" s="691">
        <v>0</v>
      </c>
      <c r="AG62" s="691">
        <v>0</v>
      </c>
      <c r="AH62" s="691">
        <v>0</v>
      </c>
      <c r="AI62" s="691">
        <v>0</v>
      </c>
      <c r="AJ62" s="691">
        <v>0</v>
      </c>
      <c r="AK62" s="691">
        <v>0</v>
      </c>
      <c r="AL62" s="691">
        <v>0</v>
      </c>
      <c r="AM62" s="691">
        <v>0</v>
      </c>
      <c r="AN62" s="691">
        <v>0</v>
      </c>
      <c r="AO62" s="691">
        <v>0</v>
      </c>
      <c r="AP62" s="742"/>
      <c r="AQ62" s="691">
        <v>0</v>
      </c>
      <c r="AR62" s="691">
        <v>0</v>
      </c>
      <c r="AS62" s="691">
        <v>72801.005060034004</v>
      </c>
      <c r="AT62" s="691">
        <v>72801.005060034004</v>
      </c>
      <c r="AU62" s="691">
        <v>72801.005060034004</v>
      </c>
      <c r="AV62" s="691">
        <v>61383.134510823998</v>
      </c>
      <c r="AW62" s="691">
        <v>45183.892421639997</v>
      </c>
      <c r="AX62" s="691">
        <v>45183.892421639997</v>
      </c>
      <c r="AY62" s="691">
        <v>45183.892421639997</v>
      </c>
      <c r="AZ62" s="691">
        <v>45183.892421639997</v>
      </c>
      <c r="BA62" s="691">
        <v>45183.892421639997</v>
      </c>
      <c r="BB62" s="691">
        <v>45183.892421639997</v>
      </c>
      <c r="BC62" s="691">
        <v>43112.443208140998</v>
      </c>
      <c r="BD62" s="691">
        <v>35172.668150568999</v>
      </c>
      <c r="BE62" s="691">
        <v>0</v>
      </c>
      <c r="BF62" s="691">
        <v>0</v>
      </c>
      <c r="BG62" s="691">
        <v>0</v>
      </c>
      <c r="BH62" s="691">
        <v>0</v>
      </c>
      <c r="BI62" s="691">
        <v>0</v>
      </c>
      <c r="BJ62" s="691">
        <v>0</v>
      </c>
      <c r="BK62" s="691">
        <v>0</v>
      </c>
      <c r="BL62" s="691">
        <v>0</v>
      </c>
      <c r="BM62" s="691">
        <v>0</v>
      </c>
      <c r="BN62" s="691">
        <v>0</v>
      </c>
      <c r="BO62" s="691">
        <v>0</v>
      </c>
      <c r="BP62" s="691">
        <v>0</v>
      </c>
      <c r="BQ62" s="691">
        <v>0</v>
      </c>
      <c r="BR62" s="691">
        <v>0</v>
      </c>
      <c r="BS62" s="691">
        <v>0</v>
      </c>
      <c r="BT62" s="691">
        <v>0</v>
      </c>
    </row>
    <row r="63" spans="2:73">
      <c r="B63" s="690" t="s">
        <v>208</v>
      </c>
      <c r="C63" s="690" t="s">
        <v>715</v>
      </c>
      <c r="D63" s="690" t="s">
        <v>727</v>
      </c>
      <c r="E63" s="690" t="s">
        <v>695</v>
      </c>
      <c r="F63" s="690" t="s">
        <v>717</v>
      </c>
      <c r="G63" s="690" t="s">
        <v>714</v>
      </c>
      <c r="H63" s="690">
        <v>2013</v>
      </c>
      <c r="I63" s="643" t="s">
        <v>572</v>
      </c>
      <c r="J63" s="643" t="s">
        <v>588</v>
      </c>
      <c r="K63" s="632"/>
      <c r="L63" s="691">
        <v>0</v>
      </c>
      <c r="M63" s="691">
        <v>0</v>
      </c>
      <c r="N63" s="691">
        <v>0</v>
      </c>
      <c r="O63" s="691">
        <v>0</v>
      </c>
      <c r="P63" s="691">
        <v>0</v>
      </c>
      <c r="Q63" s="691">
        <v>0</v>
      </c>
      <c r="R63" s="691">
        <v>0</v>
      </c>
      <c r="S63" s="691">
        <v>0</v>
      </c>
      <c r="T63" s="691">
        <v>0</v>
      </c>
      <c r="U63" s="691">
        <v>0</v>
      </c>
      <c r="V63" s="691">
        <v>0</v>
      </c>
      <c r="W63" s="691">
        <v>0</v>
      </c>
      <c r="X63" s="691">
        <v>0</v>
      </c>
      <c r="Y63" s="691">
        <v>0</v>
      </c>
      <c r="Z63" s="691">
        <v>0</v>
      </c>
      <c r="AA63" s="691">
        <v>0</v>
      </c>
      <c r="AB63" s="691">
        <v>0</v>
      </c>
      <c r="AC63" s="691">
        <v>0</v>
      </c>
      <c r="AD63" s="691">
        <v>0</v>
      </c>
      <c r="AE63" s="691">
        <v>0</v>
      </c>
      <c r="AF63" s="691">
        <v>0</v>
      </c>
      <c r="AG63" s="691">
        <v>0</v>
      </c>
      <c r="AH63" s="691">
        <v>0</v>
      </c>
      <c r="AI63" s="691">
        <v>0</v>
      </c>
      <c r="AJ63" s="691">
        <v>0</v>
      </c>
      <c r="AK63" s="691">
        <v>0</v>
      </c>
      <c r="AL63" s="691">
        <v>0</v>
      </c>
      <c r="AM63" s="691">
        <v>0</v>
      </c>
      <c r="AN63" s="691">
        <v>0</v>
      </c>
      <c r="AO63" s="691">
        <v>0</v>
      </c>
      <c r="AP63" s="742"/>
      <c r="AQ63" s="691">
        <v>0</v>
      </c>
      <c r="AR63" s="691">
        <v>0</v>
      </c>
      <c r="AS63" s="691">
        <v>112773.599534686</v>
      </c>
      <c r="AT63" s="691">
        <v>112773.599534686</v>
      </c>
      <c r="AU63" s="691">
        <v>108427.769903818</v>
      </c>
      <c r="AV63" s="691">
        <v>91860.696372028993</v>
      </c>
      <c r="AW63" s="691">
        <v>91860.696372028993</v>
      </c>
      <c r="AX63" s="691">
        <v>91860.696372028993</v>
      </c>
      <c r="AY63" s="691">
        <v>91860.696372028993</v>
      </c>
      <c r="AZ63" s="691">
        <v>91784.140122905999</v>
      </c>
      <c r="BA63" s="691">
        <v>66742.497133287994</v>
      </c>
      <c r="BB63" s="691">
        <v>66742.497133287994</v>
      </c>
      <c r="BC63" s="691">
        <v>60685.356911510004</v>
      </c>
      <c r="BD63" s="691">
        <v>59821.170737312998</v>
      </c>
      <c r="BE63" s="691">
        <v>59821.170737312998</v>
      </c>
      <c r="BF63" s="691">
        <v>59575.254970237002</v>
      </c>
      <c r="BG63" s="691">
        <v>59575.254970237002</v>
      </c>
      <c r="BH63" s="691">
        <v>59524.833813844998</v>
      </c>
      <c r="BI63" s="691">
        <v>57685.439815479003</v>
      </c>
      <c r="BJ63" s="691">
        <v>33860.073267726002</v>
      </c>
      <c r="BK63" s="691">
        <v>33860.073267726002</v>
      </c>
      <c r="BL63" s="691">
        <v>33860.073267726002</v>
      </c>
      <c r="BM63" s="691">
        <v>0</v>
      </c>
      <c r="BN63" s="691">
        <v>0</v>
      </c>
      <c r="BO63" s="691">
        <v>0</v>
      </c>
      <c r="BP63" s="691">
        <v>0</v>
      </c>
      <c r="BQ63" s="691">
        <v>0</v>
      </c>
      <c r="BR63" s="691">
        <v>0</v>
      </c>
      <c r="BS63" s="691">
        <v>0</v>
      </c>
      <c r="BT63" s="691">
        <v>0</v>
      </c>
    </row>
    <row r="64" spans="2:73">
      <c r="B64" s="690" t="s">
        <v>208</v>
      </c>
      <c r="C64" s="690" t="s">
        <v>715</v>
      </c>
      <c r="D64" s="690" t="s">
        <v>22</v>
      </c>
      <c r="E64" s="690" t="s">
        <v>695</v>
      </c>
      <c r="F64" s="690" t="s">
        <v>717</v>
      </c>
      <c r="G64" s="690" t="s">
        <v>713</v>
      </c>
      <c r="H64" s="690">
        <v>2012</v>
      </c>
      <c r="I64" s="643" t="s">
        <v>572</v>
      </c>
      <c r="J64" s="643" t="s">
        <v>581</v>
      </c>
      <c r="K64" s="632"/>
      <c r="L64" s="691">
        <v>304090.52970359201</v>
      </c>
      <c r="M64" s="691">
        <v>0</v>
      </c>
      <c r="N64" s="691">
        <v>36.206981966000001</v>
      </c>
      <c r="O64" s="691">
        <v>36.206981966000001</v>
      </c>
      <c r="P64" s="691">
        <v>36.206981966000001</v>
      </c>
      <c r="Q64" s="691">
        <v>36.206981966000001</v>
      </c>
      <c r="R64" s="691">
        <v>36.206981966000001</v>
      </c>
      <c r="S64" s="691">
        <v>20.252886037</v>
      </c>
      <c r="T64" s="691">
        <v>20.252886037</v>
      </c>
      <c r="U64" s="691">
        <v>20.252886037</v>
      </c>
      <c r="V64" s="691">
        <v>19.535096702000001</v>
      </c>
      <c r="W64" s="691">
        <v>19.262153163000001</v>
      </c>
      <c r="X64" s="691">
        <v>18.563368437000001</v>
      </c>
      <c r="Y64" s="691">
        <v>17.500261218999999</v>
      </c>
      <c r="Z64" s="691">
        <v>13.318921932</v>
      </c>
      <c r="AA64" s="691">
        <v>13.318921932</v>
      </c>
      <c r="AB64" s="691">
        <v>13.318921932</v>
      </c>
      <c r="AC64" s="691">
        <v>10.481195537</v>
      </c>
      <c r="AD64" s="691">
        <v>0.91964536699999999</v>
      </c>
      <c r="AE64" s="691">
        <v>0</v>
      </c>
      <c r="AF64" s="691">
        <v>0</v>
      </c>
      <c r="AG64" s="691">
        <v>0</v>
      </c>
      <c r="AH64" s="691">
        <v>0</v>
      </c>
      <c r="AI64" s="691">
        <v>0</v>
      </c>
      <c r="AJ64" s="691">
        <v>0</v>
      </c>
      <c r="AK64" s="691">
        <v>0</v>
      </c>
      <c r="AL64" s="691">
        <v>0</v>
      </c>
      <c r="AM64" s="691">
        <v>0</v>
      </c>
      <c r="AN64" s="691">
        <v>0</v>
      </c>
      <c r="AO64" s="691">
        <v>0</v>
      </c>
      <c r="AP64" s="632"/>
      <c r="AQ64" s="740">
        <v>0</v>
      </c>
      <c r="AR64" s="740">
        <v>0</v>
      </c>
      <c r="AS64" s="691">
        <v>0</v>
      </c>
      <c r="AT64" s="691">
        <v>19949.753410000001</v>
      </c>
      <c r="AU64" s="691">
        <v>19949.753410000001</v>
      </c>
      <c r="AV64" s="691">
        <v>19949.753410000001</v>
      </c>
      <c r="AW64" s="691">
        <v>19949.753410000001</v>
      </c>
      <c r="AX64" s="691">
        <v>0</v>
      </c>
      <c r="AY64" s="691">
        <v>0</v>
      </c>
      <c r="AZ64" s="691">
        <v>0</v>
      </c>
      <c r="BA64" s="691">
        <v>0</v>
      </c>
      <c r="BB64" s="691">
        <v>0</v>
      </c>
      <c r="BC64" s="691">
        <v>0</v>
      </c>
      <c r="BD64" s="691">
        <v>0</v>
      </c>
      <c r="BE64" s="691">
        <v>0</v>
      </c>
      <c r="BF64" s="691">
        <v>0</v>
      </c>
      <c r="BG64" s="691">
        <v>0</v>
      </c>
      <c r="BH64" s="691">
        <v>0</v>
      </c>
      <c r="BI64" s="691">
        <v>0</v>
      </c>
      <c r="BJ64" s="691">
        <v>0</v>
      </c>
      <c r="BK64" s="691">
        <v>0</v>
      </c>
      <c r="BL64" s="691">
        <v>0</v>
      </c>
      <c r="BM64" s="691">
        <v>0</v>
      </c>
      <c r="BN64" s="691">
        <v>0</v>
      </c>
      <c r="BO64" s="691">
        <v>0</v>
      </c>
      <c r="BP64" s="691">
        <v>0</v>
      </c>
      <c r="BQ64" s="691">
        <v>0</v>
      </c>
      <c r="BR64" s="691">
        <v>0</v>
      </c>
      <c r="BS64" s="691">
        <v>0</v>
      </c>
      <c r="BT64" s="691">
        <v>0</v>
      </c>
    </row>
    <row r="65" spans="2:73">
      <c r="B65" s="690" t="s">
        <v>208</v>
      </c>
      <c r="C65" s="690" t="s">
        <v>715</v>
      </c>
      <c r="D65" s="690" t="s">
        <v>22</v>
      </c>
      <c r="E65" s="690" t="s">
        <v>695</v>
      </c>
      <c r="F65" s="690" t="s">
        <v>717</v>
      </c>
      <c r="G65" s="690" t="s">
        <v>713</v>
      </c>
      <c r="H65" s="690">
        <v>2013</v>
      </c>
      <c r="I65" s="643" t="s">
        <v>572</v>
      </c>
      <c r="J65" s="643" t="s">
        <v>588</v>
      </c>
      <c r="K65" s="632"/>
      <c r="L65" s="691">
        <v>0</v>
      </c>
      <c r="M65" s="691">
        <v>0</v>
      </c>
      <c r="N65" s="691">
        <v>694.39438629999995</v>
      </c>
      <c r="O65" s="691">
        <v>688.28134068999998</v>
      </c>
      <c r="P65" s="691">
        <v>683.14381552099996</v>
      </c>
      <c r="Q65" s="691">
        <v>676.731538258</v>
      </c>
      <c r="R65" s="691">
        <v>640.76307169100005</v>
      </c>
      <c r="S65" s="691">
        <v>630.76360060699994</v>
      </c>
      <c r="T65" s="691">
        <v>630.76360060699994</v>
      </c>
      <c r="U65" s="691">
        <v>630.75134317000004</v>
      </c>
      <c r="V65" s="691">
        <v>579.72411730399995</v>
      </c>
      <c r="W65" s="691">
        <v>506.83041504500005</v>
      </c>
      <c r="X65" s="691">
        <v>417.77209035099997</v>
      </c>
      <c r="Y65" s="691">
        <v>417.67045826600003</v>
      </c>
      <c r="Z65" s="691">
        <v>142.807589358</v>
      </c>
      <c r="AA65" s="691">
        <v>102.11345049000001</v>
      </c>
      <c r="AB65" s="691">
        <v>102.11345049000001</v>
      </c>
      <c r="AC65" s="691">
        <v>93.049350150999999</v>
      </c>
      <c r="AD65" s="691">
        <v>55.611207561999997</v>
      </c>
      <c r="AE65" s="691">
        <v>55.561629001999997</v>
      </c>
      <c r="AF65" s="691">
        <v>55.561629001999997</v>
      </c>
      <c r="AG65" s="691">
        <v>55.561629001999997</v>
      </c>
      <c r="AH65" s="691">
        <v>0</v>
      </c>
      <c r="AI65" s="691">
        <v>0</v>
      </c>
      <c r="AJ65" s="691">
        <v>0</v>
      </c>
      <c r="AK65" s="691">
        <v>0</v>
      </c>
      <c r="AL65" s="691">
        <v>0</v>
      </c>
      <c r="AM65" s="691">
        <v>0</v>
      </c>
      <c r="AN65" s="691">
        <v>0</v>
      </c>
      <c r="AO65" s="691">
        <v>0</v>
      </c>
      <c r="AP65" s="741"/>
      <c r="AQ65" s="691">
        <v>0</v>
      </c>
      <c r="AR65" s="691">
        <v>0</v>
      </c>
      <c r="AS65" s="691">
        <v>159214.20054424601</v>
      </c>
      <c r="AT65" s="691">
        <v>159214.20054424601</v>
      </c>
      <c r="AU65" s="691">
        <v>159214.20054424601</v>
      </c>
      <c r="AV65" s="691">
        <v>158906.566989246</v>
      </c>
      <c r="AW65" s="691">
        <v>98274.800113735997</v>
      </c>
      <c r="AX65" s="691">
        <v>0</v>
      </c>
      <c r="AY65" s="691">
        <v>0</v>
      </c>
      <c r="AZ65" s="691">
        <v>0</v>
      </c>
      <c r="BA65" s="691">
        <v>0</v>
      </c>
      <c r="BB65" s="691">
        <v>0</v>
      </c>
      <c r="BC65" s="691">
        <v>0</v>
      </c>
      <c r="BD65" s="691">
        <v>0</v>
      </c>
      <c r="BE65" s="691">
        <v>0</v>
      </c>
      <c r="BF65" s="691">
        <v>0</v>
      </c>
      <c r="BG65" s="691">
        <v>0</v>
      </c>
      <c r="BH65" s="691">
        <v>0</v>
      </c>
      <c r="BI65" s="691">
        <v>0</v>
      </c>
      <c r="BJ65" s="691">
        <v>0</v>
      </c>
      <c r="BK65" s="691">
        <v>0</v>
      </c>
      <c r="BL65" s="691">
        <v>0</v>
      </c>
      <c r="BM65" s="691">
        <v>0</v>
      </c>
      <c r="BN65" s="691">
        <v>0</v>
      </c>
      <c r="BO65" s="691">
        <v>0</v>
      </c>
      <c r="BP65" s="691">
        <v>0</v>
      </c>
      <c r="BQ65" s="691">
        <v>0</v>
      </c>
      <c r="BR65" s="691">
        <v>0</v>
      </c>
      <c r="BS65" s="691">
        <v>0</v>
      </c>
      <c r="BT65" s="691">
        <v>0</v>
      </c>
    </row>
    <row r="66" spans="2:73">
      <c r="B66" s="690" t="s">
        <v>208</v>
      </c>
      <c r="C66" s="690" t="s">
        <v>715</v>
      </c>
      <c r="D66" s="690" t="s">
        <v>728</v>
      </c>
      <c r="E66" s="690" t="s">
        <v>695</v>
      </c>
      <c r="F66" s="690" t="s">
        <v>717</v>
      </c>
      <c r="G66" s="690" t="s">
        <v>713</v>
      </c>
      <c r="H66" s="690">
        <v>2013</v>
      </c>
      <c r="I66" s="643" t="s">
        <v>572</v>
      </c>
      <c r="J66" s="643" t="s">
        <v>588</v>
      </c>
      <c r="K66" s="632"/>
      <c r="L66" s="691">
        <v>0</v>
      </c>
      <c r="M66" s="691">
        <v>0</v>
      </c>
      <c r="N66" s="691">
        <v>20.597272408999999</v>
      </c>
      <c r="O66" s="691">
        <v>20.597272408999999</v>
      </c>
      <c r="P66" s="691">
        <v>20.597272408999999</v>
      </c>
      <c r="Q66" s="691">
        <v>17.634266628999999</v>
      </c>
      <c r="R66" s="691">
        <v>12.763066673999999</v>
      </c>
      <c r="S66" s="691">
        <v>12.763066673999999</v>
      </c>
      <c r="T66" s="691">
        <v>12.763066673999999</v>
      </c>
      <c r="U66" s="691">
        <v>12.763066673999999</v>
      </c>
      <c r="V66" s="691">
        <v>12.763066673999999</v>
      </c>
      <c r="W66" s="691">
        <v>12.763066673999999</v>
      </c>
      <c r="X66" s="691">
        <v>12.534729176000001</v>
      </c>
      <c r="Y66" s="691">
        <v>10.474310003999999</v>
      </c>
      <c r="Z66" s="691">
        <v>0</v>
      </c>
      <c r="AA66" s="691">
        <v>0</v>
      </c>
      <c r="AB66" s="691">
        <v>0</v>
      </c>
      <c r="AC66" s="691">
        <v>0</v>
      </c>
      <c r="AD66" s="691">
        <v>0</v>
      </c>
      <c r="AE66" s="691">
        <v>0</v>
      </c>
      <c r="AF66" s="691">
        <v>0</v>
      </c>
      <c r="AG66" s="691">
        <v>0</v>
      </c>
      <c r="AH66" s="691">
        <v>0</v>
      </c>
      <c r="AI66" s="691">
        <v>0</v>
      </c>
      <c r="AJ66" s="691">
        <v>0</v>
      </c>
      <c r="AK66" s="691">
        <v>0</v>
      </c>
      <c r="AL66" s="691">
        <v>0</v>
      </c>
      <c r="AM66" s="691">
        <v>0</v>
      </c>
      <c r="AN66" s="691">
        <v>0</v>
      </c>
      <c r="AO66" s="691">
        <v>0</v>
      </c>
      <c r="AP66" s="741"/>
      <c r="AQ66" s="691">
        <v>0</v>
      </c>
      <c r="AR66" s="691">
        <v>0</v>
      </c>
      <c r="AS66" s="691">
        <v>251367.39119400299</v>
      </c>
      <c r="AT66" s="691">
        <v>251367.39119400299</v>
      </c>
      <c r="AU66" s="691">
        <v>236221.90063241901</v>
      </c>
      <c r="AV66" s="691">
        <v>184534.185735326</v>
      </c>
      <c r="AW66" s="691">
        <v>184534.185735326</v>
      </c>
      <c r="AX66" s="691">
        <v>184534.185735326</v>
      </c>
      <c r="AY66" s="691">
        <v>184534.185735326</v>
      </c>
      <c r="AZ66" s="691">
        <v>184316.72160737999</v>
      </c>
      <c r="BA66" s="691">
        <v>154999.654227569</v>
      </c>
      <c r="BB66" s="691">
        <v>154999.654227569</v>
      </c>
      <c r="BC66" s="691">
        <v>134874.70334077501</v>
      </c>
      <c r="BD66" s="691">
        <v>86711.399128575998</v>
      </c>
      <c r="BE66" s="691">
        <v>86711.399128575998</v>
      </c>
      <c r="BF66" s="691">
        <v>82135.345043149995</v>
      </c>
      <c r="BG66" s="691">
        <v>82135.345043149995</v>
      </c>
      <c r="BH66" s="691">
        <v>81547.757318667995</v>
      </c>
      <c r="BI66" s="691">
        <v>70389.416435320003</v>
      </c>
      <c r="BJ66" s="691">
        <v>41316.997804350998</v>
      </c>
      <c r="BK66" s="691">
        <v>41316.997804350998</v>
      </c>
      <c r="BL66" s="691">
        <v>41316.997804350998</v>
      </c>
      <c r="BM66" s="691">
        <v>0</v>
      </c>
      <c r="BN66" s="691">
        <v>0</v>
      </c>
      <c r="BO66" s="691">
        <v>0</v>
      </c>
      <c r="BP66" s="691">
        <v>0</v>
      </c>
      <c r="BQ66" s="691">
        <v>0</v>
      </c>
      <c r="BR66" s="691">
        <v>0</v>
      </c>
      <c r="BS66" s="691">
        <v>0</v>
      </c>
      <c r="BT66" s="691">
        <v>0</v>
      </c>
    </row>
    <row r="67" spans="2:73">
      <c r="B67" s="690" t="s">
        <v>208</v>
      </c>
      <c r="C67" s="690" t="s">
        <v>712</v>
      </c>
      <c r="D67" s="690" t="s">
        <v>729</v>
      </c>
      <c r="E67" s="690" t="s">
        <v>695</v>
      </c>
      <c r="F67" s="690" t="s">
        <v>29</v>
      </c>
      <c r="G67" s="690" t="s">
        <v>713</v>
      </c>
      <c r="H67" s="690">
        <v>2013</v>
      </c>
      <c r="I67" s="643" t="s">
        <v>572</v>
      </c>
      <c r="J67" s="643" t="s">
        <v>588</v>
      </c>
      <c r="K67" s="632"/>
      <c r="L67" s="691">
        <v>0</v>
      </c>
      <c r="M67" s="691">
        <v>0</v>
      </c>
      <c r="N67" s="691">
        <v>7.5584421150000001</v>
      </c>
      <c r="O67" s="691">
        <v>7.5584421150000001</v>
      </c>
      <c r="P67" s="691">
        <v>7.2856226690000003</v>
      </c>
      <c r="Q67" s="691">
        <v>6.2455865389999996</v>
      </c>
      <c r="R67" s="691">
        <v>6.2455865389999996</v>
      </c>
      <c r="S67" s="691">
        <v>6.2455865389999996</v>
      </c>
      <c r="T67" s="691">
        <v>6.2455865389999996</v>
      </c>
      <c r="U67" s="691">
        <v>6.2368472419999996</v>
      </c>
      <c r="V67" s="691">
        <v>4.664800531</v>
      </c>
      <c r="W67" s="691">
        <v>4.664800531</v>
      </c>
      <c r="X67" s="691">
        <v>3.7470751760000001</v>
      </c>
      <c r="Y67" s="691">
        <v>3.7469703129999998</v>
      </c>
      <c r="Z67" s="691">
        <v>3.7469703129999998</v>
      </c>
      <c r="AA67" s="691">
        <v>3.7413843029999998</v>
      </c>
      <c r="AB67" s="691">
        <v>3.7413843029999998</v>
      </c>
      <c r="AC67" s="691">
        <v>3.7368082930000002</v>
      </c>
      <c r="AD67" s="691">
        <v>3.6213361060000002</v>
      </c>
      <c r="AE67" s="691">
        <v>2.1256439450000002</v>
      </c>
      <c r="AF67" s="691">
        <v>2.1256439450000002</v>
      </c>
      <c r="AG67" s="691">
        <v>2.1256439450000002</v>
      </c>
      <c r="AH67" s="691">
        <v>0</v>
      </c>
      <c r="AI67" s="691">
        <v>0</v>
      </c>
      <c r="AJ67" s="691">
        <v>0</v>
      </c>
      <c r="AK67" s="691">
        <v>0</v>
      </c>
      <c r="AL67" s="691">
        <v>0</v>
      </c>
      <c r="AM67" s="691">
        <v>0</v>
      </c>
      <c r="AN67" s="691">
        <v>0</v>
      </c>
      <c r="AO67" s="691">
        <v>0</v>
      </c>
      <c r="AP67" s="742"/>
      <c r="AQ67" s="691">
        <v>0</v>
      </c>
      <c r="AR67" s="691">
        <v>0</v>
      </c>
      <c r="AS67" s="691">
        <v>213751.355117798</v>
      </c>
      <c r="AT67" s="691">
        <v>206586.34057617199</v>
      </c>
      <c r="AU67" s="691">
        <v>199927.20436477699</v>
      </c>
      <c r="AV67" s="691">
        <v>173812.03610611</v>
      </c>
      <c r="AW67" s="691">
        <v>161607.647693634</v>
      </c>
      <c r="AX67" s="691">
        <v>151906.49454116801</v>
      </c>
      <c r="AY67" s="691">
        <v>142125.151615143</v>
      </c>
      <c r="AZ67" s="691">
        <v>142125.151615143</v>
      </c>
      <c r="BA67" s="691">
        <v>37225.005409240999</v>
      </c>
      <c r="BB67" s="691">
        <v>36662.750419616998</v>
      </c>
      <c r="BC67" s="691">
        <v>34686.641372680999</v>
      </c>
      <c r="BD67" s="691">
        <v>34686.641372680999</v>
      </c>
      <c r="BE67" s="691">
        <v>33428.224990845003</v>
      </c>
      <c r="BF67" s="691">
        <v>33428.224990845003</v>
      </c>
      <c r="BG67" s="691">
        <v>5150.9328765869996</v>
      </c>
      <c r="BH67" s="691">
        <v>5051.0126953130002</v>
      </c>
      <c r="BI67" s="691">
        <v>5051.0126953130002</v>
      </c>
      <c r="BJ67" s="691">
        <v>5051.0126953130002</v>
      </c>
      <c r="BK67" s="691">
        <v>5051.0126953130002</v>
      </c>
      <c r="BL67" s="691">
        <v>5051.0126953130002</v>
      </c>
      <c r="BM67" s="691">
        <v>5051.0126953130002</v>
      </c>
      <c r="BN67" s="691">
        <v>0</v>
      </c>
      <c r="BO67" s="691">
        <v>0</v>
      </c>
      <c r="BP67" s="691">
        <v>0</v>
      </c>
      <c r="BQ67" s="691">
        <v>0</v>
      </c>
      <c r="BR67" s="691">
        <v>0</v>
      </c>
      <c r="BS67" s="691">
        <v>0</v>
      </c>
      <c r="BT67" s="691">
        <v>0</v>
      </c>
    </row>
    <row r="68" spans="2:73">
      <c r="B68" s="690" t="s">
        <v>208</v>
      </c>
      <c r="C68" s="690" t="s">
        <v>712</v>
      </c>
      <c r="D68" s="690" t="s">
        <v>2</v>
      </c>
      <c r="E68" s="690" t="s">
        <v>695</v>
      </c>
      <c r="F68" s="690" t="s">
        <v>29</v>
      </c>
      <c r="G68" s="690" t="s">
        <v>713</v>
      </c>
      <c r="H68" s="690">
        <v>2013</v>
      </c>
      <c r="I68" s="643" t="s">
        <v>572</v>
      </c>
      <c r="J68" s="643" t="s">
        <v>588</v>
      </c>
      <c r="K68" s="632"/>
      <c r="L68" s="691">
        <v>0</v>
      </c>
      <c r="M68" s="691">
        <v>0</v>
      </c>
      <c r="N68" s="691">
        <v>11.18848135</v>
      </c>
      <c r="O68" s="691">
        <v>11.18848135</v>
      </c>
      <c r="P68" s="691">
        <v>11.18848135</v>
      </c>
      <c r="Q68" s="691">
        <v>11.18848135</v>
      </c>
      <c r="R68" s="691">
        <v>0</v>
      </c>
      <c r="S68" s="691">
        <v>0</v>
      </c>
      <c r="T68" s="691">
        <v>0</v>
      </c>
      <c r="U68" s="691">
        <v>0</v>
      </c>
      <c r="V68" s="691">
        <v>0</v>
      </c>
      <c r="W68" s="691">
        <v>0</v>
      </c>
      <c r="X68" s="691">
        <v>0</v>
      </c>
      <c r="Y68" s="691">
        <v>0</v>
      </c>
      <c r="Z68" s="691">
        <v>0</v>
      </c>
      <c r="AA68" s="691">
        <v>0</v>
      </c>
      <c r="AB68" s="691">
        <v>0</v>
      </c>
      <c r="AC68" s="691">
        <v>0</v>
      </c>
      <c r="AD68" s="691">
        <v>0</v>
      </c>
      <c r="AE68" s="691">
        <v>0</v>
      </c>
      <c r="AF68" s="691">
        <v>0</v>
      </c>
      <c r="AG68" s="691">
        <v>0</v>
      </c>
      <c r="AH68" s="691">
        <v>0</v>
      </c>
      <c r="AI68" s="691">
        <v>0</v>
      </c>
      <c r="AJ68" s="691">
        <v>0</v>
      </c>
      <c r="AK68" s="691">
        <v>0</v>
      </c>
      <c r="AL68" s="691">
        <v>0</v>
      </c>
      <c r="AM68" s="691">
        <v>0</v>
      </c>
      <c r="AN68" s="691">
        <v>0</v>
      </c>
      <c r="AO68" s="691">
        <v>0</v>
      </c>
      <c r="AP68" s="741"/>
      <c r="AQ68" s="691">
        <v>0</v>
      </c>
      <c r="AR68" s="691">
        <v>0</v>
      </c>
      <c r="AS68" s="691">
        <v>664712.44543157995</v>
      </c>
      <c r="AT68" s="691">
        <v>664712.44543157995</v>
      </c>
      <c r="AU68" s="691">
        <v>664712.44543157995</v>
      </c>
      <c r="AV68" s="691">
        <v>664712.44543157995</v>
      </c>
      <c r="AW68" s="691">
        <v>664712.44543157995</v>
      </c>
      <c r="AX68" s="691">
        <v>664712.44543157995</v>
      </c>
      <c r="AY68" s="691">
        <v>664712.44543157995</v>
      </c>
      <c r="AZ68" s="691">
        <v>664712.44543157995</v>
      </c>
      <c r="BA68" s="691">
        <v>664712.44543157995</v>
      </c>
      <c r="BB68" s="691">
        <v>664712.44543157995</v>
      </c>
      <c r="BC68" s="691">
        <v>664712.44543157995</v>
      </c>
      <c r="BD68" s="691">
        <v>664712.44543157995</v>
      </c>
      <c r="BE68" s="691">
        <v>664712.44543157995</v>
      </c>
      <c r="BF68" s="691">
        <v>664712.44543157995</v>
      </c>
      <c r="BG68" s="691">
        <v>664712.44543157995</v>
      </c>
      <c r="BH68" s="691">
        <v>664712.44543157995</v>
      </c>
      <c r="BI68" s="691">
        <v>664712.44543157995</v>
      </c>
      <c r="BJ68" s="691">
        <v>664712.44543157995</v>
      </c>
      <c r="BK68" s="691">
        <v>555991.478472961</v>
      </c>
      <c r="BL68" s="691">
        <v>0</v>
      </c>
      <c r="BM68" s="691">
        <v>0</v>
      </c>
      <c r="BN68" s="691">
        <v>0</v>
      </c>
      <c r="BO68" s="691">
        <v>0</v>
      </c>
      <c r="BP68" s="691">
        <v>0</v>
      </c>
      <c r="BQ68" s="691">
        <v>0</v>
      </c>
      <c r="BR68" s="691">
        <v>0</v>
      </c>
      <c r="BS68" s="691">
        <v>0</v>
      </c>
      <c r="BT68" s="691">
        <v>0</v>
      </c>
    </row>
    <row r="69" spans="2:73">
      <c r="B69" s="690" t="s">
        <v>208</v>
      </c>
      <c r="C69" s="690" t="s">
        <v>712</v>
      </c>
      <c r="D69" s="690" t="s">
        <v>1</v>
      </c>
      <c r="E69" s="690" t="s">
        <v>695</v>
      </c>
      <c r="F69" s="690" t="s">
        <v>29</v>
      </c>
      <c r="G69" s="690" t="s">
        <v>713</v>
      </c>
      <c r="H69" s="690">
        <v>2013</v>
      </c>
      <c r="I69" s="643" t="s">
        <v>572</v>
      </c>
      <c r="J69" s="643" t="s">
        <v>588</v>
      </c>
      <c r="K69" s="632"/>
      <c r="L69" s="691">
        <v>0</v>
      </c>
      <c r="M69" s="691">
        <v>0</v>
      </c>
      <c r="N69" s="691">
        <v>23.760080157999997</v>
      </c>
      <c r="O69" s="691">
        <v>23.760080157999997</v>
      </c>
      <c r="P69" s="691">
        <v>23.760080157999997</v>
      </c>
      <c r="Q69" s="691">
        <v>23.445728068999998</v>
      </c>
      <c r="R69" s="691">
        <v>14.443329487</v>
      </c>
      <c r="S69" s="691">
        <v>0</v>
      </c>
      <c r="T69" s="691">
        <v>0</v>
      </c>
      <c r="U69" s="691">
        <v>0</v>
      </c>
      <c r="V69" s="691">
        <v>0</v>
      </c>
      <c r="W69" s="691">
        <v>0</v>
      </c>
      <c r="X69" s="691">
        <v>0</v>
      </c>
      <c r="Y69" s="691">
        <v>0</v>
      </c>
      <c r="Z69" s="691">
        <v>0</v>
      </c>
      <c r="AA69" s="691">
        <v>0</v>
      </c>
      <c r="AB69" s="691">
        <v>0</v>
      </c>
      <c r="AC69" s="691">
        <v>0</v>
      </c>
      <c r="AD69" s="691">
        <v>0</v>
      </c>
      <c r="AE69" s="691">
        <v>0</v>
      </c>
      <c r="AF69" s="691">
        <v>0</v>
      </c>
      <c r="AG69" s="691">
        <v>0</v>
      </c>
      <c r="AH69" s="691">
        <v>0</v>
      </c>
      <c r="AI69" s="691">
        <v>0</v>
      </c>
      <c r="AJ69" s="691">
        <v>0</v>
      </c>
      <c r="AK69" s="691">
        <v>0</v>
      </c>
      <c r="AL69" s="691">
        <v>0</v>
      </c>
      <c r="AM69" s="691">
        <v>0</v>
      </c>
      <c r="AN69" s="691">
        <v>0</v>
      </c>
      <c r="AO69" s="691">
        <v>0</v>
      </c>
      <c r="AP69" s="741"/>
      <c r="AQ69" s="691">
        <v>0</v>
      </c>
      <c r="AR69" s="691">
        <v>0</v>
      </c>
      <c r="AS69" s="691">
        <v>13988.168247760999</v>
      </c>
      <c r="AT69" s="691">
        <v>13988.168247760999</v>
      </c>
      <c r="AU69" s="691">
        <v>13988.168247760999</v>
      </c>
      <c r="AV69" s="691">
        <v>13988.168247760999</v>
      </c>
      <c r="AW69" s="691">
        <v>13988.168247760999</v>
      </c>
      <c r="AX69" s="691">
        <v>13988.168247760999</v>
      </c>
      <c r="AY69" s="691">
        <v>13988.168247760999</v>
      </c>
      <c r="AZ69" s="691">
        <v>13988.168247760999</v>
      </c>
      <c r="BA69" s="691">
        <v>13988.168247760999</v>
      </c>
      <c r="BB69" s="691">
        <v>13988.168247760999</v>
      </c>
      <c r="BC69" s="691">
        <v>13988.168247760999</v>
      </c>
      <c r="BD69" s="691">
        <v>13988.168247760999</v>
      </c>
      <c r="BE69" s="691">
        <v>13988.168247760999</v>
      </c>
      <c r="BF69" s="691">
        <v>13988.168247760999</v>
      </c>
      <c r="BG69" s="691">
        <v>13988.168247760999</v>
      </c>
      <c r="BH69" s="691">
        <v>13988.168247760999</v>
      </c>
      <c r="BI69" s="691">
        <v>13988.168247760999</v>
      </c>
      <c r="BJ69" s="691">
        <v>12139.454239995999</v>
      </c>
      <c r="BK69" s="691">
        <v>0</v>
      </c>
      <c r="BL69" s="691">
        <v>0</v>
      </c>
      <c r="BM69" s="691">
        <v>0</v>
      </c>
      <c r="BN69" s="691">
        <v>0</v>
      </c>
      <c r="BO69" s="691">
        <v>0</v>
      </c>
      <c r="BP69" s="691">
        <v>0</v>
      </c>
      <c r="BQ69" s="691">
        <v>0</v>
      </c>
      <c r="BR69" s="691">
        <v>0</v>
      </c>
      <c r="BS69" s="691">
        <v>0</v>
      </c>
      <c r="BT69" s="691">
        <v>0</v>
      </c>
    </row>
    <row r="70" spans="2:73">
      <c r="B70" s="690" t="s">
        <v>208</v>
      </c>
      <c r="C70" s="690" t="s">
        <v>712</v>
      </c>
      <c r="D70" s="690" t="s">
        <v>730</v>
      </c>
      <c r="E70" s="690" t="s">
        <v>695</v>
      </c>
      <c r="F70" s="690" t="s">
        <v>29</v>
      </c>
      <c r="G70" s="690" t="s">
        <v>713</v>
      </c>
      <c r="H70" s="690">
        <v>2013</v>
      </c>
      <c r="I70" s="643" t="s">
        <v>572</v>
      </c>
      <c r="J70" s="643" t="s">
        <v>588</v>
      </c>
      <c r="K70" s="632"/>
      <c r="L70" s="691">
        <v>0</v>
      </c>
      <c r="M70" s="691">
        <v>0</v>
      </c>
      <c r="N70" s="691">
        <v>17.318781967</v>
      </c>
      <c r="O70" s="691">
        <v>17.318781967</v>
      </c>
      <c r="P70" s="691">
        <v>16.367988977</v>
      </c>
      <c r="Q70" s="691">
        <v>13.123173842</v>
      </c>
      <c r="R70" s="691">
        <v>13.123173842</v>
      </c>
      <c r="S70" s="691">
        <v>13.123173842</v>
      </c>
      <c r="T70" s="691">
        <v>13.123173842</v>
      </c>
      <c r="U70" s="691">
        <v>13.098349170000001</v>
      </c>
      <c r="V70" s="691">
        <v>11.257902864</v>
      </c>
      <c r="W70" s="691">
        <v>11.257902864</v>
      </c>
      <c r="X70" s="691">
        <v>8.1690591270000006</v>
      </c>
      <c r="Y70" s="691">
        <v>5.2766206049999997</v>
      </c>
      <c r="Z70" s="691">
        <v>5.2766206049999997</v>
      </c>
      <c r="AA70" s="691">
        <v>5.1726749160000001</v>
      </c>
      <c r="AB70" s="691">
        <v>5.1726749160000001</v>
      </c>
      <c r="AC70" s="691">
        <v>5.1193479479999997</v>
      </c>
      <c r="AD70" s="691">
        <v>4.4188574450000004</v>
      </c>
      <c r="AE70" s="691">
        <v>2.5937695270000001</v>
      </c>
      <c r="AF70" s="691">
        <v>2.5937695270000001</v>
      </c>
      <c r="AG70" s="691">
        <v>2.5937695270000001</v>
      </c>
      <c r="AH70" s="691">
        <v>0</v>
      </c>
      <c r="AI70" s="691">
        <v>0</v>
      </c>
      <c r="AJ70" s="691">
        <v>0</v>
      </c>
      <c r="AK70" s="691">
        <v>0</v>
      </c>
      <c r="AL70" s="691">
        <v>0</v>
      </c>
      <c r="AM70" s="691">
        <v>0</v>
      </c>
      <c r="AN70" s="691">
        <v>0</v>
      </c>
      <c r="AO70" s="691">
        <v>0</v>
      </c>
      <c r="AP70" s="741"/>
      <c r="AQ70" s="691">
        <v>0</v>
      </c>
      <c r="AR70" s="691">
        <v>0</v>
      </c>
      <c r="AS70" s="691">
        <v>303.72539999999998</v>
      </c>
      <c r="AT70" s="691">
        <v>0</v>
      </c>
      <c r="AU70" s="691">
        <v>0</v>
      </c>
      <c r="AV70" s="691">
        <v>0</v>
      </c>
      <c r="AW70" s="691">
        <v>0</v>
      </c>
      <c r="AX70" s="691">
        <v>0</v>
      </c>
      <c r="AY70" s="691">
        <v>0</v>
      </c>
      <c r="AZ70" s="691">
        <v>0</v>
      </c>
      <c r="BA70" s="691">
        <v>0</v>
      </c>
      <c r="BB70" s="691">
        <v>0</v>
      </c>
      <c r="BC70" s="691">
        <v>0</v>
      </c>
      <c r="BD70" s="691">
        <v>0</v>
      </c>
      <c r="BE70" s="691">
        <v>0</v>
      </c>
      <c r="BF70" s="691">
        <v>0</v>
      </c>
      <c r="BG70" s="691">
        <v>0</v>
      </c>
      <c r="BH70" s="691">
        <v>0</v>
      </c>
      <c r="BI70" s="691">
        <v>0</v>
      </c>
      <c r="BJ70" s="691">
        <v>0</v>
      </c>
      <c r="BK70" s="691">
        <v>0</v>
      </c>
      <c r="BL70" s="691">
        <v>0</v>
      </c>
      <c r="BM70" s="691">
        <v>0</v>
      </c>
      <c r="BN70" s="691">
        <v>0</v>
      </c>
      <c r="BO70" s="691">
        <v>0</v>
      </c>
      <c r="BP70" s="691">
        <v>0</v>
      </c>
      <c r="BQ70" s="691">
        <v>0</v>
      </c>
      <c r="BR70" s="691">
        <v>0</v>
      </c>
      <c r="BS70" s="691">
        <v>0</v>
      </c>
      <c r="BT70" s="691">
        <v>0</v>
      </c>
    </row>
    <row r="71" spans="2:73">
      <c r="B71" s="690" t="s">
        <v>208</v>
      </c>
      <c r="C71" s="690" t="s">
        <v>712</v>
      </c>
      <c r="D71" s="690" t="s">
        <v>14</v>
      </c>
      <c r="E71" s="690" t="s">
        <v>695</v>
      </c>
      <c r="F71" s="690" t="s">
        <v>29</v>
      </c>
      <c r="G71" s="690" t="s">
        <v>713</v>
      </c>
      <c r="H71" s="690">
        <v>2013</v>
      </c>
      <c r="I71" s="643" t="s">
        <v>572</v>
      </c>
      <c r="J71" s="643" t="s">
        <v>588</v>
      </c>
      <c r="K71" s="632"/>
      <c r="L71" s="691">
        <v>0</v>
      </c>
      <c r="M71" s="691">
        <v>0</v>
      </c>
      <c r="N71" s="691">
        <v>14.587223083</v>
      </c>
      <c r="O71" s="691">
        <v>14.215027217999999</v>
      </c>
      <c r="P71" s="691">
        <v>13.869109787999999</v>
      </c>
      <c r="Q71" s="691">
        <v>12.512523732</v>
      </c>
      <c r="R71" s="691">
        <v>11.878550907999999</v>
      </c>
      <c r="S71" s="691">
        <v>11.374612059</v>
      </c>
      <c r="T71" s="691">
        <v>10.866507642</v>
      </c>
      <c r="U71" s="691">
        <v>10.866507642</v>
      </c>
      <c r="V71" s="691">
        <v>5.4173347200000004</v>
      </c>
      <c r="W71" s="691">
        <v>4.815309032</v>
      </c>
      <c r="X71" s="691">
        <v>4.6873006019999996</v>
      </c>
      <c r="Y71" s="691">
        <v>4.6873006019999996</v>
      </c>
      <c r="Z71" s="691">
        <v>4.308790246</v>
      </c>
      <c r="AA71" s="691">
        <v>4.308790246</v>
      </c>
      <c r="AB71" s="691">
        <v>0.69724417699999997</v>
      </c>
      <c r="AC71" s="691">
        <v>0.68512719899999996</v>
      </c>
      <c r="AD71" s="691">
        <v>0.68512719899999996</v>
      </c>
      <c r="AE71" s="691">
        <v>0.68512719899999996</v>
      </c>
      <c r="AF71" s="691">
        <v>0.68512719899999996</v>
      </c>
      <c r="AG71" s="691">
        <v>0.68512719899999996</v>
      </c>
      <c r="AH71" s="691">
        <v>0.68512719899999996</v>
      </c>
      <c r="AI71" s="691">
        <v>0</v>
      </c>
      <c r="AJ71" s="691">
        <v>0</v>
      </c>
      <c r="AK71" s="691">
        <v>0</v>
      </c>
      <c r="AL71" s="691">
        <v>0</v>
      </c>
      <c r="AM71" s="691">
        <v>0</v>
      </c>
      <c r="AN71" s="691">
        <v>0</v>
      </c>
      <c r="AO71" s="691">
        <v>0</v>
      </c>
      <c r="AP71" s="742"/>
      <c r="AQ71" s="691">
        <v>0</v>
      </c>
      <c r="AR71" s="691">
        <v>0</v>
      </c>
      <c r="AS71" s="691">
        <v>943.97479999999996</v>
      </c>
      <c r="AT71" s="691">
        <v>0</v>
      </c>
      <c r="AU71" s="691">
        <v>0</v>
      </c>
      <c r="AV71" s="691">
        <v>0</v>
      </c>
      <c r="AW71" s="691">
        <v>0</v>
      </c>
      <c r="AX71" s="691">
        <v>0</v>
      </c>
      <c r="AY71" s="691">
        <v>0</v>
      </c>
      <c r="AZ71" s="691">
        <v>0</v>
      </c>
      <c r="BA71" s="691">
        <v>0</v>
      </c>
      <c r="BB71" s="691">
        <v>0</v>
      </c>
      <c r="BC71" s="691">
        <v>0</v>
      </c>
      <c r="BD71" s="691">
        <v>0</v>
      </c>
      <c r="BE71" s="691">
        <v>0</v>
      </c>
      <c r="BF71" s="691">
        <v>0</v>
      </c>
      <c r="BG71" s="691">
        <v>0</v>
      </c>
      <c r="BH71" s="691">
        <v>0</v>
      </c>
      <c r="BI71" s="691">
        <v>0</v>
      </c>
      <c r="BJ71" s="691">
        <v>0</v>
      </c>
      <c r="BK71" s="691">
        <v>0</v>
      </c>
      <c r="BL71" s="691">
        <v>0</v>
      </c>
      <c r="BM71" s="691">
        <v>0</v>
      </c>
      <c r="BN71" s="691">
        <v>0</v>
      </c>
      <c r="BO71" s="691">
        <v>0</v>
      </c>
      <c r="BP71" s="691">
        <v>0</v>
      </c>
      <c r="BQ71" s="691">
        <v>0</v>
      </c>
      <c r="BR71" s="691">
        <v>0</v>
      </c>
      <c r="BS71" s="691">
        <v>0</v>
      </c>
      <c r="BT71" s="691">
        <v>0</v>
      </c>
    </row>
    <row r="72" spans="2:73">
      <c r="B72" s="690" t="s">
        <v>208</v>
      </c>
      <c r="C72" s="690" t="s">
        <v>712</v>
      </c>
      <c r="D72" s="690" t="s">
        <v>731</v>
      </c>
      <c r="E72" s="690" t="s">
        <v>695</v>
      </c>
      <c r="F72" s="690" t="s">
        <v>29</v>
      </c>
      <c r="G72" s="690" t="s">
        <v>713</v>
      </c>
      <c r="H72" s="690">
        <v>2013</v>
      </c>
      <c r="I72" s="643" t="s">
        <v>572</v>
      </c>
      <c r="J72" s="643" t="s">
        <v>588</v>
      </c>
      <c r="K72" s="632"/>
      <c r="L72" s="691">
        <v>0</v>
      </c>
      <c r="M72" s="691">
        <v>0</v>
      </c>
      <c r="N72" s="691">
        <v>407.91558985799998</v>
      </c>
      <c r="O72" s="691">
        <v>407.91558985799998</v>
      </c>
      <c r="P72" s="691">
        <v>407.91558985799998</v>
      </c>
      <c r="Q72" s="691">
        <v>407.91558985799998</v>
      </c>
      <c r="R72" s="691">
        <v>407.91558985799998</v>
      </c>
      <c r="S72" s="691">
        <v>407.91558985799998</v>
      </c>
      <c r="T72" s="691">
        <v>407.91558985799998</v>
      </c>
      <c r="U72" s="691">
        <v>407.91558985799998</v>
      </c>
      <c r="V72" s="691">
        <v>407.91558985799998</v>
      </c>
      <c r="W72" s="691">
        <v>407.91558985799998</v>
      </c>
      <c r="X72" s="691">
        <v>407.91558985799998</v>
      </c>
      <c r="Y72" s="691">
        <v>407.91558985799998</v>
      </c>
      <c r="Z72" s="691">
        <v>407.91558985799998</v>
      </c>
      <c r="AA72" s="691">
        <v>407.91558985799998</v>
      </c>
      <c r="AB72" s="691">
        <v>407.91558985799998</v>
      </c>
      <c r="AC72" s="691">
        <v>407.91558985799998</v>
      </c>
      <c r="AD72" s="691">
        <v>407.91558985799998</v>
      </c>
      <c r="AE72" s="691">
        <v>407.91558985799998</v>
      </c>
      <c r="AF72" s="691">
        <v>286.33836922799998</v>
      </c>
      <c r="AG72" s="691">
        <v>0</v>
      </c>
      <c r="AH72" s="691">
        <v>0</v>
      </c>
      <c r="AI72" s="691">
        <v>0</v>
      </c>
      <c r="AJ72" s="691">
        <v>0</v>
      </c>
      <c r="AK72" s="691">
        <v>0</v>
      </c>
      <c r="AL72" s="691">
        <v>0</v>
      </c>
      <c r="AM72" s="691">
        <v>0</v>
      </c>
      <c r="AN72" s="691">
        <v>0</v>
      </c>
      <c r="AO72" s="691">
        <v>0</v>
      </c>
      <c r="AP72" s="741"/>
      <c r="AQ72" s="691">
        <v>0</v>
      </c>
      <c r="AR72" s="691">
        <v>0</v>
      </c>
      <c r="AS72" s="691">
        <v>649.41499999999996</v>
      </c>
      <c r="AT72" s="691">
        <v>0</v>
      </c>
      <c r="AU72" s="691">
        <v>0</v>
      </c>
      <c r="AV72" s="691">
        <v>0</v>
      </c>
      <c r="AW72" s="691">
        <v>0</v>
      </c>
      <c r="AX72" s="691">
        <v>0</v>
      </c>
      <c r="AY72" s="691">
        <v>0</v>
      </c>
      <c r="AZ72" s="691">
        <v>0</v>
      </c>
      <c r="BA72" s="691">
        <v>0</v>
      </c>
      <c r="BB72" s="691">
        <v>0</v>
      </c>
      <c r="BC72" s="691">
        <v>0</v>
      </c>
      <c r="BD72" s="691">
        <v>0</v>
      </c>
      <c r="BE72" s="691">
        <v>0</v>
      </c>
      <c r="BF72" s="691">
        <v>0</v>
      </c>
      <c r="BG72" s="691">
        <v>0</v>
      </c>
      <c r="BH72" s="691">
        <v>0</v>
      </c>
      <c r="BI72" s="691">
        <v>0</v>
      </c>
      <c r="BJ72" s="691">
        <v>0</v>
      </c>
      <c r="BK72" s="691">
        <v>0</v>
      </c>
      <c r="BL72" s="691">
        <v>0</v>
      </c>
      <c r="BM72" s="691">
        <v>0</v>
      </c>
      <c r="BN72" s="691">
        <v>0</v>
      </c>
      <c r="BO72" s="691">
        <v>0</v>
      </c>
      <c r="BP72" s="691">
        <v>0</v>
      </c>
      <c r="BQ72" s="691">
        <v>0</v>
      </c>
      <c r="BR72" s="691">
        <v>0</v>
      </c>
      <c r="BS72" s="691">
        <v>0</v>
      </c>
      <c r="BT72" s="691">
        <v>0</v>
      </c>
    </row>
    <row r="73" spans="2:73">
      <c r="B73" s="690" t="s">
        <v>208</v>
      </c>
      <c r="C73" s="690" t="s">
        <v>712</v>
      </c>
      <c r="D73" s="690" t="s">
        <v>731</v>
      </c>
      <c r="E73" s="690" t="s">
        <v>695</v>
      </c>
      <c r="F73" s="690" t="s">
        <v>29</v>
      </c>
      <c r="G73" s="690" t="s">
        <v>713</v>
      </c>
      <c r="H73" s="690">
        <v>2012</v>
      </c>
      <c r="I73" s="643" t="s">
        <v>572</v>
      </c>
      <c r="J73" s="643" t="s">
        <v>581</v>
      </c>
      <c r="K73" s="632"/>
      <c r="L73" s="691">
        <v>28362.016210772996</v>
      </c>
      <c r="M73" s="691">
        <v>0</v>
      </c>
      <c r="N73" s="691">
        <v>7.3668667339999994</v>
      </c>
      <c r="O73" s="691">
        <v>7.3668667339999994</v>
      </c>
      <c r="P73" s="691">
        <v>7.3668667339999994</v>
      </c>
      <c r="Q73" s="691">
        <v>7.3668667339999994</v>
      </c>
      <c r="R73" s="691">
        <v>7.3668667339999994</v>
      </c>
      <c r="S73" s="691">
        <v>7.3668667339999994</v>
      </c>
      <c r="T73" s="691">
        <v>7.3668667339999994</v>
      </c>
      <c r="U73" s="691">
        <v>7.3668667339999994</v>
      </c>
      <c r="V73" s="691">
        <v>7.3668667339999994</v>
      </c>
      <c r="W73" s="691">
        <v>7.3668667339999994</v>
      </c>
      <c r="X73" s="691">
        <v>7.3668667339999994</v>
      </c>
      <c r="Y73" s="691">
        <v>7.3668667339999994</v>
      </c>
      <c r="Z73" s="691">
        <v>7.3668667339999994</v>
      </c>
      <c r="AA73" s="691">
        <v>7.3668667339999994</v>
      </c>
      <c r="AB73" s="691">
        <v>7.3668667339999994</v>
      </c>
      <c r="AC73" s="691">
        <v>7.3668667339999994</v>
      </c>
      <c r="AD73" s="691">
        <v>7.3668667339999994</v>
      </c>
      <c r="AE73" s="691">
        <v>7.3668667339999994</v>
      </c>
      <c r="AF73" s="691">
        <v>7.3668667339999994</v>
      </c>
      <c r="AG73" s="691">
        <v>5.5138906969999999</v>
      </c>
      <c r="AH73" s="691">
        <v>0</v>
      </c>
      <c r="AI73" s="691">
        <v>0</v>
      </c>
      <c r="AJ73" s="691">
        <v>0</v>
      </c>
      <c r="AK73" s="691">
        <v>0</v>
      </c>
      <c r="AL73" s="691">
        <v>0</v>
      </c>
      <c r="AM73" s="632">
        <v>0</v>
      </c>
      <c r="AN73" s="691">
        <v>0</v>
      </c>
      <c r="AO73" s="691">
        <v>0</v>
      </c>
      <c r="AP73" s="691"/>
      <c r="AQ73" s="740">
        <v>0</v>
      </c>
      <c r="AR73" s="740">
        <v>0</v>
      </c>
      <c r="AS73" s="691">
        <v>0</v>
      </c>
      <c r="AT73" s="691">
        <v>1474.64</v>
      </c>
      <c r="AU73" s="691">
        <v>0</v>
      </c>
      <c r="AV73" s="691">
        <v>0</v>
      </c>
      <c r="AW73" s="691">
        <v>0</v>
      </c>
      <c r="AX73" s="691">
        <v>0</v>
      </c>
      <c r="AY73" s="691">
        <v>0</v>
      </c>
      <c r="AZ73" s="691">
        <v>0</v>
      </c>
      <c r="BA73" s="691">
        <v>0</v>
      </c>
      <c r="BB73" s="691">
        <v>0</v>
      </c>
      <c r="BC73" s="691">
        <v>0</v>
      </c>
      <c r="BD73" s="691">
        <v>0</v>
      </c>
      <c r="BE73" s="691">
        <v>0</v>
      </c>
      <c r="BF73" s="691">
        <v>0</v>
      </c>
      <c r="BG73" s="691">
        <v>0</v>
      </c>
      <c r="BH73" s="691">
        <v>0</v>
      </c>
      <c r="BI73" s="691">
        <v>0</v>
      </c>
      <c r="BJ73" s="691">
        <v>0</v>
      </c>
      <c r="BK73" s="691">
        <v>0</v>
      </c>
      <c r="BL73" s="691">
        <v>0</v>
      </c>
      <c r="BM73" s="691">
        <v>0</v>
      </c>
      <c r="BN73" s="691">
        <v>0</v>
      </c>
      <c r="BO73" s="691">
        <v>0</v>
      </c>
      <c r="BP73" s="691">
        <v>0</v>
      </c>
      <c r="BQ73" s="691">
        <v>0</v>
      </c>
      <c r="BR73" s="16">
        <v>0</v>
      </c>
      <c r="BS73" s="12">
        <v>0</v>
      </c>
      <c r="BT73" s="691">
        <v>0</v>
      </c>
    </row>
    <row r="74" spans="2:73">
      <c r="B74" s="690" t="s">
        <v>208</v>
      </c>
      <c r="C74" s="690" t="s">
        <v>712</v>
      </c>
      <c r="D74" s="690" t="s">
        <v>726</v>
      </c>
      <c r="E74" s="690" t="s">
        <v>695</v>
      </c>
      <c r="F74" s="690" t="s">
        <v>29</v>
      </c>
      <c r="G74" s="690" t="s">
        <v>714</v>
      </c>
      <c r="H74" s="690">
        <v>2008</v>
      </c>
      <c r="I74" s="643" t="s">
        <v>572</v>
      </c>
      <c r="J74" s="643" t="s">
        <v>581</v>
      </c>
      <c r="K74" s="632"/>
      <c r="L74" s="691">
        <v>0</v>
      </c>
      <c r="M74" s="691">
        <v>0</v>
      </c>
      <c r="N74" s="691">
        <v>0</v>
      </c>
      <c r="O74" s="691">
        <v>68.956569999999999</v>
      </c>
      <c r="P74" s="691">
        <v>0</v>
      </c>
      <c r="Q74" s="691">
        <v>0</v>
      </c>
      <c r="R74" s="691">
        <v>0</v>
      </c>
      <c r="S74" s="691">
        <v>0</v>
      </c>
      <c r="T74" s="691">
        <v>0</v>
      </c>
      <c r="U74" s="691">
        <v>0</v>
      </c>
      <c r="V74" s="691">
        <v>0</v>
      </c>
      <c r="W74" s="691">
        <v>0</v>
      </c>
      <c r="X74" s="691">
        <v>0</v>
      </c>
      <c r="Y74" s="691">
        <v>0</v>
      </c>
      <c r="Z74" s="691">
        <v>0</v>
      </c>
      <c r="AA74" s="691">
        <v>0</v>
      </c>
      <c r="AB74" s="691">
        <v>0</v>
      </c>
      <c r="AC74" s="691">
        <v>0</v>
      </c>
      <c r="AD74" s="691">
        <v>0</v>
      </c>
      <c r="AE74" s="691">
        <v>0</v>
      </c>
      <c r="AF74" s="691">
        <v>0</v>
      </c>
      <c r="AG74" s="691">
        <v>0</v>
      </c>
      <c r="AH74" s="691">
        <v>0</v>
      </c>
      <c r="AI74" s="691">
        <v>0</v>
      </c>
      <c r="AJ74" s="632">
        <v>0</v>
      </c>
      <c r="AK74" s="691">
        <v>0</v>
      </c>
      <c r="AL74" s="691">
        <v>0</v>
      </c>
      <c r="AM74" s="691">
        <v>0</v>
      </c>
      <c r="AN74" s="691">
        <v>0</v>
      </c>
      <c r="AO74" s="691">
        <v>0</v>
      </c>
      <c r="AP74" s="691"/>
      <c r="AQ74" s="740">
        <v>0</v>
      </c>
      <c r="AR74" s="740">
        <v>0</v>
      </c>
      <c r="AS74" s="691">
        <v>0</v>
      </c>
      <c r="AT74" s="691">
        <v>116.4355</v>
      </c>
      <c r="AU74" s="691">
        <v>0</v>
      </c>
      <c r="AV74" s="691">
        <v>0</v>
      </c>
      <c r="AW74" s="691">
        <v>0</v>
      </c>
      <c r="AX74" s="691">
        <v>0</v>
      </c>
      <c r="AY74" s="691">
        <v>0</v>
      </c>
      <c r="AZ74" s="691">
        <v>0</v>
      </c>
      <c r="BA74" s="691">
        <v>0</v>
      </c>
      <c r="BB74" s="691">
        <v>0</v>
      </c>
      <c r="BC74" s="691">
        <v>0</v>
      </c>
      <c r="BD74" s="691">
        <v>0</v>
      </c>
      <c r="BE74" s="691">
        <v>0</v>
      </c>
      <c r="BF74" s="691">
        <v>0</v>
      </c>
      <c r="BG74" s="691">
        <v>0</v>
      </c>
      <c r="BH74" s="691">
        <v>0</v>
      </c>
      <c r="BI74" s="691">
        <v>0</v>
      </c>
      <c r="BJ74" s="691">
        <v>0</v>
      </c>
      <c r="BK74" s="691">
        <v>0</v>
      </c>
      <c r="BL74" s="691">
        <v>0</v>
      </c>
      <c r="BM74" s="691">
        <v>0</v>
      </c>
      <c r="BN74" s="691">
        <v>0</v>
      </c>
      <c r="BO74" s="16">
        <v>0</v>
      </c>
      <c r="BP74" s="12">
        <v>0</v>
      </c>
      <c r="BQ74" s="12">
        <v>0</v>
      </c>
      <c r="BR74" s="12">
        <v>0</v>
      </c>
      <c r="BS74" s="12">
        <v>0</v>
      </c>
      <c r="BT74" s="691">
        <v>0</v>
      </c>
    </row>
    <row r="75" spans="2:73">
      <c r="B75" s="690" t="s">
        <v>208</v>
      </c>
      <c r="C75" s="690" t="s">
        <v>712</v>
      </c>
      <c r="D75" s="690" t="s">
        <v>726</v>
      </c>
      <c r="E75" s="690" t="s">
        <v>695</v>
      </c>
      <c r="F75" s="690" t="s">
        <v>29</v>
      </c>
      <c r="G75" s="690" t="s">
        <v>714</v>
      </c>
      <c r="H75" s="690">
        <v>2009</v>
      </c>
      <c r="I75" s="643" t="s">
        <v>572</v>
      </c>
      <c r="J75" s="643" t="s">
        <v>581</v>
      </c>
      <c r="K75" s="632"/>
      <c r="L75" s="691">
        <v>0</v>
      </c>
      <c r="M75" s="691">
        <v>0</v>
      </c>
      <c r="N75" s="691">
        <v>0</v>
      </c>
      <c r="O75" s="691">
        <v>214.30619999999999</v>
      </c>
      <c r="P75" s="691">
        <v>0</v>
      </c>
      <c r="Q75" s="691">
        <v>0</v>
      </c>
      <c r="R75" s="691">
        <v>0</v>
      </c>
      <c r="S75" s="691">
        <v>0</v>
      </c>
      <c r="T75" s="691">
        <v>0</v>
      </c>
      <c r="U75" s="691">
        <v>0</v>
      </c>
      <c r="V75" s="691">
        <v>0</v>
      </c>
      <c r="W75" s="691">
        <v>0</v>
      </c>
      <c r="X75" s="691">
        <v>0</v>
      </c>
      <c r="Y75" s="691">
        <v>0</v>
      </c>
      <c r="Z75" s="691">
        <v>0</v>
      </c>
      <c r="AA75" s="691">
        <v>0</v>
      </c>
      <c r="AB75" s="691">
        <v>0</v>
      </c>
      <c r="AC75" s="691">
        <v>0</v>
      </c>
      <c r="AD75" s="632">
        <v>0</v>
      </c>
      <c r="AE75" s="691">
        <v>0</v>
      </c>
      <c r="AF75" s="691">
        <v>0</v>
      </c>
      <c r="AG75" s="691">
        <v>0</v>
      </c>
      <c r="AH75" s="691">
        <v>0</v>
      </c>
      <c r="AI75" s="691">
        <v>0</v>
      </c>
      <c r="AJ75" s="691">
        <v>0</v>
      </c>
      <c r="AK75" s="691">
        <v>0</v>
      </c>
      <c r="AL75" s="691">
        <v>0</v>
      </c>
      <c r="AM75" s="691">
        <v>0</v>
      </c>
      <c r="AN75" s="691">
        <v>0</v>
      </c>
      <c r="AO75" s="691">
        <v>0</v>
      </c>
      <c r="AP75" s="691"/>
      <c r="AQ75" s="740">
        <v>0</v>
      </c>
      <c r="AR75" s="740">
        <v>0</v>
      </c>
      <c r="AS75" s="691">
        <v>0</v>
      </c>
      <c r="AT75" s="691">
        <v>1656.336</v>
      </c>
      <c r="AU75" s="691">
        <v>0</v>
      </c>
      <c r="AV75" s="691">
        <v>0</v>
      </c>
      <c r="AW75" s="691">
        <v>0</v>
      </c>
      <c r="AX75" s="691">
        <v>0</v>
      </c>
      <c r="AY75" s="691">
        <v>0</v>
      </c>
      <c r="AZ75" s="691">
        <v>0</v>
      </c>
      <c r="BA75" s="691">
        <v>0</v>
      </c>
      <c r="BB75" s="691">
        <v>0</v>
      </c>
      <c r="BC75" s="691">
        <v>0</v>
      </c>
      <c r="BD75" s="691">
        <v>0</v>
      </c>
      <c r="BE75" s="691">
        <v>0</v>
      </c>
      <c r="BF75" s="691">
        <v>0</v>
      </c>
      <c r="BG75" s="691">
        <v>0</v>
      </c>
      <c r="BH75" s="691">
        <v>0</v>
      </c>
      <c r="BI75" s="16">
        <v>0</v>
      </c>
      <c r="BJ75" s="12">
        <v>0</v>
      </c>
      <c r="BK75" s="12">
        <v>0</v>
      </c>
      <c r="BL75" s="12">
        <v>0</v>
      </c>
      <c r="BM75" s="12">
        <v>0</v>
      </c>
      <c r="BN75" s="12">
        <v>0</v>
      </c>
      <c r="BO75" s="12">
        <v>0</v>
      </c>
      <c r="BP75" s="12">
        <v>0</v>
      </c>
      <c r="BQ75" s="12">
        <v>0</v>
      </c>
      <c r="BR75" s="12">
        <v>0</v>
      </c>
      <c r="BS75" s="12">
        <v>0</v>
      </c>
      <c r="BT75" s="691">
        <v>0</v>
      </c>
    </row>
    <row r="76" spans="2:73">
      <c r="B76" s="690" t="s">
        <v>208</v>
      </c>
      <c r="C76" s="690" t="s">
        <v>712</v>
      </c>
      <c r="D76" s="690" t="s">
        <v>726</v>
      </c>
      <c r="E76" s="690" t="s">
        <v>695</v>
      </c>
      <c r="F76" s="690" t="s">
        <v>29</v>
      </c>
      <c r="G76" s="690" t="s">
        <v>714</v>
      </c>
      <c r="H76" s="690">
        <v>2010</v>
      </c>
      <c r="I76" s="643" t="s">
        <v>572</v>
      </c>
      <c r="J76" s="643" t="s">
        <v>581</v>
      </c>
      <c r="K76" s="632"/>
      <c r="L76" s="691">
        <v>0</v>
      </c>
      <c r="M76" s="691">
        <v>0</v>
      </c>
      <c r="N76" s="691">
        <v>0</v>
      </c>
      <c r="O76" s="691">
        <v>147.24289999999999</v>
      </c>
      <c r="P76" s="691">
        <v>0</v>
      </c>
      <c r="Q76" s="691">
        <v>0</v>
      </c>
      <c r="R76" s="691">
        <v>0</v>
      </c>
      <c r="S76" s="691">
        <v>0</v>
      </c>
      <c r="T76" s="691">
        <v>0</v>
      </c>
      <c r="U76" s="691">
        <v>0</v>
      </c>
      <c r="V76" s="691">
        <v>0</v>
      </c>
      <c r="W76" s="691">
        <v>0</v>
      </c>
      <c r="X76" s="691">
        <v>0</v>
      </c>
      <c r="Y76" s="691">
        <v>0</v>
      </c>
      <c r="Z76" s="691">
        <v>0</v>
      </c>
      <c r="AA76" s="691">
        <v>0</v>
      </c>
      <c r="AB76" s="691">
        <v>0</v>
      </c>
      <c r="AC76" s="691">
        <v>0</v>
      </c>
      <c r="AD76" s="691">
        <v>0</v>
      </c>
      <c r="AE76" s="691">
        <v>0</v>
      </c>
      <c r="AF76" s="691">
        <v>0</v>
      </c>
      <c r="AG76" s="632">
        <v>0</v>
      </c>
      <c r="AH76" s="691">
        <v>0</v>
      </c>
      <c r="AI76" s="691">
        <v>0</v>
      </c>
      <c r="AJ76" s="691">
        <v>0</v>
      </c>
      <c r="AK76" s="691">
        <v>0</v>
      </c>
      <c r="AL76" s="691">
        <v>0</v>
      </c>
      <c r="AM76" s="691">
        <v>0</v>
      </c>
      <c r="AN76" s="691">
        <v>0</v>
      </c>
      <c r="AO76" s="691">
        <v>0</v>
      </c>
      <c r="AP76" s="691"/>
      <c r="AQ76" s="740">
        <v>0</v>
      </c>
      <c r="AR76" s="740">
        <v>0</v>
      </c>
      <c r="AS76" s="691">
        <v>0</v>
      </c>
      <c r="AT76" s="691">
        <v>0</v>
      </c>
      <c r="AU76" s="691">
        <v>0</v>
      </c>
      <c r="AV76" s="691">
        <v>0</v>
      </c>
      <c r="AW76" s="691">
        <v>0</v>
      </c>
      <c r="AX76" s="691">
        <v>0</v>
      </c>
      <c r="AY76" s="691">
        <v>0</v>
      </c>
      <c r="AZ76" s="691">
        <v>0</v>
      </c>
      <c r="BA76" s="691">
        <v>0</v>
      </c>
      <c r="BB76" s="691">
        <v>0</v>
      </c>
      <c r="BC76" s="691">
        <v>0</v>
      </c>
      <c r="BD76" s="691">
        <v>0</v>
      </c>
      <c r="BE76" s="691">
        <v>0</v>
      </c>
      <c r="BF76" s="691">
        <v>0</v>
      </c>
      <c r="BG76" s="691">
        <v>0</v>
      </c>
      <c r="BH76" s="691">
        <v>0</v>
      </c>
      <c r="BI76" s="691">
        <v>0</v>
      </c>
      <c r="BJ76" s="691">
        <v>0</v>
      </c>
      <c r="BK76" s="691">
        <v>0</v>
      </c>
      <c r="BL76" s="16">
        <v>0</v>
      </c>
      <c r="BM76" s="12">
        <v>0</v>
      </c>
      <c r="BN76" s="12">
        <v>0</v>
      </c>
      <c r="BO76" s="12">
        <v>0</v>
      </c>
      <c r="BP76" s="12">
        <v>0</v>
      </c>
      <c r="BQ76" s="12">
        <v>0</v>
      </c>
      <c r="BR76" s="12">
        <v>0</v>
      </c>
      <c r="BS76" s="12">
        <v>0</v>
      </c>
      <c r="BT76" s="691">
        <v>0</v>
      </c>
    </row>
    <row r="77" spans="2:73">
      <c r="B77" s="690" t="s">
        <v>208</v>
      </c>
      <c r="C77" s="690" t="s">
        <v>712</v>
      </c>
      <c r="D77" s="690" t="s">
        <v>726</v>
      </c>
      <c r="E77" s="690" t="s">
        <v>695</v>
      </c>
      <c r="F77" s="690" t="s">
        <v>29</v>
      </c>
      <c r="G77" s="690" t="s">
        <v>714</v>
      </c>
      <c r="H77" s="690">
        <v>2011</v>
      </c>
      <c r="I77" s="643" t="s">
        <v>572</v>
      </c>
      <c r="J77" s="643" t="s">
        <v>581</v>
      </c>
      <c r="K77" s="632"/>
      <c r="L77" s="691">
        <v>0</v>
      </c>
      <c r="M77" s="691">
        <v>0</v>
      </c>
      <c r="N77" s="691">
        <v>0</v>
      </c>
      <c r="O77" s="691">
        <v>334.43990000000002</v>
      </c>
      <c r="P77" s="691">
        <v>0</v>
      </c>
      <c r="Q77" s="691">
        <v>0</v>
      </c>
      <c r="R77" s="691">
        <v>0</v>
      </c>
      <c r="S77" s="691">
        <v>0</v>
      </c>
      <c r="T77" s="691">
        <v>0</v>
      </c>
      <c r="U77" s="691">
        <v>0</v>
      </c>
      <c r="V77" s="691">
        <v>0</v>
      </c>
      <c r="W77" s="691">
        <v>0</v>
      </c>
      <c r="X77" s="691">
        <v>0</v>
      </c>
      <c r="Y77" s="691">
        <v>0</v>
      </c>
      <c r="Z77" s="691">
        <v>0</v>
      </c>
      <c r="AA77" s="691">
        <v>0</v>
      </c>
      <c r="AB77" s="691">
        <v>0</v>
      </c>
      <c r="AC77" s="691">
        <v>0</v>
      </c>
      <c r="AD77" s="691">
        <v>0</v>
      </c>
      <c r="AE77" s="691">
        <v>0</v>
      </c>
      <c r="AF77" s="691">
        <v>0</v>
      </c>
      <c r="AG77" s="691">
        <v>0</v>
      </c>
      <c r="AH77" s="691">
        <v>0</v>
      </c>
      <c r="AI77" s="691">
        <v>0</v>
      </c>
      <c r="AJ77" s="632">
        <v>0</v>
      </c>
      <c r="AK77" s="691">
        <v>0</v>
      </c>
      <c r="AL77" s="691">
        <v>0</v>
      </c>
      <c r="AM77" s="691">
        <v>0</v>
      </c>
      <c r="AN77" s="691">
        <v>0</v>
      </c>
      <c r="AO77" s="691">
        <v>0</v>
      </c>
      <c r="AP77" s="691"/>
      <c r="AQ77" s="740">
        <v>0</v>
      </c>
      <c r="AR77" s="740">
        <v>0</v>
      </c>
      <c r="AS77" s="691">
        <v>0</v>
      </c>
      <c r="AT77" s="691">
        <v>0</v>
      </c>
      <c r="AU77" s="691">
        <v>0</v>
      </c>
      <c r="AV77" s="691">
        <v>0</v>
      </c>
      <c r="AW77" s="691">
        <v>0</v>
      </c>
      <c r="AX77" s="691">
        <v>0</v>
      </c>
      <c r="AY77" s="691">
        <v>0</v>
      </c>
      <c r="AZ77" s="691">
        <v>0</v>
      </c>
      <c r="BA77" s="691">
        <v>0</v>
      </c>
      <c r="BB77" s="691">
        <v>0</v>
      </c>
      <c r="BC77" s="691">
        <v>0</v>
      </c>
      <c r="BD77" s="691">
        <v>0</v>
      </c>
      <c r="BE77" s="691">
        <v>0</v>
      </c>
      <c r="BF77" s="691">
        <v>0</v>
      </c>
      <c r="BG77" s="691">
        <v>0</v>
      </c>
      <c r="BH77" s="691">
        <v>0</v>
      </c>
      <c r="BI77" s="691">
        <v>0</v>
      </c>
      <c r="BJ77" s="691">
        <v>0</v>
      </c>
      <c r="BK77" s="691">
        <v>0</v>
      </c>
      <c r="BL77" s="691">
        <v>0</v>
      </c>
      <c r="BM77" s="691">
        <v>0</v>
      </c>
      <c r="BN77" s="691">
        <v>0</v>
      </c>
      <c r="BO77" s="16">
        <v>0</v>
      </c>
      <c r="BP77" s="12">
        <v>0</v>
      </c>
      <c r="BQ77" s="12">
        <v>0</v>
      </c>
      <c r="BR77" s="12">
        <v>0</v>
      </c>
      <c r="BS77" s="12">
        <v>0</v>
      </c>
      <c r="BT77" s="691">
        <v>0</v>
      </c>
    </row>
    <row r="78" spans="2:73">
      <c r="B78" s="690" t="s">
        <v>208</v>
      </c>
      <c r="C78" s="690" t="s">
        <v>712</v>
      </c>
      <c r="D78" s="690" t="s">
        <v>726</v>
      </c>
      <c r="E78" s="690" t="s">
        <v>695</v>
      </c>
      <c r="F78" s="690" t="s">
        <v>29</v>
      </c>
      <c r="G78" s="690" t="s">
        <v>714</v>
      </c>
      <c r="H78" s="690">
        <v>2012</v>
      </c>
      <c r="I78" s="643" t="s">
        <v>572</v>
      </c>
      <c r="J78" s="643" t="s">
        <v>581</v>
      </c>
      <c r="K78" s="632"/>
      <c r="L78" s="691">
        <v>0</v>
      </c>
      <c r="M78" s="691">
        <v>0</v>
      </c>
      <c r="N78" s="691">
        <v>0</v>
      </c>
      <c r="O78" s="691">
        <v>26.3996</v>
      </c>
      <c r="P78" s="691">
        <v>0</v>
      </c>
      <c r="Q78" s="691">
        <v>0</v>
      </c>
      <c r="R78" s="691">
        <v>0</v>
      </c>
      <c r="S78" s="691">
        <v>0</v>
      </c>
      <c r="T78" s="691">
        <v>0</v>
      </c>
      <c r="U78" s="691">
        <v>0</v>
      </c>
      <c r="V78" s="691">
        <v>0</v>
      </c>
      <c r="W78" s="691">
        <v>0</v>
      </c>
      <c r="X78" s="691">
        <v>0</v>
      </c>
      <c r="Y78" s="691">
        <v>0</v>
      </c>
      <c r="Z78" s="691">
        <v>0</v>
      </c>
      <c r="AA78" s="691">
        <v>0</v>
      </c>
      <c r="AB78" s="691">
        <v>0</v>
      </c>
      <c r="AC78" s="691">
        <v>0</v>
      </c>
      <c r="AD78" s="691">
        <v>0</v>
      </c>
      <c r="AE78" s="691">
        <v>0</v>
      </c>
      <c r="AF78" s="691">
        <v>0</v>
      </c>
      <c r="AG78" s="691">
        <v>0</v>
      </c>
      <c r="AH78" s="691">
        <v>0</v>
      </c>
      <c r="AI78" s="691">
        <v>0</v>
      </c>
      <c r="AJ78" s="691">
        <v>0</v>
      </c>
      <c r="AK78" s="691">
        <v>0</v>
      </c>
      <c r="AL78" s="691">
        <v>0</v>
      </c>
      <c r="AM78" s="632">
        <v>0</v>
      </c>
      <c r="AN78" s="691">
        <v>0</v>
      </c>
      <c r="AO78" s="691">
        <v>0</v>
      </c>
      <c r="AP78" s="691"/>
      <c r="AQ78" s="740">
        <v>0</v>
      </c>
      <c r="AR78" s="740">
        <v>0</v>
      </c>
      <c r="AS78" s="691">
        <v>0</v>
      </c>
      <c r="AT78" s="691">
        <v>16269.220000000001</v>
      </c>
      <c r="AU78" s="691">
        <v>0</v>
      </c>
      <c r="AV78" s="691">
        <v>0</v>
      </c>
      <c r="AW78" s="691">
        <v>0</v>
      </c>
      <c r="AX78" s="691">
        <v>0</v>
      </c>
      <c r="AY78" s="691">
        <v>0</v>
      </c>
      <c r="AZ78" s="691">
        <v>0</v>
      </c>
      <c r="BA78" s="691">
        <v>0</v>
      </c>
      <c r="BB78" s="691">
        <v>0</v>
      </c>
      <c r="BC78" s="691">
        <v>0</v>
      </c>
      <c r="BD78" s="691">
        <v>0</v>
      </c>
      <c r="BE78" s="691">
        <v>0</v>
      </c>
      <c r="BF78" s="691">
        <v>0</v>
      </c>
      <c r="BG78" s="691">
        <v>0</v>
      </c>
      <c r="BH78" s="691">
        <v>0</v>
      </c>
      <c r="BI78" s="691">
        <v>0</v>
      </c>
      <c r="BJ78" s="691">
        <v>0</v>
      </c>
      <c r="BK78" s="691">
        <v>0</v>
      </c>
      <c r="BL78" s="691">
        <v>0</v>
      </c>
      <c r="BM78" s="691">
        <v>0</v>
      </c>
      <c r="BN78" s="691">
        <v>0</v>
      </c>
      <c r="BO78" s="691">
        <v>0</v>
      </c>
      <c r="BP78" s="691">
        <v>0</v>
      </c>
      <c r="BQ78" s="691">
        <v>0</v>
      </c>
      <c r="BR78" s="16">
        <v>0</v>
      </c>
      <c r="BS78" s="12">
        <v>0</v>
      </c>
      <c r="BT78" s="691">
        <v>0</v>
      </c>
    </row>
    <row r="79" spans="2:73" ht="15.6">
      <c r="B79" s="690" t="s">
        <v>208</v>
      </c>
      <c r="C79" s="690" t="s">
        <v>712</v>
      </c>
      <c r="D79" s="690" t="s">
        <v>726</v>
      </c>
      <c r="E79" s="690" t="s">
        <v>695</v>
      </c>
      <c r="F79" s="690" t="s">
        <v>29</v>
      </c>
      <c r="G79" s="690" t="s">
        <v>714</v>
      </c>
      <c r="H79" s="690">
        <v>2013</v>
      </c>
      <c r="I79" s="643" t="s">
        <v>572</v>
      </c>
      <c r="J79" s="643" t="s">
        <v>588</v>
      </c>
      <c r="K79" s="632"/>
      <c r="L79" s="691">
        <v>0</v>
      </c>
      <c r="M79" s="691">
        <v>0</v>
      </c>
      <c r="N79" s="691">
        <v>866.45519999999999</v>
      </c>
      <c r="O79" s="691">
        <v>0</v>
      </c>
      <c r="P79" s="691">
        <v>0</v>
      </c>
      <c r="Q79" s="691">
        <v>0</v>
      </c>
      <c r="R79" s="691">
        <v>0</v>
      </c>
      <c r="S79" s="691">
        <v>0</v>
      </c>
      <c r="T79" s="691">
        <v>0</v>
      </c>
      <c r="U79" s="691">
        <v>0</v>
      </c>
      <c r="V79" s="691">
        <v>0</v>
      </c>
      <c r="W79" s="691">
        <v>0</v>
      </c>
      <c r="X79" s="691">
        <v>0</v>
      </c>
      <c r="Y79" s="691">
        <v>0</v>
      </c>
      <c r="Z79" s="691">
        <v>0</v>
      </c>
      <c r="AA79" s="691">
        <v>0</v>
      </c>
      <c r="AB79" s="691">
        <v>0</v>
      </c>
      <c r="AC79" s="691">
        <v>0</v>
      </c>
      <c r="AD79" s="691">
        <v>0</v>
      </c>
      <c r="AE79" s="691">
        <v>0</v>
      </c>
      <c r="AF79" s="691">
        <v>0</v>
      </c>
      <c r="AG79" s="691">
        <v>0</v>
      </c>
      <c r="AH79" s="691">
        <v>0</v>
      </c>
      <c r="AI79" s="691">
        <v>0</v>
      </c>
      <c r="AJ79" s="691">
        <v>0</v>
      </c>
      <c r="AK79" s="691">
        <v>0</v>
      </c>
      <c r="AL79" s="691">
        <v>0</v>
      </c>
      <c r="AM79" s="691">
        <v>0</v>
      </c>
      <c r="AN79" s="691">
        <v>0</v>
      </c>
      <c r="AO79" s="691">
        <v>0</v>
      </c>
      <c r="AP79" s="741"/>
      <c r="AQ79" s="691">
        <v>0</v>
      </c>
      <c r="AR79" s="691">
        <v>0</v>
      </c>
      <c r="AS79" s="691">
        <v>-3719.4050000000002</v>
      </c>
      <c r="AT79" s="691">
        <v>0</v>
      </c>
      <c r="AU79" s="691">
        <v>0</v>
      </c>
      <c r="AV79" s="691">
        <v>0</v>
      </c>
      <c r="AW79" s="691">
        <v>0</v>
      </c>
      <c r="AX79" s="691">
        <v>0</v>
      </c>
      <c r="AY79" s="691">
        <v>0</v>
      </c>
      <c r="AZ79" s="691">
        <v>0</v>
      </c>
      <c r="BA79" s="691">
        <v>0</v>
      </c>
      <c r="BB79" s="691">
        <v>0</v>
      </c>
      <c r="BC79" s="691">
        <v>0</v>
      </c>
      <c r="BD79" s="691">
        <v>0</v>
      </c>
      <c r="BE79" s="691">
        <v>0</v>
      </c>
      <c r="BF79" s="691">
        <v>0</v>
      </c>
      <c r="BG79" s="691">
        <v>0</v>
      </c>
      <c r="BH79" s="691">
        <v>0</v>
      </c>
      <c r="BI79" s="691">
        <v>0</v>
      </c>
      <c r="BJ79" s="691">
        <v>0</v>
      </c>
      <c r="BK79" s="691">
        <v>0</v>
      </c>
      <c r="BL79" s="691">
        <v>0</v>
      </c>
      <c r="BM79" s="691">
        <v>0</v>
      </c>
      <c r="BN79" s="691">
        <v>0</v>
      </c>
      <c r="BO79" s="691">
        <v>0</v>
      </c>
      <c r="BP79" s="691">
        <v>0</v>
      </c>
      <c r="BQ79" s="691">
        <v>0</v>
      </c>
      <c r="BR79" s="691">
        <v>0</v>
      </c>
      <c r="BS79" s="691">
        <v>0</v>
      </c>
      <c r="BT79" s="691">
        <v>0</v>
      </c>
      <c r="BU79" s="163"/>
    </row>
    <row r="80" spans="2:73" ht="15.6">
      <c r="B80" s="690" t="s">
        <v>208</v>
      </c>
      <c r="C80" s="690" t="s">
        <v>712</v>
      </c>
      <c r="D80" s="690" t="s">
        <v>727</v>
      </c>
      <c r="E80" s="690" t="s">
        <v>695</v>
      </c>
      <c r="F80" s="690" t="s">
        <v>29</v>
      </c>
      <c r="G80" s="690" t="s">
        <v>714</v>
      </c>
      <c r="H80" s="690">
        <v>2012</v>
      </c>
      <c r="I80" s="643" t="s">
        <v>572</v>
      </c>
      <c r="J80" s="643" t="s">
        <v>581</v>
      </c>
      <c r="K80" s="632"/>
      <c r="L80" s="691">
        <v>0</v>
      </c>
      <c r="M80" s="691">
        <v>0</v>
      </c>
      <c r="N80" s="691">
        <v>0</v>
      </c>
      <c r="O80" s="691">
        <v>0</v>
      </c>
      <c r="P80" s="691">
        <v>0</v>
      </c>
      <c r="Q80" s="691">
        <v>0</v>
      </c>
      <c r="R80" s="691">
        <v>0</v>
      </c>
      <c r="S80" s="691">
        <v>0</v>
      </c>
      <c r="T80" s="691">
        <v>0</v>
      </c>
      <c r="U80" s="691">
        <v>0</v>
      </c>
      <c r="V80" s="691">
        <v>0</v>
      </c>
      <c r="W80" s="691">
        <v>0</v>
      </c>
      <c r="X80" s="691">
        <v>0</v>
      </c>
      <c r="Y80" s="691">
        <v>0</v>
      </c>
      <c r="Z80" s="691">
        <v>0</v>
      </c>
      <c r="AA80" s="691">
        <v>0</v>
      </c>
      <c r="AB80" s="691">
        <v>0</v>
      </c>
      <c r="AC80" s="691">
        <v>0</v>
      </c>
      <c r="AD80" s="691">
        <v>0</v>
      </c>
      <c r="AE80" s="691">
        <v>0</v>
      </c>
      <c r="AF80" s="691">
        <v>0</v>
      </c>
      <c r="AG80" s="691">
        <v>0</v>
      </c>
      <c r="AH80" s="691">
        <v>0</v>
      </c>
      <c r="AI80" s="691">
        <v>0</v>
      </c>
      <c r="AJ80" s="691">
        <v>0</v>
      </c>
      <c r="AK80" s="691">
        <v>0</v>
      </c>
      <c r="AL80" s="691">
        <v>0</v>
      </c>
      <c r="AM80" s="691">
        <v>0</v>
      </c>
      <c r="AN80" s="691">
        <v>0</v>
      </c>
      <c r="AO80" s="691">
        <v>0</v>
      </c>
      <c r="AP80" s="632"/>
      <c r="AQ80" s="740">
        <v>0</v>
      </c>
      <c r="AR80" s="740">
        <v>0</v>
      </c>
      <c r="AS80" s="691">
        <v>0</v>
      </c>
      <c r="AT80" s="691">
        <v>651.93619999999999</v>
      </c>
      <c r="AU80" s="691">
        <v>0</v>
      </c>
      <c r="AV80" s="691">
        <v>0</v>
      </c>
      <c r="AW80" s="691">
        <v>0</v>
      </c>
      <c r="AX80" s="691">
        <v>0</v>
      </c>
      <c r="AY80" s="691">
        <v>0</v>
      </c>
      <c r="AZ80" s="691">
        <v>0</v>
      </c>
      <c r="BA80" s="691">
        <v>0</v>
      </c>
      <c r="BB80" s="691">
        <v>0</v>
      </c>
      <c r="BC80" s="691">
        <v>0</v>
      </c>
      <c r="BD80" s="691">
        <v>0</v>
      </c>
      <c r="BE80" s="691">
        <v>0</v>
      </c>
      <c r="BF80" s="691">
        <v>0</v>
      </c>
      <c r="BG80" s="691">
        <v>0</v>
      </c>
      <c r="BH80" s="691">
        <v>0</v>
      </c>
      <c r="BI80" s="691">
        <v>0</v>
      </c>
      <c r="BJ80" s="691">
        <v>0</v>
      </c>
      <c r="BK80" s="691">
        <v>0</v>
      </c>
      <c r="BL80" s="691">
        <v>0</v>
      </c>
      <c r="BM80" s="691">
        <v>0</v>
      </c>
      <c r="BN80" s="691">
        <v>0</v>
      </c>
      <c r="BO80" s="691">
        <v>0</v>
      </c>
      <c r="BP80" s="691">
        <v>0</v>
      </c>
      <c r="BQ80" s="691">
        <v>0</v>
      </c>
      <c r="BR80" s="691">
        <v>0</v>
      </c>
      <c r="BS80" s="691">
        <v>0</v>
      </c>
      <c r="BT80" s="691">
        <v>0</v>
      </c>
      <c r="BU80" s="163"/>
    </row>
    <row r="81" spans="2:73">
      <c r="B81" s="690" t="s">
        <v>208</v>
      </c>
      <c r="C81" s="690" t="s">
        <v>712</v>
      </c>
      <c r="D81" s="690" t="s">
        <v>727</v>
      </c>
      <c r="E81" s="690" t="s">
        <v>695</v>
      </c>
      <c r="F81" s="690" t="s">
        <v>29</v>
      </c>
      <c r="G81" s="690" t="s">
        <v>714</v>
      </c>
      <c r="H81" s="690">
        <v>2013</v>
      </c>
      <c r="I81" s="643" t="s">
        <v>572</v>
      </c>
      <c r="J81" s="643" t="s">
        <v>588</v>
      </c>
      <c r="K81" s="632"/>
      <c r="L81" s="691">
        <v>0</v>
      </c>
      <c r="M81" s="691">
        <v>0</v>
      </c>
      <c r="N81" s="691">
        <v>0</v>
      </c>
      <c r="O81" s="691">
        <v>0</v>
      </c>
      <c r="P81" s="691">
        <v>0</v>
      </c>
      <c r="Q81" s="691">
        <v>0</v>
      </c>
      <c r="R81" s="691">
        <v>0</v>
      </c>
      <c r="S81" s="691">
        <v>0</v>
      </c>
      <c r="T81" s="691">
        <v>0</v>
      </c>
      <c r="U81" s="691">
        <v>0</v>
      </c>
      <c r="V81" s="691">
        <v>0</v>
      </c>
      <c r="W81" s="691">
        <v>0</v>
      </c>
      <c r="X81" s="691">
        <v>0</v>
      </c>
      <c r="Y81" s="691">
        <v>0</v>
      </c>
      <c r="Z81" s="691">
        <v>0</v>
      </c>
      <c r="AA81" s="691">
        <v>0</v>
      </c>
      <c r="AB81" s="691">
        <v>0</v>
      </c>
      <c r="AC81" s="691">
        <v>0</v>
      </c>
      <c r="AD81" s="691">
        <v>0</v>
      </c>
      <c r="AE81" s="691">
        <v>0</v>
      </c>
      <c r="AF81" s="691">
        <v>0</v>
      </c>
      <c r="AG81" s="691">
        <v>0</v>
      </c>
      <c r="AH81" s="691">
        <v>0</v>
      </c>
      <c r="AI81" s="691">
        <v>0</v>
      </c>
      <c r="AJ81" s="691">
        <v>0</v>
      </c>
      <c r="AK81" s="691">
        <v>0</v>
      </c>
      <c r="AL81" s="691">
        <v>0</v>
      </c>
      <c r="AM81" s="691">
        <v>0</v>
      </c>
      <c r="AN81" s="691">
        <v>0</v>
      </c>
      <c r="AO81" s="691">
        <v>0</v>
      </c>
      <c r="AP81" s="741"/>
      <c r="AQ81" s="691">
        <v>0</v>
      </c>
      <c r="AR81" s="691">
        <v>0</v>
      </c>
      <c r="AS81" s="691">
        <v>2018.471</v>
      </c>
      <c r="AT81" s="691">
        <v>0</v>
      </c>
      <c r="AU81" s="691">
        <v>0</v>
      </c>
      <c r="AV81" s="691">
        <v>0</v>
      </c>
      <c r="AW81" s="691">
        <v>0</v>
      </c>
      <c r="AX81" s="691">
        <v>0</v>
      </c>
      <c r="AY81" s="691">
        <v>0</v>
      </c>
      <c r="AZ81" s="691">
        <v>0</v>
      </c>
      <c r="BA81" s="691">
        <v>0</v>
      </c>
      <c r="BB81" s="691">
        <v>0</v>
      </c>
      <c r="BC81" s="691">
        <v>0</v>
      </c>
      <c r="BD81" s="691">
        <v>0</v>
      </c>
      <c r="BE81" s="691">
        <v>0</v>
      </c>
      <c r="BF81" s="691">
        <v>0</v>
      </c>
      <c r="BG81" s="691">
        <v>0</v>
      </c>
      <c r="BH81" s="691">
        <v>0</v>
      </c>
      <c r="BI81" s="691">
        <v>0</v>
      </c>
      <c r="BJ81" s="691">
        <v>0</v>
      </c>
      <c r="BK81" s="691">
        <v>0</v>
      </c>
      <c r="BL81" s="691">
        <v>0</v>
      </c>
      <c r="BM81" s="691">
        <v>0</v>
      </c>
      <c r="BN81" s="691">
        <v>0</v>
      </c>
      <c r="BO81" s="691">
        <v>0</v>
      </c>
      <c r="BP81" s="691">
        <v>0</v>
      </c>
      <c r="BQ81" s="691">
        <v>0</v>
      </c>
      <c r="BR81" s="691">
        <v>0</v>
      </c>
      <c r="BS81" s="691">
        <v>0</v>
      </c>
      <c r="BT81" s="691">
        <v>0</v>
      </c>
    </row>
    <row r="82" spans="2:73" ht="15.6">
      <c r="B82" s="690" t="s">
        <v>208</v>
      </c>
      <c r="C82" s="690" t="s">
        <v>718</v>
      </c>
      <c r="D82" s="690" t="s">
        <v>725</v>
      </c>
      <c r="E82" s="690" t="s">
        <v>695</v>
      </c>
      <c r="F82" s="690" t="s">
        <v>718</v>
      </c>
      <c r="G82" s="690" t="s">
        <v>714</v>
      </c>
      <c r="H82" s="690">
        <v>2013</v>
      </c>
      <c r="I82" s="643" t="s">
        <v>572</v>
      </c>
      <c r="J82" s="643" t="s">
        <v>588</v>
      </c>
      <c r="K82" s="632"/>
      <c r="L82" s="691">
        <v>0</v>
      </c>
      <c r="M82" s="691">
        <v>0</v>
      </c>
      <c r="N82" s="691">
        <v>714.48320000000001</v>
      </c>
      <c r="O82" s="691">
        <v>0</v>
      </c>
      <c r="P82" s="691">
        <v>0</v>
      </c>
      <c r="Q82" s="691">
        <v>0</v>
      </c>
      <c r="R82" s="691">
        <v>0</v>
      </c>
      <c r="S82" s="691">
        <v>0</v>
      </c>
      <c r="T82" s="691">
        <v>0</v>
      </c>
      <c r="U82" s="691">
        <v>0</v>
      </c>
      <c r="V82" s="691">
        <v>0</v>
      </c>
      <c r="W82" s="691">
        <v>0</v>
      </c>
      <c r="X82" s="691">
        <v>0</v>
      </c>
      <c r="Y82" s="691">
        <v>0</v>
      </c>
      <c r="Z82" s="691">
        <v>0</v>
      </c>
      <c r="AA82" s="691">
        <v>0</v>
      </c>
      <c r="AB82" s="691">
        <v>0</v>
      </c>
      <c r="AC82" s="691">
        <v>0</v>
      </c>
      <c r="AD82" s="691">
        <v>0</v>
      </c>
      <c r="AE82" s="691">
        <v>0</v>
      </c>
      <c r="AF82" s="691">
        <v>0</v>
      </c>
      <c r="AG82" s="691">
        <v>0</v>
      </c>
      <c r="AH82" s="691">
        <v>0</v>
      </c>
      <c r="AI82" s="691">
        <v>0</v>
      </c>
      <c r="AJ82" s="691">
        <v>0</v>
      </c>
      <c r="AK82" s="691">
        <v>0</v>
      </c>
      <c r="AL82" s="691">
        <v>0</v>
      </c>
      <c r="AM82" s="691">
        <v>0</v>
      </c>
      <c r="AN82" s="691">
        <v>0</v>
      </c>
      <c r="AO82" s="691">
        <v>0</v>
      </c>
      <c r="AP82" s="741"/>
      <c r="AQ82" s="691">
        <v>0</v>
      </c>
      <c r="AR82" s="691">
        <v>0</v>
      </c>
      <c r="AS82" s="691">
        <v>1468.8320000000001</v>
      </c>
      <c r="AT82" s="691">
        <v>0</v>
      </c>
      <c r="AU82" s="691">
        <v>0</v>
      </c>
      <c r="AV82" s="691">
        <v>0</v>
      </c>
      <c r="AW82" s="691">
        <v>0</v>
      </c>
      <c r="AX82" s="691">
        <v>0</v>
      </c>
      <c r="AY82" s="691">
        <v>0</v>
      </c>
      <c r="AZ82" s="691">
        <v>0</v>
      </c>
      <c r="BA82" s="691">
        <v>0</v>
      </c>
      <c r="BB82" s="691">
        <v>0</v>
      </c>
      <c r="BC82" s="691">
        <v>0</v>
      </c>
      <c r="BD82" s="691">
        <v>0</v>
      </c>
      <c r="BE82" s="691">
        <v>0</v>
      </c>
      <c r="BF82" s="691">
        <v>0</v>
      </c>
      <c r="BG82" s="691">
        <v>0</v>
      </c>
      <c r="BH82" s="691">
        <v>0</v>
      </c>
      <c r="BI82" s="691">
        <v>0</v>
      </c>
      <c r="BJ82" s="691">
        <v>0</v>
      </c>
      <c r="BK82" s="691">
        <v>0</v>
      </c>
      <c r="BL82" s="691">
        <v>0</v>
      </c>
      <c r="BM82" s="691">
        <v>0</v>
      </c>
      <c r="BN82" s="691">
        <v>0</v>
      </c>
      <c r="BO82" s="691">
        <v>0</v>
      </c>
      <c r="BP82" s="691">
        <v>0</v>
      </c>
      <c r="BQ82" s="691">
        <v>0</v>
      </c>
      <c r="BR82" s="691">
        <v>0</v>
      </c>
      <c r="BS82" s="691">
        <v>0</v>
      </c>
      <c r="BT82" s="691">
        <v>0</v>
      </c>
      <c r="BU82" s="163"/>
    </row>
    <row r="83" spans="2:73" ht="15.6">
      <c r="B83" s="690" t="s">
        <v>732</v>
      </c>
      <c r="C83" s="690" t="s">
        <v>715</v>
      </c>
      <c r="D83" s="690" t="s">
        <v>725</v>
      </c>
      <c r="E83" s="690" t="s">
        <v>695</v>
      </c>
      <c r="F83" s="690" t="s">
        <v>717</v>
      </c>
      <c r="G83" s="690" t="s">
        <v>714</v>
      </c>
      <c r="H83" s="690">
        <v>2013</v>
      </c>
      <c r="I83" s="643" t="s">
        <v>572</v>
      </c>
      <c r="J83" s="643" t="s">
        <v>588</v>
      </c>
      <c r="K83" s="632"/>
      <c r="L83" s="691">
        <v>0</v>
      </c>
      <c r="M83" s="691">
        <v>0</v>
      </c>
      <c r="N83" s="691">
        <v>94.8035</v>
      </c>
      <c r="O83" s="691">
        <v>0</v>
      </c>
      <c r="P83" s="691">
        <v>0</v>
      </c>
      <c r="Q83" s="691">
        <v>0</v>
      </c>
      <c r="R83" s="691">
        <v>0</v>
      </c>
      <c r="S83" s="691">
        <v>0</v>
      </c>
      <c r="T83" s="691">
        <v>0</v>
      </c>
      <c r="U83" s="691">
        <v>0</v>
      </c>
      <c r="V83" s="691">
        <v>0</v>
      </c>
      <c r="W83" s="691">
        <v>0</v>
      </c>
      <c r="X83" s="691">
        <v>0</v>
      </c>
      <c r="Y83" s="691">
        <v>0</v>
      </c>
      <c r="Z83" s="691">
        <v>0</v>
      </c>
      <c r="AA83" s="691">
        <v>0</v>
      </c>
      <c r="AB83" s="691">
        <v>0</v>
      </c>
      <c r="AC83" s="691">
        <v>0</v>
      </c>
      <c r="AD83" s="691">
        <v>0</v>
      </c>
      <c r="AE83" s="691">
        <v>0</v>
      </c>
      <c r="AF83" s="691">
        <v>0</v>
      </c>
      <c r="AG83" s="691">
        <v>0</v>
      </c>
      <c r="AH83" s="691">
        <v>0</v>
      </c>
      <c r="AI83" s="691">
        <v>0</v>
      </c>
      <c r="AJ83" s="691">
        <v>0</v>
      </c>
      <c r="AK83" s="691">
        <v>0</v>
      </c>
      <c r="AL83" s="691">
        <v>0</v>
      </c>
      <c r="AM83" s="691">
        <v>0</v>
      </c>
      <c r="AN83" s="691">
        <v>0</v>
      </c>
      <c r="AO83" s="691">
        <v>0</v>
      </c>
      <c r="AP83" s="742"/>
      <c r="AQ83" s="691">
        <v>0</v>
      </c>
      <c r="AR83" s="691">
        <v>0</v>
      </c>
      <c r="AS83" s="691">
        <v>12517.56</v>
      </c>
      <c r="AT83" s="691">
        <v>0</v>
      </c>
      <c r="AU83" s="691">
        <v>0</v>
      </c>
      <c r="AV83" s="691">
        <v>0</v>
      </c>
      <c r="AW83" s="691">
        <v>0</v>
      </c>
      <c r="AX83" s="691">
        <v>0</v>
      </c>
      <c r="AY83" s="691">
        <v>0</v>
      </c>
      <c r="AZ83" s="691">
        <v>0</v>
      </c>
      <c r="BA83" s="691">
        <v>0</v>
      </c>
      <c r="BB83" s="691">
        <v>0</v>
      </c>
      <c r="BC83" s="691">
        <v>0</v>
      </c>
      <c r="BD83" s="691">
        <v>0</v>
      </c>
      <c r="BE83" s="691">
        <v>0</v>
      </c>
      <c r="BF83" s="691">
        <v>0</v>
      </c>
      <c r="BG83" s="691">
        <v>0</v>
      </c>
      <c r="BH83" s="691">
        <v>0</v>
      </c>
      <c r="BI83" s="691">
        <v>0</v>
      </c>
      <c r="BJ83" s="691">
        <v>0</v>
      </c>
      <c r="BK83" s="691">
        <v>0</v>
      </c>
      <c r="BL83" s="691">
        <v>0</v>
      </c>
      <c r="BM83" s="691">
        <v>0</v>
      </c>
      <c r="BN83" s="691">
        <v>0</v>
      </c>
      <c r="BO83" s="691">
        <v>0</v>
      </c>
      <c r="BP83" s="691">
        <v>0</v>
      </c>
      <c r="BQ83" s="691">
        <v>0</v>
      </c>
      <c r="BR83" s="691">
        <v>0</v>
      </c>
      <c r="BS83" s="691">
        <v>0</v>
      </c>
      <c r="BT83" s="691">
        <v>0</v>
      </c>
      <c r="BU83" s="163"/>
    </row>
    <row r="84" spans="2:73" ht="15.6">
      <c r="B84" s="690" t="s">
        <v>732</v>
      </c>
      <c r="C84" s="690" t="s">
        <v>712</v>
      </c>
      <c r="D84" s="690" t="s">
        <v>726</v>
      </c>
      <c r="E84" s="690" t="s">
        <v>695</v>
      </c>
      <c r="F84" s="690" t="s">
        <v>29</v>
      </c>
      <c r="G84" s="690" t="s">
        <v>714</v>
      </c>
      <c r="H84" s="690">
        <v>2008</v>
      </c>
      <c r="I84" s="643" t="s">
        <v>572</v>
      </c>
      <c r="J84" s="643" t="s">
        <v>581</v>
      </c>
      <c r="K84" s="632"/>
      <c r="L84" s="691">
        <v>0</v>
      </c>
      <c r="M84" s="691">
        <v>0</v>
      </c>
      <c r="N84" s="691">
        <v>0</v>
      </c>
      <c r="O84" s="691">
        <v>148.35040000000001</v>
      </c>
      <c r="P84" s="691">
        <v>0</v>
      </c>
      <c r="Q84" s="691">
        <v>0</v>
      </c>
      <c r="R84" s="691">
        <v>0</v>
      </c>
      <c r="S84" s="691">
        <v>0</v>
      </c>
      <c r="T84" s="691">
        <v>0</v>
      </c>
      <c r="U84" s="691">
        <v>0</v>
      </c>
      <c r="V84" s="691">
        <v>0</v>
      </c>
      <c r="W84" s="691">
        <v>0</v>
      </c>
      <c r="X84" s="691">
        <v>0</v>
      </c>
      <c r="Y84" s="691">
        <v>0</v>
      </c>
      <c r="Z84" s="691">
        <v>0</v>
      </c>
      <c r="AA84" s="691">
        <v>0</v>
      </c>
      <c r="AB84" s="691">
        <v>0</v>
      </c>
      <c r="AC84" s="691">
        <v>0</v>
      </c>
      <c r="AD84" s="691">
        <v>0</v>
      </c>
      <c r="AE84" s="691">
        <v>0</v>
      </c>
      <c r="AF84" s="691">
        <v>0</v>
      </c>
      <c r="AG84" s="691">
        <v>0</v>
      </c>
      <c r="AH84" s="691">
        <v>0</v>
      </c>
      <c r="AI84" s="691">
        <v>0</v>
      </c>
      <c r="AJ84" s="743">
        <v>0</v>
      </c>
      <c r="AK84" s="743">
        <v>0</v>
      </c>
      <c r="AL84" s="743">
        <v>0</v>
      </c>
      <c r="AM84" s="743">
        <v>0</v>
      </c>
      <c r="AN84" s="691">
        <v>0</v>
      </c>
      <c r="AO84" s="691">
        <v>0</v>
      </c>
      <c r="AP84" s="632"/>
      <c r="AQ84" s="740">
        <v>0</v>
      </c>
      <c r="AR84" s="740">
        <v>0</v>
      </c>
      <c r="AS84" s="691">
        <v>0</v>
      </c>
      <c r="AT84" s="691">
        <v>89.478293820843078</v>
      </c>
      <c r="AU84" s="691">
        <v>89.478293820843078</v>
      </c>
      <c r="AV84" s="691">
        <v>89.478293820843078</v>
      </c>
      <c r="AW84" s="691">
        <v>89.478293820843078</v>
      </c>
      <c r="AX84" s="691">
        <v>48.333138623577106</v>
      </c>
      <c r="AY84" s="691">
        <v>0</v>
      </c>
      <c r="AZ84" s="691">
        <v>0</v>
      </c>
      <c r="BA84" s="691">
        <v>0</v>
      </c>
      <c r="BB84" s="691">
        <v>0</v>
      </c>
      <c r="BC84" s="691">
        <v>0</v>
      </c>
      <c r="BD84" s="691">
        <v>0</v>
      </c>
      <c r="BE84" s="691">
        <v>0</v>
      </c>
      <c r="BF84" s="691">
        <v>0</v>
      </c>
      <c r="BG84" s="691">
        <v>0</v>
      </c>
      <c r="BH84" s="691">
        <v>0</v>
      </c>
      <c r="BI84" s="691">
        <v>0</v>
      </c>
      <c r="BJ84" s="691">
        <v>0</v>
      </c>
      <c r="BK84" s="691">
        <v>0</v>
      </c>
      <c r="BL84" s="691">
        <v>0</v>
      </c>
      <c r="BM84" s="691">
        <v>0</v>
      </c>
      <c r="BN84" s="691">
        <v>0</v>
      </c>
      <c r="BO84" s="691">
        <v>0</v>
      </c>
      <c r="BP84" s="691">
        <v>0</v>
      </c>
      <c r="BQ84" s="691">
        <v>0</v>
      </c>
      <c r="BR84" s="691">
        <v>0</v>
      </c>
      <c r="BS84" s="691">
        <v>0</v>
      </c>
      <c r="BT84" s="691">
        <v>0</v>
      </c>
      <c r="BU84" s="163"/>
    </row>
    <row r="85" spans="2:73">
      <c r="B85" s="690" t="s">
        <v>732</v>
      </c>
      <c r="C85" s="690" t="s">
        <v>712</v>
      </c>
      <c r="D85" s="690" t="s">
        <v>726</v>
      </c>
      <c r="E85" s="690" t="s">
        <v>695</v>
      </c>
      <c r="F85" s="690" t="s">
        <v>29</v>
      </c>
      <c r="G85" s="690" t="s">
        <v>714</v>
      </c>
      <c r="H85" s="690">
        <v>2009</v>
      </c>
      <c r="I85" s="643" t="s">
        <v>572</v>
      </c>
      <c r="J85" s="643" t="s">
        <v>581</v>
      </c>
      <c r="K85" s="632"/>
      <c r="L85" s="691">
        <v>0</v>
      </c>
      <c r="M85" s="691">
        <v>0</v>
      </c>
      <c r="N85" s="691">
        <v>0</v>
      </c>
      <c r="O85" s="691">
        <v>458.02080000000001</v>
      </c>
      <c r="P85" s="691">
        <v>0</v>
      </c>
      <c r="Q85" s="691">
        <v>0</v>
      </c>
      <c r="R85" s="691">
        <v>0</v>
      </c>
      <c r="S85" s="691">
        <v>0</v>
      </c>
      <c r="T85" s="691">
        <v>0</v>
      </c>
      <c r="U85" s="691">
        <v>0</v>
      </c>
      <c r="V85" s="691">
        <v>0</v>
      </c>
      <c r="W85" s="691">
        <v>0</v>
      </c>
      <c r="X85" s="691">
        <v>0</v>
      </c>
      <c r="Y85" s="691">
        <v>0</v>
      </c>
      <c r="Z85" s="691">
        <v>0</v>
      </c>
      <c r="AA85" s="691">
        <v>0</v>
      </c>
      <c r="AB85" s="691">
        <v>0</v>
      </c>
      <c r="AC85" s="691">
        <v>0</v>
      </c>
      <c r="AD85" s="691">
        <v>0</v>
      </c>
      <c r="AE85" s="691">
        <v>0</v>
      </c>
      <c r="AF85" s="691">
        <v>0</v>
      </c>
      <c r="AG85" s="691">
        <v>0</v>
      </c>
      <c r="AH85" s="691">
        <v>0</v>
      </c>
      <c r="AI85" s="691">
        <v>0</v>
      </c>
      <c r="AJ85" s="743">
        <v>0</v>
      </c>
      <c r="AK85" s="743">
        <v>0</v>
      </c>
      <c r="AL85" s="743">
        <v>0</v>
      </c>
      <c r="AM85" s="743">
        <v>0</v>
      </c>
      <c r="AN85" s="691">
        <v>0</v>
      </c>
      <c r="AO85" s="691">
        <v>0</v>
      </c>
      <c r="AP85" s="632"/>
      <c r="AQ85" s="740">
        <v>0</v>
      </c>
      <c r="AR85" s="740">
        <v>0</v>
      </c>
      <c r="AS85" s="691">
        <v>121.44091005433258</v>
      </c>
      <c r="AT85" s="691">
        <v>121.44091005433258</v>
      </c>
      <c r="AU85" s="691">
        <v>121.44091005433258</v>
      </c>
      <c r="AV85" s="691">
        <v>121.44091005433258</v>
      </c>
      <c r="AW85" s="691">
        <v>121.44091005433258</v>
      </c>
      <c r="AX85" s="691">
        <v>121.44091005433258</v>
      </c>
      <c r="AY85" s="691">
        <v>121.44091005433258</v>
      </c>
      <c r="AZ85" s="691">
        <v>121.44091005433258</v>
      </c>
      <c r="BA85" s="691">
        <v>121.44091005433258</v>
      </c>
      <c r="BB85" s="691">
        <v>121.44091005433258</v>
      </c>
      <c r="BC85" s="691">
        <v>121.44091005433258</v>
      </c>
      <c r="BD85" s="691">
        <v>121.44091005433258</v>
      </c>
      <c r="BE85" s="691">
        <v>121.44091005433258</v>
      </c>
      <c r="BF85" s="691">
        <v>121.44091005433258</v>
      </c>
      <c r="BG85" s="691">
        <v>121.44091005433258</v>
      </c>
      <c r="BH85" s="691">
        <v>121.44091005433258</v>
      </c>
      <c r="BI85" s="691">
        <v>121.44091005433258</v>
      </c>
      <c r="BJ85" s="691">
        <v>121.44091005433258</v>
      </c>
      <c r="BK85" s="691">
        <v>113.03015316213757</v>
      </c>
      <c r="BL85" s="691">
        <v>0</v>
      </c>
      <c r="BM85" s="691">
        <v>0</v>
      </c>
      <c r="BN85" s="691">
        <v>0</v>
      </c>
      <c r="BO85" s="691">
        <v>0</v>
      </c>
      <c r="BP85" s="691">
        <v>0</v>
      </c>
      <c r="BQ85" s="691">
        <v>0</v>
      </c>
      <c r="BR85" s="691">
        <v>0</v>
      </c>
      <c r="BS85" s="691">
        <v>0</v>
      </c>
      <c r="BT85" s="691">
        <v>0</v>
      </c>
    </row>
    <row r="86" spans="2:73">
      <c r="B86" s="690" t="s">
        <v>732</v>
      </c>
      <c r="C86" s="690" t="s">
        <v>712</v>
      </c>
      <c r="D86" s="690" t="s">
        <v>726</v>
      </c>
      <c r="E86" s="690" t="s">
        <v>695</v>
      </c>
      <c r="F86" s="690" t="s">
        <v>29</v>
      </c>
      <c r="G86" s="690" t="s">
        <v>714</v>
      </c>
      <c r="H86" s="690">
        <v>2010</v>
      </c>
      <c r="I86" s="643" t="s">
        <v>572</v>
      </c>
      <c r="J86" s="643" t="s">
        <v>581</v>
      </c>
      <c r="K86" s="632"/>
      <c r="L86" s="691">
        <v>0</v>
      </c>
      <c r="M86" s="691">
        <v>0</v>
      </c>
      <c r="N86" s="691">
        <v>0</v>
      </c>
      <c r="O86" s="691">
        <v>333.91739999999999</v>
      </c>
      <c r="P86" s="691">
        <v>0</v>
      </c>
      <c r="Q86" s="691">
        <v>0</v>
      </c>
      <c r="R86" s="691">
        <v>0</v>
      </c>
      <c r="S86" s="691">
        <v>0</v>
      </c>
      <c r="T86" s="691">
        <v>0</v>
      </c>
      <c r="U86" s="691">
        <v>0</v>
      </c>
      <c r="V86" s="691">
        <v>0</v>
      </c>
      <c r="W86" s="691">
        <v>0</v>
      </c>
      <c r="X86" s="691">
        <v>0</v>
      </c>
      <c r="Y86" s="691">
        <v>0</v>
      </c>
      <c r="Z86" s="691">
        <v>0</v>
      </c>
      <c r="AA86" s="691">
        <v>0</v>
      </c>
      <c r="AB86" s="691">
        <v>0</v>
      </c>
      <c r="AC86" s="691">
        <v>0</v>
      </c>
      <c r="AD86" s="691">
        <v>0</v>
      </c>
      <c r="AE86" s="691">
        <v>0</v>
      </c>
      <c r="AF86" s="691">
        <v>0</v>
      </c>
      <c r="AG86" s="691">
        <v>0</v>
      </c>
      <c r="AH86" s="691">
        <v>0</v>
      </c>
      <c r="AI86" s="691">
        <v>0</v>
      </c>
      <c r="AJ86" s="743">
        <v>0</v>
      </c>
      <c r="AK86" s="743">
        <v>0</v>
      </c>
      <c r="AL86" s="743">
        <v>0</v>
      </c>
      <c r="AM86" s="743">
        <v>0</v>
      </c>
      <c r="AN86" s="691">
        <v>0</v>
      </c>
      <c r="AO86" s="691">
        <v>0</v>
      </c>
      <c r="AP86" s="632"/>
      <c r="AQ86" s="740">
        <v>0</v>
      </c>
      <c r="AR86" s="740">
        <v>0</v>
      </c>
      <c r="AS86" s="691">
        <v>0</v>
      </c>
      <c r="AT86" s="691">
        <v>0</v>
      </c>
      <c r="AU86" s="691">
        <v>0</v>
      </c>
      <c r="AV86" s="691">
        <v>0</v>
      </c>
      <c r="AW86" s="691">
        <v>0</v>
      </c>
      <c r="AX86" s="691">
        <v>0</v>
      </c>
      <c r="AY86" s="691">
        <v>0</v>
      </c>
      <c r="AZ86" s="691">
        <v>0</v>
      </c>
      <c r="BA86" s="691">
        <v>0</v>
      </c>
      <c r="BB86" s="691">
        <v>0</v>
      </c>
      <c r="BC86" s="691">
        <v>0</v>
      </c>
      <c r="BD86" s="691">
        <v>0</v>
      </c>
      <c r="BE86" s="691">
        <v>0</v>
      </c>
      <c r="BF86" s="691">
        <v>0</v>
      </c>
      <c r="BG86" s="691">
        <v>0</v>
      </c>
      <c r="BH86" s="691">
        <v>0</v>
      </c>
      <c r="BI86" s="691">
        <v>0</v>
      </c>
      <c r="BJ86" s="691">
        <v>0</v>
      </c>
      <c r="BK86" s="691">
        <v>0</v>
      </c>
      <c r="BL86" s="691">
        <v>0</v>
      </c>
      <c r="BM86" s="691">
        <v>0</v>
      </c>
      <c r="BN86" s="691">
        <v>0</v>
      </c>
      <c r="BO86" s="691">
        <v>0</v>
      </c>
      <c r="BP86" s="691">
        <v>0</v>
      </c>
      <c r="BQ86" s="691">
        <v>0</v>
      </c>
      <c r="BR86" s="691">
        <v>0</v>
      </c>
      <c r="BS86" s="691">
        <v>0</v>
      </c>
      <c r="BT86" s="691">
        <v>0</v>
      </c>
    </row>
    <row r="87" spans="2:73">
      <c r="B87" s="690" t="s">
        <v>732</v>
      </c>
      <c r="C87" s="690" t="s">
        <v>718</v>
      </c>
      <c r="D87" s="690" t="s">
        <v>725</v>
      </c>
      <c r="E87" s="690" t="s">
        <v>695</v>
      </c>
      <c r="F87" s="690" t="s">
        <v>718</v>
      </c>
      <c r="G87" s="690" t="s">
        <v>714</v>
      </c>
      <c r="H87" s="690">
        <v>2013</v>
      </c>
      <c r="I87" s="643" t="s">
        <v>572</v>
      </c>
      <c r="J87" s="643" t="s">
        <v>588</v>
      </c>
      <c r="K87" s="632"/>
      <c r="L87" s="691">
        <v>0</v>
      </c>
      <c r="M87" s="691">
        <v>0</v>
      </c>
      <c r="N87" s="691">
        <v>323.41489999999999</v>
      </c>
      <c r="O87" s="691">
        <v>0</v>
      </c>
      <c r="P87" s="691">
        <v>0</v>
      </c>
      <c r="Q87" s="691">
        <v>0</v>
      </c>
      <c r="R87" s="691">
        <v>0</v>
      </c>
      <c r="S87" s="691">
        <v>0</v>
      </c>
      <c r="T87" s="691">
        <v>0</v>
      </c>
      <c r="U87" s="691">
        <v>0</v>
      </c>
      <c r="V87" s="691">
        <v>0</v>
      </c>
      <c r="W87" s="691">
        <v>0</v>
      </c>
      <c r="X87" s="691">
        <v>0</v>
      </c>
      <c r="Y87" s="691">
        <v>0</v>
      </c>
      <c r="Z87" s="691">
        <v>0</v>
      </c>
      <c r="AA87" s="691">
        <v>0</v>
      </c>
      <c r="AB87" s="691">
        <v>0</v>
      </c>
      <c r="AC87" s="691">
        <v>0</v>
      </c>
      <c r="AD87" s="691">
        <v>0</v>
      </c>
      <c r="AE87" s="691">
        <v>0</v>
      </c>
      <c r="AF87" s="691">
        <v>0</v>
      </c>
      <c r="AG87" s="691">
        <v>0</v>
      </c>
      <c r="AH87" s="691">
        <v>0</v>
      </c>
      <c r="AI87" s="691">
        <v>0</v>
      </c>
      <c r="AJ87" s="691">
        <v>0</v>
      </c>
      <c r="AK87" s="691">
        <v>0</v>
      </c>
      <c r="AL87" s="691">
        <v>0</v>
      </c>
      <c r="AM87" s="691">
        <v>0</v>
      </c>
      <c r="AN87" s="691">
        <v>0</v>
      </c>
      <c r="AO87" s="691">
        <v>0</v>
      </c>
      <c r="AP87" s="741"/>
      <c r="AQ87" s="691">
        <v>0</v>
      </c>
      <c r="AR87" s="691">
        <v>0</v>
      </c>
      <c r="AS87" s="691">
        <v>0</v>
      </c>
      <c r="AT87" s="691">
        <v>0</v>
      </c>
      <c r="AU87" s="691">
        <v>0</v>
      </c>
      <c r="AV87" s="691">
        <v>0</v>
      </c>
      <c r="AW87" s="691">
        <v>0</v>
      </c>
      <c r="AX87" s="691">
        <v>0</v>
      </c>
      <c r="AY87" s="691">
        <v>0</v>
      </c>
      <c r="AZ87" s="691">
        <v>0</v>
      </c>
      <c r="BA87" s="691">
        <v>0</v>
      </c>
      <c r="BB87" s="691">
        <v>0</v>
      </c>
      <c r="BC87" s="691">
        <v>0</v>
      </c>
      <c r="BD87" s="691">
        <v>0</v>
      </c>
      <c r="BE87" s="691">
        <v>0</v>
      </c>
      <c r="BF87" s="691">
        <v>0</v>
      </c>
      <c r="BG87" s="691">
        <v>0</v>
      </c>
      <c r="BH87" s="691">
        <v>0</v>
      </c>
      <c r="BI87" s="691">
        <v>0</v>
      </c>
      <c r="BJ87" s="691">
        <v>0</v>
      </c>
      <c r="BK87" s="691">
        <v>0</v>
      </c>
      <c r="BL87" s="691">
        <v>0</v>
      </c>
      <c r="BM87" s="691">
        <v>0</v>
      </c>
      <c r="BN87" s="691">
        <v>0</v>
      </c>
      <c r="BO87" s="691">
        <v>0</v>
      </c>
      <c r="BP87" s="691">
        <v>0</v>
      </c>
      <c r="BQ87" s="691">
        <v>0</v>
      </c>
      <c r="BR87" s="691">
        <v>0</v>
      </c>
      <c r="BS87" s="691">
        <v>0</v>
      </c>
      <c r="BT87" s="691">
        <v>0</v>
      </c>
    </row>
    <row r="88" spans="2:73">
      <c r="B88" s="690" t="s">
        <v>208</v>
      </c>
      <c r="C88" s="690" t="s">
        <v>712</v>
      </c>
      <c r="D88" s="690" t="s">
        <v>1</v>
      </c>
      <c r="E88" s="690" t="s">
        <v>695</v>
      </c>
      <c r="F88" s="690" t="s">
        <v>29</v>
      </c>
      <c r="G88" s="690" t="s">
        <v>713</v>
      </c>
      <c r="H88" s="690">
        <v>2013</v>
      </c>
      <c r="I88" s="643" t="s">
        <v>572</v>
      </c>
      <c r="J88" s="643" t="s">
        <v>588</v>
      </c>
      <c r="K88" s="632"/>
      <c r="L88" s="691">
        <v>0</v>
      </c>
      <c r="M88" s="691">
        <v>0</v>
      </c>
      <c r="N88" s="691">
        <v>1.2786049637491862E-2</v>
      </c>
      <c r="O88" s="691">
        <v>1.2786049637491862E-2</v>
      </c>
      <c r="P88" s="691">
        <v>1.2786049637491862E-2</v>
      </c>
      <c r="Q88" s="691">
        <v>1.2786049637491862E-2</v>
      </c>
      <c r="R88" s="691">
        <v>7.1034634084759241E-3</v>
      </c>
      <c r="S88" s="691">
        <v>0</v>
      </c>
      <c r="T88" s="691">
        <v>0</v>
      </c>
      <c r="U88" s="691">
        <v>0</v>
      </c>
      <c r="V88" s="691">
        <v>0</v>
      </c>
      <c r="W88" s="691">
        <v>0</v>
      </c>
      <c r="X88" s="691">
        <v>0</v>
      </c>
      <c r="Y88" s="691">
        <v>0</v>
      </c>
      <c r="Z88" s="691">
        <v>0</v>
      </c>
      <c r="AA88" s="691">
        <v>0</v>
      </c>
      <c r="AB88" s="691">
        <v>0</v>
      </c>
      <c r="AC88" s="691">
        <v>0</v>
      </c>
      <c r="AD88" s="691">
        <v>0</v>
      </c>
      <c r="AE88" s="691">
        <v>0</v>
      </c>
      <c r="AF88" s="691">
        <v>0</v>
      </c>
      <c r="AG88" s="691">
        <v>0</v>
      </c>
      <c r="AH88" s="691">
        <v>0</v>
      </c>
      <c r="AI88" s="691">
        <v>0</v>
      </c>
      <c r="AJ88" s="691">
        <v>0</v>
      </c>
      <c r="AK88" s="691">
        <v>0</v>
      </c>
      <c r="AL88" s="691">
        <v>0</v>
      </c>
      <c r="AM88" s="691">
        <v>0</v>
      </c>
      <c r="AN88" s="691">
        <v>0</v>
      </c>
      <c r="AO88" s="691">
        <v>0</v>
      </c>
      <c r="AP88" s="741"/>
      <c r="AQ88" s="691">
        <v>0</v>
      </c>
      <c r="AR88" s="691">
        <v>0</v>
      </c>
      <c r="AS88" s="691">
        <v>0</v>
      </c>
      <c r="AT88" s="691">
        <v>0</v>
      </c>
      <c r="AU88" s="691">
        <v>0</v>
      </c>
      <c r="AV88" s="691">
        <v>0</v>
      </c>
      <c r="AW88" s="691">
        <v>0</v>
      </c>
      <c r="AX88" s="691">
        <v>0</v>
      </c>
      <c r="AY88" s="691">
        <v>0</v>
      </c>
      <c r="AZ88" s="691">
        <v>0</v>
      </c>
      <c r="BA88" s="691">
        <v>0</v>
      </c>
      <c r="BB88" s="691">
        <v>0</v>
      </c>
      <c r="BC88" s="691">
        <v>0</v>
      </c>
      <c r="BD88" s="691">
        <v>0</v>
      </c>
      <c r="BE88" s="691">
        <v>0</v>
      </c>
      <c r="BF88" s="691">
        <v>0</v>
      </c>
      <c r="BG88" s="691">
        <v>0</v>
      </c>
      <c r="BH88" s="691">
        <v>0</v>
      </c>
      <c r="BI88" s="691">
        <v>0</v>
      </c>
      <c r="BJ88" s="691">
        <v>0</v>
      </c>
      <c r="BK88" s="691">
        <v>0</v>
      </c>
      <c r="BL88" s="691">
        <v>0</v>
      </c>
      <c r="BM88" s="691">
        <v>0</v>
      </c>
      <c r="BN88" s="691">
        <v>0</v>
      </c>
      <c r="BO88" s="691">
        <v>0</v>
      </c>
      <c r="BP88" s="691">
        <v>0</v>
      </c>
      <c r="BQ88" s="691">
        <v>0</v>
      </c>
      <c r="BR88" s="691">
        <v>0</v>
      </c>
      <c r="BS88" s="691">
        <v>0</v>
      </c>
      <c r="BT88" s="691">
        <v>0</v>
      </c>
    </row>
    <row r="89" spans="2:73">
      <c r="B89" s="690" t="s">
        <v>208</v>
      </c>
      <c r="C89" s="690" t="s">
        <v>712</v>
      </c>
      <c r="D89" s="690" t="s">
        <v>731</v>
      </c>
      <c r="E89" s="690" t="s">
        <v>695</v>
      </c>
      <c r="F89" s="690" t="s">
        <v>29</v>
      </c>
      <c r="G89" s="690" t="s">
        <v>713</v>
      </c>
      <c r="H89" s="690">
        <v>2012</v>
      </c>
      <c r="I89" s="643" t="s">
        <v>572</v>
      </c>
      <c r="J89" s="643" t="s">
        <v>581</v>
      </c>
      <c r="K89" s="632"/>
      <c r="L89" s="691">
        <v>248.94156828194778</v>
      </c>
      <c r="M89" s="691">
        <v>0</v>
      </c>
      <c r="N89" s="691">
        <v>5.9730961540080604E-2</v>
      </c>
      <c r="O89" s="691">
        <v>5.9730961540080604E-2</v>
      </c>
      <c r="P89" s="691">
        <v>5.9730961540080604E-2</v>
      </c>
      <c r="Q89" s="691">
        <v>5.9730961540080604E-2</v>
      </c>
      <c r="R89" s="691">
        <v>5.9730961540080604E-2</v>
      </c>
      <c r="S89" s="691">
        <v>5.9730961540080604E-2</v>
      </c>
      <c r="T89" s="691">
        <v>5.9730961540080604E-2</v>
      </c>
      <c r="U89" s="691">
        <v>5.9730961540080604E-2</v>
      </c>
      <c r="V89" s="691">
        <v>5.9730961540080604E-2</v>
      </c>
      <c r="W89" s="691">
        <v>5.9730961540080604E-2</v>
      </c>
      <c r="X89" s="691">
        <v>5.9730961540080604E-2</v>
      </c>
      <c r="Y89" s="691">
        <v>5.9730961540080604E-2</v>
      </c>
      <c r="Z89" s="691">
        <v>5.9730961540080604E-2</v>
      </c>
      <c r="AA89" s="691">
        <v>5.9730961540080604E-2</v>
      </c>
      <c r="AB89" s="691">
        <v>5.9730961540080604E-2</v>
      </c>
      <c r="AC89" s="691">
        <v>5.9730961540080604E-2</v>
      </c>
      <c r="AD89" s="691">
        <v>5.9730961540080604E-2</v>
      </c>
      <c r="AE89" s="691">
        <v>5.9730961540080604E-2</v>
      </c>
      <c r="AF89" s="691">
        <v>5.9730961540080604E-2</v>
      </c>
      <c r="AG89" s="691">
        <v>5.1339697631931518E-2</v>
      </c>
      <c r="AH89" s="691">
        <v>0</v>
      </c>
      <c r="AI89" s="691">
        <v>0</v>
      </c>
      <c r="AJ89" s="743">
        <v>0</v>
      </c>
      <c r="AK89" s="743">
        <v>0</v>
      </c>
      <c r="AL89" s="743">
        <v>0</v>
      </c>
      <c r="AM89" s="743">
        <v>0</v>
      </c>
      <c r="AN89" s="691">
        <v>0</v>
      </c>
      <c r="AO89" s="691">
        <v>0</v>
      </c>
      <c r="AP89" s="632"/>
      <c r="AQ89" s="740">
        <v>0</v>
      </c>
      <c r="AR89" s="740">
        <v>0</v>
      </c>
      <c r="AS89" s="691">
        <v>0</v>
      </c>
      <c r="AT89" s="691">
        <v>0</v>
      </c>
      <c r="AU89" s="691">
        <v>0</v>
      </c>
      <c r="AV89" s="691">
        <v>0</v>
      </c>
      <c r="AW89" s="691">
        <v>0</v>
      </c>
      <c r="AX89" s="691">
        <v>0</v>
      </c>
      <c r="AY89" s="691">
        <v>0</v>
      </c>
      <c r="AZ89" s="691">
        <v>0</v>
      </c>
      <c r="BA89" s="691">
        <v>0</v>
      </c>
      <c r="BB89" s="691">
        <v>0</v>
      </c>
      <c r="BC89" s="691">
        <v>0</v>
      </c>
      <c r="BD89" s="691">
        <v>0</v>
      </c>
      <c r="BE89" s="691">
        <v>0</v>
      </c>
      <c r="BF89" s="691">
        <v>0</v>
      </c>
      <c r="BG89" s="691">
        <v>0</v>
      </c>
      <c r="BH89" s="691">
        <v>0</v>
      </c>
      <c r="BI89" s="691">
        <v>0</v>
      </c>
      <c r="BJ89" s="691">
        <v>0</v>
      </c>
      <c r="BK89" s="691">
        <v>0</v>
      </c>
      <c r="BL89" s="691">
        <v>0</v>
      </c>
      <c r="BM89" s="691">
        <v>0</v>
      </c>
      <c r="BN89" s="691">
        <v>0</v>
      </c>
      <c r="BO89" s="691">
        <v>0</v>
      </c>
      <c r="BP89" s="691">
        <v>0</v>
      </c>
      <c r="BQ89" s="691">
        <v>0</v>
      </c>
      <c r="BR89" s="691">
        <v>0</v>
      </c>
      <c r="BS89" s="691">
        <v>0</v>
      </c>
      <c r="BT89" s="691">
        <v>0</v>
      </c>
    </row>
    <row r="90" spans="2:73">
      <c r="B90" s="690" t="s">
        <v>208</v>
      </c>
      <c r="C90" s="690" t="s">
        <v>715</v>
      </c>
      <c r="D90" s="690" t="s">
        <v>21</v>
      </c>
      <c r="E90" s="690" t="s">
        <v>695</v>
      </c>
      <c r="F90" s="690" t="s">
        <v>733</v>
      </c>
      <c r="G90" s="690" t="s">
        <v>713</v>
      </c>
      <c r="H90" s="690">
        <v>2014</v>
      </c>
      <c r="I90" s="643" t="s">
        <v>573</v>
      </c>
      <c r="J90" s="643" t="s">
        <v>588</v>
      </c>
      <c r="K90" s="632"/>
      <c r="L90" s="691">
        <v>0</v>
      </c>
      <c r="M90" s="691">
        <v>0</v>
      </c>
      <c r="N90" s="691">
        <v>0</v>
      </c>
      <c r="O90" s="691">
        <v>69.009173860000004</v>
      </c>
      <c r="P90" s="691">
        <v>69.009173860000004</v>
      </c>
      <c r="Q90" s="691">
        <v>68.895208109999999</v>
      </c>
      <c r="R90" s="691">
        <v>63.97100837</v>
      </c>
      <c r="S90" s="691">
        <v>63.97100837</v>
      </c>
      <c r="T90" s="691">
        <v>63.97100837</v>
      </c>
      <c r="U90" s="691">
        <v>63.97100837</v>
      </c>
      <c r="V90" s="691">
        <v>63.97100837</v>
      </c>
      <c r="W90" s="691">
        <v>63.97100837</v>
      </c>
      <c r="X90" s="691">
        <v>63.97100837</v>
      </c>
      <c r="Y90" s="691">
        <v>63.770988220000007</v>
      </c>
      <c r="Z90" s="691">
        <v>17.997368519999998</v>
      </c>
      <c r="AA90" s="691">
        <v>0</v>
      </c>
      <c r="AB90" s="691">
        <v>0</v>
      </c>
      <c r="AC90" s="691">
        <v>0</v>
      </c>
      <c r="AD90" s="691">
        <v>0</v>
      </c>
      <c r="AE90" s="691">
        <v>0</v>
      </c>
      <c r="AF90" s="691">
        <v>0</v>
      </c>
      <c r="AG90" s="691">
        <v>0</v>
      </c>
      <c r="AH90" s="691">
        <v>0</v>
      </c>
      <c r="AI90" s="691">
        <v>0</v>
      </c>
      <c r="AJ90" s="691">
        <v>0</v>
      </c>
      <c r="AK90" s="691">
        <v>0</v>
      </c>
      <c r="AL90" s="691">
        <v>0</v>
      </c>
      <c r="AM90" s="691">
        <v>0</v>
      </c>
      <c r="AN90" s="691">
        <v>0</v>
      </c>
      <c r="AO90" s="691">
        <v>0</v>
      </c>
      <c r="AP90" s="741"/>
      <c r="AQ90" s="691">
        <v>0</v>
      </c>
      <c r="AR90" s="691">
        <v>0</v>
      </c>
      <c r="AS90" s="691">
        <v>0</v>
      </c>
      <c r="AT90" s="691">
        <v>267199.98639999999</v>
      </c>
      <c r="AU90" s="691">
        <v>267199.98639999999</v>
      </c>
      <c r="AV90" s="691">
        <v>266621.16159999999</v>
      </c>
      <c r="AW90" s="691">
        <v>247499.23139999999</v>
      </c>
      <c r="AX90" s="691">
        <v>247499.23139999999</v>
      </c>
      <c r="AY90" s="691">
        <v>247499.23139999999</v>
      </c>
      <c r="AZ90" s="691">
        <v>247499.23139999999</v>
      </c>
      <c r="BA90" s="691">
        <v>247499.23139999999</v>
      </c>
      <c r="BB90" s="691">
        <v>247499.23139999999</v>
      </c>
      <c r="BC90" s="691">
        <v>247499.23139999999</v>
      </c>
      <c r="BD90" s="691">
        <v>245654.83919999999</v>
      </c>
      <c r="BE90" s="691">
        <v>62396.477899999998</v>
      </c>
      <c r="BF90" s="691">
        <v>0</v>
      </c>
      <c r="BG90" s="691">
        <v>0</v>
      </c>
      <c r="BH90" s="691">
        <v>0</v>
      </c>
      <c r="BI90" s="691">
        <v>0</v>
      </c>
      <c r="BJ90" s="691">
        <v>0</v>
      </c>
      <c r="BK90" s="691">
        <v>0</v>
      </c>
      <c r="BL90" s="691">
        <v>0</v>
      </c>
      <c r="BM90" s="691">
        <v>0</v>
      </c>
      <c r="BN90" s="691">
        <v>0</v>
      </c>
      <c r="BO90" s="691">
        <v>0</v>
      </c>
      <c r="BP90" s="691">
        <v>0</v>
      </c>
      <c r="BQ90" s="691">
        <v>0</v>
      </c>
      <c r="BR90" s="691">
        <v>0</v>
      </c>
      <c r="BS90" s="691">
        <v>0</v>
      </c>
      <c r="BT90" s="691">
        <v>0</v>
      </c>
    </row>
    <row r="91" spans="2:73">
      <c r="B91" s="690" t="s">
        <v>208</v>
      </c>
      <c r="C91" s="690" t="s">
        <v>715</v>
      </c>
      <c r="D91" s="690" t="s">
        <v>20</v>
      </c>
      <c r="E91" s="690" t="s">
        <v>695</v>
      </c>
      <c r="F91" s="690" t="s">
        <v>733</v>
      </c>
      <c r="G91" s="690" t="s">
        <v>713</v>
      </c>
      <c r="H91" s="690">
        <v>2013</v>
      </c>
      <c r="I91" s="643" t="s">
        <v>573</v>
      </c>
      <c r="J91" s="643" t="s">
        <v>581</v>
      </c>
      <c r="K91" s="632"/>
      <c r="L91" s="691">
        <v>0</v>
      </c>
      <c r="M91" s="691">
        <v>0</v>
      </c>
      <c r="N91" s="691">
        <v>1.7535090999999999E-2</v>
      </c>
      <c r="O91" s="691">
        <v>1.7535090999999999E-2</v>
      </c>
      <c r="P91" s="691">
        <v>1.7535090999999999E-2</v>
      </c>
      <c r="Q91" s="691">
        <v>1.7535090999999999E-2</v>
      </c>
      <c r="R91" s="691">
        <v>0</v>
      </c>
      <c r="S91" s="691">
        <v>0</v>
      </c>
      <c r="T91" s="691">
        <v>0</v>
      </c>
      <c r="U91" s="691">
        <v>0</v>
      </c>
      <c r="V91" s="691">
        <v>0</v>
      </c>
      <c r="W91" s="691">
        <v>0</v>
      </c>
      <c r="X91" s="691">
        <v>0</v>
      </c>
      <c r="Y91" s="691">
        <v>0</v>
      </c>
      <c r="Z91" s="691">
        <v>0</v>
      </c>
      <c r="AA91" s="691">
        <v>0</v>
      </c>
      <c r="AB91" s="691">
        <v>0</v>
      </c>
      <c r="AC91" s="691">
        <v>0</v>
      </c>
      <c r="AD91" s="691">
        <v>0</v>
      </c>
      <c r="AE91" s="691">
        <v>0</v>
      </c>
      <c r="AF91" s="691">
        <v>0</v>
      </c>
      <c r="AG91" s="691">
        <v>0</v>
      </c>
      <c r="AH91" s="691">
        <v>0</v>
      </c>
      <c r="AI91" s="691">
        <v>0</v>
      </c>
      <c r="AJ91" s="691">
        <v>0</v>
      </c>
      <c r="AK91" s="691">
        <v>0</v>
      </c>
      <c r="AL91" s="691">
        <v>0</v>
      </c>
      <c r="AM91" s="691">
        <v>0</v>
      </c>
      <c r="AN91" s="691">
        <v>0</v>
      </c>
      <c r="AO91" s="691">
        <v>0</v>
      </c>
      <c r="AP91" s="741"/>
      <c r="AQ91" s="691">
        <v>0</v>
      </c>
      <c r="AR91" s="691">
        <v>0</v>
      </c>
      <c r="AS91" s="691">
        <v>96.405284710000004</v>
      </c>
      <c r="AT91" s="691">
        <v>96.405284710000004</v>
      </c>
      <c r="AU91" s="691">
        <v>96.405284710000004</v>
      </c>
      <c r="AV91" s="691">
        <v>96.405284710000004</v>
      </c>
      <c r="AW91" s="691">
        <v>0</v>
      </c>
      <c r="AX91" s="691">
        <v>0</v>
      </c>
      <c r="AY91" s="691">
        <v>0</v>
      </c>
      <c r="AZ91" s="691">
        <v>0</v>
      </c>
      <c r="BA91" s="691">
        <v>0</v>
      </c>
      <c r="BB91" s="691">
        <v>0</v>
      </c>
      <c r="BC91" s="691">
        <v>0</v>
      </c>
      <c r="BD91" s="691">
        <v>0</v>
      </c>
      <c r="BE91" s="691">
        <v>0</v>
      </c>
      <c r="BF91" s="691">
        <v>0</v>
      </c>
      <c r="BG91" s="691">
        <v>0</v>
      </c>
      <c r="BH91" s="691">
        <v>0</v>
      </c>
      <c r="BI91" s="691">
        <v>0</v>
      </c>
      <c r="BJ91" s="691">
        <v>0</v>
      </c>
      <c r="BK91" s="691">
        <v>0</v>
      </c>
      <c r="BL91" s="691">
        <v>0</v>
      </c>
      <c r="BM91" s="691">
        <v>0</v>
      </c>
      <c r="BN91" s="691">
        <v>0</v>
      </c>
      <c r="BO91" s="691">
        <v>0</v>
      </c>
      <c r="BP91" s="691">
        <v>0</v>
      </c>
      <c r="BQ91" s="691">
        <v>0</v>
      </c>
      <c r="BR91" s="691">
        <v>0</v>
      </c>
      <c r="BS91" s="691">
        <v>0</v>
      </c>
      <c r="BT91" s="691">
        <v>0</v>
      </c>
    </row>
    <row r="92" spans="2:73">
      <c r="B92" s="690" t="s">
        <v>208</v>
      </c>
      <c r="C92" s="690" t="s">
        <v>715</v>
      </c>
      <c r="D92" s="690" t="s">
        <v>20</v>
      </c>
      <c r="E92" s="690" t="s">
        <v>695</v>
      </c>
      <c r="F92" s="690" t="s">
        <v>733</v>
      </c>
      <c r="G92" s="690" t="s">
        <v>713</v>
      </c>
      <c r="H92" s="690">
        <v>2014</v>
      </c>
      <c r="I92" s="643" t="s">
        <v>573</v>
      </c>
      <c r="J92" s="643" t="s">
        <v>588</v>
      </c>
      <c r="K92" s="632"/>
      <c r="L92" s="691">
        <v>0</v>
      </c>
      <c r="M92" s="691">
        <v>0</v>
      </c>
      <c r="N92" s="691">
        <v>0</v>
      </c>
      <c r="O92" s="691">
        <v>160.40316619999999</v>
      </c>
      <c r="P92" s="691">
        <v>160.40316619999999</v>
      </c>
      <c r="Q92" s="691">
        <v>160.40316619999999</v>
      </c>
      <c r="R92" s="691">
        <v>160.40316619999999</v>
      </c>
      <c r="S92" s="691">
        <v>0</v>
      </c>
      <c r="T92" s="691">
        <v>0</v>
      </c>
      <c r="U92" s="691">
        <v>0</v>
      </c>
      <c r="V92" s="691">
        <v>0</v>
      </c>
      <c r="W92" s="691">
        <v>0</v>
      </c>
      <c r="X92" s="691">
        <v>0</v>
      </c>
      <c r="Y92" s="691">
        <v>0</v>
      </c>
      <c r="Z92" s="691">
        <v>0</v>
      </c>
      <c r="AA92" s="691">
        <v>0</v>
      </c>
      <c r="AB92" s="691">
        <v>0</v>
      </c>
      <c r="AC92" s="691">
        <v>0</v>
      </c>
      <c r="AD92" s="691">
        <v>0</v>
      </c>
      <c r="AE92" s="691">
        <v>0</v>
      </c>
      <c r="AF92" s="691">
        <v>0</v>
      </c>
      <c r="AG92" s="691">
        <v>0</v>
      </c>
      <c r="AH92" s="691">
        <v>0</v>
      </c>
      <c r="AI92" s="691">
        <v>0</v>
      </c>
      <c r="AJ92" s="691">
        <v>0</v>
      </c>
      <c r="AK92" s="691">
        <v>0</v>
      </c>
      <c r="AL92" s="691">
        <v>0</v>
      </c>
      <c r="AM92" s="691">
        <v>0</v>
      </c>
      <c r="AN92" s="691">
        <v>0</v>
      </c>
      <c r="AO92" s="691">
        <v>0</v>
      </c>
      <c r="AP92" s="741"/>
      <c r="AQ92" s="691">
        <v>0</v>
      </c>
      <c r="AR92" s="691">
        <v>0</v>
      </c>
      <c r="AS92" s="691">
        <v>0</v>
      </c>
      <c r="AT92" s="691">
        <v>783282.84069999994</v>
      </c>
      <c r="AU92" s="691">
        <v>783282.84069999994</v>
      </c>
      <c r="AV92" s="691">
        <v>783282.84069999994</v>
      </c>
      <c r="AW92" s="691">
        <v>783282.84069999994</v>
      </c>
      <c r="AX92" s="691">
        <v>0</v>
      </c>
      <c r="AY92" s="691">
        <v>0</v>
      </c>
      <c r="AZ92" s="691">
        <v>0</v>
      </c>
      <c r="BA92" s="691">
        <v>0</v>
      </c>
      <c r="BB92" s="691">
        <v>0</v>
      </c>
      <c r="BC92" s="691">
        <v>0</v>
      </c>
      <c r="BD92" s="691">
        <v>0</v>
      </c>
      <c r="BE92" s="691">
        <v>0</v>
      </c>
      <c r="BF92" s="691">
        <v>0</v>
      </c>
      <c r="BG92" s="691">
        <v>0</v>
      </c>
      <c r="BH92" s="691">
        <v>0</v>
      </c>
      <c r="BI92" s="691">
        <v>0</v>
      </c>
      <c r="BJ92" s="691">
        <v>0</v>
      </c>
      <c r="BK92" s="691">
        <v>0</v>
      </c>
      <c r="BL92" s="691">
        <v>0</v>
      </c>
      <c r="BM92" s="691">
        <v>0</v>
      </c>
      <c r="BN92" s="691">
        <v>0</v>
      </c>
      <c r="BO92" s="691">
        <v>0</v>
      </c>
      <c r="BP92" s="691">
        <v>0</v>
      </c>
      <c r="BQ92" s="691">
        <v>0</v>
      </c>
      <c r="BR92" s="691">
        <v>0</v>
      </c>
      <c r="BS92" s="691">
        <v>0</v>
      </c>
      <c r="BT92" s="691">
        <v>0</v>
      </c>
    </row>
    <row r="93" spans="2:73">
      <c r="B93" s="690" t="s">
        <v>208</v>
      </c>
      <c r="C93" s="690" t="s">
        <v>715</v>
      </c>
      <c r="D93" s="690" t="s">
        <v>17</v>
      </c>
      <c r="E93" s="690" t="s">
        <v>695</v>
      </c>
      <c r="F93" s="690" t="s">
        <v>733</v>
      </c>
      <c r="G93" s="690" t="s">
        <v>713</v>
      </c>
      <c r="H93" s="690">
        <v>2012</v>
      </c>
      <c r="I93" s="643" t="s">
        <v>573</v>
      </c>
      <c r="J93" s="643" t="s">
        <v>581</v>
      </c>
      <c r="K93" s="632"/>
      <c r="L93" s="691">
        <v>0</v>
      </c>
      <c r="M93" s="691">
        <v>5.3319573550000001</v>
      </c>
      <c r="N93" s="691">
        <v>5.3319573550000001</v>
      </c>
      <c r="O93" s="691">
        <v>5.3319573550000001</v>
      </c>
      <c r="P93" s="691">
        <v>5.3319573550000001</v>
      </c>
      <c r="Q93" s="691">
        <v>5.3319573550000001</v>
      </c>
      <c r="R93" s="691">
        <v>5.3319573550000001</v>
      </c>
      <c r="S93" s="691">
        <v>5.3319573550000001</v>
      </c>
      <c r="T93" s="691">
        <v>5.3319573550000001</v>
      </c>
      <c r="U93" s="691">
        <v>5.3319573550000001</v>
      </c>
      <c r="V93" s="691">
        <v>5.3319573550000001</v>
      </c>
      <c r="W93" s="691">
        <v>5.3319573550000001</v>
      </c>
      <c r="X93" s="691">
        <v>5.3319573550000001</v>
      </c>
      <c r="Y93" s="691">
        <v>5.3319573550000001</v>
      </c>
      <c r="Z93" s="691">
        <v>5.3319573550000001</v>
      </c>
      <c r="AA93" s="691">
        <v>5.3319573550000001</v>
      </c>
      <c r="AB93" s="691">
        <v>0</v>
      </c>
      <c r="AC93" s="691">
        <v>0</v>
      </c>
      <c r="AD93" s="691">
        <v>0</v>
      </c>
      <c r="AE93" s="691">
        <v>0</v>
      </c>
      <c r="AF93" s="691">
        <v>0</v>
      </c>
      <c r="AG93" s="691">
        <v>0</v>
      </c>
      <c r="AH93" s="691">
        <v>0</v>
      </c>
      <c r="AI93" s="691">
        <v>0</v>
      </c>
      <c r="AJ93" s="743">
        <v>0</v>
      </c>
      <c r="AK93" s="743">
        <v>0</v>
      </c>
      <c r="AL93" s="743">
        <v>0</v>
      </c>
      <c r="AM93" s="743">
        <v>0</v>
      </c>
      <c r="AN93" s="691">
        <v>0</v>
      </c>
      <c r="AO93" s="691">
        <v>0</v>
      </c>
      <c r="AP93" s="691"/>
      <c r="AQ93" s="740">
        <v>0</v>
      </c>
      <c r="AR93" s="740">
        <v>17355.040120000001</v>
      </c>
      <c r="AS93" s="691">
        <v>17355.040120000001</v>
      </c>
      <c r="AT93" s="691">
        <v>17355.040120000001</v>
      </c>
      <c r="AU93" s="691">
        <v>17355.040120000001</v>
      </c>
      <c r="AV93" s="691">
        <v>17355.040120000001</v>
      </c>
      <c r="AW93" s="691">
        <v>17355.040120000001</v>
      </c>
      <c r="AX93" s="691">
        <v>17355.040120000001</v>
      </c>
      <c r="AY93" s="691">
        <v>17355.040120000001</v>
      </c>
      <c r="AZ93" s="691">
        <v>17355.040120000001</v>
      </c>
      <c r="BA93" s="691">
        <v>17355.040120000001</v>
      </c>
      <c r="BB93" s="691">
        <v>17355.040120000001</v>
      </c>
      <c r="BC93" s="691">
        <v>17355.040120000001</v>
      </c>
      <c r="BD93" s="691">
        <v>17355.040120000001</v>
      </c>
      <c r="BE93" s="691">
        <v>17355.040120000001</v>
      </c>
      <c r="BF93" s="691">
        <v>17355.040120000001</v>
      </c>
      <c r="BG93" s="691">
        <v>0</v>
      </c>
      <c r="BH93" s="691">
        <v>0</v>
      </c>
      <c r="BI93" s="691">
        <v>0</v>
      </c>
      <c r="BJ93" s="691">
        <v>0</v>
      </c>
      <c r="BK93" s="691">
        <v>0</v>
      </c>
      <c r="BL93" s="691">
        <v>0</v>
      </c>
      <c r="BM93" s="691">
        <v>0</v>
      </c>
      <c r="BN93" s="691">
        <v>0</v>
      </c>
      <c r="BO93" s="691">
        <v>0</v>
      </c>
      <c r="BP93" s="691">
        <v>0</v>
      </c>
      <c r="BQ93" s="691">
        <v>0</v>
      </c>
      <c r="BR93" s="16">
        <v>0</v>
      </c>
      <c r="BS93" s="12">
        <v>0</v>
      </c>
      <c r="BT93" s="691">
        <v>0</v>
      </c>
    </row>
    <row r="94" spans="2:73">
      <c r="B94" s="690" t="s">
        <v>208</v>
      </c>
      <c r="C94" s="690" t="s">
        <v>715</v>
      </c>
      <c r="D94" s="690" t="s">
        <v>17</v>
      </c>
      <c r="E94" s="690" t="s">
        <v>695</v>
      </c>
      <c r="F94" s="690" t="s">
        <v>733</v>
      </c>
      <c r="G94" s="690" t="s">
        <v>713</v>
      </c>
      <c r="H94" s="690">
        <v>2013</v>
      </c>
      <c r="I94" s="643" t="s">
        <v>573</v>
      </c>
      <c r="J94" s="643" t="s">
        <v>581</v>
      </c>
      <c r="K94" s="632"/>
      <c r="L94" s="691">
        <v>0</v>
      </c>
      <c r="M94" s="691">
        <v>0</v>
      </c>
      <c r="N94" s="691">
        <v>63.995179799999995</v>
      </c>
      <c r="O94" s="691">
        <v>63.995179799999995</v>
      </c>
      <c r="P94" s="691">
        <v>63.995179799999995</v>
      </c>
      <c r="Q94" s="691">
        <v>63.995179799999995</v>
      </c>
      <c r="R94" s="691">
        <v>63.995179799999995</v>
      </c>
      <c r="S94" s="691">
        <v>63.995179799999995</v>
      </c>
      <c r="T94" s="691">
        <v>63.995179799999995</v>
      </c>
      <c r="U94" s="691">
        <v>63.995179799999995</v>
      </c>
      <c r="V94" s="691">
        <v>63.995179799999995</v>
      </c>
      <c r="W94" s="691">
        <v>63.995179799999995</v>
      </c>
      <c r="X94" s="691">
        <v>63.995179799999995</v>
      </c>
      <c r="Y94" s="691">
        <v>63.995179799999995</v>
      </c>
      <c r="Z94" s="691">
        <v>56.158181399999997</v>
      </c>
      <c r="AA94" s="691">
        <v>56.158181399999997</v>
      </c>
      <c r="AB94" s="691">
        <v>56.158181399999997</v>
      </c>
      <c r="AC94" s="691">
        <v>0</v>
      </c>
      <c r="AD94" s="691">
        <v>0</v>
      </c>
      <c r="AE94" s="691">
        <v>0</v>
      </c>
      <c r="AF94" s="691">
        <v>0</v>
      </c>
      <c r="AG94" s="691">
        <v>0</v>
      </c>
      <c r="AH94" s="691">
        <v>0</v>
      </c>
      <c r="AI94" s="691">
        <v>0</v>
      </c>
      <c r="AJ94" s="691">
        <v>0</v>
      </c>
      <c r="AK94" s="691">
        <v>0</v>
      </c>
      <c r="AL94" s="691">
        <v>0</v>
      </c>
      <c r="AM94" s="691">
        <v>0</v>
      </c>
      <c r="AN94" s="691">
        <v>0</v>
      </c>
      <c r="AO94" s="691">
        <v>0</v>
      </c>
      <c r="AP94" s="742"/>
      <c r="AQ94" s="691">
        <v>0</v>
      </c>
      <c r="AR94" s="691">
        <v>0</v>
      </c>
      <c r="AS94" s="691">
        <v>-69958.127129999993</v>
      </c>
      <c r="AT94" s="691">
        <v>-69958.127129999993</v>
      </c>
      <c r="AU94" s="691">
        <v>-69958.127129999993</v>
      </c>
      <c r="AV94" s="691">
        <v>-69958.127129999993</v>
      </c>
      <c r="AW94" s="691">
        <v>-69958.127129999993</v>
      </c>
      <c r="AX94" s="691">
        <v>-69958.127129999993</v>
      </c>
      <c r="AY94" s="691">
        <v>-69958.127129999993</v>
      </c>
      <c r="AZ94" s="691">
        <v>-69958.127129999993</v>
      </c>
      <c r="BA94" s="691">
        <v>-69958.127129999993</v>
      </c>
      <c r="BB94" s="691">
        <v>-69958.127129999993</v>
      </c>
      <c r="BC94" s="691">
        <v>-69958.127129999993</v>
      </c>
      <c r="BD94" s="691">
        <v>-69958.127129999993</v>
      </c>
      <c r="BE94" s="691">
        <v>-133112.1207</v>
      </c>
      <c r="BF94" s="691">
        <v>-133112.1207</v>
      </c>
      <c r="BG94" s="691">
        <v>-133112.1207</v>
      </c>
      <c r="BH94" s="691">
        <v>0</v>
      </c>
      <c r="BI94" s="691">
        <v>0</v>
      </c>
      <c r="BJ94" s="691">
        <v>0</v>
      </c>
      <c r="BK94" s="691">
        <v>0</v>
      </c>
      <c r="BL94" s="691">
        <v>0</v>
      </c>
      <c r="BM94" s="691">
        <v>0</v>
      </c>
      <c r="BN94" s="691">
        <v>0</v>
      </c>
      <c r="BO94" s="691">
        <v>0</v>
      </c>
      <c r="BP94" s="691">
        <v>0</v>
      </c>
      <c r="BQ94" s="691">
        <v>0</v>
      </c>
      <c r="BR94" s="691">
        <v>0</v>
      </c>
      <c r="BS94" s="691">
        <v>0</v>
      </c>
      <c r="BT94" s="691">
        <v>0</v>
      </c>
    </row>
    <row r="95" spans="2:73">
      <c r="B95" s="690" t="s">
        <v>208</v>
      </c>
      <c r="C95" s="690" t="s">
        <v>715</v>
      </c>
      <c r="D95" s="690" t="s">
        <v>22</v>
      </c>
      <c r="E95" s="690" t="s">
        <v>695</v>
      </c>
      <c r="F95" s="690" t="s">
        <v>733</v>
      </c>
      <c r="G95" s="690" t="s">
        <v>713</v>
      </c>
      <c r="H95" s="690">
        <v>2012</v>
      </c>
      <c r="I95" s="643" t="s">
        <v>573</v>
      </c>
      <c r="J95" s="643" t="s">
        <v>581</v>
      </c>
      <c r="K95" s="632"/>
      <c r="L95" s="691">
        <v>0</v>
      </c>
      <c r="M95" s="691">
        <v>1.46</v>
      </c>
      <c r="N95" s="691">
        <v>1.46</v>
      </c>
      <c r="O95" s="691">
        <v>1.46</v>
      </c>
      <c r="P95" s="691">
        <v>1.46</v>
      </c>
      <c r="Q95" s="691">
        <v>1.46</v>
      </c>
      <c r="R95" s="691">
        <v>1.46</v>
      </c>
      <c r="S95" s="691">
        <v>1.46</v>
      </c>
      <c r="T95" s="691">
        <v>1.46</v>
      </c>
      <c r="U95" s="691">
        <v>1.46</v>
      </c>
      <c r="V95" s="691">
        <v>1.46</v>
      </c>
      <c r="W95" s="691">
        <v>1.46</v>
      </c>
      <c r="X95" s="691">
        <v>1.46</v>
      </c>
      <c r="Y95" s="691">
        <v>1.46</v>
      </c>
      <c r="Z95" s="691">
        <v>1.46</v>
      </c>
      <c r="AA95" s="691">
        <v>1.46</v>
      </c>
      <c r="AB95" s="691">
        <v>1.46</v>
      </c>
      <c r="AC95" s="691">
        <v>1.46</v>
      </c>
      <c r="AD95" s="691">
        <v>1.46</v>
      </c>
      <c r="AE95" s="691">
        <v>1.46</v>
      </c>
      <c r="AF95" s="691">
        <v>1.46</v>
      </c>
      <c r="AG95" s="691">
        <v>0</v>
      </c>
      <c r="AH95" s="691">
        <v>0</v>
      </c>
      <c r="AI95" s="691">
        <v>0</v>
      </c>
      <c r="AJ95" s="743">
        <v>0</v>
      </c>
      <c r="AK95" s="743">
        <v>0</v>
      </c>
      <c r="AL95" s="743">
        <v>0</v>
      </c>
      <c r="AM95" s="743">
        <v>0</v>
      </c>
      <c r="AN95" s="691">
        <v>0</v>
      </c>
      <c r="AO95" s="691">
        <v>0</v>
      </c>
      <c r="AP95" s="632"/>
      <c r="AQ95" s="740">
        <v>0</v>
      </c>
      <c r="AR95" s="740">
        <v>5291</v>
      </c>
      <c r="AS95" s="691">
        <v>5291</v>
      </c>
      <c r="AT95" s="691">
        <v>5291</v>
      </c>
      <c r="AU95" s="691">
        <v>5291</v>
      </c>
      <c r="AV95" s="691">
        <v>5291</v>
      </c>
      <c r="AW95" s="691">
        <v>5291</v>
      </c>
      <c r="AX95" s="691">
        <v>5291</v>
      </c>
      <c r="AY95" s="691">
        <v>5291</v>
      </c>
      <c r="AZ95" s="691">
        <v>5291</v>
      </c>
      <c r="BA95" s="691">
        <v>5291</v>
      </c>
      <c r="BB95" s="691">
        <v>5291</v>
      </c>
      <c r="BC95" s="691">
        <v>5291</v>
      </c>
      <c r="BD95" s="691">
        <v>5291</v>
      </c>
      <c r="BE95" s="691">
        <v>5291</v>
      </c>
      <c r="BF95" s="691">
        <v>5291</v>
      </c>
      <c r="BG95" s="691">
        <v>5291</v>
      </c>
      <c r="BH95" s="691">
        <v>5291</v>
      </c>
      <c r="BI95" s="691">
        <v>5291</v>
      </c>
      <c r="BJ95" s="691">
        <v>5291</v>
      </c>
      <c r="BK95" s="691">
        <v>5291</v>
      </c>
      <c r="BL95" s="691">
        <v>0</v>
      </c>
      <c r="BM95" s="691">
        <v>0</v>
      </c>
      <c r="BN95" s="691">
        <v>0</v>
      </c>
      <c r="BO95" s="691">
        <v>0</v>
      </c>
      <c r="BP95" s="691">
        <v>0</v>
      </c>
      <c r="BQ95" s="691">
        <v>0</v>
      </c>
      <c r="BR95" s="691">
        <v>0</v>
      </c>
      <c r="BS95" s="691">
        <v>0</v>
      </c>
      <c r="BT95" s="691">
        <v>0</v>
      </c>
    </row>
    <row r="96" spans="2:73">
      <c r="B96" s="690" t="s">
        <v>208</v>
      </c>
      <c r="C96" s="690" t="s">
        <v>715</v>
      </c>
      <c r="D96" s="690" t="s">
        <v>22</v>
      </c>
      <c r="E96" s="690" t="s">
        <v>695</v>
      </c>
      <c r="F96" s="690" t="s">
        <v>733</v>
      </c>
      <c r="G96" s="690" t="s">
        <v>713</v>
      </c>
      <c r="H96" s="690">
        <v>2013</v>
      </c>
      <c r="I96" s="643" t="s">
        <v>573</v>
      </c>
      <c r="J96" s="643" t="s">
        <v>581</v>
      </c>
      <c r="K96" s="632"/>
      <c r="L96" s="691">
        <v>0</v>
      </c>
      <c r="M96" s="691">
        <v>0</v>
      </c>
      <c r="N96" s="691">
        <v>101.7494767</v>
      </c>
      <c r="O96" s="691">
        <v>101.1984319</v>
      </c>
      <c r="P96" s="691">
        <v>101.1984319</v>
      </c>
      <c r="Q96" s="691">
        <v>101.1984319</v>
      </c>
      <c r="R96" s="691">
        <v>99.842068319999996</v>
      </c>
      <c r="S96" s="691">
        <v>98.071761240000001</v>
      </c>
      <c r="T96" s="691">
        <v>98.071761240000001</v>
      </c>
      <c r="U96" s="691">
        <v>98.071761240000001</v>
      </c>
      <c r="V96" s="691">
        <v>94.749708560000002</v>
      </c>
      <c r="W96" s="691">
        <v>81.844602300000005</v>
      </c>
      <c r="X96" s="691">
        <v>66.347079179999994</v>
      </c>
      <c r="Y96" s="691">
        <v>66.347079179999994</v>
      </c>
      <c r="Z96" s="691">
        <v>60.154582609999999</v>
      </c>
      <c r="AA96" s="691">
        <v>58.748182159999999</v>
      </c>
      <c r="AB96" s="691">
        <v>58.748182159999999</v>
      </c>
      <c r="AC96" s="691">
        <v>48.742999320000003</v>
      </c>
      <c r="AD96" s="691">
        <v>7.6455637249999997</v>
      </c>
      <c r="AE96" s="691">
        <v>7.6455637249999997</v>
      </c>
      <c r="AF96" s="691">
        <v>7.6455637249999997</v>
      </c>
      <c r="AG96" s="691">
        <v>7.6455637249999997</v>
      </c>
      <c r="AH96" s="691">
        <v>0</v>
      </c>
      <c r="AI96" s="691">
        <v>0</v>
      </c>
      <c r="AJ96" s="691">
        <v>0</v>
      </c>
      <c r="AK96" s="691">
        <v>0</v>
      </c>
      <c r="AL96" s="691">
        <v>0</v>
      </c>
      <c r="AM96" s="691">
        <v>0</v>
      </c>
      <c r="AN96" s="691">
        <v>0</v>
      </c>
      <c r="AO96" s="691">
        <v>0</v>
      </c>
      <c r="AP96" s="741"/>
      <c r="AQ96" s="691">
        <v>0</v>
      </c>
      <c r="AR96" s="691">
        <v>0</v>
      </c>
      <c r="AS96" s="691">
        <v>580208.57609999995</v>
      </c>
      <c r="AT96" s="691">
        <v>577907.72239999997</v>
      </c>
      <c r="AU96" s="691">
        <v>577907.72239999997</v>
      </c>
      <c r="AV96" s="691">
        <v>577907.72239999997</v>
      </c>
      <c r="AW96" s="691">
        <v>573182.8456</v>
      </c>
      <c r="AX96" s="691">
        <v>559969.3639</v>
      </c>
      <c r="AY96" s="691">
        <v>559969.3639</v>
      </c>
      <c r="AZ96" s="691">
        <v>558958.70830000006</v>
      </c>
      <c r="BA96" s="691">
        <v>544693.54</v>
      </c>
      <c r="BB96" s="691">
        <v>448370.48570000002</v>
      </c>
      <c r="BC96" s="691">
        <v>318542.67109999998</v>
      </c>
      <c r="BD96" s="691">
        <v>310162.85769999999</v>
      </c>
      <c r="BE96" s="691">
        <v>271420.64250000002</v>
      </c>
      <c r="BF96" s="691">
        <v>265548.30469999998</v>
      </c>
      <c r="BG96" s="691">
        <v>265548.30469999998</v>
      </c>
      <c r="BH96" s="691">
        <v>215097.66740000001</v>
      </c>
      <c r="BI96" s="691">
        <v>7865.8906930000003</v>
      </c>
      <c r="BJ96" s="691">
        <v>7865.8906930000003</v>
      </c>
      <c r="BK96" s="691">
        <v>7865.8906930000003</v>
      </c>
      <c r="BL96" s="691">
        <v>7865.8906930000003</v>
      </c>
      <c r="BM96" s="691">
        <v>0</v>
      </c>
      <c r="BN96" s="691">
        <v>0</v>
      </c>
      <c r="BO96" s="691">
        <v>0</v>
      </c>
      <c r="BP96" s="691">
        <v>0</v>
      </c>
      <c r="BQ96" s="691">
        <v>0</v>
      </c>
      <c r="BR96" s="691">
        <v>0</v>
      </c>
      <c r="BS96" s="691">
        <v>0</v>
      </c>
      <c r="BT96" s="691">
        <v>0</v>
      </c>
    </row>
    <row r="97" spans="2:73">
      <c r="B97" s="690" t="s">
        <v>208</v>
      </c>
      <c r="C97" s="690" t="s">
        <v>715</v>
      </c>
      <c r="D97" s="690" t="s">
        <v>22</v>
      </c>
      <c r="E97" s="690" t="s">
        <v>695</v>
      </c>
      <c r="F97" s="690" t="s">
        <v>733</v>
      </c>
      <c r="G97" s="690" t="s">
        <v>713</v>
      </c>
      <c r="H97" s="690">
        <v>2014</v>
      </c>
      <c r="I97" s="643" t="s">
        <v>573</v>
      </c>
      <c r="J97" s="643" t="s">
        <v>588</v>
      </c>
      <c r="K97" s="632"/>
      <c r="L97" s="691">
        <v>0</v>
      </c>
      <c r="M97" s="691">
        <v>0</v>
      </c>
      <c r="N97" s="691">
        <v>0</v>
      </c>
      <c r="O97" s="691">
        <v>856.24748550000004</v>
      </c>
      <c r="P97" s="691">
        <v>856.24748550000004</v>
      </c>
      <c r="Q97" s="691">
        <v>856.24748550000004</v>
      </c>
      <c r="R97" s="691">
        <v>815.97248939999997</v>
      </c>
      <c r="S97" s="691">
        <v>815.97248939999997</v>
      </c>
      <c r="T97" s="691">
        <v>815.97248939999997</v>
      </c>
      <c r="U97" s="691">
        <v>783.28693020000003</v>
      </c>
      <c r="V97" s="691">
        <v>783.28693020000003</v>
      </c>
      <c r="W97" s="691">
        <v>729.87613859999999</v>
      </c>
      <c r="X97" s="691">
        <v>591.40423639999995</v>
      </c>
      <c r="Y97" s="691">
        <v>443.66800490000003</v>
      </c>
      <c r="Z97" s="691">
        <v>428.50026559999998</v>
      </c>
      <c r="AA97" s="691">
        <v>258.00827609999999</v>
      </c>
      <c r="AB97" s="691">
        <v>258.00827609999999</v>
      </c>
      <c r="AC97" s="691">
        <v>258.00827609999999</v>
      </c>
      <c r="AD97" s="691">
        <v>209.87270670000001</v>
      </c>
      <c r="AE97" s="691">
        <v>56.979089850000001</v>
      </c>
      <c r="AF97" s="691">
        <v>56.979089850000001</v>
      </c>
      <c r="AG97" s="691">
        <v>56.979089850000001</v>
      </c>
      <c r="AH97" s="691">
        <v>56.979089850000001</v>
      </c>
      <c r="AI97" s="691">
        <v>0</v>
      </c>
      <c r="AJ97" s="691">
        <v>0</v>
      </c>
      <c r="AK97" s="691">
        <v>0</v>
      </c>
      <c r="AL97" s="691">
        <v>0</v>
      </c>
      <c r="AM97" s="691">
        <v>0</v>
      </c>
      <c r="AN97" s="691">
        <v>0</v>
      </c>
      <c r="AO97" s="691">
        <v>0</v>
      </c>
      <c r="AP97" s="741"/>
      <c r="AQ97" s="691">
        <v>0</v>
      </c>
      <c r="AR97" s="691">
        <v>0</v>
      </c>
      <c r="AS97" s="691">
        <v>0</v>
      </c>
      <c r="AT97" s="691">
        <v>7587997.1009999998</v>
      </c>
      <c r="AU97" s="691">
        <v>7587997.1009999998</v>
      </c>
      <c r="AV97" s="691">
        <v>7587997.1009999998</v>
      </c>
      <c r="AW97" s="691">
        <v>7447190.7680000002</v>
      </c>
      <c r="AX97" s="691">
        <v>7447190.7680000002</v>
      </c>
      <c r="AY97" s="691">
        <v>7447190.7680000002</v>
      </c>
      <c r="AZ97" s="691">
        <v>7225243.0039999997</v>
      </c>
      <c r="BA97" s="691">
        <v>7225243.0039999997</v>
      </c>
      <c r="BB97" s="691">
        <v>6970819.6160000004</v>
      </c>
      <c r="BC97" s="691">
        <v>5992645.8870000001</v>
      </c>
      <c r="BD97" s="691">
        <v>4962818.716</v>
      </c>
      <c r="BE97" s="691">
        <v>4829806.9210000001</v>
      </c>
      <c r="BF97" s="691">
        <v>3537773.8020000001</v>
      </c>
      <c r="BG97" s="691">
        <v>3537773.8020000001</v>
      </c>
      <c r="BH97" s="691">
        <v>3537773.8020000001</v>
      </c>
      <c r="BI97" s="691">
        <v>2809703.5690000001</v>
      </c>
      <c r="BJ97" s="691">
        <v>162763.86079999999</v>
      </c>
      <c r="BK97" s="691">
        <v>162763.86079999999</v>
      </c>
      <c r="BL97" s="691">
        <v>162763.86079999999</v>
      </c>
      <c r="BM97" s="691">
        <v>162763.86079999999</v>
      </c>
      <c r="BN97" s="691">
        <v>0</v>
      </c>
      <c r="BO97" s="691">
        <v>0</v>
      </c>
      <c r="BP97" s="691">
        <v>0</v>
      </c>
      <c r="BQ97" s="691">
        <v>0</v>
      </c>
      <c r="BR97" s="691">
        <v>0</v>
      </c>
      <c r="BS97" s="691">
        <v>0</v>
      </c>
      <c r="BT97" s="691">
        <v>0</v>
      </c>
    </row>
    <row r="98" spans="2:73" ht="15.6">
      <c r="B98" s="690" t="s">
        <v>208</v>
      </c>
      <c r="C98" s="690" t="s">
        <v>712</v>
      </c>
      <c r="D98" s="690" t="s">
        <v>2</v>
      </c>
      <c r="E98" s="690" t="s">
        <v>695</v>
      </c>
      <c r="F98" s="690" t="s">
        <v>29</v>
      </c>
      <c r="G98" s="690" t="s">
        <v>713</v>
      </c>
      <c r="H98" s="690">
        <v>2014</v>
      </c>
      <c r="I98" s="643" t="s">
        <v>573</v>
      </c>
      <c r="J98" s="643" t="s">
        <v>588</v>
      </c>
      <c r="K98" s="632"/>
      <c r="L98" s="691">
        <v>0</v>
      </c>
      <c r="M98" s="691">
        <v>0</v>
      </c>
      <c r="N98" s="691">
        <v>0</v>
      </c>
      <c r="O98" s="691">
        <v>7.6661816639999998</v>
      </c>
      <c r="P98" s="691">
        <v>7.6661816639999998</v>
      </c>
      <c r="Q98" s="691">
        <v>7.6661816639999998</v>
      </c>
      <c r="R98" s="691">
        <v>7.6661816639999998</v>
      </c>
      <c r="S98" s="691">
        <v>0</v>
      </c>
      <c r="T98" s="691">
        <v>0</v>
      </c>
      <c r="U98" s="691">
        <v>0</v>
      </c>
      <c r="V98" s="691">
        <v>0</v>
      </c>
      <c r="W98" s="691">
        <v>0</v>
      </c>
      <c r="X98" s="691">
        <v>0</v>
      </c>
      <c r="Y98" s="691">
        <v>0</v>
      </c>
      <c r="Z98" s="691">
        <v>0</v>
      </c>
      <c r="AA98" s="691">
        <v>0</v>
      </c>
      <c r="AB98" s="691">
        <v>0</v>
      </c>
      <c r="AC98" s="691">
        <v>0</v>
      </c>
      <c r="AD98" s="691">
        <v>0</v>
      </c>
      <c r="AE98" s="691">
        <v>0</v>
      </c>
      <c r="AF98" s="691">
        <v>0</v>
      </c>
      <c r="AG98" s="691">
        <v>0</v>
      </c>
      <c r="AH98" s="691">
        <v>0</v>
      </c>
      <c r="AI98" s="691">
        <v>0</v>
      </c>
      <c r="AJ98" s="691">
        <v>0</v>
      </c>
      <c r="AK98" s="691">
        <v>0</v>
      </c>
      <c r="AL98" s="691">
        <v>0</v>
      </c>
      <c r="AM98" s="691">
        <v>0</v>
      </c>
      <c r="AN98" s="691">
        <v>0</v>
      </c>
      <c r="AO98" s="691">
        <v>0</v>
      </c>
      <c r="AP98" s="741"/>
      <c r="AQ98" s="691">
        <v>0</v>
      </c>
      <c r="AR98" s="691">
        <v>0</v>
      </c>
      <c r="AS98" s="691">
        <v>0</v>
      </c>
      <c r="AT98" s="691">
        <v>13669.27548</v>
      </c>
      <c r="AU98" s="691">
        <v>13669.27548</v>
      </c>
      <c r="AV98" s="691">
        <v>13669.27548</v>
      </c>
      <c r="AW98" s="691">
        <v>13669.27548</v>
      </c>
      <c r="AX98" s="691">
        <v>0</v>
      </c>
      <c r="AY98" s="691">
        <v>0</v>
      </c>
      <c r="AZ98" s="691">
        <v>0</v>
      </c>
      <c r="BA98" s="691">
        <v>0</v>
      </c>
      <c r="BB98" s="691">
        <v>0</v>
      </c>
      <c r="BC98" s="691">
        <v>0</v>
      </c>
      <c r="BD98" s="691">
        <v>0</v>
      </c>
      <c r="BE98" s="691">
        <v>0</v>
      </c>
      <c r="BF98" s="691">
        <v>0</v>
      </c>
      <c r="BG98" s="691">
        <v>0</v>
      </c>
      <c r="BH98" s="691">
        <v>0</v>
      </c>
      <c r="BI98" s="691">
        <v>0</v>
      </c>
      <c r="BJ98" s="691">
        <v>0</v>
      </c>
      <c r="BK98" s="691">
        <v>0</v>
      </c>
      <c r="BL98" s="691">
        <v>0</v>
      </c>
      <c r="BM98" s="691">
        <v>0</v>
      </c>
      <c r="BN98" s="691">
        <v>0</v>
      </c>
      <c r="BO98" s="691">
        <v>0</v>
      </c>
      <c r="BP98" s="691">
        <v>0</v>
      </c>
      <c r="BQ98" s="691">
        <v>0</v>
      </c>
      <c r="BR98" s="691">
        <v>0</v>
      </c>
      <c r="BS98" s="691">
        <v>0</v>
      </c>
      <c r="BT98" s="691">
        <v>0</v>
      </c>
      <c r="BU98" s="163"/>
    </row>
    <row r="99" spans="2:73" ht="15.6">
      <c r="B99" s="690" t="s">
        <v>208</v>
      </c>
      <c r="C99" s="690" t="s">
        <v>712</v>
      </c>
      <c r="D99" s="690" t="s">
        <v>1</v>
      </c>
      <c r="E99" s="690" t="s">
        <v>695</v>
      </c>
      <c r="F99" s="690" t="s">
        <v>29</v>
      </c>
      <c r="G99" s="690" t="s">
        <v>713</v>
      </c>
      <c r="H99" s="690">
        <v>2014</v>
      </c>
      <c r="I99" s="643" t="s">
        <v>573</v>
      </c>
      <c r="J99" s="643" t="s">
        <v>588</v>
      </c>
      <c r="K99" s="632"/>
      <c r="L99" s="691">
        <v>0</v>
      </c>
      <c r="M99" s="691">
        <v>0</v>
      </c>
      <c r="N99" s="691">
        <v>0</v>
      </c>
      <c r="O99" s="691">
        <v>0</v>
      </c>
      <c r="P99" s="691">
        <v>0</v>
      </c>
      <c r="Q99" s="691">
        <v>0</v>
      </c>
      <c r="R99" s="691">
        <v>0</v>
      </c>
      <c r="S99" s="691">
        <v>0</v>
      </c>
      <c r="T99" s="691">
        <v>0</v>
      </c>
      <c r="U99" s="691">
        <v>0</v>
      </c>
      <c r="V99" s="691">
        <v>0</v>
      </c>
      <c r="W99" s="691">
        <v>0</v>
      </c>
      <c r="X99" s="691">
        <v>0</v>
      </c>
      <c r="Y99" s="691">
        <v>0</v>
      </c>
      <c r="Z99" s="691">
        <v>0</v>
      </c>
      <c r="AA99" s="691">
        <v>0</v>
      </c>
      <c r="AB99" s="691">
        <v>0</v>
      </c>
      <c r="AC99" s="691">
        <v>0</v>
      </c>
      <c r="AD99" s="691">
        <v>0</v>
      </c>
      <c r="AE99" s="691">
        <v>0</v>
      </c>
      <c r="AF99" s="691">
        <v>0</v>
      </c>
      <c r="AG99" s="691">
        <v>0</v>
      </c>
      <c r="AH99" s="691">
        <v>0</v>
      </c>
      <c r="AI99" s="691">
        <v>0</v>
      </c>
      <c r="AJ99" s="691">
        <v>0</v>
      </c>
      <c r="AK99" s="691">
        <v>0</v>
      </c>
      <c r="AL99" s="691">
        <v>0</v>
      </c>
      <c r="AM99" s="691">
        <v>0</v>
      </c>
      <c r="AN99" s="691">
        <v>0</v>
      </c>
      <c r="AO99" s="691">
        <v>0</v>
      </c>
      <c r="AP99" s="741"/>
      <c r="AQ99" s="691">
        <v>0</v>
      </c>
      <c r="AR99" s="691">
        <v>0</v>
      </c>
      <c r="AS99" s="691">
        <v>0</v>
      </c>
      <c r="AT99" s="691">
        <v>0</v>
      </c>
      <c r="AU99" s="691">
        <v>0</v>
      </c>
      <c r="AV99" s="691">
        <v>0</v>
      </c>
      <c r="AW99" s="691">
        <v>0</v>
      </c>
      <c r="AX99" s="691">
        <v>0</v>
      </c>
      <c r="AY99" s="691">
        <v>0</v>
      </c>
      <c r="AZ99" s="691">
        <v>0</v>
      </c>
      <c r="BA99" s="691">
        <v>0</v>
      </c>
      <c r="BB99" s="691">
        <v>0</v>
      </c>
      <c r="BC99" s="691">
        <v>0</v>
      </c>
      <c r="BD99" s="691">
        <v>0</v>
      </c>
      <c r="BE99" s="691">
        <v>0</v>
      </c>
      <c r="BF99" s="691">
        <v>0</v>
      </c>
      <c r="BG99" s="691">
        <v>0</v>
      </c>
      <c r="BH99" s="691">
        <v>0</v>
      </c>
      <c r="BI99" s="691">
        <v>0</v>
      </c>
      <c r="BJ99" s="691">
        <v>0</v>
      </c>
      <c r="BK99" s="691">
        <v>0</v>
      </c>
      <c r="BL99" s="691">
        <v>0</v>
      </c>
      <c r="BM99" s="691">
        <v>0</v>
      </c>
      <c r="BN99" s="691">
        <v>0</v>
      </c>
      <c r="BO99" s="691">
        <v>0</v>
      </c>
      <c r="BP99" s="691">
        <v>0</v>
      </c>
      <c r="BQ99" s="691">
        <v>0</v>
      </c>
      <c r="BR99" s="691">
        <v>0</v>
      </c>
      <c r="BS99" s="691">
        <v>0</v>
      </c>
      <c r="BT99" s="691">
        <v>0</v>
      </c>
      <c r="BU99" s="163"/>
    </row>
    <row r="100" spans="2:73" ht="15.6">
      <c r="B100" s="690" t="s">
        <v>208</v>
      </c>
      <c r="C100" s="690" t="s">
        <v>712</v>
      </c>
      <c r="D100" s="690" t="s">
        <v>1</v>
      </c>
      <c r="E100" s="690" t="s">
        <v>695</v>
      </c>
      <c r="F100" s="690" t="s">
        <v>29</v>
      </c>
      <c r="G100" s="690" t="s">
        <v>713</v>
      </c>
      <c r="H100" s="690">
        <v>2014</v>
      </c>
      <c r="I100" s="643" t="s">
        <v>573</v>
      </c>
      <c r="J100" s="643" t="s">
        <v>588</v>
      </c>
      <c r="K100" s="632"/>
      <c r="L100" s="691">
        <v>0</v>
      </c>
      <c r="M100" s="691">
        <v>0</v>
      </c>
      <c r="N100" s="691">
        <v>0</v>
      </c>
      <c r="O100" s="691">
        <v>0.353979669</v>
      </c>
      <c r="P100" s="691">
        <v>0.353979669</v>
      </c>
      <c r="Q100" s="691">
        <v>0.353979669</v>
      </c>
      <c r="R100" s="691">
        <v>0.353979669</v>
      </c>
      <c r="S100" s="691">
        <v>0</v>
      </c>
      <c r="T100" s="691">
        <v>0</v>
      </c>
      <c r="U100" s="691">
        <v>0</v>
      </c>
      <c r="V100" s="691">
        <v>0</v>
      </c>
      <c r="W100" s="691">
        <v>0</v>
      </c>
      <c r="X100" s="691">
        <v>0</v>
      </c>
      <c r="Y100" s="691">
        <v>0</v>
      </c>
      <c r="Z100" s="691">
        <v>0</v>
      </c>
      <c r="AA100" s="691">
        <v>0</v>
      </c>
      <c r="AB100" s="691">
        <v>0</v>
      </c>
      <c r="AC100" s="691">
        <v>0</v>
      </c>
      <c r="AD100" s="691">
        <v>0</v>
      </c>
      <c r="AE100" s="691">
        <v>0</v>
      </c>
      <c r="AF100" s="691">
        <v>0</v>
      </c>
      <c r="AG100" s="691">
        <v>0</v>
      </c>
      <c r="AH100" s="691">
        <v>0</v>
      </c>
      <c r="AI100" s="691">
        <v>0</v>
      </c>
      <c r="AJ100" s="691">
        <v>0</v>
      </c>
      <c r="AK100" s="691">
        <v>0</v>
      </c>
      <c r="AL100" s="691">
        <v>0</v>
      </c>
      <c r="AM100" s="691">
        <v>0</v>
      </c>
      <c r="AN100" s="691">
        <v>0</v>
      </c>
      <c r="AO100" s="691">
        <v>0</v>
      </c>
      <c r="AP100" s="741"/>
      <c r="AQ100" s="691">
        <v>0</v>
      </c>
      <c r="AR100" s="691">
        <v>0</v>
      </c>
      <c r="AS100" s="691">
        <v>0</v>
      </c>
      <c r="AT100" s="691">
        <v>631.16761640000004</v>
      </c>
      <c r="AU100" s="691">
        <v>631.16761640000004</v>
      </c>
      <c r="AV100" s="691">
        <v>631.16761640000004</v>
      </c>
      <c r="AW100" s="691">
        <v>631.16761640000004</v>
      </c>
      <c r="AX100" s="691">
        <v>0</v>
      </c>
      <c r="AY100" s="691">
        <v>0</v>
      </c>
      <c r="AZ100" s="691">
        <v>0</v>
      </c>
      <c r="BA100" s="691">
        <v>0</v>
      </c>
      <c r="BB100" s="691">
        <v>0</v>
      </c>
      <c r="BC100" s="691">
        <v>0</v>
      </c>
      <c r="BD100" s="691">
        <v>0</v>
      </c>
      <c r="BE100" s="691">
        <v>0</v>
      </c>
      <c r="BF100" s="691">
        <v>0</v>
      </c>
      <c r="BG100" s="691">
        <v>0</v>
      </c>
      <c r="BH100" s="691">
        <v>0</v>
      </c>
      <c r="BI100" s="691">
        <v>0</v>
      </c>
      <c r="BJ100" s="691">
        <v>0</v>
      </c>
      <c r="BK100" s="691">
        <v>0</v>
      </c>
      <c r="BL100" s="691">
        <v>0</v>
      </c>
      <c r="BM100" s="691">
        <v>0</v>
      </c>
      <c r="BN100" s="691">
        <v>0</v>
      </c>
      <c r="BO100" s="691">
        <v>0</v>
      </c>
      <c r="BP100" s="691">
        <v>0</v>
      </c>
      <c r="BQ100" s="691">
        <v>0</v>
      </c>
      <c r="BR100" s="691">
        <v>0</v>
      </c>
      <c r="BS100" s="691">
        <v>0</v>
      </c>
      <c r="BT100" s="691">
        <v>0</v>
      </c>
      <c r="BU100" s="163"/>
    </row>
    <row r="101" spans="2:73">
      <c r="B101" s="690" t="s">
        <v>208</v>
      </c>
      <c r="C101" s="690" t="s">
        <v>712</v>
      </c>
      <c r="D101" s="690" t="s">
        <v>1</v>
      </c>
      <c r="E101" s="690" t="s">
        <v>695</v>
      </c>
      <c r="F101" s="690" t="s">
        <v>29</v>
      </c>
      <c r="G101" s="690" t="s">
        <v>713</v>
      </c>
      <c r="H101" s="690">
        <v>2014</v>
      </c>
      <c r="I101" s="643" t="s">
        <v>573</v>
      </c>
      <c r="J101" s="643" t="s">
        <v>588</v>
      </c>
      <c r="K101" s="632"/>
      <c r="L101" s="691">
        <v>0</v>
      </c>
      <c r="M101" s="691">
        <v>0</v>
      </c>
      <c r="N101" s="691">
        <v>0</v>
      </c>
      <c r="O101" s="691">
        <v>6.2714387375033889</v>
      </c>
      <c r="P101" s="691">
        <v>6.2714387375033889</v>
      </c>
      <c r="Q101" s="691">
        <v>6.2714387375033889</v>
      </c>
      <c r="R101" s="691">
        <v>6.2714387375033889</v>
      </c>
      <c r="S101" s="691">
        <v>0</v>
      </c>
      <c r="T101" s="691">
        <v>0</v>
      </c>
      <c r="U101" s="691">
        <v>0</v>
      </c>
      <c r="V101" s="691">
        <v>0</v>
      </c>
      <c r="W101" s="691">
        <v>0</v>
      </c>
      <c r="X101" s="691">
        <v>0</v>
      </c>
      <c r="Y101" s="691">
        <v>0</v>
      </c>
      <c r="Z101" s="691">
        <v>0</v>
      </c>
      <c r="AA101" s="691">
        <v>0</v>
      </c>
      <c r="AB101" s="691">
        <v>0</v>
      </c>
      <c r="AC101" s="691">
        <v>0</v>
      </c>
      <c r="AD101" s="691">
        <v>0</v>
      </c>
      <c r="AE101" s="691">
        <v>0</v>
      </c>
      <c r="AF101" s="691">
        <v>0</v>
      </c>
      <c r="AG101" s="691">
        <v>0</v>
      </c>
      <c r="AH101" s="691">
        <v>0</v>
      </c>
      <c r="AI101" s="691">
        <v>0</v>
      </c>
      <c r="AJ101" s="691">
        <v>0</v>
      </c>
      <c r="AK101" s="691">
        <v>0</v>
      </c>
      <c r="AL101" s="691">
        <v>0</v>
      </c>
      <c r="AM101" s="691">
        <v>0</v>
      </c>
      <c r="AN101" s="691">
        <v>0</v>
      </c>
      <c r="AO101" s="691">
        <v>0</v>
      </c>
      <c r="AP101" s="741"/>
      <c r="AQ101" s="691">
        <v>0</v>
      </c>
      <c r="AR101" s="691">
        <v>0</v>
      </c>
      <c r="AS101" s="691">
        <v>0</v>
      </c>
      <c r="AT101" s="691">
        <v>45408.782181047267</v>
      </c>
      <c r="AU101" s="691">
        <v>45408.782181047267</v>
      </c>
      <c r="AV101" s="691">
        <v>45408.782181047267</v>
      </c>
      <c r="AW101" s="691">
        <v>45408.782181047267</v>
      </c>
      <c r="AX101" s="691">
        <v>0</v>
      </c>
      <c r="AY101" s="691">
        <v>0</v>
      </c>
      <c r="AZ101" s="691">
        <v>0</v>
      </c>
      <c r="BA101" s="691">
        <v>0</v>
      </c>
      <c r="BB101" s="691">
        <v>0</v>
      </c>
      <c r="BC101" s="691">
        <v>0</v>
      </c>
      <c r="BD101" s="691">
        <v>0</v>
      </c>
      <c r="BE101" s="691">
        <v>0</v>
      </c>
      <c r="BF101" s="691">
        <v>0</v>
      </c>
      <c r="BG101" s="691">
        <v>0</v>
      </c>
      <c r="BH101" s="691">
        <v>0</v>
      </c>
      <c r="BI101" s="691">
        <v>0</v>
      </c>
      <c r="BJ101" s="691">
        <v>0</v>
      </c>
      <c r="BK101" s="691">
        <v>0</v>
      </c>
      <c r="BL101" s="691">
        <v>0</v>
      </c>
      <c r="BM101" s="691">
        <v>0</v>
      </c>
      <c r="BN101" s="691">
        <v>0</v>
      </c>
      <c r="BO101" s="691">
        <v>0</v>
      </c>
      <c r="BP101" s="691">
        <v>0</v>
      </c>
      <c r="BQ101" s="691">
        <v>0</v>
      </c>
      <c r="BR101" s="691">
        <v>0</v>
      </c>
      <c r="BS101" s="691">
        <v>0</v>
      </c>
      <c r="BT101" s="691">
        <v>0</v>
      </c>
    </row>
    <row r="102" spans="2:73" ht="15.6">
      <c r="B102" s="690" t="s">
        <v>208</v>
      </c>
      <c r="C102" s="690" t="s">
        <v>712</v>
      </c>
      <c r="D102" s="690" t="s">
        <v>1</v>
      </c>
      <c r="E102" s="690" t="s">
        <v>695</v>
      </c>
      <c r="F102" s="690" t="s">
        <v>29</v>
      </c>
      <c r="G102" s="690" t="s">
        <v>713</v>
      </c>
      <c r="H102" s="690">
        <v>2014</v>
      </c>
      <c r="I102" s="643" t="s">
        <v>573</v>
      </c>
      <c r="J102" s="643" t="s">
        <v>588</v>
      </c>
      <c r="K102" s="632"/>
      <c r="L102" s="691">
        <v>0</v>
      </c>
      <c r="M102" s="691">
        <v>0</v>
      </c>
      <c r="N102" s="691">
        <v>0</v>
      </c>
      <c r="O102" s="743">
        <v>12.367035421671012</v>
      </c>
      <c r="P102" s="743">
        <v>12.367035421671012</v>
      </c>
      <c r="Q102" s="743">
        <v>12.367035421671012</v>
      </c>
      <c r="R102" s="743">
        <v>12.367035421671012</v>
      </c>
      <c r="S102" s="743">
        <v>12.367035421671012</v>
      </c>
      <c r="T102" s="743">
        <v>0</v>
      </c>
      <c r="U102" s="743">
        <v>0</v>
      </c>
      <c r="V102" s="743">
        <v>0</v>
      </c>
      <c r="W102" s="743">
        <v>0</v>
      </c>
      <c r="X102" s="743">
        <v>0</v>
      </c>
      <c r="Y102" s="743">
        <v>0</v>
      </c>
      <c r="Z102" s="743">
        <v>0</v>
      </c>
      <c r="AA102" s="743">
        <v>0</v>
      </c>
      <c r="AB102" s="743">
        <v>0</v>
      </c>
      <c r="AC102" s="743">
        <v>0</v>
      </c>
      <c r="AD102" s="743">
        <v>0</v>
      </c>
      <c r="AE102" s="743">
        <v>0</v>
      </c>
      <c r="AF102" s="743">
        <v>0</v>
      </c>
      <c r="AG102" s="743">
        <v>0</v>
      </c>
      <c r="AH102" s="743">
        <v>0</v>
      </c>
      <c r="AI102" s="743">
        <v>0</v>
      </c>
      <c r="AJ102" s="743">
        <v>0</v>
      </c>
      <c r="AK102" s="743">
        <v>0</v>
      </c>
      <c r="AL102" s="743">
        <v>0</v>
      </c>
      <c r="AM102" s="743">
        <v>0</v>
      </c>
      <c r="AN102" s="743">
        <v>0</v>
      </c>
      <c r="AO102" s="743">
        <v>0</v>
      </c>
      <c r="AP102" s="741"/>
      <c r="AQ102" s="691">
        <v>0</v>
      </c>
      <c r="AR102" s="691">
        <v>0</v>
      </c>
      <c r="AS102" s="691">
        <v>0</v>
      </c>
      <c r="AT102" s="743">
        <v>84150.013505196868</v>
      </c>
      <c r="AU102" s="743">
        <v>84150.013505196868</v>
      </c>
      <c r="AV102" s="743">
        <v>84150.013505196868</v>
      </c>
      <c r="AW102" s="743">
        <v>84150.013505196868</v>
      </c>
      <c r="AX102" s="743">
        <v>84150.013505196868</v>
      </c>
      <c r="AY102" s="743">
        <v>0</v>
      </c>
      <c r="AZ102" s="743">
        <v>0</v>
      </c>
      <c r="BA102" s="743">
        <v>0</v>
      </c>
      <c r="BB102" s="743">
        <v>0</v>
      </c>
      <c r="BC102" s="743">
        <v>0</v>
      </c>
      <c r="BD102" s="743">
        <v>0</v>
      </c>
      <c r="BE102" s="743">
        <v>0</v>
      </c>
      <c r="BF102" s="743">
        <v>0</v>
      </c>
      <c r="BG102" s="743">
        <v>0</v>
      </c>
      <c r="BH102" s="743">
        <v>0</v>
      </c>
      <c r="BI102" s="743">
        <v>0</v>
      </c>
      <c r="BJ102" s="743">
        <v>0</v>
      </c>
      <c r="BK102" s="743">
        <v>0</v>
      </c>
      <c r="BL102" s="743">
        <v>0</v>
      </c>
      <c r="BM102" s="743">
        <v>0</v>
      </c>
      <c r="BN102" s="743">
        <v>0</v>
      </c>
      <c r="BO102" s="743">
        <v>0</v>
      </c>
      <c r="BP102" s="743">
        <v>0</v>
      </c>
      <c r="BQ102" s="743">
        <v>0</v>
      </c>
      <c r="BR102" s="743">
        <v>0</v>
      </c>
      <c r="BS102" s="743">
        <v>0</v>
      </c>
      <c r="BT102" s="691">
        <v>0</v>
      </c>
      <c r="BU102" s="163"/>
    </row>
    <row r="103" spans="2:73" ht="15.6">
      <c r="B103" s="690" t="s">
        <v>208</v>
      </c>
      <c r="C103" s="690" t="s">
        <v>712</v>
      </c>
      <c r="D103" s="690" t="s">
        <v>5</v>
      </c>
      <c r="E103" s="690" t="s">
        <v>695</v>
      </c>
      <c r="F103" s="690" t="s">
        <v>29</v>
      </c>
      <c r="G103" s="690" t="s">
        <v>713</v>
      </c>
      <c r="H103" s="690">
        <v>2014</v>
      </c>
      <c r="I103" s="643" t="s">
        <v>573</v>
      </c>
      <c r="J103" s="643" t="s">
        <v>588</v>
      </c>
      <c r="K103" s="632"/>
      <c r="L103" s="691">
        <v>0</v>
      </c>
      <c r="M103" s="691">
        <v>0</v>
      </c>
      <c r="N103" s="691">
        <v>0</v>
      </c>
      <c r="O103" s="743">
        <v>117.68738020000001</v>
      </c>
      <c r="P103" s="743">
        <v>102.7283102</v>
      </c>
      <c r="Q103" s="743">
        <v>94.932471250000006</v>
      </c>
      <c r="R103" s="743">
        <v>94.932471250000006</v>
      </c>
      <c r="S103" s="743">
        <v>94.932471250000006</v>
      </c>
      <c r="T103" s="743">
        <v>94.932471250000006</v>
      </c>
      <c r="U103" s="743">
        <v>94.932471250000006</v>
      </c>
      <c r="V103" s="743">
        <v>94.861471190000003</v>
      </c>
      <c r="W103" s="743">
        <v>94.861471190000003</v>
      </c>
      <c r="X103" s="743">
        <v>88.559778489999999</v>
      </c>
      <c r="Y103" s="743">
        <v>80.59483702</v>
      </c>
      <c r="Z103" s="743">
        <v>68.271258070000002</v>
      </c>
      <c r="AA103" s="743">
        <v>68.271258070000002</v>
      </c>
      <c r="AB103" s="743">
        <v>67.942738210000002</v>
      </c>
      <c r="AC103" s="743">
        <v>67.942738210000002</v>
      </c>
      <c r="AD103" s="743">
        <v>67.803960459999999</v>
      </c>
      <c r="AE103" s="743">
        <v>55.120165249999999</v>
      </c>
      <c r="AF103" s="743">
        <v>55.120165249999999</v>
      </c>
      <c r="AG103" s="743">
        <v>55.120165249999999</v>
      </c>
      <c r="AH103" s="743">
        <v>55.120165249999999</v>
      </c>
      <c r="AI103" s="743">
        <v>0</v>
      </c>
      <c r="AJ103" s="743">
        <v>0</v>
      </c>
      <c r="AK103" s="743">
        <v>0</v>
      </c>
      <c r="AL103" s="743">
        <v>0</v>
      </c>
      <c r="AM103" s="743">
        <v>0</v>
      </c>
      <c r="AN103" s="743">
        <v>0</v>
      </c>
      <c r="AO103" s="743">
        <v>0</v>
      </c>
      <c r="AP103" s="744"/>
      <c r="AQ103" s="691">
        <v>0</v>
      </c>
      <c r="AR103" s="691">
        <v>0</v>
      </c>
      <c r="AS103" s="691">
        <v>0</v>
      </c>
      <c r="AT103" s="743">
        <v>1798255.7879999999</v>
      </c>
      <c r="AU103" s="743">
        <v>1559967.9</v>
      </c>
      <c r="AV103" s="743">
        <v>1435785.4469999999</v>
      </c>
      <c r="AW103" s="743">
        <v>1435785.4469999999</v>
      </c>
      <c r="AX103" s="743">
        <v>1435785.4469999999</v>
      </c>
      <c r="AY103" s="743">
        <v>1435785.4469999999</v>
      </c>
      <c r="AZ103" s="743">
        <v>1435785.4469999999</v>
      </c>
      <c r="BA103" s="743">
        <v>1435163.487</v>
      </c>
      <c r="BB103" s="743">
        <v>1435163.487</v>
      </c>
      <c r="BC103" s="743">
        <v>1334781.7760000001</v>
      </c>
      <c r="BD103" s="743">
        <v>1297662.0730000001</v>
      </c>
      <c r="BE103" s="743">
        <v>1097313.898</v>
      </c>
      <c r="BF103" s="743">
        <v>1097313.898</v>
      </c>
      <c r="BG103" s="743">
        <v>1081600.4580000001</v>
      </c>
      <c r="BH103" s="743">
        <v>1081600.4580000001</v>
      </c>
      <c r="BI103" s="743">
        <v>1080071.3230000001</v>
      </c>
      <c r="BJ103" s="743">
        <v>878027.027</v>
      </c>
      <c r="BK103" s="743">
        <v>878027.027</v>
      </c>
      <c r="BL103" s="743">
        <v>878027.027</v>
      </c>
      <c r="BM103" s="743">
        <v>878027.027</v>
      </c>
      <c r="BN103" s="743">
        <v>0</v>
      </c>
      <c r="BO103" s="743">
        <v>0</v>
      </c>
      <c r="BP103" s="743">
        <v>0</v>
      </c>
      <c r="BQ103" s="743">
        <v>0</v>
      </c>
      <c r="BR103" s="743">
        <v>0</v>
      </c>
      <c r="BS103" s="743">
        <v>0</v>
      </c>
      <c r="BT103" s="691">
        <v>0</v>
      </c>
      <c r="BU103" s="163"/>
    </row>
    <row r="104" spans="2:73" ht="15.6">
      <c r="B104" s="690" t="s">
        <v>208</v>
      </c>
      <c r="C104" s="690" t="s">
        <v>712</v>
      </c>
      <c r="D104" s="690" t="s">
        <v>4</v>
      </c>
      <c r="E104" s="690" t="s">
        <v>695</v>
      </c>
      <c r="F104" s="690" t="s">
        <v>29</v>
      </c>
      <c r="G104" s="690" t="s">
        <v>713</v>
      </c>
      <c r="H104" s="690">
        <v>2013</v>
      </c>
      <c r="I104" s="643" t="s">
        <v>573</v>
      </c>
      <c r="J104" s="643" t="s">
        <v>581</v>
      </c>
      <c r="K104" s="632"/>
      <c r="L104" s="691">
        <v>0</v>
      </c>
      <c r="M104" s="691">
        <v>0</v>
      </c>
      <c r="N104" s="743">
        <v>2.4E-2</v>
      </c>
      <c r="O104" s="743">
        <v>2.4E-2</v>
      </c>
      <c r="P104" s="743">
        <v>2.3E-2</v>
      </c>
      <c r="Q104" s="743">
        <v>2.1000000000000001E-2</v>
      </c>
      <c r="R104" s="743">
        <v>2.1000000000000001E-2</v>
      </c>
      <c r="S104" s="743">
        <v>2.1000000000000001E-2</v>
      </c>
      <c r="T104" s="743">
        <v>2.1000000000000001E-2</v>
      </c>
      <c r="U104" s="743">
        <v>2.1000000000000001E-2</v>
      </c>
      <c r="V104" s="743">
        <v>1.7999999999999999E-2</v>
      </c>
      <c r="W104" s="743">
        <v>1.7999999999999999E-2</v>
      </c>
      <c r="X104" s="743">
        <v>1.4E-2</v>
      </c>
      <c r="Y104" s="743">
        <v>1.4E-2</v>
      </c>
      <c r="Z104" s="743">
        <v>1.4E-2</v>
      </c>
      <c r="AA104" s="743">
        <v>1.4E-2</v>
      </c>
      <c r="AB104" s="743">
        <v>1.4E-2</v>
      </c>
      <c r="AC104" s="743">
        <v>1.4E-2</v>
      </c>
      <c r="AD104" s="743">
        <v>7.0000000000000001E-3</v>
      </c>
      <c r="AE104" s="743">
        <v>7.0000000000000001E-3</v>
      </c>
      <c r="AF104" s="743">
        <v>7.0000000000000001E-3</v>
      </c>
      <c r="AG104" s="743">
        <v>7.0000000000000001E-3</v>
      </c>
      <c r="AH104" s="743">
        <v>0</v>
      </c>
      <c r="AI104" s="743">
        <v>0</v>
      </c>
      <c r="AJ104" s="743">
        <v>0</v>
      </c>
      <c r="AK104" s="743">
        <v>0</v>
      </c>
      <c r="AL104" s="743">
        <v>0</v>
      </c>
      <c r="AM104" s="743">
        <v>0</v>
      </c>
      <c r="AN104" s="743">
        <v>0</v>
      </c>
      <c r="AO104" s="743">
        <v>0</v>
      </c>
      <c r="AP104" s="744"/>
      <c r="AQ104" s="691">
        <v>0</v>
      </c>
      <c r="AR104" s="691">
        <v>0</v>
      </c>
      <c r="AS104" s="743">
        <v>345</v>
      </c>
      <c r="AT104" s="743">
        <v>345</v>
      </c>
      <c r="AU104" s="743">
        <v>328</v>
      </c>
      <c r="AV104" s="743">
        <v>284</v>
      </c>
      <c r="AW104" s="743">
        <v>284</v>
      </c>
      <c r="AX104" s="743">
        <v>284</v>
      </c>
      <c r="AY104" s="743">
        <v>284</v>
      </c>
      <c r="AZ104" s="743">
        <v>284</v>
      </c>
      <c r="BA104" s="743">
        <v>238</v>
      </c>
      <c r="BB104" s="743">
        <v>238</v>
      </c>
      <c r="BC104" s="743">
        <v>226</v>
      </c>
      <c r="BD104" s="743">
        <v>226</v>
      </c>
      <c r="BE104" s="743">
        <v>226</v>
      </c>
      <c r="BF104" s="743">
        <v>226</v>
      </c>
      <c r="BG104" s="743">
        <v>226</v>
      </c>
      <c r="BH104" s="743">
        <v>226</v>
      </c>
      <c r="BI104" s="743">
        <v>119</v>
      </c>
      <c r="BJ104" s="743">
        <v>119</v>
      </c>
      <c r="BK104" s="743">
        <v>119</v>
      </c>
      <c r="BL104" s="743">
        <v>119</v>
      </c>
      <c r="BM104" s="743">
        <v>0</v>
      </c>
      <c r="BN104" s="743">
        <v>0</v>
      </c>
      <c r="BO104" s="743">
        <v>0</v>
      </c>
      <c r="BP104" s="743">
        <v>0</v>
      </c>
      <c r="BQ104" s="743">
        <v>0</v>
      </c>
      <c r="BR104" s="743">
        <v>0</v>
      </c>
      <c r="BS104" s="743">
        <v>0</v>
      </c>
      <c r="BT104" s="691">
        <v>0</v>
      </c>
      <c r="BU104" s="163"/>
    </row>
    <row r="105" spans="2:73" ht="15.6">
      <c r="B105" s="690" t="s">
        <v>208</v>
      </c>
      <c r="C105" s="690" t="s">
        <v>712</v>
      </c>
      <c r="D105" s="690" t="s">
        <v>4</v>
      </c>
      <c r="E105" s="690" t="s">
        <v>695</v>
      </c>
      <c r="F105" s="690" t="s">
        <v>29</v>
      </c>
      <c r="G105" s="690" t="s">
        <v>713</v>
      </c>
      <c r="H105" s="690">
        <v>2014</v>
      </c>
      <c r="I105" s="643" t="s">
        <v>573</v>
      </c>
      <c r="J105" s="643" t="s">
        <v>588</v>
      </c>
      <c r="K105" s="632"/>
      <c r="L105" s="691">
        <v>0</v>
      </c>
      <c r="M105" s="691">
        <v>0</v>
      </c>
      <c r="N105" s="691">
        <v>0</v>
      </c>
      <c r="O105" s="743">
        <v>32.895491550000003</v>
      </c>
      <c r="P105" s="743">
        <v>30.92814448</v>
      </c>
      <c r="Q105" s="743">
        <v>29.928624599999999</v>
      </c>
      <c r="R105" s="743">
        <v>29.928624599999999</v>
      </c>
      <c r="S105" s="743">
        <v>29.928624599999999</v>
      </c>
      <c r="T105" s="743">
        <v>29.928624599999999</v>
      </c>
      <c r="U105" s="743">
        <v>29.928624599999999</v>
      </c>
      <c r="V105" s="743">
        <v>29.846530789999999</v>
      </c>
      <c r="W105" s="743">
        <v>29.846530789999999</v>
      </c>
      <c r="X105" s="743">
        <v>26.019777690000002</v>
      </c>
      <c r="Y105" s="743">
        <v>18.921863909999999</v>
      </c>
      <c r="Z105" s="743">
        <v>18.921419360000002</v>
      </c>
      <c r="AA105" s="743">
        <v>18.921419360000002</v>
      </c>
      <c r="AB105" s="743">
        <v>18.8857654</v>
      </c>
      <c r="AC105" s="743">
        <v>18.8857654</v>
      </c>
      <c r="AD105" s="743">
        <v>18.784562730000001</v>
      </c>
      <c r="AE105" s="743">
        <v>8.5141963930000006</v>
      </c>
      <c r="AF105" s="743">
        <v>8.5141963930000006</v>
      </c>
      <c r="AG105" s="743">
        <v>8.5141963930000006</v>
      </c>
      <c r="AH105" s="743">
        <v>8.5141963930000006</v>
      </c>
      <c r="AI105" s="743">
        <v>0</v>
      </c>
      <c r="AJ105" s="743">
        <v>0</v>
      </c>
      <c r="AK105" s="743">
        <v>0</v>
      </c>
      <c r="AL105" s="743">
        <v>0</v>
      </c>
      <c r="AM105" s="743">
        <v>0</v>
      </c>
      <c r="AN105" s="743">
        <v>0</v>
      </c>
      <c r="AO105" s="743">
        <v>0</v>
      </c>
      <c r="AP105" s="744"/>
      <c r="AQ105" s="691">
        <v>0</v>
      </c>
      <c r="AR105" s="691">
        <v>0</v>
      </c>
      <c r="AS105" s="691">
        <v>0</v>
      </c>
      <c r="AT105" s="743">
        <v>436742.07799999998</v>
      </c>
      <c r="AU105" s="743">
        <v>406632.9178</v>
      </c>
      <c r="AV105" s="743">
        <v>391940.59149999998</v>
      </c>
      <c r="AW105" s="743">
        <v>391940.59149999998</v>
      </c>
      <c r="AX105" s="743">
        <v>391940.59149999998</v>
      </c>
      <c r="AY105" s="743">
        <v>391940.59149999998</v>
      </c>
      <c r="AZ105" s="743">
        <v>391940.59149999998</v>
      </c>
      <c r="BA105" s="743">
        <v>391221.4498</v>
      </c>
      <c r="BB105" s="743">
        <v>391221.4498</v>
      </c>
      <c r="BC105" s="743">
        <v>330263.85590000002</v>
      </c>
      <c r="BD105" s="743">
        <v>300273.23599999998</v>
      </c>
      <c r="BE105" s="743">
        <v>296609.69309999997</v>
      </c>
      <c r="BF105" s="743">
        <v>296609.69309999997</v>
      </c>
      <c r="BG105" s="743">
        <v>294883.08970000001</v>
      </c>
      <c r="BH105" s="743">
        <v>294883.08970000001</v>
      </c>
      <c r="BI105" s="743">
        <v>294360.26689999999</v>
      </c>
      <c r="BJ105" s="743">
        <v>135625.40160000001</v>
      </c>
      <c r="BK105" s="743">
        <v>135625.40160000001</v>
      </c>
      <c r="BL105" s="743">
        <v>135625.40160000001</v>
      </c>
      <c r="BM105" s="743">
        <v>135625.40160000001</v>
      </c>
      <c r="BN105" s="743">
        <v>0</v>
      </c>
      <c r="BO105" s="743">
        <v>0</v>
      </c>
      <c r="BP105" s="743">
        <v>0</v>
      </c>
      <c r="BQ105" s="743">
        <v>0</v>
      </c>
      <c r="BR105" s="743">
        <v>0</v>
      </c>
      <c r="BS105" s="743">
        <v>0</v>
      </c>
      <c r="BT105" s="691">
        <v>0</v>
      </c>
      <c r="BU105" s="163"/>
    </row>
    <row r="106" spans="2:73" ht="15.6">
      <c r="B106" s="690" t="s">
        <v>208</v>
      </c>
      <c r="C106" s="690" t="s">
        <v>734</v>
      </c>
      <c r="D106" s="690" t="s">
        <v>14</v>
      </c>
      <c r="E106" s="690" t="s">
        <v>695</v>
      </c>
      <c r="F106" s="690" t="s">
        <v>29</v>
      </c>
      <c r="G106" s="690" t="s">
        <v>713</v>
      </c>
      <c r="H106" s="690">
        <v>2013</v>
      </c>
      <c r="I106" s="643" t="s">
        <v>573</v>
      </c>
      <c r="J106" s="643" t="s">
        <v>581</v>
      </c>
      <c r="K106" s="632"/>
      <c r="L106" s="691">
        <v>0</v>
      </c>
      <c r="M106" s="691">
        <v>0</v>
      </c>
      <c r="N106" s="743">
        <v>0.791213422</v>
      </c>
      <c r="O106" s="743">
        <v>0.77598027599999997</v>
      </c>
      <c r="P106" s="743">
        <v>0.75996249500000002</v>
      </c>
      <c r="Q106" s="743">
        <v>0.71032823899999997</v>
      </c>
      <c r="R106" s="743">
        <v>0.68678249000000002</v>
      </c>
      <c r="S106" s="743">
        <v>0.66933380099999995</v>
      </c>
      <c r="T106" s="743">
        <v>0.66523001000000004</v>
      </c>
      <c r="U106" s="743">
        <v>0.66523001000000004</v>
      </c>
      <c r="V106" s="743">
        <v>0.45997885100000002</v>
      </c>
      <c r="W106" s="743">
        <v>0.335315215</v>
      </c>
      <c r="X106" s="743">
        <v>0.331478938</v>
      </c>
      <c r="Y106" s="743">
        <v>0.331478938</v>
      </c>
      <c r="Z106" s="743">
        <v>0.331478938</v>
      </c>
      <c r="AA106" s="743">
        <v>0.331478938</v>
      </c>
      <c r="AB106" s="743">
        <v>0.16727894500000001</v>
      </c>
      <c r="AC106" s="743">
        <v>0.16727894500000001</v>
      </c>
      <c r="AD106" s="743">
        <v>0.16727894500000001</v>
      </c>
      <c r="AE106" s="743">
        <v>0.16727894500000001</v>
      </c>
      <c r="AF106" s="743">
        <v>0.16727894500000001</v>
      </c>
      <c r="AG106" s="743">
        <v>0.16727894500000001</v>
      </c>
      <c r="AH106" s="743">
        <v>0.16727894500000001</v>
      </c>
      <c r="AI106" s="743">
        <v>0</v>
      </c>
      <c r="AJ106" s="743">
        <v>0</v>
      </c>
      <c r="AK106" s="743">
        <v>0</v>
      </c>
      <c r="AL106" s="743">
        <v>0</v>
      </c>
      <c r="AM106" s="743">
        <v>0</v>
      </c>
      <c r="AN106" s="743">
        <v>0</v>
      </c>
      <c r="AO106" s="743">
        <v>0</v>
      </c>
      <c r="AP106" s="744"/>
      <c r="AQ106" s="691">
        <v>0</v>
      </c>
      <c r="AR106" s="691">
        <v>0</v>
      </c>
      <c r="AS106" s="743">
        <v>9162.3204459999997</v>
      </c>
      <c r="AT106" s="743">
        <v>8865.6749689999997</v>
      </c>
      <c r="AU106" s="743">
        <v>8556.5004119999994</v>
      </c>
      <c r="AV106" s="743">
        <v>7601.3401869999998</v>
      </c>
      <c r="AW106" s="743">
        <v>7149.3208999999997</v>
      </c>
      <c r="AX106" s="743">
        <v>6814.8877940000002</v>
      </c>
      <c r="AY106" s="743">
        <v>6736.1620030000004</v>
      </c>
      <c r="AZ106" s="743">
        <v>6736.1620030000004</v>
      </c>
      <c r="BA106" s="743">
        <v>2783.856522</v>
      </c>
      <c r="BB106" s="743">
        <v>2667.4019779999999</v>
      </c>
      <c r="BC106" s="743">
        <v>2582.6842040000001</v>
      </c>
      <c r="BD106" s="743">
        <v>2582.6842040000001</v>
      </c>
      <c r="BE106" s="743">
        <v>2582.6842040000001</v>
      </c>
      <c r="BF106" s="743">
        <v>2582.6842040000001</v>
      </c>
      <c r="BG106" s="743">
        <v>1232.6842039999999</v>
      </c>
      <c r="BH106" s="743">
        <v>1232.6842039999999</v>
      </c>
      <c r="BI106" s="743">
        <v>1232.6842039999999</v>
      </c>
      <c r="BJ106" s="743">
        <v>1232.6842039999999</v>
      </c>
      <c r="BK106" s="743">
        <v>1232.6842039999999</v>
      </c>
      <c r="BL106" s="743">
        <v>1232.6842039999999</v>
      </c>
      <c r="BM106" s="743">
        <v>1232.6842039999999</v>
      </c>
      <c r="BN106" s="743">
        <v>0</v>
      </c>
      <c r="BO106" s="743">
        <v>0</v>
      </c>
      <c r="BP106" s="743">
        <v>0</v>
      </c>
      <c r="BQ106" s="743">
        <v>0</v>
      </c>
      <c r="BR106" s="743">
        <v>0</v>
      </c>
      <c r="BS106" s="743">
        <v>0</v>
      </c>
      <c r="BT106" s="691">
        <v>0</v>
      </c>
      <c r="BU106" s="163"/>
    </row>
    <row r="107" spans="2:73" ht="15.6">
      <c r="B107" s="690" t="s">
        <v>208</v>
      </c>
      <c r="C107" s="690" t="s">
        <v>734</v>
      </c>
      <c r="D107" s="690" t="s">
        <v>14</v>
      </c>
      <c r="E107" s="690" t="s">
        <v>695</v>
      </c>
      <c r="F107" s="690" t="s">
        <v>29</v>
      </c>
      <c r="G107" s="690" t="s">
        <v>713</v>
      </c>
      <c r="H107" s="690">
        <v>2014</v>
      </c>
      <c r="I107" s="643" t="s">
        <v>573</v>
      </c>
      <c r="J107" s="643" t="s">
        <v>588</v>
      </c>
      <c r="K107" s="632"/>
      <c r="L107" s="691">
        <v>0</v>
      </c>
      <c r="M107" s="691">
        <v>0</v>
      </c>
      <c r="N107" s="691">
        <v>0</v>
      </c>
      <c r="O107" s="691">
        <v>8.4207162350000004</v>
      </c>
      <c r="P107" s="691">
        <v>8.2087333499999993</v>
      </c>
      <c r="Q107" s="691">
        <v>7.4882234670000001</v>
      </c>
      <c r="R107" s="691">
        <v>7.1651798529999997</v>
      </c>
      <c r="S107" s="691">
        <v>6.9208469480000003</v>
      </c>
      <c r="T107" s="691">
        <v>6.9208469480000003</v>
      </c>
      <c r="U107" s="691">
        <v>6.641216826</v>
      </c>
      <c r="V107" s="691">
        <v>6.641216826</v>
      </c>
      <c r="W107" s="691">
        <v>3.685998552</v>
      </c>
      <c r="X107" s="691">
        <v>3.5553985460000002</v>
      </c>
      <c r="Y107" s="691">
        <v>3.474799886</v>
      </c>
      <c r="Z107" s="691">
        <v>3.474799886</v>
      </c>
      <c r="AA107" s="691">
        <v>3.474799886</v>
      </c>
      <c r="AB107" s="691">
        <v>3.474799886</v>
      </c>
      <c r="AC107" s="691">
        <v>0.60130000900000002</v>
      </c>
      <c r="AD107" s="691">
        <v>0.60130000900000002</v>
      </c>
      <c r="AE107" s="691">
        <v>0.60130000900000002</v>
      </c>
      <c r="AF107" s="691">
        <v>0.60130000900000002</v>
      </c>
      <c r="AG107" s="691">
        <v>0.60130000900000002</v>
      </c>
      <c r="AH107" s="691">
        <v>0.60130000900000002</v>
      </c>
      <c r="AI107" s="691">
        <v>0.60130000900000002</v>
      </c>
      <c r="AJ107" s="691">
        <v>0</v>
      </c>
      <c r="AK107" s="691">
        <v>0</v>
      </c>
      <c r="AL107" s="691">
        <v>0</v>
      </c>
      <c r="AM107" s="691">
        <v>0</v>
      </c>
      <c r="AN107" s="691">
        <v>0</v>
      </c>
      <c r="AO107" s="691">
        <v>0</v>
      </c>
      <c r="AP107" s="741"/>
      <c r="AQ107" s="691">
        <v>0</v>
      </c>
      <c r="AR107" s="691">
        <v>0</v>
      </c>
      <c r="AS107" s="691">
        <v>0</v>
      </c>
      <c r="AT107" s="691">
        <v>121101.6655</v>
      </c>
      <c r="AU107" s="691">
        <v>117009.086</v>
      </c>
      <c r="AV107" s="691">
        <v>103137.0088</v>
      </c>
      <c r="AW107" s="691">
        <v>96935.970490000007</v>
      </c>
      <c r="AX107" s="691">
        <v>92252.922550000003</v>
      </c>
      <c r="AY107" s="691">
        <v>92252.922550000003</v>
      </c>
      <c r="AZ107" s="691">
        <v>86888.589529999997</v>
      </c>
      <c r="BA107" s="691">
        <v>86888.589529999997</v>
      </c>
      <c r="BB107" s="691">
        <v>29957.887149999999</v>
      </c>
      <c r="BC107" s="691">
        <v>29835.887149999999</v>
      </c>
      <c r="BD107" s="691">
        <v>28056</v>
      </c>
      <c r="BE107" s="691">
        <v>28056</v>
      </c>
      <c r="BF107" s="691">
        <v>28056</v>
      </c>
      <c r="BG107" s="691">
        <v>28056</v>
      </c>
      <c r="BH107" s="691">
        <v>4431</v>
      </c>
      <c r="BI107" s="691">
        <v>4431</v>
      </c>
      <c r="BJ107" s="691">
        <v>4431</v>
      </c>
      <c r="BK107" s="691">
        <v>4431</v>
      </c>
      <c r="BL107" s="691">
        <v>4431</v>
      </c>
      <c r="BM107" s="691">
        <v>4431</v>
      </c>
      <c r="BN107" s="691">
        <v>4431</v>
      </c>
      <c r="BO107" s="691">
        <v>0</v>
      </c>
      <c r="BP107" s="691">
        <v>0</v>
      </c>
      <c r="BQ107" s="691">
        <v>0</v>
      </c>
      <c r="BR107" s="691">
        <v>0</v>
      </c>
      <c r="BS107" s="691">
        <v>0</v>
      </c>
      <c r="BT107" s="691">
        <v>0</v>
      </c>
      <c r="BU107" s="163"/>
    </row>
    <row r="108" spans="2:73" ht="15.6">
      <c r="B108" s="690" t="s">
        <v>208</v>
      </c>
      <c r="C108" s="690" t="s">
        <v>712</v>
      </c>
      <c r="D108" s="690" t="s">
        <v>3</v>
      </c>
      <c r="E108" s="690" t="s">
        <v>695</v>
      </c>
      <c r="F108" s="690" t="s">
        <v>29</v>
      </c>
      <c r="G108" s="690" t="s">
        <v>714</v>
      </c>
      <c r="H108" s="690">
        <v>2013</v>
      </c>
      <c r="I108" s="643" t="s">
        <v>573</v>
      </c>
      <c r="J108" s="643" t="s">
        <v>581</v>
      </c>
      <c r="K108" s="632"/>
      <c r="L108" s="691">
        <v>0</v>
      </c>
      <c r="M108" s="691">
        <v>0</v>
      </c>
      <c r="N108" s="691">
        <v>21.166127298999999</v>
      </c>
      <c r="O108" s="691">
        <v>21.166127298999999</v>
      </c>
      <c r="P108" s="691">
        <v>21.166127298999999</v>
      </c>
      <c r="Q108" s="691">
        <v>21.166127298999999</v>
      </c>
      <c r="R108" s="691">
        <v>21.166127298999999</v>
      </c>
      <c r="S108" s="691">
        <v>21.166127298999999</v>
      </c>
      <c r="T108" s="691">
        <v>21.166127298999999</v>
      </c>
      <c r="U108" s="691">
        <v>21.166127298999999</v>
      </c>
      <c r="V108" s="691">
        <v>21.166127298999999</v>
      </c>
      <c r="W108" s="691">
        <v>21.166127298999999</v>
      </c>
      <c r="X108" s="691">
        <v>21.166127298999999</v>
      </c>
      <c r="Y108" s="691">
        <v>21.166127298999999</v>
      </c>
      <c r="Z108" s="691">
        <v>21.166127298999999</v>
      </c>
      <c r="AA108" s="691">
        <v>21.166127298999999</v>
      </c>
      <c r="AB108" s="691">
        <v>21.166127298999999</v>
      </c>
      <c r="AC108" s="691">
        <v>21.166127298999999</v>
      </c>
      <c r="AD108" s="691">
        <v>21.166127298999999</v>
      </c>
      <c r="AE108" s="691">
        <v>21.166127298999999</v>
      </c>
      <c r="AF108" s="691">
        <v>16.302092649999999</v>
      </c>
      <c r="AG108" s="691">
        <v>0</v>
      </c>
      <c r="AH108" s="691">
        <v>0</v>
      </c>
      <c r="AI108" s="691">
        <v>0</v>
      </c>
      <c r="AJ108" s="691">
        <v>0</v>
      </c>
      <c r="AK108" s="691">
        <v>0</v>
      </c>
      <c r="AL108" s="691">
        <v>0</v>
      </c>
      <c r="AM108" s="691">
        <v>0</v>
      </c>
      <c r="AN108" s="691">
        <v>0</v>
      </c>
      <c r="AO108" s="691">
        <v>0</v>
      </c>
      <c r="AP108" s="742"/>
      <c r="AQ108" s="691">
        <v>0</v>
      </c>
      <c r="AR108" s="691">
        <v>0</v>
      </c>
      <c r="AS108" s="691">
        <v>36003.928435200003</v>
      </c>
      <c r="AT108" s="691">
        <v>36003.928435200003</v>
      </c>
      <c r="AU108" s="691">
        <v>36003.928435200003</v>
      </c>
      <c r="AV108" s="691">
        <v>36003.928435200003</v>
      </c>
      <c r="AW108" s="691">
        <v>36003.928435200003</v>
      </c>
      <c r="AX108" s="691">
        <v>36003.928435200003</v>
      </c>
      <c r="AY108" s="691">
        <v>36003.928435200003</v>
      </c>
      <c r="AZ108" s="691">
        <v>36003.928435200003</v>
      </c>
      <c r="BA108" s="691">
        <v>36003.928435200003</v>
      </c>
      <c r="BB108" s="691">
        <v>36003.928435200003</v>
      </c>
      <c r="BC108" s="691">
        <v>36003.928435200003</v>
      </c>
      <c r="BD108" s="691">
        <v>36003.928435200003</v>
      </c>
      <c r="BE108" s="691">
        <v>36003.928435200003</v>
      </c>
      <c r="BF108" s="691">
        <v>36003.928435200003</v>
      </c>
      <c r="BG108" s="691">
        <v>36003.928435200003</v>
      </c>
      <c r="BH108" s="691">
        <v>36003.928435200003</v>
      </c>
      <c r="BI108" s="691">
        <v>36003.928435200003</v>
      </c>
      <c r="BJ108" s="691">
        <v>36003.928435200003</v>
      </c>
      <c r="BK108" s="691">
        <v>31654.24395</v>
      </c>
      <c r="BL108" s="691">
        <v>0</v>
      </c>
      <c r="BM108" s="691">
        <v>0</v>
      </c>
      <c r="BN108" s="691">
        <v>0</v>
      </c>
      <c r="BO108" s="691">
        <v>0</v>
      </c>
      <c r="BP108" s="691">
        <v>0</v>
      </c>
      <c r="BQ108" s="691">
        <v>0</v>
      </c>
      <c r="BR108" s="691">
        <v>0</v>
      </c>
      <c r="BS108" s="691">
        <v>0</v>
      </c>
      <c r="BT108" s="691">
        <v>0</v>
      </c>
      <c r="BU108" s="163"/>
    </row>
    <row r="109" spans="2:73" ht="15.6">
      <c r="B109" s="690" t="s">
        <v>208</v>
      </c>
      <c r="C109" s="690" t="s">
        <v>712</v>
      </c>
      <c r="D109" s="690" t="s">
        <v>3</v>
      </c>
      <c r="E109" s="690" t="s">
        <v>695</v>
      </c>
      <c r="F109" s="690" t="s">
        <v>29</v>
      </c>
      <c r="G109" s="690" t="s">
        <v>713</v>
      </c>
      <c r="H109" s="690">
        <v>2012</v>
      </c>
      <c r="I109" s="643" t="s">
        <v>573</v>
      </c>
      <c r="J109" s="643" t="s">
        <v>581</v>
      </c>
      <c r="K109" s="632"/>
      <c r="L109" s="691">
        <v>0</v>
      </c>
      <c r="M109" s="691">
        <v>0.70343512099999994</v>
      </c>
      <c r="N109" s="691">
        <v>0.70343512099999994</v>
      </c>
      <c r="O109" s="691">
        <v>0.70343512099999994</v>
      </c>
      <c r="P109" s="691">
        <v>0.70343512099999994</v>
      </c>
      <c r="Q109" s="691">
        <v>0.70343512099999994</v>
      </c>
      <c r="R109" s="691">
        <v>0.70343512099999994</v>
      </c>
      <c r="S109" s="691">
        <v>0.70343512099999994</v>
      </c>
      <c r="T109" s="691">
        <v>0.70343512099999994</v>
      </c>
      <c r="U109" s="691">
        <v>0.70343512099999994</v>
      </c>
      <c r="V109" s="691">
        <v>0.70343512099999994</v>
      </c>
      <c r="W109" s="691">
        <v>0.70343512099999994</v>
      </c>
      <c r="X109" s="691">
        <v>0.70343512099999994</v>
      </c>
      <c r="Y109" s="691">
        <v>0.70343512099999994</v>
      </c>
      <c r="Z109" s="691">
        <v>0.70343512099999994</v>
      </c>
      <c r="AA109" s="691">
        <v>0.70343512099999994</v>
      </c>
      <c r="AB109" s="691">
        <v>0.70343512099999994</v>
      </c>
      <c r="AC109" s="691">
        <v>0.70343512099999994</v>
      </c>
      <c r="AD109" s="691">
        <v>0.70343512099999994</v>
      </c>
      <c r="AE109" s="691">
        <v>0.56888141299999995</v>
      </c>
      <c r="AF109" s="691">
        <v>0</v>
      </c>
      <c r="AG109" s="632">
        <v>0</v>
      </c>
      <c r="AH109" s="691">
        <v>0</v>
      </c>
      <c r="AI109" s="691">
        <v>0</v>
      </c>
      <c r="AJ109" s="743">
        <v>0</v>
      </c>
      <c r="AK109" s="743">
        <v>0</v>
      </c>
      <c r="AL109" s="743">
        <v>0</v>
      </c>
      <c r="AM109" s="743">
        <v>0</v>
      </c>
      <c r="AN109" s="691">
        <v>0</v>
      </c>
      <c r="AO109" s="691">
        <v>0</v>
      </c>
      <c r="AP109" s="691"/>
      <c r="AQ109" s="740">
        <v>0</v>
      </c>
      <c r="AR109" s="740">
        <v>1222.8400330000002</v>
      </c>
      <c r="AS109" s="691">
        <v>1222.8400330000002</v>
      </c>
      <c r="AT109" s="691">
        <v>1222.8400330000002</v>
      </c>
      <c r="AU109" s="691">
        <v>1222.8400330000002</v>
      </c>
      <c r="AV109" s="691">
        <v>1222.8400330000002</v>
      </c>
      <c r="AW109" s="691">
        <v>1222.8400330000002</v>
      </c>
      <c r="AX109" s="691">
        <v>1222.8400330000002</v>
      </c>
      <c r="AY109" s="691">
        <v>1222.8400330000002</v>
      </c>
      <c r="AZ109" s="691">
        <v>1222.8400330000002</v>
      </c>
      <c r="BA109" s="691">
        <v>1222.8400330000002</v>
      </c>
      <c r="BB109" s="691">
        <v>1222.8400330000002</v>
      </c>
      <c r="BC109" s="691">
        <v>1222.8400330000002</v>
      </c>
      <c r="BD109" s="691">
        <v>1222.8400330000002</v>
      </c>
      <c r="BE109" s="691">
        <v>1222.8400330000002</v>
      </c>
      <c r="BF109" s="691">
        <v>1222.8400330000002</v>
      </c>
      <c r="BG109" s="743">
        <v>1222.8400330000002</v>
      </c>
      <c r="BH109" s="743">
        <v>1222.8400330000002</v>
      </c>
      <c r="BI109" s="743">
        <v>1222.8400330000002</v>
      </c>
      <c r="BJ109" s="743">
        <v>1102.5147850000001</v>
      </c>
      <c r="BK109" s="743">
        <v>0</v>
      </c>
      <c r="BL109" s="743">
        <v>0</v>
      </c>
      <c r="BM109" s="743">
        <v>0</v>
      </c>
      <c r="BN109" s="743">
        <v>0</v>
      </c>
      <c r="BO109" s="743">
        <v>0</v>
      </c>
      <c r="BP109" s="743">
        <v>0</v>
      </c>
      <c r="BQ109" s="743">
        <v>0</v>
      </c>
      <c r="BR109" s="743">
        <v>0</v>
      </c>
      <c r="BS109" s="743">
        <v>0</v>
      </c>
      <c r="BT109" s="691">
        <v>0</v>
      </c>
      <c r="BU109" s="163"/>
    </row>
    <row r="110" spans="2:73" ht="15.6">
      <c r="B110" s="690" t="s">
        <v>208</v>
      </c>
      <c r="C110" s="690" t="s">
        <v>712</v>
      </c>
      <c r="D110" s="690" t="s">
        <v>3</v>
      </c>
      <c r="E110" s="690" t="s">
        <v>695</v>
      </c>
      <c r="F110" s="690" t="s">
        <v>29</v>
      </c>
      <c r="G110" s="690" t="s">
        <v>713</v>
      </c>
      <c r="H110" s="690">
        <v>2014</v>
      </c>
      <c r="I110" s="643" t="s">
        <v>573</v>
      </c>
      <c r="J110" s="643" t="s">
        <v>588</v>
      </c>
      <c r="K110" s="632"/>
      <c r="L110" s="691">
        <v>0</v>
      </c>
      <c r="M110" s="691">
        <v>0</v>
      </c>
      <c r="N110" s="691">
        <v>0</v>
      </c>
      <c r="O110" s="691">
        <v>428.06874128600003</v>
      </c>
      <c r="P110" s="691">
        <v>428.06874128600003</v>
      </c>
      <c r="Q110" s="691">
        <v>428.06874128600003</v>
      </c>
      <c r="R110" s="691">
        <v>428.06874128600003</v>
      </c>
      <c r="S110" s="691">
        <v>428.06874128600003</v>
      </c>
      <c r="T110" s="691">
        <v>428.06874128600003</v>
      </c>
      <c r="U110" s="691">
        <v>428.06874128600003</v>
      </c>
      <c r="V110" s="691">
        <v>428.06874128600003</v>
      </c>
      <c r="W110" s="691">
        <v>428.06874128600003</v>
      </c>
      <c r="X110" s="691">
        <v>428.06874128600003</v>
      </c>
      <c r="Y110" s="691">
        <v>428.06874128600003</v>
      </c>
      <c r="Z110" s="691">
        <v>428.06874128600003</v>
      </c>
      <c r="AA110" s="691">
        <v>428.06874128600003</v>
      </c>
      <c r="AB110" s="691">
        <v>428.06874128600003</v>
      </c>
      <c r="AC110" s="691">
        <v>428.06874128600003</v>
      </c>
      <c r="AD110" s="691">
        <v>428.06874128600003</v>
      </c>
      <c r="AE110" s="691">
        <v>428.06874128600003</v>
      </c>
      <c r="AF110" s="691">
        <v>428.06874128600003</v>
      </c>
      <c r="AG110" s="691">
        <v>375.95461340000003</v>
      </c>
      <c r="AH110" s="691">
        <v>0</v>
      </c>
      <c r="AI110" s="691">
        <v>0</v>
      </c>
      <c r="AJ110" s="691">
        <v>0</v>
      </c>
      <c r="AK110" s="691">
        <v>0</v>
      </c>
      <c r="AL110" s="691">
        <v>0</v>
      </c>
      <c r="AM110" s="691">
        <v>0</v>
      </c>
      <c r="AN110" s="691">
        <v>0</v>
      </c>
      <c r="AO110" s="691">
        <v>0</v>
      </c>
      <c r="AP110" s="742"/>
      <c r="AQ110" s="691">
        <v>0</v>
      </c>
      <c r="AR110" s="691">
        <v>0</v>
      </c>
      <c r="AS110" s="691">
        <v>0</v>
      </c>
      <c r="AT110" s="691">
        <v>781608.71672799997</v>
      </c>
      <c r="AU110" s="691">
        <v>781608.71672799997</v>
      </c>
      <c r="AV110" s="691">
        <v>781608.71672799997</v>
      </c>
      <c r="AW110" s="691">
        <v>781608.71672799997</v>
      </c>
      <c r="AX110" s="691">
        <v>781608.71672799997</v>
      </c>
      <c r="AY110" s="691">
        <v>781608.71672799997</v>
      </c>
      <c r="AZ110" s="691">
        <v>781608.71672799997</v>
      </c>
      <c r="BA110" s="691">
        <v>781608.71672799997</v>
      </c>
      <c r="BB110" s="691">
        <v>781608.71672799997</v>
      </c>
      <c r="BC110" s="691">
        <v>781608.71672799997</v>
      </c>
      <c r="BD110" s="691">
        <v>781608.71672799997</v>
      </c>
      <c r="BE110" s="691">
        <v>781608.71672799997</v>
      </c>
      <c r="BF110" s="691">
        <v>781608.71672799997</v>
      </c>
      <c r="BG110" s="691">
        <v>781608.71672799997</v>
      </c>
      <c r="BH110" s="691">
        <v>781608.71672799997</v>
      </c>
      <c r="BI110" s="691">
        <v>781608.71672799997</v>
      </c>
      <c r="BJ110" s="691">
        <v>781608.71672799997</v>
      </c>
      <c r="BK110" s="691">
        <v>781608.71672799997</v>
      </c>
      <c r="BL110" s="691">
        <v>735005.42749999999</v>
      </c>
      <c r="BM110" s="691">
        <v>0</v>
      </c>
      <c r="BN110" s="691">
        <v>0</v>
      </c>
      <c r="BO110" s="691">
        <v>0</v>
      </c>
      <c r="BP110" s="691">
        <v>0</v>
      </c>
      <c r="BQ110" s="691">
        <v>0</v>
      </c>
      <c r="BR110" s="691">
        <v>0</v>
      </c>
      <c r="BS110" s="691">
        <v>0</v>
      </c>
      <c r="BT110" s="691">
        <v>0</v>
      </c>
      <c r="BU110" s="163"/>
    </row>
    <row r="111" spans="2:73" ht="15.6">
      <c r="B111" s="690" t="s">
        <v>208</v>
      </c>
      <c r="C111" s="690" t="s">
        <v>712</v>
      </c>
      <c r="D111" s="690" t="s">
        <v>7</v>
      </c>
      <c r="E111" s="690" t="s">
        <v>695</v>
      </c>
      <c r="F111" s="690" t="s">
        <v>29</v>
      </c>
      <c r="G111" s="690" t="s">
        <v>713</v>
      </c>
      <c r="H111" s="690">
        <v>2014</v>
      </c>
      <c r="I111" s="643" t="s">
        <v>573</v>
      </c>
      <c r="J111" s="643" t="s">
        <v>588</v>
      </c>
      <c r="K111" s="632"/>
      <c r="L111" s="691">
        <v>0</v>
      </c>
      <c r="M111" s="691">
        <v>0</v>
      </c>
      <c r="N111" s="691">
        <v>0</v>
      </c>
      <c r="O111" s="691">
        <v>10.54303765</v>
      </c>
      <c r="P111" s="691">
        <v>10.54303765</v>
      </c>
      <c r="Q111" s="691">
        <v>10.54303765</v>
      </c>
      <c r="R111" s="691">
        <v>10.54303765</v>
      </c>
      <c r="S111" s="691">
        <v>10.54303765</v>
      </c>
      <c r="T111" s="691">
        <v>10.54303765</v>
      </c>
      <c r="U111" s="691">
        <v>10.54303765</v>
      </c>
      <c r="V111" s="691">
        <v>10.54303765</v>
      </c>
      <c r="W111" s="691">
        <v>10.54303765</v>
      </c>
      <c r="X111" s="691">
        <v>10.54303765</v>
      </c>
      <c r="Y111" s="691">
        <v>10.54303765</v>
      </c>
      <c r="Z111" s="691">
        <v>10.54303765</v>
      </c>
      <c r="AA111" s="691">
        <v>10.54303765</v>
      </c>
      <c r="AB111" s="691">
        <v>10.54303765</v>
      </c>
      <c r="AC111" s="691">
        <v>10.54303765</v>
      </c>
      <c r="AD111" s="691">
        <v>10.54303765</v>
      </c>
      <c r="AE111" s="691">
        <v>10.54303765</v>
      </c>
      <c r="AF111" s="691">
        <v>10.54303765</v>
      </c>
      <c r="AG111" s="691">
        <v>10.54303765</v>
      </c>
      <c r="AH111" s="691">
        <v>10.54303765</v>
      </c>
      <c r="AI111" s="691">
        <v>0</v>
      </c>
      <c r="AJ111" s="691">
        <v>0</v>
      </c>
      <c r="AK111" s="691">
        <v>0</v>
      </c>
      <c r="AL111" s="691">
        <v>0</v>
      </c>
      <c r="AM111" s="691">
        <v>0</v>
      </c>
      <c r="AN111" s="691">
        <v>0</v>
      </c>
      <c r="AO111" s="691">
        <v>0</v>
      </c>
      <c r="AP111" s="742"/>
      <c r="AQ111" s="691">
        <v>0</v>
      </c>
      <c r="AR111" s="691">
        <v>0</v>
      </c>
      <c r="AS111" s="691">
        <v>0</v>
      </c>
      <c r="AT111" s="691">
        <v>157346.91</v>
      </c>
      <c r="AU111" s="691">
        <v>157346.91</v>
      </c>
      <c r="AV111" s="691">
        <v>157346.91</v>
      </c>
      <c r="AW111" s="691">
        <v>157346.91</v>
      </c>
      <c r="AX111" s="691">
        <v>157346.91</v>
      </c>
      <c r="AY111" s="691">
        <v>157346.91</v>
      </c>
      <c r="AZ111" s="691">
        <v>157346.91</v>
      </c>
      <c r="BA111" s="691">
        <v>157346.91</v>
      </c>
      <c r="BB111" s="691">
        <v>157346.91</v>
      </c>
      <c r="BC111" s="691">
        <v>157346.91</v>
      </c>
      <c r="BD111" s="691">
        <v>157346.91</v>
      </c>
      <c r="BE111" s="691">
        <v>157346.91</v>
      </c>
      <c r="BF111" s="691">
        <v>157346.91</v>
      </c>
      <c r="BG111" s="691">
        <v>157346.91</v>
      </c>
      <c r="BH111" s="691">
        <v>157346.91</v>
      </c>
      <c r="BI111" s="691">
        <v>157346.91</v>
      </c>
      <c r="BJ111" s="691">
        <v>157346.91</v>
      </c>
      <c r="BK111" s="691">
        <v>157346.91</v>
      </c>
      <c r="BL111" s="691">
        <v>157346.91</v>
      </c>
      <c r="BM111" s="691">
        <v>157346.91</v>
      </c>
      <c r="BN111" s="691">
        <v>0</v>
      </c>
      <c r="BO111" s="691">
        <v>0</v>
      </c>
      <c r="BP111" s="691">
        <v>0</v>
      </c>
      <c r="BQ111" s="691">
        <v>0</v>
      </c>
      <c r="BR111" s="691">
        <v>0</v>
      </c>
      <c r="BS111" s="691">
        <v>0</v>
      </c>
      <c r="BT111" s="691">
        <v>0</v>
      </c>
      <c r="BU111" s="163"/>
    </row>
    <row r="112" spans="2:73">
      <c r="B112" s="690" t="s">
        <v>208</v>
      </c>
      <c r="C112" s="690" t="s">
        <v>718</v>
      </c>
      <c r="D112" s="690" t="s">
        <v>735</v>
      </c>
      <c r="E112" s="690" t="s">
        <v>695</v>
      </c>
      <c r="F112" s="690" t="s">
        <v>718</v>
      </c>
      <c r="G112" s="690" t="s">
        <v>713</v>
      </c>
      <c r="H112" s="690">
        <v>2014</v>
      </c>
      <c r="I112" s="643" t="s">
        <v>573</v>
      </c>
      <c r="J112" s="643" t="s">
        <v>588</v>
      </c>
      <c r="K112" s="632"/>
      <c r="L112" s="691">
        <v>0</v>
      </c>
      <c r="M112" s="691">
        <v>0</v>
      </c>
      <c r="N112" s="691">
        <v>0</v>
      </c>
      <c r="O112" s="691">
        <v>27</v>
      </c>
      <c r="P112" s="691">
        <v>27</v>
      </c>
      <c r="Q112" s="691">
        <v>27</v>
      </c>
      <c r="R112" s="691">
        <v>27</v>
      </c>
      <c r="S112" s="691">
        <v>27</v>
      </c>
      <c r="T112" s="691">
        <v>27</v>
      </c>
      <c r="U112" s="691">
        <v>27</v>
      </c>
      <c r="V112" s="691">
        <v>27</v>
      </c>
      <c r="W112" s="691">
        <v>27</v>
      </c>
      <c r="X112" s="691">
        <v>27</v>
      </c>
      <c r="Y112" s="691">
        <v>27</v>
      </c>
      <c r="Z112" s="691">
        <v>27</v>
      </c>
      <c r="AA112" s="691">
        <v>27</v>
      </c>
      <c r="AB112" s="691">
        <v>27</v>
      </c>
      <c r="AC112" s="691">
        <v>27</v>
      </c>
      <c r="AD112" s="691">
        <v>0</v>
      </c>
      <c r="AE112" s="691">
        <v>0</v>
      </c>
      <c r="AF112" s="691">
        <v>0</v>
      </c>
      <c r="AG112" s="691">
        <v>0</v>
      </c>
      <c r="AH112" s="691">
        <v>0</v>
      </c>
      <c r="AI112" s="691">
        <v>0</v>
      </c>
      <c r="AJ112" s="691">
        <v>0</v>
      </c>
      <c r="AK112" s="691">
        <v>0</v>
      </c>
      <c r="AL112" s="691">
        <v>0</v>
      </c>
      <c r="AM112" s="691">
        <v>0</v>
      </c>
      <c r="AN112" s="691">
        <v>0</v>
      </c>
      <c r="AO112" s="691">
        <v>0</v>
      </c>
      <c r="AP112" s="741"/>
      <c r="AQ112" s="691">
        <v>0</v>
      </c>
      <c r="AR112" s="691">
        <v>0</v>
      </c>
      <c r="AS112" s="691">
        <v>0</v>
      </c>
      <c r="AT112" s="691">
        <v>131238</v>
      </c>
      <c r="AU112" s="691">
        <v>131238</v>
      </c>
      <c r="AV112" s="691">
        <v>131238</v>
      </c>
      <c r="AW112" s="691">
        <v>131238</v>
      </c>
      <c r="AX112" s="691">
        <v>131238</v>
      </c>
      <c r="AY112" s="691">
        <v>131238</v>
      </c>
      <c r="AZ112" s="691">
        <v>131238</v>
      </c>
      <c r="BA112" s="691">
        <v>131238</v>
      </c>
      <c r="BB112" s="691">
        <v>131238</v>
      </c>
      <c r="BC112" s="691">
        <v>131238</v>
      </c>
      <c r="BD112" s="691">
        <v>131238</v>
      </c>
      <c r="BE112" s="691">
        <v>131238</v>
      </c>
      <c r="BF112" s="691">
        <v>131238</v>
      </c>
      <c r="BG112" s="691">
        <v>131238</v>
      </c>
      <c r="BH112" s="691">
        <v>131238</v>
      </c>
      <c r="BI112" s="691">
        <v>0</v>
      </c>
      <c r="BJ112" s="691">
        <v>0</v>
      </c>
      <c r="BK112" s="691">
        <v>0</v>
      </c>
      <c r="BL112" s="691">
        <v>0</v>
      </c>
      <c r="BM112" s="691">
        <v>0</v>
      </c>
      <c r="BN112" s="691">
        <v>0</v>
      </c>
      <c r="BO112" s="691">
        <v>0</v>
      </c>
      <c r="BP112" s="691">
        <v>0</v>
      </c>
      <c r="BQ112" s="691">
        <v>0</v>
      </c>
      <c r="BR112" s="691">
        <v>0</v>
      </c>
      <c r="BS112" s="691">
        <v>0</v>
      </c>
      <c r="BT112" s="691">
        <v>0</v>
      </c>
    </row>
    <row r="113" spans="2:73">
      <c r="B113" s="690" t="s">
        <v>208</v>
      </c>
      <c r="C113" s="690" t="s">
        <v>489</v>
      </c>
      <c r="D113" s="690" t="s">
        <v>736</v>
      </c>
      <c r="E113" s="690" t="s">
        <v>695</v>
      </c>
      <c r="F113" s="690" t="s">
        <v>489</v>
      </c>
      <c r="G113" s="690" t="s">
        <v>714</v>
      </c>
      <c r="H113" s="690">
        <v>2014</v>
      </c>
      <c r="I113" s="643" t="s">
        <v>573</v>
      </c>
      <c r="J113" s="643" t="s">
        <v>588</v>
      </c>
      <c r="K113" s="632"/>
      <c r="L113" s="691">
        <v>0</v>
      </c>
      <c r="M113" s="691">
        <v>0</v>
      </c>
      <c r="N113" s="691">
        <v>0</v>
      </c>
      <c r="O113" s="691">
        <v>852.80527240000004</v>
      </c>
      <c r="P113" s="691">
        <v>0</v>
      </c>
      <c r="Q113" s="691">
        <v>0</v>
      </c>
      <c r="R113" s="691">
        <v>0</v>
      </c>
      <c r="S113" s="691">
        <v>0</v>
      </c>
      <c r="T113" s="691">
        <v>0</v>
      </c>
      <c r="U113" s="691">
        <v>0</v>
      </c>
      <c r="V113" s="691">
        <v>0</v>
      </c>
      <c r="W113" s="691">
        <v>0</v>
      </c>
      <c r="X113" s="691">
        <v>0</v>
      </c>
      <c r="Y113" s="691">
        <v>0</v>
      </c>
      <c r="Z113" s="691">
        <v>0</v>
      </c>
      <c r="AA113" s="691">
        <v>0</v>
      </c>
      <c r="AB113" s="691">
        <v>0</v>
      </c>
      <c r="AC113" s="691">
        <v>0</v>
      </c>
      <c r="AD113" s="691">
        <v>0</v>
      </c>
      <c r="AE113" s="691">
        <v>0</v>
      </c>
      <c r="AF113" s="691">
        <v>0</v>
      </c>
      <c r="AG113" s="691">
        <v>0</v>
      </c>
      <c r="AH113" s="691">
        <v>0</v>
      </c>
      <c r="AI113" s="691">
        <v>0</v>
      </c>
      <c r="AJ113" s="691">
        <v>0</v>
      </c>
      <c r="AK113" s="691">
        <v>0</v>
      </c>
      <c r="AL113" s="691">
        <v>0</v>
      </c>
      <c r="AM113" s="691">
        <v>0</v>
      </c>
      <c r="AN113" s="691">
        <v>0</v>
      </c>
      <c r="AO113" s="691">
        <v>0</v>
      </c>
      <c r="AP113" s="741"/>
      <c r="AQ113" s="691">
        <v>0</v>
      </c>
      <c r="AR113" s="691">
        <v>0</v>
      </c>
      <c r="AS113" s="691">
        <v>0</v>
      </c>
      <c r="AT113" s="691">
        <v>0</v>
      </c>
      <c r="AU113" s="691">
        <v>0</v>
      </c>
      <c r="AV113" s="691">
        <v>0</v>
      </c>
      <c r="AW113" s="691">
        <v>0</v>
      </c>
      <c r="AX113" s="691">
        <v>0</v>
      </c>
      <c r="AY113" s="691">
        <v>0</v>
      </c>
      <c r="AZ113" s="691">
        <v>0</v>
      </c>
      <c r="BA113" s="691">
        <v>0</v>
      </c>
      <c r="BB113" s="691">
        <v>0</v>
      </c>
      <c r="BC113" s="691">
        <v>0</v>
      </c>
      <c r="BD113" s="691">
        <v>0</v>
      </c>
      <c r="BE113" s="691">
        <v>0</v>
      </c>
      <c r="BF113" s="691">
        <v>0</v>
      </c>
      <c r="BG113" s="691">
        <v>0</v>
      </c>
      <c r="BH113" s="691">
        <v>0</v>
      </c>
      <c r="BI113" s="691">
        <v>0</v>
      </c>
      <c r="BJ113" s="691">
        <v>0</v>
      </c>
      <c r="BK113" s="691">
        <v>0</v>
      </c>
      <c r="BL113" s="691">
        <v>0</v>
      </c>
      <c r="BM113" s="691">
        <v>0</v>
      </c>
      <c r="BN113" s="691">
        <v>0</v>
      </c>
      <c r="BO113" s="691">
        <v>0</v>
      </c>
      <c r="BP113" s="691">
        <v>0</v>
      </c>
      <c r="BQ113" s="691">
        <v>0</v>
      </c>
      <c r="BR113" s="691">
        <v>0</v>
      </c>
      <c r="BS113" s="691">
        <v>0</v>
      </c>
      <c r="BT113" s="691">
        <v>0</v>
      </c>
    </row>
    <row r="114" spans="2:73">
      <c r="B114" s="690" t="s">
        <v>737</v>
      </c>
      <c r="C114" s="690" t="s">
        <v>712</v>
      </c>
      <c r="D114" s="690" t="s">
        <v>42</v>
      </c>
      <c r="E114" s="690" t="s">
        <v>695</v>
      </c>
      <c r="F114" s="690" t="s">
        <v>29</v>
      </c>
      <c r="G114" s="690" t="s">
        <v>714</v>
      </c>
      <c r="H114" s="690">
        <v>2008</v>
      </c>
      <c r="I114" s="643" t="s">
        <v>573</v>
      </c>
      <c r="J114" s="643" t="s">
        <v>581</v>
      </c>
      <c r="K114" s="632"/>
      <c r="L114" s="691">
        <v>0</v>
      </c>
      <c r="M114" s="691">
        <v>0</v>
      </c>
      <c r="N114" s="691">
        <v>0</v>
      </c>
      <c r="O114" s="691">
        <v>132.7629</v>
      </c>
      <c r="P114" s="691">
        <v>0</v>
      </c>
      <c r="Q114" s="691">
        <v>0</v>
      </c>
      <c r="R114" s="691">
        <v>0</v>
      </c>
      <c r="S114" s="691">
        <v>0</v>
      </c>
      <c r="T114" s="691">
        <v>0</v>
      </c>
      <c r="U114" s="691">
        <v>0</v>
      </c>
      <c r="V114" s="691">
        <v>0</v>
      </c>
      <c r="W114" s="691">
        <v>0</v>
      </c>
      <c r="X114" s="691">
        <v>0</v>
      </c>
      <c r="Y114" s="691">
        <v>0</v>
      </c>
      <c r="Z114" s="691">
        <v>0</v>
      </c>
      <c r="AA114" s="691">
        <v>0</v>
      </c>
      <c r="AB114" s="691">
        <v>0</v>
      </c>
      <c r="AC114" s="691">
        <v>0</v>
      </c>
      <c r="AD114" s="691">
        <v>0</v>
      </c>
      <c r="AE114" s="691">
        <v>0</v>
      </c>
      <c r="AF114" s="691">
        <v>0</v>
      </c>
      <c r="AG114" s="691">
        <v>0</v>
      </c>
      <c r="AH114" s="691">
        <v>0</v>
      </c>
      <c r="AI114" s="691">
        <v>0</v>
      </c>
      <c r="AJ114" s="743">
        <v>0</v>
      </c>
      <c r="AK114" s="743">
        <v>0</v>
      </c>
      <c r="AL114" s="743">
        <v>0</v>
      </c>
      <c r="AM114" s="743">
        <v>0</v>
      </c>
      <c r="AN114" s="691">
        <v>0</v>
      </c>
      <c r="AO114" s="691">
        <v>0</v>
      </c>
      <c r="AP114" s="632"/>
      <c r="AQ114" s="740">
        <v>0</v>
      </c>
      <c r="AR114" s="740">
        <v>0</v>
      </c>
      <c r="AS114" s="691">
        <v>0</v>
      </c>
      <c r="AT114" s="691">
        <v>0</v>
      </c>
      <c r="AU114" s="691">
        <v>0</v>
      </c>
      <c r="AV114" s="691">
        <v>0</v>
      </c>
      <c r="AW114" s="691">
        <v>0</v>
      </c>
      <c r="AX114" s="691">
        <v>0</v>
      </c>
      <c r="AY114" s="691">
        <v>0</v>
      </c>
      <c r="AZ114" s="691">
        <v>0</v>
      </c>
      <c r="BA114" s="691">
        <v>0</v>
      </c>
      <c r="BB114" s="691">
        <v>0</v>
      </c>
      <c r="BC114" s="691">
        <v>0</v>
      </c>
      <c r="BD114" s="691">
        <v>0</v>
      </c>
      <c r="BE114" s="691">
        <v>0</v>
      </c>
      <c r="BF114" s="691">
        <v>0</v>
      </c>
      <c r="BG114" s="691">
        <v>0</v>
      </c>
      <c r="BH114" s="691">
        <v>0</v>
      </c>
      <c r="BI114" s="691">
        <v>0</v>
      </c>
      <c r="BJ114" s="691">
        <v>0</v>
      </c>
      <c r="BK114" s="691">
        <v>0</v>
      </c>
      <c r="BL114" s="691">
        <v>0</v>
      </c>
      <c r="BM114" s="691">
        <v>0</v>
      </c>
      <c r="BN114" s="691">
        <v>0</v>
      </c>
      <c r="BO114" s="691">
        <v>0</v>
      </c>
      <c r="BP114" s="691">
        <v>0</v>
      </c>
      <c r="BQ114" s="691">
        <v>0</v>
      </c>
      <c r="BR114" s="691">
        <v>0</v>
      </c>
      <c r="BS114" s="691">
        <v>0</v>
      </c>
      <c r="BT114" s="691">
        <v>0</v>
      </c>
    </row>
    <row r="115" spans="2:73" ht="15.6">
      <c r="B115" s="690" t="s">
        <v>737</v>
      </c>
      <c r="C115" s="690" t="s">
        <v>712</v>
      </c>
      <c r="D115" s="690" t="s">
        <v>42</v>
      </c>
      <c r="E115" s="690" t="s">
        <v>695</v>
      </c>
      <c r="F115" s="690" t="s">
        <v>29</v>
      </c>
      <c r="G115" s="690" t="s">
        <v>714</v>
      </c>
      <c r="H115" s="690">
        <v>2009</v>
      </c>
      <c r="I115" s="643" t="s">
        <v>573</v>
      </c>
      <c r="J115" s="643" t="s">
        <v>581</v>
      </c>
      <c r="K115" s="632"/>
      <c r="L115" s="691">
        <v>0</v>
      </c>
      <c r="M115" s="691">
        <v>0</v>
      </c>
      <c r="N115" s="691">
        <v>0</v>
      </c>
      <c r="O115" s="691">
        <v>413.39359999999999</v>
      </c>
      <c r="P115" s="691">
        <v>0</v>
      </c>
      <c r="Q115" s="691">
        <v>0</v>
      </c>
      <c r="R115" s="691">
        <v>0</v>
      </c>
      <c r="S115" s="691">
        <v>0</v>
      </c>
      <c r="T115" s="691">
        <v>0</v>
      </c>
      <c r="U115" s="691">
        <v>0</v>
      </c>
      <c r="V115" s="691">
        <v>0</v>
      </c>
      <c r="W115" s="691">
        <v>0</v>
      </c>
      <c r="X115" s="691">
        <v>0</v>
      </c>
      <c r="Y115" s="691">
        <v>0</v>
      </c>
      <c r="Z115" s="691">
        <v>0</v>
      </c>
      <c r="AA115" s="691">
        <v>0</v>
      </c>
      <c r="AB115" s="691">
        <v>0</v>
      </c>
      <c r="AC115" s="691">
        <v>0</v>
      </c>
      <c r="AD115" s="691">
        <v>0</v>
      </c>
      <c r="AE115" s="691">
        <v>0</v>
      </c>
      <c r="AF115" s="691">
        <v>0</v>
      </c>
      <c r="AG115" s="691">
        <v>0</v>
      </c>
      <c r="AH115" s="691">
        <v>0</v>
      </c>
      <c r="AI115" s="691">
        <v>0</v>
      </c>
      <c r="AJ115" s="743">
        <v>0</v>
      </c>
      <c r="AK115" s="743">
        <v>0</v>
      </c>
      <c r="AL115" s="743">
        <v>0</v>
      </c>
      <c r="AM115" s="743">
        <v>0</v>
      </c>
      <c r="AN115" s="691">
        <v>0</v>
      </c>
      <c r="AO115" s="691">
        <v>0</v>
      </c>
      <c r="AP115" s="632"/>
      <c r="AQ115" s="740">
        <v>0</v>
      </c>
      <c r="AR115" s="740">
        <v>0</v>
      </c>
      <c r="AS115" s="691">
        <v>0</v>
      </c>
      <c r="AT115" s="691">
        <v>0</v>
      </c>
      <c r="AU115" s="691">
        <v>0</v>
      </c>
      <c r="AV115" s="691">
        <v>0</v>
      </c>
      <c r="AW115" s="691">
        <v>0</v>
      </c>
      <c r="AX115" s="691">
        <v>0</v>
      </c>
      <c r="AY115" s="691">
        <v>0</v>
      </c>
      <c r="AZ115" s="691">
        <v>0</v>
      </c>
      <c r="BA115" s="691">
        <v>0</v>
      </c>
      <c r="BB115" s="691">
        <v>0</v>
      </c>
      <c r="BC115" s="691">
        <v>0</v>
      </c>
      <c r="BD115" s="691">
        <v>0</v>
      </c>
      <c r="BE115" s="691">
        <v>0</v>
      </c>
      <c r="BF115" s="691">
        <v>0</v>
      </c>
      <c r="BG115" s="691">
        <v>0</v>
      </c>
      <c r="BH115" s="691">
        <v>0</v>
      </c>
      <c r="BI115" s="691">
        <v>0</v>
      </c>
      <c r="BJ115" s="691">
        <v>0</v>
      </c>
      <c r="BK115" s="691">
        <v>0</v>
      </c>
      <c r="BL115" s="691">
        <v>0</v>
      </c>
      <c r="BM115" s="691">
        <v>0</v>
      </c>
      <c r="BN115" s="691">
        <v>0</v>
      </c>
      <c r="BO115" s="691">
        <v>0</v>
      </c>
      <c r="BP115" s="691">
        <v>0</v>
      </c>
      <c r="BQ115" s="691">
        <v>0</v>
      </c>
      <c r="BR115" s="691">
        <v>0</v>
      </c>
      <c r="BS115" s="691">
        <v>0</v>
      </c>
      <c r="BT115" s="691">
        <v>0</v>
      </c>
      <c r="BU115" s="163"/>
    </row>
    <row r="116" spans="2:73" ht="15.6">
      <c r="B116" s="690" t="s">
        <v>737</v>
      </c>
      <c r="C116" s="690" t="s">
        <v>712</v>
      </c>
      <c r="D116" s="690" t="s">
        <v>42</v>
      </c>
      <c r="E116" s="690" t="s">
        <v>695</v>
      </c>
      <c r="F116" s="690" t="s">
        <v>29</v>
      </c>
      <c r="G116" s="690" t="s">
        <v>714</v>
      </c>
      <c r="H116" s="690">
        <v>2010</v>
      </c>
      <c r="I116" s="643" t="s">
        <v>573</v>
      </c>
      <c r="J116" s="643" t="s">
        <v>581</v>
      </c>
      <c r="K116" s="632"/>
      <c r="L116" s="691">
        <v>0</v>
      </c>
      <c r="M116" s="691">
        <v>0</v>
      </c>
      <c r="N116" s="691">
        <v>0</v>
      </c>
      <c r="O116" s="691">
        <v>297.56360000000001</v>
      </c>
      <c r="P116" s="691">
        <v>0</v>
      </c>
      <c r="Q116" s="691">
        <v>0</v>
      </c>
      <c r="R116" s="691">
        <v>0</v>
      </c>
      <c r="S116" s="691">
        <v>0</v>
      </c>
      <c r="T116" s="691">
        <v>0</v>
      </c>
      <c r="U116" s="691">
        <v>0</v>
      </c>
      <c r="V116" s="691">
        <v>0</v>
      </c>
      <c r="W116" s="691">
        <v>0</v>
      </c>
      <c r="X116" s="691">
        <v>0</v>
      </c>
      <c r="Y116" s="691">
        <v>0</v>
      </c>
      <c r="Z116" s="691">
        <v>0</v>
      </c>
      <c r="AA116" s="691">
        <v>0</v>
      </c>
      <c r="AB116" s="691">
        <v>0</v>
      </c>
      <c r="AC116" s="691">
        <v>0</v>
      </c>
      <c r="AD116" s="691">
        <v>0</v>
      </c>
      <c r="AE116" s="691">
        <v>0</v>
      </c>
      <c r="AF116" s="691">
        <v>0</v>
      </c>
      <c r="AG116" s="691">
        <v>0</v>
      </c>
      <c r="AH116" s="691">
        <v>0</v>
      </c>
      <c r="AI116" s="691">
        <v>0</v>
      </c>
      <c r="AJ116" s="743">
        <v>0</v>
      </c>
      <c r="AK116" s="743">
        <v>0</v>
      </c>
      <c r="AL116" s="743">
        <v>0</v>
      </c>
      <c r="AM116" s="743">
        <v>0</v>
      </c>
      <c r="AN116" s="691">
        <v>0</v>
      </c>
      <c r="AO116" s="691">
        <v>0</v>
      </c>
      <c r="AP116" s="632"/>
      <c r="AQ116" s="740">
        <v>0</v>
      </c>
      <c r="AR116" s="740">
        <v>0</v>
      </c>
      <c r="AS116" s="691">
        <v>0</v>
      </c>
      <c r="AT116" s="691">
        <v>0</v>
      </c>
      <c r="AU116" s="691">
        <v>0</v>
      </c>
      <c r="AV116" s="691">
        <v>0</v>
      </c>
      <c r="AW116" s="691">
        <v>0</v>
      </c>
      <c r="AX116" s="691">
        <v>0</v>
      </c>
      <c r="AY116" s="691">
        <v>0</v>
      </c>
      <c r="AZ116" s="691">
        <v>0</v>
      </c>
      <c r="BA116" s="691">
        <v>0</v>
      </c>
      <c r="BB116" s="691">
        <v>0</v>
      </c>
      <c r="BC116" s="691">
        <v>0</v>
      </c>
      <c r="BD116" s="691">
        <v>0</v>
      </c>
      <c r="BE116" s="691">
        <v>0</v>
      </c>
      <c r="BF116" s="691">
        <v>0</v>
      </c>
      <c r="BG116" s="691">
        <v>0</v>
      </c>
      <c r="BH116" s="691">
        <v>0</v>
      </c>
      <c r="BI116" s="691">
        <v>0</v>
      </c>
      <c r="BJ116" s="691">
        <v>0</v>
      </c>
      <c r="BK116" s="691">
        <v>0</v>
      </c>
      <c r="BL116" s="691">
        <v>0</v>
      </c>
      <c r="BM116" s="691">
        <v>0</v>
      </c>
      <c r="BN116" s="691">
        <v>0</v>
      </c>
      <c r="BO116" s="691">
        <v>0</v>
      </c>
      <c r="BP116" s="691">
        <v>0</v>
      </c>
      <c r="BQ116" s="691">
        <v>0</v>
      </c>
      <c r="BR116" s="691">
        <v>0</v>
      </c>
      <c r="BS116" s="691">
        <v>0</v>
      </c>
      <c r="BT116" s="691">
        <v>0</v>
      </c>
      <c r="BU116" s="163"/>
    </row>
    <row r="117" spans="2:73" ht="15.6">
      <c r="B117" s="690" t="s">
        <v>737</v>
      </c>
      <c r="C117" s="690" t="s">
        <v>718</v>
      </c>
      <c r="D117" s="690" t="s">
        <v>9</v>
      </c>
      <c r="E117" s="690" t="s">
        <v>695</v>
      </c>
      <c r="F117" s="690" t="s">
        <v>718</v>
      </c>
      <c r="G117" s="690" t="s">
        <v>714</v>
      </c>
      <c r="H117" s="690">
        <v>2014</v>
      </c>
      <c r="I117" s="643" t="s">
        <v>573</v>
      </c>
      <c r="J117" s="643" t="s">
        <v>588</v>
      </c>
      <c r="K117" s="632"/>
      <c r="L117" s="691">
        <v>0</v>
      </c>
      <c r="M117" s="691">
        <v>0</v>
      </c>
      <c r="N117" s="691">
        <v>0</v>
      </c>
      <c r="O117" s="691">
        <v>162.5736</v>
      </c>
      <c r="P117" s="691">
        <v>0</v>
      </c>
      <c r="Q117" s="691">
        <v>0</v>
      </c>
      <c r="R117" s="691">
        <v>0</v>
      </c>
      <c r="S117" s="691">
        <v>0</v>
      </c>
      <c r="T117" s="691">
        <v>0</v>
      </c>
      <c r="U117" s="691">
        <v>0</v>
      </c>
      <c r="V117" s="691">
        <v>0</v>
      </c>
      <c r="W117" s="691">
        <v>0</v>
      </c>
      <c r="X117" s="691">
        <v>0</v>
      </c>
      <c r="Y117" s="691">
        <v>0</v>
      </c>
      <c r="Z117" s="691">
        <v>0</v>
      </c>
      <c r="AA117" s="691">
        <v>0</v>
      </c>
      <c r="AB117" s="691">
        <v>0</v>
      </c>
      <c r="AC117" s="691">
        <v>0</v>
      </c>
      <c r="AD117" s="691">
        <v>0</v>
      </c>
      <c r="AE117" s="691">
        <v>0</v>
      </c>
      <c r="AF117" s="691">
        <v>0</v>
      </c>
      <c r="AG117" s="691">
        <v>0</v>
      </c>
      <c r="AH117" s="691">
        <v>0</v>
      </c>
      <c r="AI117" s="691">
        <v>0</v>
      </c>
      <c r="AJ117" s="691">
        <v>0</v>
      </c>
      <c r="AK117" s="691">
        <v>0</v>
      </c>
      <c r="AL117" s="691">
        <v>0</v>
      </c>
      <c r="AM117" s="691">
        <v>0</v>
      </c>
      <c r="AN117" s="691">
        <v>0</v>
      </c>
      <c r="AO117" s="691">
        <v>0</v>
      </c>
      <c r="AP117" s="741"/>
      <c r="AQ117" s="691">
        <v>0</v>
      </c>
      <c r="AR117" s="691">
        <v>0</v>
      </c>
      <c r="AS117" s="691">
        <v>0</v>
      </c>
      <c r="AT117" s="691">
        <v>0</v>
      </c>
      <c r="AU117" s="691">
        <v>0</v>
      </c>
      <c r="AV117" s="691">
        <v>0</v>
      </c>
      <c r="AW117" s="691">
        <v>0</v>
      </c>
      <c r="AX117" s="691">
        <v>0</v>
      </c>
      <c r="AY117" s="691">
        <v>0</v>
      </c>
      <c r="AZ117" s="691">
        <v>0</v>
      </c>
      <c r="BA117" s="691">
        <v>0</v>
      </c>
      <c r="BB117" s="691">
        <v>0</v>
      </c>
      <c r="BC117" s="691">
        <v>0</v>
      </c>
      <c r="BD117" s="691">
        <v>0</v>
      </c>
      <c r="BE117" s="691">
        <v>0</v>
      </c>
      <c r="BF117" s="691">
        <v>0</v>
      </c>
      <c r="BG117" s="691">
        <v>0</v>
      </c>
      <c r="BH117" s="691">
        <v>0</v>
      </c>
      <c r="BI117" s="691">
        <v>0</v>
      </c>
      <c r="BJ117" s="691">
        <v>0</v>
      </c>
      <c r="BK117" s="691">
        <v>0</v>
      </c>
      <c r="BL117" s="691">
        <v>0</v>
      </c>
      <c r="BM117" s="691">
        <v>0</v>
      </c>
      <c r="BN117" s="691">
        <v>0</v>
      </c>
      <c r="BO117" s="691">
        <v>0</v>
      </c>
      <c r="BP117" s="691">
        <v>0</v>
      </c>
      <c r="BQ117" s="691">
        <v>0</v>
      </c>
      <c r="BR117" s="691">
        <v>0</v>
      </c>
      <c r="BS117" s="691">
        <v>0</v>
      </c>
      <c r="BT117" s="691">
        <v>0</v>
      </c>
      <c r="BU117" s="163"/>
    </row>
    <row r="118" spans="2:73" ht="15.6">
      <c r="B118" s="690" t="s">
        <v>711</v>
      </c>
      <c r="C118" s="690" t="s">
        <v>715</v>
      </c>
      <c r="D118" s="690" t="s">
        <v>738</v>
      </c>
      <c r="E118" s="690" t="s">
        <v>695</v>
      </c>
      <c r="F118" s="690" t="s">
        <v>733</v>
      </c>
      <c r="G118" s="690" t="s">
        <v>714</v>
      </c>
      <c r="H118" s="690">
        <v>2014</v>
      </c>
      <c r="I118" s="643" t="s">
        <v>573</v>
      </c>
      <c r="J118" s="643" t="s">
        <v>588</v>
      </c>
      <c r="K118" s="632"/>
      <c r="L118" s="691">
        <v>0</v>
      </c>
      <c r="M118" s="691">
        <v>0</v>
      </c>
      <c r="N118" s="691">
        <v>0</v>
      </c>
      <c r="O118" s="691">
        <v>57.089860000000002</v>
      </c>
      <c r="P118" s="691">
        <v>0</v>
      </c>
      <c r="Q118" s="691">
        <v>0</v>
      </c>
      <c r="R118" s="691">
        <v>0</v>
      </c>
      <c r="S118" s="691">
        <v>0</v>
      </c>
      <c r="T118" s="691">
        <v>0</v>
      </c>
      <c r="U118" s="691">
        <v>0</v>
      </c>
      <c r="V118" s="691">
        <v>0</v>
      </c>
      <c r="W118" s="691">
        <v>0</v>
      </c>
      <c r="X118" s="691">
        <v>0</v>
      </c>
      <c r="Y118" s="691">
        <v>0</v>
      </c>
      <c r="Z118" s="691">
        <v>0</v>
      </c>
      <c r="AA118" s="691">
        <v>0</v>
      </c>
      <c r="AB118" s="691">
        <v>0</v>
      </c>
      <c r="AC118" s="691">
        <v>0</v>
      </c>
      <c r="AD118" s="691">
        <v>0</v>
      </c>
      <c r="AE118" s="691">
        <v>0</v>
      </c>
      <c r="AF118" s="691">
        <v>0</v>
      </c>
      <c r="AG118" s="691">
        <v>0</v>
      </c>
      <c r="AH118" s="691">
        <v>0</v>
      </c>
      <c r="AI118" s="691">
        <v>0</v>
      </c>
      <c r="AJ118" s="691">
        <v>0</v>
      </c>
      <c r="AK118" s="691">
        <v>0</v>
      </c>
      <c r="AL118" s="691">
        <v>0</v>
      </c>
      <c r="AM118" s="691">
        <v>0</v>
      </c>
      <c r="AN118" s="691">
        <v>0</v>
      </c>
      <c r="AO118" s="691">
        <v>0</v>
      </c>
      <c r="AP118" s="741"/>
      <c r="AQ118" s="691">
        <v>0</v>
      </c>
      <c r="AR118" s="691">
        <v>0</v>
      </c>
      <c r="AS118" s="691">
        <v>0</v>
      </c>
      <c r="AT118" s="691">
        <v>0</v>
      </c>
      <c r="AU118" s="691">
        <v>0</v>
      </c>
      <c r="AV118" s="691">
        <v>0</v>
      </c>
      <c r="AW118" s="691">
        <v>0</v>
      </c>
      <c r="AX118" s="691">
        <v>0</v>
      </c>
      <c r="AY118" s="691">
        <v>0</v>
      </c>
      <c r="AZ118" s="691">
        <v>0</v>
      </c>
      <c r="BA118" s="691">
        <v>0</v>
      </c>
      <c r="BB118" s="691">
        <v>0</v>
      </c>
      <c r="BC118" s="691">
        <v>0</v>
      </c>
      <c r="BD118" s="691">
        <v>0</v>
      </c>
      <c r="BE118" s="691">
        <v>0</v>
      </c>
      <c r="BF118" s="691">
        <v>0</v>
      </c>
      <c r="BG118" s="691">
        <v>0</v>
      </c>
      <c r="BH118" s="691">
        <v>0</v>
      </c>
      <c r="BI118" s="691">
        <v>0</v>
      </c>
      <c r="BJ118" s="691">
        <v>0</v>
      </c>
      <c r="BK118" s="691">
        <v>0</v>
      </c>
      <c r="BL118" s="691">
        <v>0</v>
      </c>
      <c r="BM118" s="691">
        <v>0</v>
      </c>
      <c r="BN118" s="691">
        <v>0</v>
      </c>
      <c r="BO118" s="691">
        <v>0</v>
      </c>
      <c r="BP118" s="691">
        <v>0</v>
      </c>
      <c r="BQ118" s="691">
        <v>0</v>
      </c>
      <c r="BR118" s="691">
        <v>0</v>
      </c>
      <c r="BS118" s="691">
        <v>0</v>
      </c>
      <c r="BT118" s="691">
        <v>0</v>
      </c>
      <c r="BU118" s="163"/>
    </row>
    <row r="119" spans="2:73" ht="15.6">
      <c r="B119" s="690" t="s">
        <v>711</v>
      </c>
      <c r="C119" s="690" t="s">
        <v>715</v>
      </c>
      <c r="D119" s="690" t="s">
        <v>739</v>
      </c>
      <c r="E119" s="690" t="s">
        <v>695</v>
      </c>
      <c r="F119" s="690" t="s">
        <v>733</v>
      </c>
      <c r="G119" s="690" t="s">
        <v>714</v>
      </c>
      <c r="H119" s="690">
        <v>2012</v>
      </c>
      <c r="I119" s="643" t="s">
        <v>573</v>
      </c>
      <c r="J119" s="643" t="s">
        <v>581</v>
      </c>
      <c r="K119" s="632"/>
      <c r="L119" s="691">
        <v>0</v>
      </c>
      <c r="M119" s="691">
        <v>0</v>
      </c>
      <c r="N119" s="691">
        <v>0</v>
      </c>
      <c r="O119" s="691">
        <v>0.56138319999999997</v>
      </c>
      <c r="P119" s="691">
        <v>0</v>
      </c>
      <c r="Q119" s="691">
        <v>0</v>
      </c>
      <c r="R119" s="691">
        <v>0</v>
      </c>
      <c r="S119" s="691">
        <v>0</v>
      </c>
      <c r="T119" s="691">
        <v>0</v>
      </c>
      <c r="U119" s="691">
        <v>0</v>
      </c>
      <c r="V119" s="691">
        <v>0</v>
      </c>
      <c r="W119" s="691">
        <v>0</v>
      </c>
      <c r="X119" s="691">
        <v>0</v>
      </c>
      <c r="Y119" s="691">
        <v>0</v>
      </c>
      <c r="Z119" s="691">
        <v>0</v>
      </c>
      <c r="AA119" s="691">
        <v>0</v>
      </c>
      <c r="AB119" s="691">
        <v>0</v>
      </c>
      <c r="AC119" s="691">
        <v>0</v>
      </c>
      <c r="AD119" s="691">
        <v>0</v>
      </c>
      <c r="AE119" s="691">
        <v>0</v>
      </c>
      <c r="AF119" s="691">
        <v>0</v>
      </c>
      <c r="AG119" s="691">
        <v>0</v>
      </c>
      <c r="AH119" s="691">
        <v>0</v>
      </c>
      <c r="AI119" s="691">
        <v>0</v>
      </c>
      <c r="AJ119" s="743">
        <v>0</v>
      </c>
      <c r="AK119" s="743">
        <v>0</v>
      </c>
      <c r="AL119" s="743">
        <v>0</v>
      </c>
      <c r="AM119" s="743">
        <v>0</v>
      </c>
      <c r="AN119" s="691">
        <v>0</v>
      </c>
      <c r="AO119" s="691">
        <v>0</v>
      </c>
      <c r="AP119" s="632"/>
      <c r="AQ119" s="740">
        <v>0</v>
      </c>
      <c r="AR119" s="740">
        <v>0</v>
      </c>
      <c r="AS119" s="691">
        <v>0</v>
      </c>
      <c r="AT119" s="691">
        <v>0</v>
      </c>
      <c r="AU119" s="691">
        <v>0</v>
      </c>
      <c r="AV119" s="691">
        <v>0</v>
      </c>
      <c r="AW119" s="691">
        <v>0</v>
      </c>
      <c r="AX119" s="691">
        <v>0</v>
      </c>
      <c r="AY119" s="691">
        <v>0</v>
      </c>
      <c r="AZ119" s="691">
        <v>0</v>
      </c>
      <c r="BA119" s="691">
        <v>0</v>
      </c>
      <c r="BB119" s="691">
        <v>0</v>
      </c>
      <c r="BC119" s="691">
        <v>0</v>
      </c>
      <c r="BD119" s="691">
        <v>0</v>
      </c>
      <c r="BE119" s="691">
        <v>0</v>
      </c>
      <c r="BF119" s="691">
        <v>0</v>
      </c>
      <c r="BG119" s="691">
        <v>0</v>
      </c>
      <c r="BH119" s="691">
        <v>0</v>
      </c>
      <c r="BI119" s="691">
        <v>0</v>
      </c>
      <c r="BJ119" s="691">
        <v>0</v>
      </c>
      <c r="BK119" s="691">
        <v>0</v>
      </c>
      <c r="BL119" s="691">
        <v>0</v>
      </c>
      <c r="BM119" s="691">
        <v>0</v>
      </c>
      <c r="BN119" s="691">
        <v>0</v>
      </c>
      <c r="BO119" s="691">
        <v>0</v>
      </c>
      <c r="BP119" s="691">
        <v>0</v>
      </c>
      <c r="BQ119" s="691">
        <v>0</v>
      </c>
      <c r="BR119" s="691">
        <v>0</v>
      </c>
      <c r="BS119" s="691">
        <v>0</v>
      </c>
      <c r="BT119" s="691">
        <v>0</v>
      </c>
      <c r="BU119" s="163"/>
    </row>
    <row r="120" spans="2:73">
      <c r="B120" s="690" t="s">
        <v>711</v>
      </c>
      <c r="C120" s="690" t="s">
        <v>715</v>
      </c>
      <c r="D120" s="690" t="s">
        <v>739</v>
      </c>
      <c r="E120" s="690" t="s">
        <v>695</v>
      </c>
      <c r="F120" s="690" t="s">
        <v>733</v>
      </c>
      <c r="G120" s="690" t="s">
        <v>714</v>
      </c>
      <c r="H120" s="690">
        <v>2013</v>
      </c>
      <c r="I120" s="643" t="s">
        <v>573</v>
      </c>
      <c r="J120" s="643" t="s">
        <v>581</v>
      </c>
      <c r="K120" s="632"/>
      <c r="L120" s="691">
        <v>0</v>
      </c>
      <c r="M120" s="691">
        <v>0</v>
      </c>
      <c r="N120" s="691">
        <v>0</v>
      </c>
      <c r="O120" s="691">
        <v>12.350429999999999</v>
      </c>
      <c r="P120" s="691">
        <v>0</v>
      </c>
      <c r="Q120" s="691">
        <v>0</v>
      </c>
      <c r="R120" s="691">
        <v>0</v>
      </c>
      <c r="S120" s="691">
        <v>0</v>
      </c>
      <c r="T120" s="691">
        <v>0</v>
      </c>
      <c r="U120" s="691">
        <v>0</v>
      </c>
      <c r="V120" s="691">
        <v>0</v>
      </c>
      <c r="W120" s="691">
        <v>0</v>
      </c>
      <c r="X120" s="691">
        <v>0</v>
      </c>
      <c r="Y120" s="691">
        <v>0</v>
      </c>
      <c r="Z120" s="691">
        <v>0</v>
      </c>
      <c r="AA120" s="691">
        <v>0</v>
      </c>
      <c r="AB120" s="691">
        <v>0</v>
      </c>
      <c r="AC120" s="691">
        <v>0</v>
      </c>
      <c r="AD120" s="691">
        <v>0</v>
      </c>
      <c r="AE120" s="691">
        <v>0</v>
      </c>
      <c r="AF120" s="691">
        <v>0</v>
      </c>
      <c r="AG120" s="691">
        <v>0</v>
      </c>
      <c r="AH120" s="691">
        <v>0</v>
      </c>
      <c r="AI120" s="691">
        <v>0</v>
      </c>
      <c r="AJ120" s="691">
        <v>0</v>
      </c>
      <c r="AK120" s="691">
        <v>0</v>
      </c>
      <c r="AL120" s="691">
        <v>0</v>
      </c>
      <c r="AM120" s="691">
        <v>0</v>
      </c>
      <c r="AN120" s="691">
        <v>0</v>
      </c>
      <c r="AO120" s="691">
        <v>0</v>
      </c>
      <c r="AP120" s="741"/>
      <c r="AQ120" s="691">
        <v>0</v>
      </c>
      <c r="AR120" s="691">
        <v>0</v>
      </c>
      <c r="AS120" s="691">
        <v>0</v>
      </c>
      <c r="AT120" s="691">
        <v>0</v>
      </c>
      <c r="AU120" s="691">
        <v>0</v>
      </c>
      <c r="AV120" s="691">
        <v>0</v>
      </c>
      <c r="AW120" s="691">
        <v>0</v>
      </c>
      <c r="AX120" s="691">
        <v>0</v>
      </c>
      <c r="AY120" s="691">
        <v>0</v>
      </c>
      <c r="AZ120" s="691">
        <v>0</v>
      </c>
      <c r="BA120" s="691">
        <v>0</v>
      </c>
      <c r="BB120" s="691">
        <v>0</v>
      </c>
      <c r="BC120" s="691">
        <v>0</v>
      </c>
      <c r="BD120" s="691">
        <v>0</v>
      </c>
      <c r="BE120" s="691">
        <v>0</v>
      </c>
      <c r="BF120" s="691">
        <v>0</v>
      </c>
      <c r="BG120" s="691">
        <v>0</v>
      </c>
      <c r="BH120" s="691">
        <v>0</v>
      </c>
      <c r="BI120" s="691">
        <v>0</v>
      </c>
      <c r="BJ120" s="691">
        <v>0</v>
      </c>
      <c r="BK120" s="691">
        <v>0</v>
      </c>
      <c r="BL120" s="691">
        <v>0</v>
      </c>
      <c r="BM120" s="691">
        <v>0</v>
      </c>
      <c r="BN120" s="691">
        <v>0</v>
      </c>
      <c r="BO120" s="691">
        <v>0</v>
      </c>
      <c r="BP120" s="691">
        <v>0</v>
      </c>
      <c r="BQ120" s="691">
        <v>0</v>
      </c>
      <c r="BR120" s="691">
        <v>0</v>
      </c>
      <c r="BS120" s="691">
        <v>0</v>
      </c>
      <c r="BT120" s="691">
        <v>0</v>
      </c>
    </row>
    <row r="121" spans="2:73" ht="15.6">
      <c r="B121" s="690" t="s">
        <v>711</v>
      </c>
      <c r="C121" s="690" t="s">
        <v>715</v>
      </c>
      <c r="D121" s="690" t="s">
        <v>739</v>
      </c>
      <c r="E121" s="690" t="s">
        <v>695</v>
      </c>
      <c r="F121" s="690" t="s">
        <v>733</v>
      </c>
      <c r="G121" s="690" t="s">
        <v>714</v>
      </c>
      <c r="H121" s="690">
        <v>2014</v>
      </c>
      <c r="I121" s="643" t="s">
        <v>573</v>
      </c>
      <c r="J121" s="643" t="s">
        <v>588</v>
      </c>
      <c r="K121" s="632"/>
      <c r="L121" s="691">
        <v>0</v>
      </c>
      <c r="M121" s="691">
        <v>0</v>
      </c>
      <c r="N121" s="691">
        <v>0</v>
      </c>
      <c r="O121" s="691">
        <v>151.69450000000001</v>
      </c>
      <c r="P121" s="691">
        <v>0</v>
      </c>
      <c r="Q121" s="691">
        <v>0</v>
      </c>
      <c r="R121" s="691">
        <v>0</v>
      </c>
      <c r="S121" s="691">
        <v>0</v>
      </c>
      <c r="T121" s="691">
        <v>0</v>
      </c>
      <c r="U121" s="691">
        <v>0</v>
      </c>
      <c r="V121" s="691">
        <v>0</v>
      </c>
      <c r="W121" s="691">
        <v>0</v>
      </c>
      <c r="X121" s="691">
        <v>0</v>
      </c>
      <c r="Y121" s="691">
        <v>0</v>
      </c>
      <c r="Z121" s="691">
        <v>0</v>
      </c>
      <c r="AA121" s="691">
        <v>0</v>
      </c>
      <c r="AB121" s="691">
        <v>0</v>
      </c>
      <c r="AC121" s="691">
        <v>0</v>
      </c>
      <c r="AD121" s="691">
        <v>0</v>
      </c>
      <c r="AE121" s="691">
        <v>0</v>
      </c>
      <c r="AF121" s="691">
        <v>0</v>
      </c>
      <c r="AG121" s="691">
        <v>0</v>
      </c>
      <c r="AH121" s="691">
        <v>0</v>
      </c>
      <c r="AI121" s="691">
        <v>0</v>
      </c>
      <c r="AJ121" s="691">
        <v>0</v>
      </c>
      <c r="AK121" s="691">
        <v>0</v>
      </c>
      <c r="AL121" s="691">
        <v>0</v>
      </c>
      <c r="AM121" s="691">
        <v>0</v>
      </c>
      <c r="AN121" s="691">
        <v>0</v>
      </c>
      <c r="AO121" s="691">
        <v>0</v>
      </c>
      <c r="AP121" s="741"/>
      <c r="AQ121" s="691">
        <v>0</v>
      </c>
      <c r="AR121" s="691">
        <v>0</v>
      </c>
      <c r="AS121" s="691">
        <v>0</v>
      </c>
      <c r="AT121" s="691">
        <v>0</v>
      </c>
      <c r="AU121" s="691">
        <v>0</v>
      </c>
      <c r="AV121" s="691">
        <v>0</v>
      </c>
      <c r="AW121" s="691">
        <v>0</v>
      </c>
      <c r="AX121" s="691">
        <v>0</v>
      </c>
      <c r="AY121" s="691">
        <v>0</v>
      </c>
      <c r="AZ121" s="691">
        <v>0</v>
      </c>
      <c r="BA121" s="691">
        <v>0</v>
      </c>
      <c r="BB121" s="691">
        <v>0</v>
      </c>
      <c r="BC121" s="691">
        <v>0</v>
      </c>
      <c r="BD121" s="691">
        <v>0</v>
      </c>
      <c r="BE121" s="691">
        <v>0</v>
      </c>
      <c r="BF121" s="691">
        <v>0</v>
      </c>
      <c r="BG121" s="691">
        <v>0</v>
      </c>
      <c r="BH121" s="691">
        <v>0</v>
      </c>
      <c r="BI121" s="691">
        <v>0</v>
      </c>
      <c r="BJ121" s="691">
        <v>0</v>
      </c>
      <c r="BK121" s="691">
        <v>0</v>
      </c>
      <c r="BL121" s="691">
        <v>0</v>
      </c>
      <c r="BM121" s="691">
        <v>0</v>
      </c>
      <c r="BN121" s="691">
        <v>0</v>
      </c>
      <c r="BO121" s="691">
        <v>0</v>
      </c>
      <c r="BP121" s="691">
        <v>0</v>
      </c>
      <c r="BQ121" s="691">
        <v>0</v>
      </c>
      <c r="BR121" s="691">
        <v>0</v>
      </c>
      <c r="BS121" s="691">
        <v>0</v>
      </c>
      <c r="BT121" s="691">
        <v>0</v>
      </c>
      <c r="BU121" s="163"/>
    </row>
    <row r="122" spans="2:73" ht="15.6">
      <c r="B122" s="690" t="s">
        <v>711</v>
      </c>
      <c r="C122" s="690" t="s">
        <v>712</v>
      </c>
      <c r="D122" s="690" t="s">
        <v>42</v>
      </c>
      <c r="E122" s="690" t="s">
        <v>695</v>
      </c>
      <c r="F122" s="690" t="s">
        <v>29</v>
      </c>
      <c r="G122" s="690" t="s">
        <v>714</v>
      </c>
      <c r="H122" s="690">
        <v>2008</v>
      </c>
      <c r="I122" s="643" t="s">
        <v>573</v>
      </c>
      <c r="J122" s="643" t="s">
        <v>581</v>
      </c>
      <c r="K122" s="632"/>
      <c r="L122" s="691">
        <v>0</v>
      </c>
      <c r="M122" s="691">
        <v>0</v>
      </c>
      <c r="N122" s="691">
        <v>0</v>
      </c>
      <c r="O122" s="691">
        <v>57.970889999999997</v>
      </c>
      <c r="P122" s="691">
        <v>0</v>
      </c>
      <c r="Q122" s="691">
        <v>0</v>
      </c>
      <c r="R122" s="691">
        <v>0</v>
      </c>
      <c r="S122" s="691">
        <v>0</v>
      </c>
      <c r="T122" s="691">
        <v>0</v>
      </c>
      <c r="U122" s="691">
        <v>0</v>
      </c>
      <c r="V122" s="691">
        <v>0</v>
      </c>
      <c r="W122" s="691">
        <v>0</v>
      </c>
      <c r="X122" s="691">
        <v>0</v>
      </c>
      <c r="Y122" s="691">
        <v>0</v>
      </c>
      <c r="Z122" s="691">
        <v>0</v>
      </c>
      <c r="AA122" s="691">
        <v>0</v>
      </c>
      <c r="AB122" s="691">
        <v>0</v>
      </c>
      <c r="AC122" s="691">
        <v>0</v>
      </c>
      <c r="AD122" s="691">
        <v>0</v>
      </c>
      <c r="AE122" s="691">
        <v>0</v>
      </c>
      <c r="AF122" s="691">
        <v>0</v>
      </c>
      <c r="AG122" s="691">
        <v>0</v>
      </c>
      <c r="AH122" s="691">
        <v>0</v>
      </c>
      <c r="AI122" s="691">
        <v>0</v>
      </c>
      <c r="AJ122" s="691">
        <v>0</v>
      </c>
      <c r="AK122" s="691">
        <v>0</v>
      </c>
      <c r="AL122" s="691">
        <v>0</v>
      </c>
      <c r="AM122" s="691">
        <v>0</v>
      </c>
      <c r="AN122" s="691">
        <v>0</v>
      </c>
      <c r="AO122" s="691">
        <v>0</v>
      </c>
      <c r="AP122" s="632"/>
      <c r="AQ122" s="740">
        <v>0</v>
      </c>
      <c r="AR122" s="740">
        <v>0</v>
      </c>
      <c r="AS122" s="691">
        <v>0</v>
      </c>
      <c r="AT122" s="691">
        <v>0</v>
      </c>
      <c r="AU122" s="691">
        <v>0</v>
      </c>
      <c r="AV122" s="691">
        <v>0</v>
      </c>
      <c r="AW122" s="691">
        <v>0</v>
      </c>
      <c r="AX122" s="691">
        <v>0</v>
      </c>
      <c r="AY122" s="691">
        <v>0</v>
      </c>
      <c r="AZ122" s="691">
        <v>0</v>
      </c>
      <c r="BA122" s="691">
        <v>0</v>
      </c>
      <c r="BB122" s="691">
        <v>0</v>
      </c>
      <c r="BC122" s="691">
        <v>0</v>
      </c>
      <c r="BD122" s="691">
        <v>0</v>
      </c>
      <c r="BE122" s="691">
        <v>0</v>
      </c>
      <c r="BF122" s="691">
        <v>0</v>
      </c>
      <c r="BG122" s="691">
        <v>0</v>
      </c>
      <c r="BH122" s="691">
        <v>0</v>
      </c>
      <c r="BI122" s="691">
        <v>0</v>
      </c>
      <c r="BJ122" s="691">
        <v>0</v>
      </c>
      <c r="BK122" s="691">
        <v>0</v>
      </c>
      <c r="BL122" s="691">
        <v>0</v>
      </c>
      <c r="BM122" s="691">
        <v>0</v>
      </c>
      <c r="BN122" s="691">
        <v>0</v>
      </c>
      <c r="BO122" s="691">
        <v>0</v>
      </c>
      <c r="BP122" s="691">
        <v>0</v>
      </c>
      <c r="BQ122" s="691">
        <v>0</v>
      </c>
      <c r="BR122" s="691">
        <v>0</v>
      </c>
      <c r="BS122" s="691">
        <v>0</v>
      </c>
      <c r="BT122" s="691">
        <v>0</v>
      </c>
      <c r="BU122" s="163"/>
    </row>
    <row r="123" spans="2:73" ht="15.6">
      <c r="B123" s="690" t="s">
        <v>711</v>
      </c>
      <c r="C123" s="690" t="s">
        <v>712</v>
      </c>
      <c r="D123" s="690" t="s">
        <v>42</v>
      </c>
      <c r="E123" s="690" t="s">
        <v>695</v>
      </c>
      <c r="F123" s="690" t="s">
        <v>29</v>
      </c>
      <c r="G123" s="690" t="s">
        <v>714</v>
      </c>
      <c r="H123" s="690">
        <v>2009</v>
      </c>
      <c r="I123" s="643" t="s">
        <v>573</v>
      </c>
      <c r="J123" s="643" t="s">
        <v>581</v>
      </c>
      <c r="K123" s="632"/>
      <c r="L123" s="691">
        <v>0</v>
      </c>
      <c r="M123" s="691">
        <v>0</v>
      </c>
      <c r="N123" s="691">
        <v>0</v>
      </c>
      <c r="O123" s="691">
        <v>180.3794</v>
      </c>
      <c r="P123" s="691">
        <v>0</v>
      </c>
      <c r="Q123" s="691">
        <v>0</v>
      </c>
      <c r="R123" s="691">
        <v>0</v>
      </c>
      <c r="S123" s="691">
        <v>0</v>
      </c>
      <c r="T123" s="691">
        <v>0</v>
      </c>
      <c r="U123" s="691">
        <v>0</v>
      </c>
      <c r="V123" s="691">
        <v>0</v>
      </c>
      <c r="W123" s="691">
        <v>0</v>
      </c>
      <c r="X123" s="691">
        <v>0</v>
      </c>
      <c r="Y123" s="691">
        <v>0</v>
      </c>
      <c r="Z123" s="691">
        <v>0</v>
      </c>
      <c r="AA123" s="691">
        <v>0</v>
      </c>
      <c r="AB123" s="691">
        <v>0</v>
      </c>
      <c r="AC123" s="691">
        <v>0</v>
      </c>
      <c r="AD123" s="691">
        <v>0</v>
      </c>
      <c r="AE123" s="691">
        <v>0</v>
      </c>
      <c r="AF123" s="691">
        <v>0</v>
      </c>
      <c r="AG123" s="691">
        <v>0</v>
      </c>
      <c r="AH123" s="691">
        <v>0</v>
      </c>
      <c r="AI123" s="691">
        <v>0</v>
      </c>
      <c r="AJ123" s="691">
        <v>0</v>
      </c>
      <c r="AK123" s="691">
        <v>0</v>
      </c>
      <c r="AL123" s="691">
        <v>0</v>
      </c>
      <c r="AM123" s="691">
        <v>0</v>
      </c>
      <c r="AN123" s="691">
        <v>0</v>
      </c>
      <c r="AO123" s="691">
        <v>0</v>
      </c>
      <c r="AP123" s="632"/>
      <c r="AQ123" s="740">
        <v>0</v>
      </c>
      <c r="AR123" s="740">
        <v>0</v>
      </c>
      <c r="AS123" s="691">
        <v>0</v>
      </c>
      <c r="AT123" s="691">
        <v>0</v>
      </c>
      <c r="AU123" s="691">
        <v>0</v>
      </c>
      <c r="AV123" s="691">
        <v>0</v>
      </c>
      <c r="AW123" s="691">
        <v>0</v>
      </c>
      <c r="AX123" s="691">
        <v>0</v>
      </c>
      <c r="AY123" s="691">
        <v>0</v>
      </c>
      <c r="AZ123" s="691">
        <v>0</v>
      </c>
      <c r="BA123" s="691">
        <v>0</v>
      </c>
      <c r="BB123" s="691">
        <v>0</v>
      </c>
      <c r="BC123" s="691">
        <v>0</v>
      </c>
      <c r="BD123" s="691">
        <v>0</v>
      </c>
      <c r="BE123" s="691">
        <v>0</v>
      </c>
      <c r="BF123" s="691">
        <v>0</v>
      </c>
      <c r="BG123" s="691">
        <v>0</v>
      </c>
      <c r="BH123" s="691">
        <v>0</v>
      </c>
      <c r="BI123" s="691">
        <v>0</v>
      </c>
      <c r="BJ123" s="691">
        <v>0</v>
      </c>
      <c r="BK123" s="691">
        <v>0</v>
      </c>
      <c r="BL123" s="691">
        <v>0</v>
      </c>
      <c r="BM123" s="691">
        <v>0</v>
      </c>
      <c r="BN123" s="691">
        <v>0</v>
      </c>
      <c r="BO123" s="691">
        <v>0</v>
      </c>
      <c r="BP123" s="691">
        <v>0</v>
      </c>
      <c r="BQ123" s="691">
        <v>0</v>
      </c>
      <c r="BR123" s="691">
        <v>0</v>
      </c>
      <c r="BS123" s="691">
        <v>0</v>
      </c>
      <c r="BT123" s="691">
        <v>0</v>
      </c>
      <c r="BU123" s="163"/>
    </row>
    <row r="124" spans="2:73" ht="15.6">
      <c r="B124" s="690" t="s">
        <v>711</v>
      </c>
      <c r="C124" s="690" t="s">
        <v>712</v>
      </c>
      <c r="D124" s="690" t="s">
        <v>42</v>
      </c>
      <c r="E124" s="690" t="s">
        <v>695</v>
      </c>
      <c r="F124" s="690" t="s">
        <v>29</v>
      </c>
      <c r="G124" s="690" t="s">
        <v>714</v>
      </c>
      <c r="H124" s="690">
        <v>2010</v>
      </c>
      <c r="I124" s="643" t="s">
        <v>573</v>
      </c>
      <c r="J124" s="643" t="s">
        <v>581</v>
      </c>
      <c r="K124" s="632"/>
      <c r="L124" s="691">
        <v>0</v>
      </c>
      <c r="M124" s="691">
        <v>0</v>
      </c>
      <c r="N124" s="691">
        <v>0</v>
      </c>
      <c r="O124" s="691">
        <v>133.86000000000001</v>
      </c>
      <c r="P124" s="691">
        <v>0</v>
      </c>
      <c r="Q124" s="691">
        <v>0</v>
      </c>
      <c r="R124" s="691">
        <v>0</v>
      </c>
      <c r="S124" s="691">
        <v>0</v>
      </c>
      <c r="T124" s="691">
        <v>0</v>
      </c>
      <c r="U124" s="691">
        <v>0</v>
      </c>
      <c r="V124" s="691">
        <v>0</v>
      </c>
      <c r="W124" s="691">
        <v>0</v>
      </c>
      <c r="X124" s="691">
        <v>0</v>
      </c>
      <c r="Y124" s="691">
        <v>0</v>
      </c>
      <c r="Z124" s="691">
        <v>0</v>
      </c>
      <c r="AA124" s="691">
        <v>0</v>
      </c>
      <c r="AB124" s="691">
        <v>0</v>
      </c>
      <c r="AC124" s="691">
        <v>0</v>
      </c>
      <c r="AD124" s="691">
        <v>0</v>
      </c>
      <c r="AE124" s="691">
        <v>0</v>
      </c>
      <c r="AF124" s="691">
        <v>0</v>
      </c>
      <c r="AG124" s="691">
        <v>0</v>
      </c>
      <c r="AH124" s="691">
        <v>0</v>
      </c>
      <c r="AI124" s="691">
        <v>0</v>
      </c>
      <c r="AJ124" s="691">
        <v>0</v>
      </c>
      <c r="AK124" s="691">
        <v>0</v>
      </c>
      <c r="AL124" s="691">
        <v>0</v>
      </c>
      <c r="AM124" s="691">
        <v>0</v>
      </c>
      <c r="AN124" s="691">
        <v>0</v>
      </c>
      <c r="AO124" s="691">
        <v>0</v>
      </c>
      <c r="AP124" s="632"/>
      <c r="AQ124" s="740">
        <v>0</v>
      </c>
      <c r="AR124" s="740">
        <v>0</v>
      </c>
      <c r="AS124" s="691">
        <v>0</v>
      </c>
      <c r="AT124" s="691">
        <v>0</v>
      </c>
      <c r="AU124" s="691">
        <v>0</v>
      </c>
      <c r="AV124" s="691">
        <v>0</v>
      </c>
      <c r="AW124" s="691">
        <v>0</v>
      </c>
      <c r="AX124" s="691">
        <v>0</v>
      </c>
      <c r="AY124" s="691">
        <v>0</v>
      </c>
      <c r="AZ124" s="691">
        <v>0</v>
      </c>
      <c r="BA124" s="691">
        <v>0</v>
      </c>
      <c r="BB124" s="691">
        <v>0</v>
      </c>
      <c r="BC124" s="691">
        <v>0</v>
      </c>
      <c r="BD124" s="691">
        <v>0</v>
      </c>
      <c r="BE124" s="691">
        <v>0</v>
      </c>
      <c r="BF124" s="691">
        <v>0</v>
      </c>
      <c r="BG124" s="691">
        <v>0</v>
      </c>
      <c r="BH124" s="691">
        <v>0</v>
      </c>
      <c r="BI124" s="691">
        <v>0</v>
      </c>
      <c r="BJ124" s="691">
        <v>0</v>
      </c>
      <c r="BK124" s="691">
        <v>0</v>
      </c>
      <c r="BL124" s="691">
        <v>0</v>
      </c>
      <c r="BM124" s="691">
        <v>0</v>
      </c>
      <c r="BN124" s="691">
        <v>0</v>
      </c>
      <c r="BO124" s="691">
        <v>0</v>
      </c>
      <c r="BP124" s="691">
        <v>0</v>
      </c>
      <c r="BQ124" s="691">
        <v>0</v>
      </c>
      <c r="BR124" s="691">
        <v>0</v>
      </c>
      <c r="BS124" s="691">
        <v>0</v>
      </c>
      <c r="BT124" s="691">
        <v>0</v>
      </c>
      <c r="BU124" s="163"/>
    </row>
    <row r="125" spans="2:73" ht="15.6">
      <c r="B125" s="690" t="s">
        <v>711</v>
      </c>
      <c r="C125" s="690" t="s">
        <v>712</v>
      </c>
      <c r="D125" s="690" t="s">
        <v>42</v>
      </c>
      <c r="E125" s="690" t="s">
        <v>695</v>
      </c>
      <c r="F125" s="690" t="s">
        <v>29</v>
      </c>
      <c r="G125" s="690" t="s">
        <v>714</v>
      </c>
      <c r="H125" s="690">
        <v>2011</v>
      </c>
      <c r="I125" s="643" t="s">
        <v>573</v>
      </c>
      <c r="J125" s="643" t="s">
        <v>581</v>
      </c>
      <c r="K125" s="632"/>
      <c r="L125" s="691">
        <v>0</v>
      </c>
      <c r="M125" s="691">
        <v>0</v>
      </c>
      <c r="N125" s="691">
        <v>0</v>
      </c>
      <c r="O125" s="691">
        <v>289.2944</v>
      </c>
      <c r="P125" s="691">
        <v>0</v>
      </c>
      <c r="Q125" s="691">
        <v>0</v>
      </c>
      <c r="R125" s="691">
        <v>0</v>
      </c>
      <c r="S125" s="691">
        <v>0</v>
      </c>
      <c r="T125" s="691">
        <v>0</v>
      </c>
      <c r="U125" s="691">
        <v>0</v>
      </c>
      <c r="V125" s="691">
        <v>0</v>
      </c>
      <c r="W125" s="691">
        <v>0</v>
      </c>
      <c r="X125" s="691">
        <v>0</v>
      </c>
      <c r="Y125" s="691">
        <v>0</v>
      </c>
      <c r="Z125" s="691">
        <v>0</v>
      </c>
      <c r="AA125" s="691">
        <v>0</v>
      </c>
      <c r="AB125" s="691">
        <v>0</v>
      </c>
      <c r="AC125" s="691">
        <v>0</v>
      </c>
      <c r="AD125" s="691">
        <v>0</v>
      </c>
      <c r="AE125" s="691">
        <v>0</v>
      </c>
      <c r="AF125" s="691">
        <v>0</v>
      </c>
      <c r="AG125" s="691">
        <v>0</v>
      </c>
      <c r="AH125" s="691">
        <v>0</v>
      </c>
      <c r="AI125" s="691">
        <v>0</v>
      </c>
      <c r="AJ125" s="691">
        <v>0</v>
      </c>
      <c r="AK125" s="691">
        <v>0</v>
      </c>
      <c r="AL125" s="691">
        <v>0</v>
      </c>
      <c r="AM125" s="691">
        <v>0</v>
      </c>
      <c r="AN125" s="691">
        <v>0</v>
      </c>
      <c r="AO125" s="691">
        <v>0</v>
      </c>
      <c r="AP125" s="632"/>
      <c r="AQ125" s="740">
        <v>0</v>
      </c>
      <c r="AR125" s="740">
        <v>0</v>
      </c>
      <c r="AS125" s="691">
        <v>0</v>
      </c>
      <c r="AT125" s="691">
        <v>0</v>
      </c>
      <c r="AU125" s="691">
        <v>0</v>
      </c>
      <c r="AV125" s="691">
        <v>0</v>
      </c>
      <c r="AW125" s="691">
        <v>0</v>
      </c>
      <c r="AX125" s="691">
        <v>0</v>
      </c>
      <c r="AY125" s="691">
        <v>0</v>
      </c>
      <c r="AZ125" s="691">
        <v>0</v>
      </c>
      <c r="BA125" s="691">
        <v>0</v>
      </c>
      <c r="BB125" s="691">
        <v>0</v>
      </c>
      <c r="BC125" s="691">
        <v>0</v>
      </c>
      <c r="BD125" s="691">
        <v>0</v>
      </c>
      <c r="BE125" s="691">
        <v>0</v>
      </c>
      <c r="BF125" s="691">
        <v>0</v>
      </c>
      <c r="BG125" s="691">
        <v>0</v>
      </c>
      <c r="BH125" s="691">
        <v>0</v>
      </c>
      <c r="BI125" s="691">
        <v>0</v>
      </c>
      <c r="BJ125" s="691">
        <v>0</v>
      </c>
      <c r="BK125" s="691">
        <v>0</v>
      </c>
      <c r="BL125" s="691">
        <v>0</v>
      </c>
      <c r="BM125" s="691">
        <v>0</v>
      </c>
      <c r="BN125" s="691">
        <v>0</v>
      </c>
      <c r="BO125" s="691">
        <v>0</v>
      </c>
      <c r="BP125" s="691">
        <v>0</v>
      </c>
      <c r="BQ125" s="691">
        <v>0</v>
      </c>
      <c r="BR125" s="691">
        <v>0</v>
      </c>
      <c r="BS125" s="691">
        <v>0</v>
      </c>
      <c r="BT125" s="691">
        <v>0</v>
      </c>
      <c r="BU125" s="163"/>
    </row>
    <row r="126" spans="2:73" ht="15.6">
      <c r="B126" s="690" t="s">
        <v>711</v>
      </c>
      <c r="C126" s="690" t="s">
        <v>712</v>
      </c>
      <c r="D126" s="690" t="s">
        <v>42</v>
      </c>
      <c r="E126" s="690" t="s">
        <v>695</v>
      </c>
      <c r="F126" s="690" t="s">
        <v>29</v>
      </c>
      <c r="G126" s="690" t="s">
        <v>714</v>
      </c>
      <c r="H126" s="690">
        <v>2012</v>
      </c>
      <c r="I126" s="643" t="s">
        <v>573</v>
      </c>
      <c r="J126" s="643" t="s">
        <v>581</v>
      </c>
      <c r="K126" s="632"/>
      <c r="L126" s="691">
        <v>0</v>
      </c>
      <c r="M126" s="691">
        <v>0</v>
      </c>
      <c r="N126" s="691">
        <v>0</v>
      </c>
      <c r="O126" s="691">
        <v>23.891030000000001</v>
      </c>
      <c r="P126" s="691">
        <v>0</v>
      </c>
      <c r="Q126" s="691">
        <v>0</v>
      </c>
      <c r="R126" s="691">
        <v>0</v>
      </c>
      <c r="S126" s="691">
        <v>0</v>
      </c>
      <c r="T126" s="691">
        <v>0</v>
      </c>
      <c r="U126" s="691">
        <v>0</v>
      </c>
      <c r="V126" s="691">
        <v>0</v>
      </c>
      <c r="W126" s="691">
        <v>0</v>
      </c>
      <c r="X126" s="691">
        <v>0</v>
      </c>
      <c r="Y126" s="691">
        <v>0</v>
      </c>
      <c r="Z126" s="691">
        <v>0</v>
      </c>
      <c r="AA126" s="691">
        <v>0</v>
      </c>
      <c r="AB126" s="691">
        <v>0</v>
      </c>
      <c r="AC126" s="691">
        <v>0</v>
      </c>
      <c r="AD126" s="691">
        <v>0</v>
      </c>
      <c r="AE126" s="691">
        <v>0</v>
      </c>
      <c r="AF126" s="691">
        <v>0</v>
      </c>
      <c r="AG126" s="691">
        <v>0</v>
      </c>
      <c r="AH126" s="691">
        <v>0</v>
      </c>
      <c r="AI126" s="691">
        <v>0</v>
      </c>
      <c r="AJ126" s="691">
        <v>0</v>
      </c>
      <c r="AK126" s="691">
        <v>0</v>
      </c>
      <c r="AL126" s="691">
        <v>0</v>
      </c>
      <c r="AM126" s="691">
        <v>0</v>
      </c>
      <c r="AN126" s="691">
        <v>0</v>
      </c>
      <c r="AO126" s="691">
        <v>0</v>
      </c>
      <c r="AP126" s="632"/>
      <c r="AQ126" s="740">
        <v>0</v>
      </c>
      <c r="AR126" s="740">
        <v>0</v>
      </c>
      <c r="AS126" s="691">
        <v>0</v>
      </c>
      <c r="AT126" s="691">
        <v>0</v>
      </c>
      <c r="AU126" s="691">
        <v>0</v>
      </c>
      <c r="AV126" s="691">
        <v>0</v>
      </c>
      <c r="AW126" s="691">
        <v>0</v>
      </c>
      <c r="AX126" s="691">
        <v>0</v>
      </c>
      <c r="AY126" s="691">
        <v>0</v>
      </c>
      <c r="AZ126" s="691">
        <v>0</v>
      </c>
      <c r="BA126" s="691">
        <v>0</v>
      </c>
      <c r="BB126" s="691">
        <v>0</v>
      </c>
      <c r="BC126" s="691">
        <v>0</v>
      </c>
      <c r="BD126" s="691">
        <v>0</v>
      </c>
      <c r="BE126" s="691">
        <v>0</v>
      </c>
      <c r="BF126" s="691">
        <v>0</v>
      </c>
      <c r="BG126" s="691">
        <v>0</v>
      </c>
      <c r="BH126" s="691">
        <v>0</v>
      </c>
      <c r="BI126" s="691">
        <v>0</v>
      </c>
      <c r="BJ126" s="691">
        <v>0</v>
      </c>
      <c r="BK126" s="691">
        <v>0</v>
      </c>
      <c r="BL126" s="691">
        <v>0</v>
      </c>
      <c r="BM126" s="691">
        <v>0</v>
      </c>
      <c r="BN126" s="691">
        <v>0</v>
      </c>
      <c r="BO126" s="691">
        <v>0</v>
      </c>
      <c r="BP126" s="691">
        <v>0</v>
      </c>
      <c r="BQ126" s="691">
        <v>0</v>
      </c>
      <c r="BR126" s="691">
        <v>0</v>
      </c>
      <c r="BS126" s="691">
        <v>0</v>
      </c>
      <c r="BT126" s="691">
        <v>0</v>
      </c>
      <c r="BU126" s="163"/>
    </row>
    <row r="127" spans="2:73" ht="15.6">
      <c r="B127" s="690" t="s">
        <v>711</v>
      </c>
      <c r="C127" s="690" t="s">
        <v>712</v>
      </c>
      <c r="D127" s="690" t="s">
        <v>42</v>
      </c>
      <c r="E127" s="690" t="s">
        <v>695</v>
      </c>
      <c r="F127" s="690" t="s">
        <v>29</v>
      </c>
      <c r="G127" s="690" t="s">
        <v>714</v>
      </c>
      <c r="H127" s="690">
        <v>2013</v>
      </c>
      <c r="I127" s="643" t="s">
        <v>573</v>
      </c>
      <c r="J127" s="643" t="s">
        <v>581</v>
      </c>
      <c r="K127" s="632"/>
      <c r="L127" s="691">
        <v>0</v>
      </c>
      <c r="M127" s="691">
        <v>0</v>
      </c>
      <c r="N127" s="691">
        <v>0</v>
      </c>
      <c r="O127" s="691">
        <v>828.69740000000002</v>
      </c>
      <c r="P127" s="691">
        <v>0</v>
      </c>
      <c r="Q127" s="691">
        <v>0</v>
      </c>
      <c r="R127" s="691">
        <v>0</v>
      </c>
      <c r="S127" s="691">
        <v>0</v>
      </c>
      <c r="T127" s="691">
        <v>0</v>
      </c>
      <c r="U127" s="691">
        <v>0</v>
      </c>
      <c r="V127" s="691">
        <v>0</v>
      </c>
      <c r="W127" s="691">
        <v>0</v>
      </c>
      <c r="X127" s="691">
        <v>0</v>
      </c>
      <c r="Y127" s="691">
        <v>0</v>
      </c>
      <c r="Z127" s="691">
        <v>0</v>
      </c>
      <c r="AA127" s="691">
        <v>0</v>
      </c>
      <c r="AB127" s="691">
        <v>0</v>
      </c>
      <c r="AC127" s="691">
        <v>0</v>
      </c>
      <c r="AD127" s="691">
        <v>0</v>
      </c>
      <c r="AE127" s="691">
        <v>0</v>
      </c>
      <c r="AF127" s="691">
        <v>0</v>
      </c>
      <c r="AG127" s="691">
        <v>0</v>
      </c>
      <c r="AH127" s="691">
        <v>0</v>
      </c>
      <c r="AI127" s="691">
        <v>0</v>
      </c>
      <c r="AJ127" s="691">
        <v>0</v>
      </c>
      <c r="AK127" s="691">
        <v>0</v>
      </c>
      <c r="AL127" s="691">
        <v>0</v>
      </c>
      <c r="AM127" s="691">
        <v>0</v>
      </c>
      <c r="AN127" s="691">
        <v>0</v>
      </c>
      <c r="AO127" s="691">
        <v>0</v>
      </c>
      <c r="AP127" s="741"/>
      <c r="AQ127" s="691">
        <v>0</v>
      </c>
      <c r="AR127" s="691">
        <v>0</v>
      </c>
      <c r="AS127" s="691">
        <v>0</v>
      </c>
      <c r="AT127" s="691">
        <v>0</v>
      </c>
      <c r="AU127" s="691">
        <v>0</v>
      </c>
      <c r="AV127" s="691">
        <v>0</v>
      </c>
      <c r="AW127" s="691">
        <v>0</v>
      </c>
      <c r="AX127" s="691">
        <v>0</v>
      </c>
      <c r="AY127" s="691">
        <v>0</v>
      </c>
      <c r="AZ127" s="691">
        <v>0</v>
      </c>
      <c r="BA127" s="691">
        <v>0</v>
      </c>
      <c r="BB127" s="691">
        <v>0</v>
      </c>
      <c r="BC127" s="691">
        <v>0</v>
      </c>
      <c r="BD127" s="691">
        <v>0</v>
      </c>
      <c r="BE127" s="691">
        <v>0</v>
      </c>
      <c r="BF127" s="691">
        <v>0</v>
      </c>
      <c r="BG127" s="691">
        <v>0</v>
      </c>
      <c r="BH127" s="691">
        <v>0</v>
      </c>
      <c r="BI127" s="691">
        <v>0</v>
      </c>
      <c r="BJ127" s="691">
        <v>0</v>
      </c>
      <c r="BK127" s="691">
        <v>0</v>
      </c>
      <c r="BL127" s="691">
        <v>0</v>
      </c>
      <c r="BM127" s="691">
        <v>0</v>
      </c>
      <c r="BN127" s="691">
        <v>0</v>
      </c>
      <c r="BO127" s="691">
        <v>0</v>
      </c>
      <c r="BP127" s="691">
        <v>0</v>
      </c>
      <c r="BQ127" s="691">
        <v>0</v>
      </c>
      <c r="BR127" s="691">
        <v>0</v>
      </c>
      <c r="BS127" s="691">
        <v>0</v>
      </c>
      <c r="BT127" s="691">
        <v>0</v>
      </c>
      <c r="BU127" s="163"/>
    </row>
    <row r="128" spans="2:73" ht="15.6">
      <c r="B128" s="690" t="s">
        <v>711</v>
      </c>
      <c r="C128" s="690" t="s">
        <v>712</v>
      </c>
      <c r="D128" s="690" t="s">
        <v>42</v>
      </c>
      <c r="E128" s="690" t="s">
        <v>695</v>
      </c>
      <c r="F128" s="690" t="s">
        <v>29</v>
      </c>
      <c r="G128" s="690" t="s">
        <v>714</v>
      </c>
      <c r="H128" s="690">
        <v>2014</v>
      </c>
      <c r="I128" s="643" t="s">
        <v>573</v>
      </c>
      <c r="J128" s="643" t="s">
        <v>588</v>
      </c>
      <c r="K128" s="632"/>
      <c r="L128" s="691">
        <v>0</v>
      </c>
      <c r="M128" s="691">
        <v>0</v>
      </c>
      <c r="N128" s="691">
        <v>0</v>
      </c>
      <c r="O128" s="691">
        <v>893.43610000000001</v>
      </c>
      <c r="P128" s="691">
        <v>0</v>
      </c>
      <c r="Q128" s="691">
        <v>0</v>
      </c>
      <c r="R128" s="691">
        <v>0</v>
      </c>
      <c r="S128" s="691">
        <v>0</v>
      </c>
      <c r="T128" s="691">
        <v>0</v>
      </c>
      <c r="U128" s="691">
        <v>0</v>
      </c>
      <c r="V128" s="691">
        <v>0</v>
      </c>
      <c r="W128" s="691">
        <v>0</v>
      </c>
      <c r="X128" s="691">
        <v>0</v>
      </c>
      <c r="Y128" s="691">
        <v>0</v>
      </c>
      <c r="Z128" s="691">
        <v>0</v>
      </c>
      <c r="AA128" s="691">
        <v>0</v>
      </c>
      <c r="AB128" s="691">
        <v>0</v>
      </c>
      <c r="AC128" s="691">
        <v>0</v>
      </c>
      <c r="AD128" s="691">
        <v>0</v>
      </c>
      <c r="AE128" s="691">
        <v>0</v>
      </c>
      <c r="AF128" s="691">
        <v>0</v>
      </c>
      <c r="AG128" s="691">
        <v>0</v>
      </c>
      <c r="AH128" s="691">
        <v>0</v>
      </c>
      <c r="AI128" s="691">
        <v>0</v>
      </c>
      <c r="AJ128" s="691">
        <v>0</v>
      </c>
      <c r="AK128" s="691">
        <v>0</v>
      </c>
      <c r="AL128" s="691">
        <v>0</v>
      </c>
      <c r="AM128" s="691">
        <v>0</v>
      </c>
      <c r="AN128" s="691">
        <v>0</v>
      </c>
      <c r="AO128" s="691">
        <v>0</v>
      </c>
      <c r="AP128" s="741"/>
      <c r="AQ128" s="691">
        <v>0</v>
      </c>
      <c r="AR128" s="691">
        <v>0</v>
      </c>
      <c r="AS128" s="691">
        <v>0</v>
      </c>
      <c r="AT128" s="691">
        <v>0</v>
      </c>
      <c r="AU128" s="691">
        <v>0</v>
      </c>
      <c r="AV128" s="691">
        <v>0</v>
      </c>
      <c r="AW128" s="691">
        <v>0</v>
      </c>
      <c r="AX128" s="691">
        <v>0</v>
      </c>
      <c r="AY128" s="691">
        <v>0</v>
      </c>
      <c r="AZ128" s="691">
        <v>0</v>
      </c>
      <c r="BA128" s="691">
        <v>0</v>
      </c>
      <c r="BB128" s="691">
        <v>0</v>
      </c>
      <c r="BC128" s="691">
        <v>0</v>
      </c>
      <c r="BD128" s="691">
        <v>0</v>
      </c>
      <c r="BE128" s="691">
        <v>0</v>
      </c>
      <c r="BF128" s="691">
        <v>0</v>
      </c>
      <c r="BG128" s="691">
        <v>0</v>
      </c>
      <c r="BH128" s="691">
        <v>0</v>
      </c>
      <c r="BI128" s="691">
        <v>0</v>
      </c>
      <c r="BJ128" s="691">
        <v>0</v>
      </c>
      <c r="BK128" s="691">
        <v>0</v>
      </c>
      <c r="BL128" s="691">
        <v>0</v>
      </c>
      <c r="BM128" s="691">
        <v>0</v>
      </c>
      <c r="BN128" s="691">
        <v>0</v>
      </c>
      <c r="BO128" s="691">
        <v>0</v>
      </c>
      <c r="BP128" s="691">
        <v>0</v>
      </c>
      <c r="BQ128" s="691">
        <v>0</v>
      </c>
      <c r="BR128" s="691">
        <v>0</v>
      </c>
      <c r="BS128" s="691">
        <v>0</v>
      </c>
      <c r="BT128" s="691">
        <v>0</v>
      </c>
      <c r="BU128" s="163"/>
    </row>
    <row r="129" spans="2:73" ht="15.6">
      <c r="B129" s="690" t="s">
        <v>711</v>
      </c>
      <c r="C129" s="690" t="s">
        <v>718</v>
      </c>
      <c r="D129" s="690" t="s">
        <v>9</v>
      </c>
      <c r="E129" s="690" t="s">
        <v>695</v>
      </c>
      <c r="F129" s="690" t="s">
        <v>718</v>
      </c>
      <c r="G129" s="690" t="s">
        <v>714</v>
      </c>
      <c r="H129" s="690">
        <v>2014</v>
      </c>
      <c r="I129" s="643" t="s">
        <v>573</v>
      </c>
      <c r="J129" s="643" t="s">
        <v>588</v>
      </c>
      <c r="K129" s="632"/>
      <c r="L129" s="691">
        <v>0</v>
      </c>
      <c r="M129" s="691">
        <v>0</v>
      </c>
      <c r="N129" s="691">
        <v>0</v>
      </c>
      <c r="O129" s="691">
        <v>1194.8530000000001</v>
      </c>
      <c r="P129" s="691">
        <v>0</v>
      </c>
      <c r="Q129" s="691">
        <v>0</v>
      </c>
      <c r="R129" s="691">
        <v>0</v>
      </c>
      <c r="S129" s="691">
        <v>0</v>
      </c>
      <c r="T129" s="691">
        <v>0</v>
      </c>
      <c r="U129" s="691">
        <v>0</v>
      </c>
      <c r="V129" s="691">
        <v>0</v>
      </c>
      <c r="W129" s="691">
        <v>0</v>
      </c>
      <c r="X129" s="691">
        <v>0</v>
      </c>
      <c r="Y129" s="691">
        <v>0</v>
      </c>
      <c r="Z129" s="691">
        <v>0</v>
      </c>
      <c r="AA129" s="691">
        <v>0</v>
      </c>
      <c r="AB129" s="691">
        <v>0</v>
      </c>
      <c r="AC129" s="691">
        <v>0</v>
      </c>
      <c r="AD129" s="691">
        <v>0</v>
      </c>
      <c r="AE129" s="691">
        <v>0</v>
      </c>
      <c r="AF129" s="691">
        <v>0</v>
      </c>
      <c r="AG129" s="691">
        <v>0</v>
      </c>
      <c r="AH129" s="691">
        <v>0</v>
      </c>
      <c r="AI129" s="691">
        <v>0</v>
      </c>
      <c r="AJ129" s="691">
        <v>0</v>
      </c>
      <c r="AK129" s="691">
        <v>0</v>
      </c>
      <c r="AL129" s="691">
        <v>0</v>
      </c>
      <c r="AM129" s="691">
        <v>0</v>
      </c>
      <c r="AN129" s="691">
        <v>0</v>
      </c>
      <c r="AO129" s="691">
        <v>0</v>
      </c>
      <c r="AP129" s="741"/>
      <c r="AQ129" s="691">
        <v>0</v>
      </c>
      <c r="AR129" s="691">
        <v>0</v>
      </c>
      <c r="AS129" s="691">
        <v>0</v>
      </c>
      <c r="AT129" s="691">
        <v>0</v>
      </c>
      <c r="AU129" s="691">
        <v>0</v>
      </c>
      <c r="AV129" s="691">
        <v>0</v>
      </c>
      <c r="AW129" s="691">
        <v>0</v>
      </c>
      <c r="AX129" s="691">
        <v>0</v>
      </c>
      <c r="AY129" s="691">
        <v>0</v>
      </c>
      <c r="AZ129" s="691">
        <v>0</v>
      </c>
      <c r="BA129" s="691">
        <v>0</v>
      </c>
      <c r="BB129" s="691">
        <v>0</v>
      </c>
      <c r="BC129" s="691">
        <v>0</v>
      </c>
      <c r="BD129" s="691">
        <v>0</v>
      </c>
      <c r="BE129" s="691">
        <v>0</v>
      </c>
      <c r="BF129" s="691">
        <v>0</v>
      </c>
      <c r="BG129" s="691">
        <v>0</v>
      </c>
      <c r="BH129" s="691">
        <v>0</v>
      </c>
      <c r="BI129" s="691">
        <v>0</v>
      </c>
      <c r="BJ129" s="691">
        <v>0</v>
      </c>
      <c r="BK129" s="691">
        <v>0</v>
      </c>
      <c r="BL129" s="691">
        <v>0</v>
      </c>
      <c r="BM129" s="691">
        <v>0</v>
      </c>
      <c r="BN129" s="691">
        <v>0</v>
      </c>
      <c r="BO129" s="691">
        <v>0</v>
      </c>
      <c r="BP129" s="691">
        <v>0</v>
      </c>
      <c r="BQ129" s="691">
        <v>0</v>
      </c>
      <c r="BR129" s="691">
        <v>0</v>
      </c>
      <c r="BS129" s="691">
        <v>0</v>
      </c>
      <c r="BT129" s="691">
        <v>0</v>
      </c>
      <c r="BU129" s="163"/>
    </row>
    <row r="130" spans="2:73" ht="15.6">
      <c r="B130" s="690"/>
      <c r="C130" s="690"/>
      <c r="D130" s="690" t="s">
        <v>113</v>
      </c>
      <c r="E130" s="690"/>
      <c r="F130" s="690"/>
      <c r="G130" s="690"/>
      <c r="H130" s="690">
        <v>2015</v>
      </c>
      <c r="I130" s="643" t="s">
        <v>574</v>
      </c>
      <c r="J130" s="643" t="s">
        <v>588</v>
      </c>
      <c r="K130" s="632"/>
      <c r="L130" s="691"/>
      <c r="M130" s="691"/>
      <c r="N130" s="691"/>
      <c r="O130" s="691"/>
      <c r="P130" s="691">
        <v>0</v>
      </c>
      <c r="Q130" s="691">
        <v>0</v>
      </c>
      <c r="R130" s="691">
        <v>0</v>
      </c>
      <c r="S130" s="691">
        <v>0</v>
      </c>
      <c r="T130" s="691">
        <v>0</v>
      </c>
      <c r="U130" s="691">
        <v>0</v>
      </c>
      <c r="V130" s="691">
        <v>0</v>
      </c>
      <c r="W130" s="691">
        <v>0</v>
      </c>
      <c r="X130" s="691">
        <v>0</v>
      </c>
      <c r="Y130" s="691">
        <v>0</v>
      </c>
      <c r="Z130" s="691">
        <v>0</v>
      </c>
      <c r="AA130" s="691">
        <v>0</v>
      </c>
      <c r="AB130" s="691">
        <v>0</v>
      </c>
      <c r="AC130" s="691">
        <v>0</v>
      </c>
      <c r="AD130" s="691">
        <v>0</v>
      </c>
      <c r="AE130" s="691">
        <v>0</v>
      </c>
      <c r="AF130" s="691">
        <v>0</v>
      </c>
      <c r="AG130" s="691">
        <v>0</v>
      </c>
      <c r="AH130" s="691">
        <v>0</v>
      </c>
      <c r="AI130" s="691">
        <v>0</v>
      </c>
      <c r="AJ130" s="691">
        <v>0</v>
      </c>
      <c r="AK130" s="691">
        <v>0</v>
      </c>
      <c r="AL130" s="691">
        <v>0</v>
      </c>
      <c r="AM130" s="691">
        <v>0</v>
      </c>
      <c r="AN130" s="691">
        <v>0</v>
      </c>
      <c r="AO130" s="691">
        <v>0</v>
      </c>
      <c r="AP130" s="632"/>
      <c r="AQ130" s="691"/>
      <c r="AR130" s="691"/>
      <c r="AS130" s="691"/>
      <c r="AT130" s="691"/>
      <c r="AU130" s="691">
        <v>0</v>
      </c>
      <c r="AV130" s="691">
        <v>0</v>
      </c>
      <c r="AW130" s="691">
        <v>0</v>
      </c>
      <c r="AX130" s="691">
        <v>0</v>
      </c>
      <c r="AY130" s="691">
        <v>0</v>
      </c>
      <c r="AZ130" s="691">
        <v>0</v>
      </c>
      <c r="BA130" s="691">
        <v>0</v>
      </c>
      <c r="BB130" s="691">
        <v>0</v>
      </c>
      <c r="BC130" s="691">
        <v>0</v>
      </c>
      <c r="BD130" s="691">
        <v>0</v>
      </c>
      <c r="BE130" s="691">
        <v>0</v>
      </c>
      <c r="BF130" s="691">
        <v>0</v>
      </c>
      <c r="BG130" s="691">
        <v>0</v>
      </c>
      <c r="BH130" s="691">
        <v>0</v>
      </c>
      <c r="BI130" s="691">
        <v>0</v>
      </c>
      <c r="BJ130" s="691">
        <v>0</v>
      </c>
      <c r="BK130" s="691">
        <v>0</v>
      </c>
      <c r="BL130" s="691">
        <v>0</v>
      </c>
      <c r="BM130" s="691">
        <v>0</v>
      </c>
      <c r="BN130" s="691">
        <v>0</v>
      </c>
      <c r="BO130" s="691">
        <v>0</v>
      </c>
      <c r="BP130" s="691">
        <v>0</v>
      </c>
      <c r="BQ130" s="691">
        <v>0</v>
      </c>
      <c r="BR130" s="691">
        <v>0</v>
      </c>
      <c r="BS130" s="691">
        <v>0</v>
      </c>
      <c r="BT130" s="691">
        <v>0</v>
      </c>
      <c r="BU130" s="163"/>
    </row>
    <row r="131" spans="2:73" ht="15.6">
      <c r="B131" s="690"/>
      <c r="C131" s="690"/>
      <c r="D131" s="690" t="s">
        <v>740</v>
      </c>
      <c r="E131" s="690"/>
      <c r="F131" s="690"/>
      <c r="G131" s="690"/>
      <c r="H131" s="690">
        <v>2015</v>
      </c>
      <c r="I131" s="643" t="s">
        <v>574</v>
      </c>
      <c r="J131" s="643" t="s">
        <v>588</v>
      </c>
      <c r="K131" s="632"/>
      <c r="L131" s="691"/>
      <c r="M131" s="691"/>
      <c r="N131" s="691"/>
      <c r="O131" s="691"/>
      <c r="P131" s="691">
        <v>0</v>
      </c>
      <c r="Q131" s="691">
        <v>0</v>
      </c>
      <c r="R131" s="691">
        <v>0</v>
      </c>
      <c r="S131" s="691">
        <v>0</v>
      </c>
      <c r="T131" s="691">
        <v>0</v>
      </c>
      <c r="U131" s="691">
        <v>0</v>
      </c>
      <c r="V131" s="691">
        <v>0</v>
      </c>
      <c r="W131" s="691">
        <v>0</v>
      </c>
      <c r="X131" s="691">
        <v>0</v>
      </c>
      <c r="Y131" s="691">
        <v>0</v>
      </c>
      <c r="Z131" s="691">
        <v>0</v>
      </c>
      <c r="AA131" s="691">
        <v>0</v>
      </c>
      <c r="AB131" s="691">
        <v>0</v>
      </c>
      <c r="AC131" s="691">
        <v>0</v>
      </c>
      <c r="AD131" s="691">
        <v>0</v>
      </c>
      <c r="AE131" s="691">
        <v>0</v>
      </c>
      <c r="AF131" s="691">
        <v>0</v>
      </c>
      <c r="AG131" s="691">
        <v>0</v>
      </c>
      <c r="AH131" s="691">
        <v>0</v>
      </c>
      <c r="AI131" s="691">
        <v>0</v>
      </c>
      <c r="AJ131" s="691">
        <v>0</v>
      </c>
      <c r="AK131" s="691">
        <v>0</v>
      </c>
      <c r="AL131" s="691">
        <v>0</v>
      </c>
      <c r="AM131" s="691">
        <v>0</v>
      </c>
      <c r="AN131" s="691">
        <v>0</v>
      </c>
      <c r="AO131" s="691">
        <v>0</v>
      </c>
      <c r="AP131" s="632"/>
      <c r="AQ131" s="691"/>
      <c r="AR131" s="691"/>
      <c r="AS131" s="691"/>
      <c r="AT131" s="691"/>
      <c r="AU131" s="691">
        <v>0</v>
      </c>
      <c r="AV131" s="691">
        <v>0</v>
      </c>
      <c r="AW131" s="691">
        <v>0</v>
      </c>
      <c r="AX131" s="691">
        <v>0</v>
      </c>
      <c r="AY131" s="691">
        <v>0</v>
      </c>
      <c r="AZ131" s="691">
        <v>0</v>
      </c>
      <c r="BA131" s="691">
        <v>0</v>
      </c>
      <c r="BB131" s="691">
        <v>0</v>
      </c>
      <c r="BC131" s="691">
        <v>0</v>
      </c>
      <c r="BD131" s="691">
        <v>0</v>
      </c>
      <c r="BE131" s="691">
        <v>0</v>
      </c>
      <c r="BF131" s="691">
        <v>0</v>
      </c>
      <c r="BG131" s="691">
        <v>0</v>
      </c>
      <c r="BH131" s="691">
        <v>0</v>
      </c>
      <c r="BI131" s="691">
        <v>0</v>
      </c>
      <c r="BJ131" s="691">
        <v>0</v>
      </c>
      <c r="BK131" s="691">
        <v>0</v>
      </c>
      <c r="BL131" s="691">
        <v>0</v>
      </c>
      <c r="BM131" s="691">
        <v>0</v>
      </c>
      <c r="BN131" s="691">
        <v>0</v>
      </c>
      <c r="BO131" s="691">
        <v>0</v>
      </c>
      <c r="BP131" s="691">
        <v>0</v>
      </c>
      <c r="BQ131" s="691">
        <v>0</v>
      </c>
      <c r="BR131" s="691">
        <v>0</v>
      </c>
      <c r="BS131" s="691">
        <v>0</v>
      </c>
      <c r="BT131" s="691">
        <v>0</v>
      </c>
      <c r="BU131" s="163"/>
    </row>
    <row r="132" spans="2:73" ht="15.6">
      <c r="B132" s="690"/>
      <c r="C132" s="690"/>
      <c r="D132" s="690" t="s">
        <v>115</v>
      </c>
      <c r="E132" s="690"/>
      <c r="F132" s="690"/>
      <c r="G132" s="690"/>
      <c r="H132" s="690">
        <v>2015</v>
      </c>
      <c r="I132" s="643" t="s">
        <v>574</v>
      </c>
      <c r="J132" s="643" t="s">
        <v>588</v>
      </c>
      <c r="K132" s="632"/>
      <c r="L132" s="691"/>
      <c r="M132" s="691"/>
      <c r="N132" s="691"/>
      <c r="O132" s="691"/>
      <c r="P132" s="691">
        <v>0</v>
      </c>
      <c r="Q132" s="691">
        <v>0</v>
      </c>
      <c r="R132" s="691">
        <v>0</v>
      </c>
      <c r="S132" s="691">
        <v>0</v>
      </c>
      <c r="T132" s="691">
        <v>0</v>
      </c>
      <c r="U132" s="691">
        <v>0</v>
      </c>
      <c r="V132" s="691">
        <v>0</v>
      </c>
      <c r="W132" s="691">
        <v>0</v>
      </c>
      <c r="X132" s="691">
        <v>0</v>
      </c>
      <c r="Y132" s="691">
        <v>0</v>
      </c>
      <c r="Z132" s="691">
        <v>0</v>
      </c>
      <c r="AA132" s="691">
        <v>0</v>
      </c>
      <c r="AB132" s="691">
        <v>0</v>
      </c>
      <c r="AC132" s="691">
        <v>0</v>
      </c>
      <c r="AD132" s="691">
        <v>0</v>
      </c>
      <c r="AE132" s="691">
        <v>0</v>
      </c>
      <c r="AF132" s="691">
        <v>0</v>
      </c>
      <c r="AG132" s="691">
        <v>0</v>
      </c>
      <c r="AH132" s="691">
        <v>0</v>
      </c>
      <c r="AI132" s="691">
        <v>0</v>
      </c>
      <c r="AJ132" s="691">
        <v>0</v>
      </c>
      <c r="AK132" s="691">
        <v>0</v>
      </c>
      <c r="AL132" s="691">
        <v>0</v>
      </c>
      <c r="AM132" s="691">
        <v>0</v>
      </c>
      <c r="AN132" s="691">
        <v>0</v>
      </c>
      <c r="AO132" s="691">
        <v>0</v>
      </c>
      <c r="AP132" s="632"/>
      <c r="AQ132" s="691"/>
      <c r="AR132" s="691"/>
      <c r="AS132" s="691"/>
      <c r="AT132" s="691"/>
      <c r="AU132" s="691">
        <v>0</v>
      </c>
      <c r="AV132" s="691">
        <v>0</v>
      </c>
      <c r="AW132" s="691">
        <v>0</v>
      </c>
      <c r="AX132" s="691">
        <v>0</v>
      </c>
      <c r="AY132" s="691">
        <v>0</v>
      </c>
      <c r="AZ132" s="691">
        <v>0</v>
      </c>
      <c r="BA132" s="691">
        <v>0</v>
      </c>
      <c r="BB132" s="691">
        <v>0</v>
      </c>
      <c r="BC132" s="691">
        <v>0</v>
      </c>
      <c r="BD132" s="691">
        <v>0</v>
      </c>
      <c r="BE132" s="691">
        <v>0</v>
      </c>
      <c r="BF132" s="691">
        <v>0</v>
      </c>
      <c r="BG132" s="691">
        <v>0</v>
      </c>
      <c r="BH132" s="691">
        <v>0</v>
      </c>
      <c r="BI132" s="691">
        <v>0</v>
      </c>
      <c r="BJ132" s="691">
        <v>0</v>
      </c>
      <c r="BK132" s="691">
        <v>0</v>
      </c>
      <c r="BL132" s="691">
        <v>0</v>
      </c>
      <c r="BM132" s="691">
        <v>0</v>
      </c>
      <c r="BN132" s="691">
        <v>0</v>
      </c>
      <c r="BO132" s="691">
        <v>0</v>
      </c>
      <c r="BP132" s="691">
        <v>0</v>
      </c>
      <c r="BQ132" s="691">
        <v>0</v>
      </c>
      <c r="BR132" s="691">
        <v>0</v>
      </c>
      <c r="BS132" s="691">
        <v>0</v>
      </c>
      <c r="BT132" s="691">
        <v>0</v>
      </c>
      <c r="BU132" s="163"/>
    </row>
    <row r="133" spans="2:73" ht="15.6">
      <c r="B133" s="690"/>
      <c r="C133" s="690"/>
      <c r="D133" s="690" t="s">
        <v>116</v>
      </c>
      <c r="E133" s="690"/>
      <c r="F133" s="690"/>
      <c r="G133" s="690"/>
      <c r="H133" s="690">
        <v>2015</v>
      </c>
      <c r="I133" s="643" t="s">
        <v>574</v>
      </c>
      <c r="J133" s="643" t="s">
        <v>588</v>
      </c>
      <c r="K133" s="632"/>
      <c r="L133" s="691"/>
      <c r="M133" s="691"/>
      <c r="N133" s="691"/>
      <c r="O133" s="691"/>
      <c r="P133" s="691">
        <v>0</v>
      </c>
      <c r="Q133" s="691">
        <v>0</v>
      </c>
      <c r="R133" s="691">
        <v>0</v>
      </c>
      <c r="S133" s="691">
        <v>0</v>
      </c>
      <c r="T133" s="691">
        <v>0</v>
      </c>
      <c r="U133" s="691">
        <v>0</v>
      </c>
      <c r="V133" s="691">
        <v>0</v>
      </c>
      <c r="W133" s="691">
        <v>0</v>
      </c>
      <c r="X133" s="691">
        <v>0</v>
      </c>
      <c r="Y133" s="691">
        <v>0</v>
      </c>
      <c r="Z133" s="691">
        <v>0</v>
      </c>
      <c r="AA133" s="691">
        <v>0</v>
      </c>
      <c r="AB133" s="691">
        <v>0</v>
      </c>
      <c r="AC133" s="691">
        <v>0</v>
      </c>
      <c r="AD133" s="691">
        <v>0</v>
      </c>
      <c r="AE133" s="691">
        <v>0</v>
      </c>
      <c r="AF133" s="691">
        <v>0</v>
      </c>
      <c r="AG133" s="691">
        <v>0</v>
      </c>
      <c r="AH133" s="691">
        <v>0</v>
      </c>
      <c r="AI133" s="691">
        <v>0</v>
      </c>
      <c r="AJ133" s="691">
        <v>0</v>
      </c>
      <c r="AK133" s="691">
        <v>0</v>
      </c>
      <c r="AL133" s="691">
        <v>0</v>
      </c>
      <c r="AM133" s="691">
        <v>0</v>
      </c>
      <c r="AN133" s="691">
        <v>0</v>
      </c>
      <c r="AO133" s="691">
        <v>0</v>
      </c>
      <c r="AP133" s="632"/>
      <c r="AQ133" s="691"/>
      <c r="AR133" s="691"/>
      <c r="AS133" s="691"/>
      <c r="AT133" s="691"/>
      <c r="AU133" s="691">
        <v>0</v>
      </c>
      <c r="AV133" s="691">
        <v>0</v>
      </c>
      <c r="AW133" s="691">
        <v>0</v>
      </c>
      <c r="AX133" s="691">
        <v>0</v>
      </c>
      <c r="AY133" s="691">
        <v>0</v>
      </c>
      <c r="AZ133" s="691">
        <v>0</v>
      </c>
      <c r="BA133" s="691">
        <v>0</v>
      </c>
      <c r="BB133" s="691">
        <v>0</v>
      </c>
      <c r="BC133" s="691">
        <v>0</v>
      </c>
      <c r="BD133" s="691">
        <v>0</v>
      </c>
      <c r="BE133" s="691">
        <v>0</v>
      </c>
      <c r="BF133" s="691">
        <v>0</v>
      </c>
      <c r="BG133" s="691">
        <v>0</v>
      </c>
      <c r="BH133" s="691">
        <v>0</v>
      </c>
      <c r="BI133" s="691">
        <v>0</v>
      </c>
      <c r="BJ133" s="691">
        <v>0</v>
      </c>
      <c r="BK133" s="691">
        <v>0</v>
      </c>
      <c r="BL133" s="691">
        <v>0</v>
      </c>
      <c r="BM133" s="691">
        <v>0</v>
      </c>
      <c r="BN133" s="691">
        <v>0</v>
      </c>
      <c r="BO133" s="691">
        <v>0</v>
      </c>
      <c r="BP133" s="691">
        <v>0</v>
      </c>
      <c r="BQ133" s="691">
        <v>0</v>
      </c>
      <c r="BR133" s="691">
        <v>0</v>
      </c>
      <c r="BS133" s="691">
        <v>0</v>
      </c>
      <c r="BT133" s="691">
        <v>0</v>
      </c>
      <c r="BU133" s="163"/>
    </row>
    <row r="134" spans="2:73" ht="15.6">
      <c r="B134" s="690"/>
      <c r="C134" s="690"/>
      <c r="D134" s="690" t="s">
        <v>117</v>
      </c>
      <c r="E134" s="690"/>
      <c r="F134" s="690"/>
      <c r="G134" s="690"/>
      <c r="H134" s="690">
        <v>2015</v>
      </c>
      <c r="I134" s="643" t="s">
        <v>574</v>
      </c>
      <c r="J134" s="643" t="s">
        <v>588</v>
      </c>
      <c r="K134" s="632"/>
      <c r="L134" s="691"/>
      <c r="M134" s="691"/>
      <c r="N134" s="691"/>
      <c r="O134" s="691"/>
      <c r="P134" s="691">
        <v>0</v>
      </c>
      <c r="Q134" s="691">
        <v>0</v>
      </c>
      <c r="R134" s="691">
        <v>0</v>
      </c>
      <c r="S134" s="691">
        <v>0</v>
      </c>
      <c r="T134" s="691">
        <v>0</v>
      </c>
      <c r="U134" s="691">
        <v>0</v>
      </c>
      <c r="V134" s="691">
        <v>0</v>
      </c>
      <c r="W134" s="691">
        <v>0</v>
      </c>
      <c r="X134" s="691">
        <v>0</v>
      </c>
      <c r="Y134" s="691">
        <v>0</v>
      </c>
      <c r="Z134" s="691">
        <v>0</v>
      </c>
      <c r="AA134" s="691">
        <v>0</v>
      </c>
      <c r="AB134" s="691">
        <v>0</v>
      </c>
      <c r="AC134" s="691">
        <v>0</v>
      </c>
      <c r="AD134" s="691">
        <v>0</v>
      </c>
      <c r="AE134" s="691">
        <v>0</v>
      </c>
      <c r="AF134" s="691">
        <v>0</v>
      </c>
      <c r="AG134" s="691">
        <v>0</v>
      </c>
      <c r="AH134" s="691">
        <v>0</v>
      </c>
      <c r="AI134" s="691">
        <v>0</v>
      </c>
      <c r="AJ134" s="691">
        <v>0</v>
      </c>
      <c r="AK134" s="691">
        <v>0</v>
      </c>
      <c r="AL134" s="691">
        <v>0</v>
      </c>
      <c r="AM134" s="691">
        <v>0</v>
      </c>
      <c r="AN134" s="691">
        <v>0</v>
      </c>
      <c r="AO134" s="691">
        <v>0</v>
      </c>
      <c r="AP134" s="632"/>
      <c r="AQ134" s="691"/>
      <c r="AR134" s="691"/>
      <c r="AS134" s="691"/>
      <c r="AT134" s="691"/>
      <c r="AU134" s="691">
        <v>0</v>
      </c>
      <c r="AV134" s="691">
        <v>0</v>
      </c>
      <c r="AW134" s="691">
        <v>0</v>
      </c>
      <c r="AX134" s="691">
        <v>0</v>
      </c>
      <c r="AY134" s="691">
        <v>0</v>
      </c>
      <c r="AZ134" s="691">
        <v>0</v>
      </c>
      <c r="BA134" s="691">
        <v>0</v>
      </c>
      <c r="BB134" s="691">
        <v>0</v>
      </c>
      <c r="BC134" s="691">
        <v>0</v>
      </c>
      <c r="BD134" s="691">
        <v>0</v>
      </c>
      <c r="BE134" s="691">
        <v>0</v>
      </c>
      <c r="BF134" s="691">
        <v>0</v>
      </c>
      <c r="BG134" s="691">
        <v>0</v>
      </c>
      <c r="BH134" s="691">
        <v>0</v>
      </c>
      <c r="BI134" s="691">
        <v>0</v>
      </c>
      <c r="BJ134" s="691">
        <v>0</v>
      </c>
      <c r="BK134" s="691">
        <v>0</v>
      </c>
      <c r="BL134" s="691">
        <v>0</v>
      </c>
      <c r="BM134" s="691">
        <v>0</v>
      </c>
      <c r="BN134" s="691">
        <v>0</v>
      </c>
      <c r="BO134" s="691">
        <v>0</v>
      </c>
      <c r="BP134" s="691">
        <v>0</v>
      </c>
      <c r="BQ134" s="691">
        <v>0</v>
      </c>
      <c r="BR134" s="691">
        <v>0</v>
      </c>
      <c r="BS134" s="691">
        <v>0</v>
      </c>
      <c r="BT134" s="691">
        <v>0</v>
      </c>
      <c r="BU134" s="163"/>
    </row>
    <row r="135" spans="2:73" ht="15.6">
      <c r="B135" s="690"/>
      <c r="C135" s="690"/>
      <c r="D135" s="690" t="s">
        <v>118</v>
      </c>
      <c r="E135" s="690"/>
      <c r="F135" s="690"/>
      <c r="G135" s="690"/>
      <c r="H135" s="690">
        <v>2015</v>
      </c>
      <c r="I135" s="643" t="s">
        <v>574</v>
      </c>
      <c r="J135" s="643" t="s">
        <v>588</v>
      </c>
      <c r="K135" s="632"/>
      <c r="L135" s="691"/>
      <c r="M135" s="691"/>
      <c r="N135" s="691"/>
      <c r="O135" s="691"/>
      <c r="P135" s="691">
        <v>0</v>
      </c>
      <c r="Q135" s="691">
        <v>0</v>
      </c>
      <c r="R135" s="691">
        <v>0</v>
      </c>
      <c r="S135" s="691">
        <v>0</v>
      </c>
      <c r="T135" s="691">
        <v>0</v>
      </c>
      <c r="U135" s="691">
        <v>0</v>
      </c>
      <c r="V135" s="691">
        <v>0</v>
      </c>
      <c r="W135" s="691">
        <v>0</v>
      </c>
      <c r="X135" s="691">
        <v>0</v>
      </c>
      <c r="Y135" s="691">
        <v>0</v>
      </c>
      <c r="Z135" s="691">
        <v>0</v>
      </c>
      <c r="AA135" s="691">
        <v>0</v>
      </c>
      <c r="AB135" s="691">
        <v>0</v>
      </c>
      <c r="AC135" s="691">
        <v>0</v>
      </c>
      <c r="AD135" s="691">
        <v>0</v>
      </c>
      <c r="AE135" s="691">
        <v>0</v>
      </c>
      <c r="AF135" s="691">
        <v>0</v>
      </c>
      <c r="AG135" s="691">
        <v>0</v>
      </c>
      <c r="AH135" s="691">
        <v>0</v>
      </c>
      <c r="AI135" s="691">
        <v>0</v>
      </c>
      <c r="AJ135" s="691">
        <v>0</v>
      </c>
      <c r="AK135" s="691">
        <v>0</v>
      </c>
      <c r="AL135" s="691">
        <v>0</v>
      </c>
      <c r="AM135" s="691">
        <v>0</v>
      </c>
      <c r="AN135" s="691">
        <v>0</v>
      </c>
      <c r="AO135" s="691">
        <v>0</v>
      </c>
      <c r="AP135" s="632"/>
      <c r="AQ135" s="691"/>
      <c r="AR135" s="691"/>
      <c r="AS135" s="691"/>
      <c r="AT135" s="691"/>
      <c r="AU135" s="691">
        <v>0</v>
      </c>
      <c r="AV135" s="691">
        <v>0</v>
      </c>
      <c r="AW135" s="691">
        <v>0</v>
      </c>
      <c r="AX135" s="691">
        <v>0</v>
      </c>
      <c r="AY135" s="691">
        <v>0</v>
      </c>
      <c r="AZ135" s="691">
        <v>0</v>
      </c>
      <c r="BA135" s="691">
        <v>0</v>
      </c>
      <c r="BB135" s="691">
        <v>0</v>
      </c>
      <c r="BC135" s="691">
        <v>0</v>
      </c>
      <c r="BD135" s="691">
        <v>0</v>
      </c>
      <c r="BE135" s="691">
        <v>0</v>
      </c>
      <c r="BF135" s="691">
        <v>0</v>
      </c>
      <c r="BG135" s="691">
        <v>0</v>
      </c>
      <c r="BH135" s="691">
        <v>0</v>
      </c>
      <c r="BI135" s="691">
        <v>0</v>
      </c>
      <c r="BJ135" s="691">
        <v>0</v>
      </c>
      <c r="BK135" s="691">
        <v>0</v>
      </c>
      <c r="BL135" s="691">
        <v>0</v>
      </c>
      <c r="BM135" s="691">
        <v>0</v>
      </c>
      <c r="BN135" s="691">
        <v>0</v>
      </c>
      <c r="BO135" s="691">
        <v>0</v>
      </c>
      <c r="BP135" s="691">
        <v>0</v>
      </c>
      <c r="BQ135" s="691">
        <v>0</v>
      </c>
      <c r="BR135" s="691">
        <v>0</v>
      </c>
      <c r="BS135" s="691">
        <v>0</v>
      </c>
      <c r="BT135" s="691">
        <v>0</v>
      </c>
      <c r="BU135" s="163"/>
    </row>
    <row r="136" spans="2:73" ht="15.6">
      <c r="B136" s="690"/>
      <c r="C136" s="690"/>
      <c r="D136" s="690" t="s">
        <v>119</v>
      </c>
      <c r="E136" s="690"/>
      <c r="F136" s="690"/>
      <c r="G136" s="690"/>
      <c r="H136" s="690">
        <v>2015</v>
      </c>
      <c r="I136" s="643" t="s">
        <v>574</v>
      </c>
      <c r="J136" s="643" t="s">
        <v>588</v>
      </c>
      <c r="K136" s="632"/>
      <c r="L136" s="691"/>
      <c r="M136" s="691"/>
      <c r="N136" s="691"/>
      <c r="O136" s="691"/>
      <c r="P136" s="691">
        <v>0</v>
      </c>
      <c r="Q136" s="691">
        <v>0</v>
      </c>
      <c r="R136" s="691">
        <v>0</v>
      </c>
      <c r="S136" s="691">
        <v>0</v>
      </c>
      <c r="T136" s="691">
        <v>0</v>
      </c>
      <c r="U136" s="691">
        <v>0</v>
      </c>
      <c r="V136" s="691">
        <v>0</v>
      </c>
      <c r="W136" s="691">
        <v>0</v>
      </c>
      <c r="X136" s="691">
        <v>0</v>
      </c>
      <c r="Y136" s="691">
        <v>0</v>
      </c>
      <c r="Z136" s="691">
        <v>0</v>
      </c>
      <c r="AA136" s="691">
        <v>0</v>
      </c>
      <c r="AB136" s="691">
        <v>0</v>
      </c>
      <c r="AC136" s="691">
        <v>0</v>
      </c>
      <c r="AD136" s="691">
        <v>0</v>
      </c>
      <c r="AE136" s="691">
        <v>0</v>
      </c>
      <c r="AF136" s="691">
        <v>0</v>
      </c>
      <c r="AG136" s="691">
        <v>0</v>
      </c>
      <c r="AH136" s="691">
        <v>0</v>
      </c>
      <c r="AI136" s="691">
        <v>0</v>
      </c>
      <c r="AJ136" s="691">
        <v>0</v>
      </c>
      <c r="AK136" s="691">
        <v>0</v>
      </c>
      <c r="AL136" s="691">
        <v>0</v>
      </c>
      <c r="AM136" s="691">
        <v>0</v>
      </c>
      <c r="AN136" s="691">
        <v>0</v>
      </c>
      <c r="AO136" s="691">
        <v>0</v>
      </c>
      <c r="AP136" s="632"/>
      <c r="AQ136" s="691"/>
      <c r="AR136" s="691"/>
      <c r="AS136" s="691"/>
      <c r="AT136" s="691"/>
      <c r="AU136" s="691">
        <v>0</v>
      </c>
      <c r="AV136" s="691">
        <v>0</v>
      </c>
      <c r="AW136" s="691">
        <v>0</v>
      </c>
      <c r="AX136" s="691">
        <v>0</v>
      </c>
      <c r="AY136" s="691">
        <v>0</v>
      </c>
      <c r="AZ136" s="691">
        <v>0</v>
      </c>
      <c r="BA136" s="691">
        <v>0</v>
      </c>
      <c r="BB136" s="691">
        <v>0</v>
      </c>
      <c r="BC136" s="691">
        <v>0</v>
      </c>
      <c r="BD136" s="691">
        <v>0</v>
      </c>
      <c r="BE136" s="691">
        <v>0</v>
      </c>
      <c r="BF136" s="691">
        <v>0</v>
      </c>
      <c r="BG136" s="691">
        <v>0</v>
      </c>
      <c r="BH136" s="691">
        <v>0</v>
      </c>
      <c r="BI136" s="691">
        <v>0</v>
      </c>
      <c r="BJ136" s="691">
        <v>0</v>
      </c>
      <c r="BK136" s="691">
        <v>0</v>
      </c>
      <c r="BL136" s="691">
        <v>0</v>
      </c>
      <c r="BM136" s="691">
        <v>0</v>
      </c>
      <c r="BN136" s="691">
        <v>0</v>
      </c>
      <c r="BO136" s="691">
        <v>0</v>
      </c>
      <c r="BP136" s="691">
        <v>0</v>
      </c>
      <c r="BQ136" s="691">
        <v>0</v>
      </c>
      <c r="BR136" s="691">
        <v>0</v>
      </c>
      <c r="BS136" s="691">
        <v>0</v>
      </c>
      <c r="BT136" s="691">
        <v>0</v>
      </c>
      <c r="BU136" s="163"/>
    </row>
    <row r="137" spans="2:73" ht="15.6">
      <c r="B137" s="690"/>
      <c r="C137" s="690"/>
      <c r="D137" s="690" t="s">
        <v>120</v>
      </c>
      <c r="E137" s="690"/>
      <c r="F137" s="690"/>
      <c r="G137" s="690"/>
      <c r="H137" s="690">
        <v>2015</v>
      </c>
      <c r="I137" s="643" t="s">
        <v>574</v>
      </c>
      <c r="J137" s="643" t="s">
        <v>588</v>
      </c>
      <c r="K137" s="632"/>
      <c r="L137" s="691"/>
      <c r="M137" s="691"/>
      <c r="N137" s="691"/>
      <c r="O137" s="691"/>
      <c r="P137" s="691">
        <v>0</v>
      </c>
      <c r="Q137" s="691">
        <v>0</v>
      </c>
      <c r="R137" s="691">
        <v>0</v>
      </c>
      <c r="S137" s="691">
        <v>0</v>
      </c>
      <c r="T137" s="691">
        <v>0</v>
      </c>
      <c r="U137" s="691">
        <v>0</v>
      </c>
      <c r="V137" s="691">
        <v>0</v>
      </c>
      <c r="W137" s="691">
        <v>0</v>
      </c>
      <c r="X137" s="691">
        <v>0</v>
      </c>
      <c r="Y137" s="691">
        <v>0</v>
      </c>
      <c r="Z137" s="691">
        <v>0</v>
      </c>
      <c r="AA137" s="691">
        <v>0</v>
      </c>
      <c r="AB137" s="691">
        <v>0</v>
      </c>
      <c r="AC137" s="691">
        <v>0</v>
      </c>
      <c r="AD137" s="691">
        <v>0</v>
      </c>
      <c r="AE137" s="691">
        <v>0</v>
      </c>
      <c r="AF137" s="691">
        <v>0</v>
      </c>
      <c r="AG137" s="691">
        <v>0</v>
      </c>
      <c r="AH137" s="691">
        <v>0</v>
      </c>
      <c r="AI137" s="691">
        <v>0</v>
      </c>
      <c r="AJ137" s="691">
        <v>0</v>
      </c>
      <c r="AK137" s="691">
        <v>0</v>
      </c>
      <c r="AL137" s="691">
        <v>0</v>
      </c>
      <c r="AM137" s="691">
        <v>0</v>
      </c>
      <c r="AN137" s="691">
        <v>0</v>
      </c>
      <c r="AO137" s="691">
        <v>0</v>
      </c>
      <c r="AP137" s="632"/>
      <c r="AQ137" s="691"/>
      <c r="AR137" s="691"/>
      <c r="AS137" s="691"/>
      <c r="AT137" s="691"/>
      <c r="AU137" s="691">
        <v>0</v>
      </c>
      <c r="AV137" s="691">
        <v>0</v>
      </c>
      <c r="AW137" s="691">
        <v>0</v>
      </c>
      <c r="AX137" s="691">
        <v>0</v>
      </c>
      <c r="AY137" s="691">
        <v>0</v>
      </c>
      <c r="AZ137" s="691">
        <v>0</v>
      </c>
      <c r="BA137" s="691">
        <v>0</v>
      </c>
      <c r="BB137" s="691">
        <v>0</v>
      </c>
      <c r="BC137" s="691">
        <v>0</v>
      </c>
      <c r="BD137" s="691">
        <v>0</v>
      </c>
      <c r="BE137" s="691">
        <v>0</v>
      </c>
      <c r="BF137" s="691">
        <v>0</v>
      </c>
      <c r="BG137" s="691">
        <v>0</v>
      </c>
      <c r="BH137" s="691">
        <v>0</v>
      </c>
      <c r="BI137" s="691">
        <v>0</v>
      </c>
      <c r="BJ137" s="691">
        <v>0</v>
      </c>
      <c r="BK137" s="691">
        <v>0</v>
      </c>
      <c r="BL137" s="691">
        <v>0</v>
      </c>
      <c r="BM137" s="691">
        <v>0</v>
      </c>
      <c r="BN137" s="691">
        <v>0</v>
      </c>
      <c r="BO137" s="691">
        <v>0</v>
      </c>
      <c r="BP137" s="691">
        <v>0</v>
      </c>
      <c r="BQ137" s="691">
        <v>0</v>
      </c>
      <c r="BR137" s="691">
        <v>0</v>
      </c>
      <c r="BS137" s="691">
        <v>0</v>
      </c>
      <c r="BT137" s="691">
        <v>0</v>
      </c>
      <c r="BU137" s="163"/>
    </row>
    <row r="138" spans="2:73" ht="15.6">
      <c r="B138" s="690"/>
      <c r="C138" s="690"/>
      <c r="D138" s="690" t="s">
        <v>121</v>
      </c>
      <c r="E138" s="690"/>
      <c r="F138" s="690"/>
      <c r="G138" s="690"/>
      <c r="H138" s="690">
        <v>2015</v>
      </c>
      <c r="I138" s="643" t="s">
        <v>574</v>
      </c>
      <c r="J138" s="643" t="s">
        <v>588</v>
      </c>
      <c r="K138" s="632"/>
      <c r="L138" s="691"/>
      <c r="M138" s="691"/>
      <c r="N138" s="691"/>
      <c r="O138" s="691"/>
      <c r="P138" s="691">
        <v>0</v>
      </c>
      <c r="Q138" s="691">
        <v>0</v>
      </c>
      <c r="R138" s="691">
        <v>0</v>
      </c>
      <c r="S138" s="691">
        <v>0</v>
      </c>
      <c r="T138" s="691">
        <v>0</v>
      </c>
      <c r="U138" s="691">
        <v>0</v>
      </c>
      <c r="V138" s="691">
        <v>0</v>
      </c>
      <c r="W138" s="691">
        <v>0</v>
      </c>
      <c r="X138" s="691">
        <v>0</v>
      </c>
      <c r="Y138" s="691">
        <v>0</v>
      </c>
      <c r="Z138" s="691">
        <v>0</v>
      </c>
      <c r="AA138" s="691">
        <v>0</v>
      </c>
      <c r="AB138" s="691">
        <v>0</v>
      </c>
      <c r="AC138" s="691">
        <v>0</v>
      </c>
      <c r="AD138" s="691">
        <v>0</v>
      </c>
      <c r="AE138" s="691">
        <v>0</v>
      </c>
      <c r="AF138" s="691">
        <v>0</v>
      </c>
      <c r="AG138" s="691">
        <v>0</v>
      </c>
      <c r="AH138" s="691">
        <v>0</v>
      </c>
      <c r="AI138" s="691">
        <v>0</v>
      </c>
      <c r="AJ138" s="691">
        <v>0</v>
      </c>
      <c r="AK138" s="691">
        <v>0</v>
      </c>
      <c r="AL138" s="691">
        <v>0</v>
      </c>
      <c r="AM138" s="691">
        <v>0</v>
      </c>
      <c r="AN138" s="691">
        <v>0</v>
      </c>
      <c r="AO138" s="691">
        <v>0</v>
      </c>
      <c r="AP138" s="632"/>
      <c r="AQ138" s="691"/>
      <c r="AR138" s="691"/>
      <c r="AS138" s="691"/>
      <c r="AT138" s="691"/>
      <c r="AU138" s="691">
        <v>0</v>
      </c>
      <c r="AV138" s="691">
        <v>0</v>
      </c>
      <c r="AW138" s="691">
        <v>0</v>
      </c>
      <c r="AX138" s="691">
        <v>0</v>
      </c>
      <c r="AY138" s="691">
        <v>0</v>
      </c>
      <c r="AZ138" s="691">
        <v>0</v>
      </c>
      <c r="BA138" s="691">
        <v>0</v>
      </c>
      <c r="BB138" s="691">
        <v>0</v>
      </c>
      <c r="BC138" s="691">
        <v>0</v>
      </c>
      <c r="BD138" s="691">
        <v>0</v>
      </c>
      <c r="BE138" s="691">
        <v>0</v>
      </c>
      <c r="BF138" s="691">
        <v>0</v>
      </c>
      <c r="BG138" s="691">
        <v>0</v>
      </c>
      <c r="BH138" s="691">
        <v>0</v>
      </c>
      <c r="BI138" s="691">
        <v>0</v>
      </c>
      <c r="BJ138" s="691">
        <v>0</v>
      </c>
      <c r="BK138" s="691">
        <v>0</v>
      </c>
      <c r="BL138" s="691">
        <v>0</v>
      </c>
      <c r="BM138" s="691">
        <v>0</v>
      </c>
      <c r="BN138" s="691">
        <v>0</v>
      </c>
      <c r="BO138" s="691">
        <v>0</v>
      </c>
      <c r="BP138" s="691">
        <v>0</v>
      </c>
      <c r="BQ138" s="691">
        <v>0</v>
      </c>
      <c r="BR138" s="691">
        <v>0</v>
      </c>
      <c r="BS138" s="691">
        <v>0</v>
      </c>
      <c r="BT138" s="691">
        <v>0</v>
      </c>
      <c r="BU138" s="163"/>
    </row>
    <row r="139" spans="2:73" ht="15.6">
      <c r="B139" s="690"/>
      <c r="C139" s="690"/>
      <c r="D139" s="690" t="s">
        <v>122</v>
      </c>
      <c r="E139" s="690"/>
      <c r="F139" s="690"/>
      <c r="G139" s="690"/>
      <c r="H139" s="690">
        <v>2015</v>
      </c>
      <c r="I139" s="643" t="s">
        <v>574</v>
      </c>
      <c r="J139" s="643" t="s">
        <v>588</v>
      </c>
      <c r="K139" s="632"/>
      <c r="L139" s="691"/>
      <c r="M139" s="691"/>
      <c r="N139" s="691"/>
      <c r="O139" s="691"/>
      <c r="P139" s="691">
        <v>0</v>
      </c>
      <c r="Q139" s="691">
        <v>0</v>
      </c>
      <c r="R139" s="691">
        <v>0</v>
      </c>
      <c r="S139" s="691">
        <v>0</v>
      </c>
      <c r="T139" s="691">
        <v>0</v>
      </c>
      <c r="U139" s="691">
        <v>0</v>
      </c>
      <c r="V139" s="691">
        <v>0</v>
      </c>
      <c r="W139" s="691">
        <v>0</v>
      </c>
      <c r="X139" s="691">
        <v>0</v>
      </c>
      <c r="Y139" s="691">
        <v>0</v>
      </c>
      <c r="Z139" s="691">
        <v>0</v>
      </c>
      <c r="AA139" s="691">
        <v>0</v>
      </c>
      <c r="AB139" s="691">
        <v>0</v>
      </c>
      <c r="AC139" s="691">
        <v>0</v>
      </c>
      <c r="AD139" s="691">
        <v>0</v>
      </c>
      <c r="AE139" s="691">
        <v>0</v>
      </c>
      <c r="AF139" s="691">
        <v>0</v>
      </c>
      <c r="AG139" s="691">
        <v>0</v>
      </c>
      <c r="AH139" s="691">
        <v>0</v>
      </c>
      <c r="AI139" s="691">
        <v>0</v>
      </c>
      <c r="AJ139" s="691">
        <v>0</v>
      </c>
      <c r="AK139" s="691">
        <v>0</v>
      </c>
      <c r="AL139" s="691">
        <v>0</v>
      </c>
      <c r="AM139" s="691">
        <v>0</v>
      </c>
      <c r="AN139" s="691">
        <v>0</v>
      </c>
      <c r="AO139" s="691">
        <v>0</v>
      </c>
      <c r="AP139" s="632"/>
      <c r="AQ139" s="691"/>
      <c r="AR139" s="691"/>
      <c r="AS139" s="691"/>
      <c r="AT139" s="691"/>
      <c r="AU139" s="691">
        <v>0</v>
      </c>
      <c r="AV139" s="691">
        <v>0</v>
      </c>
      <c r="AW139" s="691">
        <v>0</v>
      </c>
      <c r="AX139" s="691">
        <v>0</v>
      </c>
      <c r="AY139" s="691">
        <v>0</v>
      </c>
      <c r="AZ139" s="691">
        <v>0</v>
      </c>
      <c r="BA139" s="691">
        <v>0</v>
      </c>
      <c r="BB139" s="691">
        <v>0</v>
      </c>
      <c r="BC139" s="691">
        <v>0</v>
      </c>
      <c r="BD139" s="691">
        <v>0</v>
      </c>
      <c r="BE139" s="691">
        <v>0</v>
      </c>
      <c r="BF139" s="691">
        <v>0</v>
      </c>
      <c r="BG139" s="691">
        <v>0</v>
      </c>
      <c r="BH139" s="691">
        <v>0</v>
      </c>
      <c r="BI139" s="691">
        <v>0</v>
      </c>
      <c r="BJ139" s="691">
        <v>0</v>
      </c>
      <c r="BK139" s="691">
        <v>0</v>
      </c>
      <c r="BL139" s="691">
        <v>0</v>
      </c>
      <c r="BM139" s="691">
        <v>0</v>
      </c>
      <c r="BN139" s="691">
        <v>0</v>
      </c>
      <c r="BO139" s="691">
        <v>0</v>
      </c>
      <c r="BP139" s="691">
        <v>0</v>
      </c>
      <c r="BQ139" s="691">
        <v>0</v>
      </c>
      <c r="BR139" s="691">
        <v>0</v>
      </c>
      <c r="BS139" s="691">
        <v>0</v>
      </c>
      <c r="BT139" s="691">
        <v>0</v>
      </c>
      <c r="BU139" s="163"/>
    </row>
    <row r="140" spans="2:73" ht="15.6">
      <c r="B140" s="690"/>
      <c r="C140" s="690"/>
      <c r="D140" s="690" t="s">
        <v>124</v>
      </c>
      <c r="E140" s="690"/>
      <c r="F140" s="690"/>
      <c r="G140" s="690"/>
      <c r="H140" s="690">
        <v>2015</v>
      </c>
      <c r="I140" s="643" t="s">
        <v>574</v>
      </c>
      <c r="J140" s="643" t="s">
        <v>588</v>
      </c>
      <c r="K140" s="632"/>
      <c r="L140" s="691"/>
      <c r="M140" s="691"/>
      <c r="N140" s="691"/>
      <c r="O140" s="691"/>
      <c r="P140" s="691">
        <v>0</v>
      </c>
      <c r="Q140" s="691">
        <v>0</v>
      </c>
      <c r="R140" s="691">
        <v>0</v>
      </c>
      <c r="S140" s="691">
        <v>0</v>
      </c>
      <c r="T140" s="691">
        <v>0</v>
      </c>
      <c r="U140" s="691">
        <v>0</v>
      </c>
      <c r="V140" s="691">
        <v>0</v>
      </c>
      <c r="W140" s="691">
        <v>0</v>
      </c>
      <c r="X140" s="691">
        <v>0</v>
      </c>
      <c r="Y140" s="691">
        <v>0</v>
      </c>
      <c r="Z140" s="691">
        <v>0</v>
      </c>
      <c r="AA140" s="691">
        <v>0</v>
      </c>
      <c r="AB140" s="691">
        <v>0</v>
      </c>
      <c r="AC140" s="691">
        <v>0</v>
      </c>
      <c r="AD140" s="691">
        <v>0</v>
      </c>
      <c r="AE140" s="691">
        <v>0</v>
      </c>
      <c r="AF140" s="691">
        <v>0</v>
      </c>
      <c r="AG140" s="691">
        <v>0</v>
      </c>
      <c r="AH140" s="691">
        <v>0</v>
      </c>
      <c r="AI140" s="691">
        <v>0</v>
      </c>
      <c r="AJ140" s="691">
        <v>0</v>
      </c>
      <c r="AK140" s="691">
        <v>0</v>
      </c>
      <c r="AL140" s="691">
        <v>0</v>
      </c>
      <c r="AM140" s="691">
        <v>0</v>
      </c>
      <c r="AN140" s="691">
        <v>0</v>
      </c>
      <c r="AO140" s="691">
        <v>0</v>
      </c>
      <c r="AP140" s="632"/>
      <c r="AQ140" s="691"/>
      <c r="AR140" s="691"/>
      <c r="AS140" s="691"/>
      <c r="AT140" s="691"/>
      <c r="AU140" s="691">
        <v>0</v>
      </c>
      <c r="AV140" s="691">
        <v>0</v>
      </c>
      <c r="AW140" s="691">
        <v>0</v>
      </c>
      <c r="AX140" s="691">
        <v>0</v>
      </c>
      <c r="AY140" s="691">
        <v>0</v>
      </c>
      <c r="AZ140" s="691">
        <v>0</v>
      </c>
      <c r="BA140" s="691">
        <v>0</v>
      </c>
      <c r="BB140" s="691">
        <v>0</v>
      </c>
      <c r="BC140" s="691">
        <v>0</v>
      </c>
      <c r="BD140" s="691">
        <v>0</v>
      </c>
      <c r="BE140" s="691">
        <v>0</v>
      </c>
      <c r="BF140" s="691">
        <v>0</v>
      </c>
      <c r="BG140" s="691">
        <v>0</v>
      </c>
      <c r="BH140" s="691">
        <v>0</v>
      </c>
      <c r="BI140" s="691">
        <v>0</v>
      </c>
      <c r="BJ140" s="691">
        <v>0</v>
      </c>
      <c r="BK140" s="691">
        <v>0</v>
      </c>
      <c r="BL140" s="691">
        <v>0</v>
      </c>
      <c r="BM140" s="691">
        <v>0</v>
      </c>
      <c r="BN140" s="691">
        <v>0</v>
      </c>
      <c r="BO140" s="691">
        <v>0</v>
      </c>
      <c r="BP140" s="691">
        <v>0</v>
      </c>
      <c r="BQ140" s="691">
        <v>0</v>
      </c>
      <c r="BR140" s="691">
        <v>0</v>
      </c>
      <c r="BS140" s="691">
        <v>0</v>
      </c>
      <c r="BT140" s="691">
        <v>0</v>
      </c>
      <c r="BU140" s="163"/>
    </row>
    <row r="141" spans="2:73" ht="15.6">
      <c r="B141" s="690"/>
      <c r="C141" s="690"/>
      <c r="D141" s="690" t="s">
        <v>123</v>
      </c>
      <c r="E141" s="690"/>
      <c r="F141" s="690"/>
      <c r="G141" s="690"/>
      <c r="H141" s="690">
        <v>2015</v>
      </c>
      <c r="I141" s="643" t="s">
        <v>574</v>
      </c>
      <c r="J141" s="643" t="s">
        <v>588</v>
      </c>
      <c r="K141" s="632"/>
      <c r="L141" s="691"/>
      <c r="M141" s="691"/>
      <c r="N141" s="691"/>
      <c r="O141" s="691"/>
      <c r="P141" s="691">
        <v>0</v>
      </c>
      <c r="Q141" s="691">
        <v>0</v>
      </c>
      <c r="R141" s="691">
        <v>0</v>
      </c>
      <c r="S141" s="691">
        <v>0</v>
      </c>
      <c r="T141" s="691">
        <v>0</v>
      </c>
      <c r="U141" s="691">
        <v>0</v>
      </c>
      <c r="V141" s="691">
        <v>0</v>
      </c>
      <c r="W141" s="691">
        <v>0</v>
      </c>
      <c r="X141" s="691">
        <v>0</v>
      </c>
      <c r="Y141" s="691">
        <v>0</v>
      </c>
      <c r="Z141" s="691">
        <v>0</v>
      </c>
      <c r="AA141" s="691">
        <v>0</v>
      </c>
      <c r="AB141" s="691">
        <v>0</v>
      </c>
      <c r="AC141" s="691">
        <v>0</v>
      </c>
      <c r="AD141" s="691">
        <v>0</v>
      </c>
      <c r="AE141" s="691">
        <v>0</v>
      </c>
      <c r="AF141" s="691">
        <v>0</v>
      </c>
      <c r="AG141" s="691">
        <v>0</v>
      </c>
      <c r="AH141" s="691">
        <v>0</v>
      </c>
      <c r="AI141" s="691">
        <v>0</v>
      </c>
      <c r="AJ141" s="691">
        <v>0</v>
      </c>
      <c r="AK141" s="691">
        <v>0</v>
      </c>
      <c r="AL141" s="691">
        <v>0</v>
      </c>
      <c r="AM141" s="691">
        <v>0</v>
      </c>
      <c r="AN141" s="691">
        <v>0</v>
      </c>
      <c r="AO141" s="691">
        <v>0</v>
      </c>
      <c r="AP141" s="632"/>
      <c r="AQ141" s="691"/>
      <c r="AR141" s="691"/>
      <c r="AS141" s="691"/>
      <c r="AT141" s="691"/>
      <c r="AU141" s="691">
        <v>0</v>
      </c>
      <c r="AV141" s="691">
        <v>0</v>
      </c>
      <c r="AW141" s="691">
        <v>0</v>
      </c>
      <c r="AX141" s="691">
        <v>0</v>
      </c>
      <c r="AY141" s="691">
        <v>0</v>
      </c>
      <c r="AZ141" s="691">
        <v>0</v>
      </c>
      <c r="BA141" s="691">
        <v>0</v>
      </c>
      <c r="BB141" s="691">
        <v>0</v>
      </c>
      <c r="BC141" s="691">
        <v>0</v>
      </c>
      <c r="BD141" s="691">
        <v>0</v>
      </c>
      <c r="BE141" s="691">
        <v>0</v>
      </c>
      <c r="BF141" s="691">
        <v>0</v>
      </c>
      <c r="BG141" s="691">
        <v>0</v>
      </c>
      <c r="BH141" s="691">
        <v>0</v>
      </c>
      <c r="BI141" s="691">
        <v>0</v>
      </c>
      <c r="BJ141" s="691">
        <v>0</v>
      </c>
      <c r="BK141" s="691">
        <v>0</v>
      </c>
      <c r="BL141" s="691">
        <v>0</v>
      </c>
      <c r="BM141" s="691">
        <v>0</v>
      </c>
      <c r="BN141" s="691">
        <v>0</v>
      </c>
      <c r="BO141" s="691">
        <v>0</v>
      </c>
      <c r="BP141" s="691">
        <v>0</v>
      </c>
      <c r="BQ141" s="691">
        <v>0</v>
      </c>
      <c r="BR141" s="691">
        <v>0</v>
      </c>
      <c r="BS141" s="691">
        <v>0</v>
      </c>
      <c r="BT141" s="691">
        <v>0</v>
      </c>
      <c r="BU141" s="163"/>
    </row>
    <row r="142" spans="2:73" ht="15.6">
      <c r="B142" s="690"/>
      <c r="C142" s="690"/>
      <c r="D142" s="690" t="s">
        <v>741</v>
      </c>
      <c r="E142" s="690"/>
      <c r="F142" s="690"/>
      <c r="G142" s="690"/>
      <c r="H142" s="690">
        <v>2015</v>
      </c>
      <c r="I142" s="643" t="s">
        <v>574</v>
      </c>
      <c r="J142" s="643" t="s">
        <v>588</v>
      </c>
      <c r="K142" s="632"/>
      <c r="L142" s="691"/>
      <c r="M142" s="691"/>
      <c r="N142" s="691"/>
      <c r="O142" s="691"/>
      <c r="P142" s="691">
        <v>0</v>
      </c>
      <c r="Q142" s="691">
        <v>0</v>
      </c>
      <c r="R142" s="691">
        <v>0</v>
      </c>
      <c r="S142" s="691">
        <v>0</v>
      </c>
      <c r="T142" s="691">
        <v>0</v>
      </c>
      <c r="U142" s="691">
        <v>0</v>
      </c>
      <c r="V142" s="691">
        <v>0</v>
      </c>
      <c r="W142" s="691">
        <v>0</v>
      </c>
      <c r="X142" s="691">
        <v>0</v>
      </c>
      <c r="Y142" s="691">
        <v>0</v>
      </c>
      <c r="Z142" s="691">
        <v>0</v>
      </c>
      <c r="AA142" s="691">
        <v>0</v>
      </c>
      <c r="AB142" s="691">
        <v>0</v>
      </c>
      <c r="AC142" s="691">
        <v>0</v>
      </c>
      <c r="AD142" s="691">
        <v>0</v>
      </c>
      <c r="AE142" s="691">
        <v>0</v>
      </c>
      <c r="AF142" s="691">
        <v>0</v>
      </c>
      <c r="AG142" s="691">
        <v>0</v>
      </c>
      <c r="AH142" s="691">
        <v>0</v>
      </c>
      <c r="AI142" s="691">
        <v>0</v>
      </c>
      <c r="AJ142" s="691">
        <v>0</v>
      </c>
      <c r="AK142" s="691">
        <v>0</v>
      </c>
      <c r="AL142" s="691">
        <v>0</v>
      </c>
      <c r="AM142" s="691">
        <v>0</v>
      </c>
      <c r="AN142" s="691">
        <v>0</v>
      </c>
      <c r="AO142" s="691">
        <v>0</v>
      </c>
      <c r="AP142" s="632"/>
      <c r="AQ142" s="691"/>
      <c r="AR142" s="691"/>
      <c r="AS142" s="691"/>
      <c r="AT142" s="691"/>
      <c r="AU142" s="691">
        <v>0</v>
      </c>
      <c r="AV142" s="691">
        <v>0</v>
      </c>
      <c r="AW142" s="691">
        <v>0</v>
      </c>
      <c r="AX142" s="691">
        <v>0</v>
      </c>
      <c r="AY142" s="691">
        <v>0</v>
      </c>
      <c r="AZ142" s="691">
        <v>0</v>
      </c>
      <c r="BA142" s="691">
        <v>0</v>
      </c>
      <c r="BB142" s="691">
        <v>0</v>
      </c>
      <c r="BC142" s="691">
        <v>0</v>
      </c>
      <c r="BD142" s="691">
        <v>0</v>
      </c>
      <c r="BE142" s="691">
        <v>0</v>
      </c>
      <c r="BF142" s="691">
        <v>0</v>
      </c>
      <c r="BG142" s="691">
        <v>0</v>
      </c>
      <c r="BH142" s="691">
        <v>0</v>
      </c>
      <c r="BI142" s="691">
        <v>0</v>
      </c>
      <c r="BJ142" s="691">
        <v>0</v>
      </c>
      <c r="BK142" s="691">
        <v>0</v>
      </c>
      <c r="BL142" s="691">
        <v>0</v>
      </c>
      <c r="BM142" s="691">
        <v>0</v>
      </c>
      <c r="BN142" s="691">
        <v>0</v>
      </c>
      <c r="BO142" s="691">
        <v>0</v>
      </c>
      <c r="BP142" s="691">
        <v>0</v>
      </c>
      <c r="BQ142" s="691">
        <v>0</v>
      </c>
      <c r="BR142" s="691">
        <v>0</v>
      </c>
      <c r="BS142" s="691">
        <v>0</v>
      </c>
      <c r="BT142" s="691">
        <v>0</v>
      </c>
      <c r="BU142" s="163"/>
    </row>
    <row r="143" spans="2:73" ht="15.6">
      <c r="B143" s="690"/>
      <c r="C143" s="690"/>
      <c r="D143" s="690" t="s">
        <v>742</v>
      </c>
      <c r="E143" s="690"/>
      <c r="F143" s="690"/>
      <c r="G143" s="690"/>
      <c r="H143" s="690">
        <v>2015</v>
      </c>
      <c r="I143" s="643" t="s">
        <v>574</v>
      </c>
      <c r="J143" s="643" t="s">
        <v>588</v>
      </c>
      <c r="K143" s="632"/>
      <c r="L143" s="691"/>
      <c r="M143" s="691"/>
      <c r="N143" s="691"/>
      <c r="O143" s="691"/>
      <c r="P143" s="691">
        <v>0</v>
      </c>
      <c r="Q143" s="691">
        <v>0</v>
      </c>
      <c r="R143" s="691">
        <v>0</v>
      </c>
      <c r="S143" s="691">
        <v>0</v>
      </c>
      <c r="T143" s="691">
        <v>0</v>
      </c>
      <c r="U143" s="691">
        <v>0</v>
      </c>
      <c r="V143" s="691">
        <v>0</v>
      </c>
      <c r="W143" s="691">
        <v>0</v>
      </c>
      <c r="X143" s="691">
        <v>0</v>
      </c>
      <c r="Y143" s="691">
        <v>0</v>
      </c>
      <c r="Z143" s="691">
        <v>0</v>
      </c>
      <c r="AA143" s="691">
        <v>0</v>
      </c>
      <c r="AB143" s="691">
        <v>0</v>
      </c>
      <c r="AC143" s="691">
        <v>0</v>
      </c>
      <c r="AD143" s="691">
        <v>0</v>
      </c>
      <c r="AE143" s="691">
        <v>0</v>
      </c>
      <c r="AF143" s="691">
        <v>0</v>
      </c>
      <c r="AG143" s="691">
        <v>0</v>
      </c>
      <c r="AH143" s="691">
        <v>0</v>
      </c>
      <c r="AI143" s="691">
        <v>0</v>
      </c>
      <c r="AJ143" s="691">
        <v>0</v>
      </c>
      <c r="AK143" s="691">
        <v>0</v>
      </c>
      <c r="AL143" s="691">
        <v>0</v>
      </c>
      <c r="AM143" s="691">
        <v>0</v>
      </c>
      <c r="AN143" s="691">
        <v>0</v>
      </c>
      <c r="AO143" s="691">
        <v>0</v>
      </c>
      <c r="AP143" s="632"/>
      <c r="AQ143" s="691"/>
      <c r="AR143" s="691"/>
      <c r="AS143" s="691"/>
      <c r="AT143" s="691"/>
      <c r="AU143" s="691">
        <v>0</v>
      </c>
      <c r="AV143" s="691">
        <v>0</v>
      </c>
      <c r="AW143" s="691">
        <v>0</v>
      </c>
      <c r="AX143" s="691">
        <v>0</v>
      </c>
      <c r="AY143" s="691">
        <v>0</v>
      </c>
      <c r="AZ143" s="691">
        <v>0</v>
      </c>
      <c r="BA143" s="691">
        <v>0</v>
      </c>
      <c r="BB143" s="691">
        <v>0</v>
      </c>
      <c r="BC143" s="691">
        <v>0</v>
      </c>
      <c r="BD143" s="691">
        <v>0</v>
      </c>
      <c r="BE143" s="691">
        <v>0</v>
      </c>
      <c r="BF143" s="691">
        <v>0</v>
      </c>
      <c r="BG143" s="691">
        <v>0</v>
      </c>
      <c r="BH143" s="691">
        <v>0</v>
      </c>
      <c r="BI143" s="691">
        <v>0</v>
      </c>
      <c r="BJ143" s="691">
        <v>0</v>
      </c>
      <c r="BK143" s="691">
        <v>0</v>
      </c>
      <c r="BL143" s="691">
        <v>0</v>
      </c>
      <c r="BM143" s="691">
        <v>0</v>
      </c>
      <c r="BN143" s="691">
        <v>0</v>
      </c>
      <c r="BO143" s="691">
        <v>0</v>
      </c>
      <c r="BP143" s="691">
        <v>0</v>
      </c>
      <c r="BQ143" s="691">
        <v>0</v>
      </c>
      <c r="BR143" s="691">
        <v>0</v>
      </c>
      <c r="BS143" s="691">
        <v>0</v>
      </c>
      <c r="BT143" s="691">
        <v>0</v>
      </c>
      <c r="BU143" s="163"/>
    </row>
    <row r="144" spans="2:73" ht="15.6">
      <c r="B144" s="690"/>
      <c r="C144" s="690"/>
      <c r="D144" s="690" t="s">
        <v>743</v>
      </c>
      <c r="E144" s="690"/>
      <c r="F144" s="690"/>
      <c r="G144" s="690"/>
      <c r="H144" s="690">
        <v>2015</v>
      </c>
      <c r="I144" s="643" t="s">
        <v>574</v>
      </c>
      <c r="J144" s="643" t="s">
        <v>588</v>
      </c>
      <c r="K144" s="632"/>
      <c r="L144" s="691"/>
      <c r="M144" s="691"/>
      <c r="N144" s="691"/>
      <c r="O144" s="691"/>
      <c r="P144" s="691">
        <v>0</v>
      </c>
      <c r="Q144" s="691">
        <v>0</v>
      </c>
      <c r="R144" s="691">
        <v>0</v>
      </c>
      <c r="S144" s="691">
        <v>0</v>
      </c>
      <c r="T144" s="691">
        <v>0</v>
      </c>
      <c r="U144" s="691">
        <v>0</v>
      </c>
      <c r="V144" s="691">
        <v>0</v>
      </c>
      <c r="W144" s="691">
        <v>0</v>
      </c>
      <c r="X144" s="691">
        <v>0</v>
      </c>
      <c r="Y144" s="691">
        <v>0</v>
      </c>
      <c r="Z144" s="691">
        <v>0</v>
      </c>
      <c r="AA144" s="691">
        <v>0</v>
      </c>
      <c r="AB144" s="691">
        <v>0</v>
      </c>
      <c r="AC144" s="691">
        <v>0</v>
      </c>
      <c r="AD144" s="691">
        <v>0</v>
      </c>
      <c r="AE144" s="691">
        <v>0</v>
      </c>
      <c r="AF144" s="691">
        <v>0</v>
      </c>
      <c r="AG144" s="691">
        <v>0</v>
      </c>
      <c r="AH144" s="691">
        <v>0</v>
      </c>
      <c r="AI144" s="691">
        <v>0</v>
      </c>
      <c r="AJ144" s="691">
        <v>0</v>
      </c>
      <c r="AK144" s="691">
        <v>0</v>
      </c>
      <c r="AL144" s="691">
        <v>0</v>
      </c>
      <c r="AM144" s="691">
        <v>0</v>
      </c>
      <c r="AN144" s="691">
        <v>0</v>
      </c>
      <c r="AO144" s="691">
        <v>0</v>
      </c>
      <c r="AP144" s="632"/>
      <c r="AQ144" s="691"/>
      <c r="AR144" s="691"/>
      <c r="AS144" s="691"/>
      <c r="AT144" s="691"/>
      <c r="AU144" s="691">
        <v>0</v>
      </c>
      <c r="AV144" s="691">
        <v>0</v>
      </c>
      <c r="AW144" s="691">
        <v>0</v>
      </c>
      <c r="AX144" s="691">
        <v>0</v>
      </c>
      <c r="AY144" s="691">
        <v>0</v>
      </c>
      <c r="AZ144" s="691">
        <v>0</v>
      </c>
      <c r="BA144" s="691">
        <v>0</v>
      </c>
      <c r="BB144" s="691">
        <v>0</v>
      </c>
      <c r="BC144" s="691">
        <v>0</v>
      </c>
      <c r="BD144" s="691">
        <v>0</v>
      </c>
      <c r="BE144" s="691">
        <v>0</v>
      </c>
      <c r="BF144" s="691">
        <v>0</v>
      </c>
      <c r="BG144" s="691">
        <v>0</v>
      </c>
      <c r="BH144" s="691">
        <v>0</v>
      </c>
      <c r="BI144" s="691">
        <v>0</v>
      </c>
      <c r="BJ144" s="691">
        <v>0</v>
      </c>
      <c r="BK144" s="691">
        <v>0</v>
      </c>
      <c r="BL144" s="691">
        <v>0</v>
      </c>
      <c r="BM144" s="691">
        <v>0</v>
      </c>
      <c r="BN144" s="691">
        <v>0</v>
      </c>
      <c r="BO144" s="691">
        <v>0</v>
      </c>
      <c r="BP144" s="691">
        <v>0</v>
      </c>
      <c r="BQ144" s="691">
        <v>0</v>
      </c>
      <c r="BR144" s="691">
        <v>0</v>
      </c>
      <c r="BS144" s="691">
        <v>0</v>
      </c>
      <c r="BT144" s="691">
        <v>0</v>
      </c>
      <c r="BU144" s="163"/>
    </row>
    <row r="145" spans="2:73" ht="15.6">
      <c r="B145" s="690"/>
      <c r="C145" s="690"/>
      <c r="D145" s="690" t="s">
        <v>744</v>
      </c>
      <c r="E145" s="690"/>
      <c r="F145" s="690"/>
      <c r="G145" s="690"/>
      <c r="H145" s="690">
        <v>2015</v>
      </c>
      <c r="I145" s="643" t="s">
        <v>574</v>
      </c>
      <c r="J145" s="643" t="s">
        <v>588</v>
      </c>
      <c r="K145" s="632"/>
      <c r="L145" s="691"/>
      <c r="M145" s="691"/>
      <c r="N145" s="691"/>
      <c r="O145" s="691"/>
      <c r="P145" s="691">
        <v>0</v>
      </c>
      <c r="Q145" s="691">
        <v>0</v>
      </c>
      <c r="R145" s="691">
        <v>0</v>
      </c>
      <c r="S145" s="691">
        <v>0</v>
      </c>
      <c r="T145" s="691">
        <v>0</v>
      </c>
      <c r="U145" s="691">
        <v>0</v>
      </c>
      <c r="V145" s="691">
        <v>0</v>
      </c>
      <c r="W145" s="691">
        <v>0</v>
      </c>
      <c r="X145" s="691">
        <v>0</v>
      </c>
      <c r="Y145" s="691">
        <v>0</v>
      </c>
      <c r="Z145" s="691">
        <v>0</v>
      </c>
      <c r="AA145" s="691">
        <v>0</v>
      </c>
      <c r="AB145" s="691">
        <v>0</v>
      </c>
      <c r="AC145" s="691">
        <v>0</v>
      </c>
      <c r="AD145" s="691">
        <v>0</v>
      </c>
      <c r="AE145" s="691">
        <v>0</v>
      </c>
      <c r="AF145" s="691">
        <v>0</v>
      </c>
      <c r="AG145" s="691">
        <v>0</v>
      </c>
      <c r="AH145" s="691">
        <v>0</v>
      </c>
      <c r="AI145" s="691">
        <v>0</v>
      </c>
      <c r="AJ145" s="691">
        <v>0</v>
      </c>
      <c r="AK145" s="691">
        <v>0</v>
      </c>
      <c r="AL145" s="691">
        <v>0</v>
      </c>
      <c r="AM145" s="691">
        <v>0</v>
      </c>
      <c r="AN145" s="691">
        <v>0</v>
      </c>
      <c r="AO145" s="691">
        <v>0</v>
      </c>
      <c r="AP145" s="632"/>
      <c r="AQ145" s="691"/>
      <c r="AR145" s="691"/>
      <c r="AS145" s="691"/>
      <c r="AT145" s="691"/>
      <c r="AU145" s="691">
        <v>0</v>
      </c>
      <c r="AV145" s="691">
        <v>0</v>
      </c>
      <c r="AW145" s="691">
        <v>0</v>
      </c>
      <c r="AX145" s="691">
        <v>0</v>
      </c>
      <c r="AY145" s="691">
        <v>0</v>
      </c>
      <c r="AZ145" s="691">
        <v>0</v>
      </c>
      <c r="BA145" s="691">
        <v>0</v>
      </c>
      <c r="BB145" s="691">
        <v>0</v>
      </c>
      <c r="BC145" s="691">
        <v>0</v>
      </c>
      <c r="BD145" s="691">
        <v>0</v>
      </c>
      <c r="BE145" s="691">
        <v>0</v>
      </c>
      <c r="BF145" s="691">
        <v>0</v>
      </c>
      <c r="BG145" s="691">
        <v>0</v>
      </c>
      <c r="BH145" s="691">
        <v>0</v>
      </c>
      <c r="BI145" s="691">
        <v>0</v>
      </c>
      <c r="BJ145" s="691">
        <v>0</v>
      </c>
      <c r="BK145" s="691">
        <v>0</v>
      </c>
      <c r="BL145" s="691">
        <v>0</v>
      </c>
      <c r="BM145" s="691">
        <v>0</v>
      </c>
      <c r="BN145" s="691">
        <v>0</v>
      </c>
      <c r="BO145" s="691">
        <v>0</v>
      </c>
      <c r="BP145" s="691">
        <v>0</v>
      </c>
      <c r="BQ145" s="691">
        <v>0</v>
      </c>
      <c r="BR145" s="691">
        <v>0</v>
      </c>
      <c r="BS145" s="691">
        <v>0</v>
      </c>
      <c r="BT145" s="691">
        <v>0</v>
      </c>
      <c r="BU145" s="163"/>
    </row>
    <row r="146" spans="2:73" ht="15.6">
      <c r="B146" s="690"/>
      <c r="C146" s="690"/>
      <c r="D146" s="690" t="s">
        <v>745</v>
      </c>
      <c r="E146" s="690"/>
      <c r="F146" s="690"/>
      <c r="G146" s="690"/>
      <c r="H146" s="690">
        <v>2015</v>
      </c>
      <c r="I146" s="643" t="s">
        <v>574</v>
      </c>
      <c r="J146" s="643" t="s">
        <v>588</v>
      </c>
      <c r="K146" s="632"/>
      <c r="L146" s="691"/>
      <c r="M146" s="691"/>
      <c r="N146" s="691"/>
      <c r="O146" s="691"/>
      <c r="P146" s="691">
        <v>0</v>
      </c>
      <c r="Q146" s="691">
        <v>0</v>
      </c>
      <c r="R146" s="691">
        <v>0</v>
      </c>
      <c r="S146" s="691">
        <v>0</v>
      </c>
      <c r="T146" s="691">
        <v>0</v>
      </c>
      <c r="U146" s="691">
        <v>0</v>
      </c>
      <c r="V146" s="691">
        <v>0</v>
      </c>
      <c r="W146" s="691">
        <v>0</v>
      </c>
      <c r="X146" s="691">
        <v>0</v>
      </c>
      <c r="Y146" s="691">
        <v>0</v>
      </c>
      <c r="Z146" s="691">
        <v>0</v>
      </c>
      <c r="AA146" s="691">
        <v>0</v>
      </c>
      <c r="AB146" s="691">
        <v>0</v>
      </c>
      <c r="AC146" s="691">
        <v>0</v>
      </c>
      <c r="AD146" s="691">
        <v>0</v>
      </c>
      <c r="AE146" s="691">
        <v>0</v>
      </c>
      <c r="AF146" s="691">
        <v>0</v>
      </c>
      <c r="AG146" s="691">
        <v>0</v>
      </c>
      <c r="AH146" s="691">
        <v>0</v>
      </c>
      <c r="AI146" s="691">
        <v>0</v>
      </c>
      <c r="AJ146" s="691">
        <v>0</v>
      </c>
      <c r="AK146" s="691">
        <v>0</v>
      </c>
      <c r="AL146" s="691">
        <v>0</v>
      </c>
      <c r="AM146" s="691">
        <v>0</v>
      </c>
      <c r="AN146" s="691">
        <v>0</v>
      </c>
      <c r="AO146" s="691">
        <v>0</v>
      </c>
      <c r="AP146" s="632"/>
      <c r="AQ146" s="691"/>
      <c r="AR146" s="691"/>
      <c r="AS146" s="691"/>
      <c r="AT146" s="691"/>
      <c r="AU146" s="691">
        <v>0</v>
      </c>
      <c r="AV146" s="691">
        <v>0</v>
      </c>
      <c r="AW146" s="691">
        <v>0</v>
      </c>
      <c r="AX146" s="691">
        <v>0</v>
      </c>
      <c r="AY146" s="691">
        <v>0</v>
      </c>
      <c r="AZ146" s="691">
        <v>0</v>
      </c>
      <c r="BA146" s="691">
        <v>0</v>
      </c>
      <c r="BB146" s="691">
        <v>0</v>
      </c>
      <c r="BC146" s="691">
        <v>0</v>
      </c>
      <c r="BD146" s="691">
        <v>0</v>
      </c>
      <c r="BE146" s="691">
        <v>0</v>
      </c>
      <c r="BF146" s="691">
        <v>0</v>
      </c>
      <c r="BG146" s="691">
        <v>0</v>
      </c>
      <c r="BH146" s="691">
        <v>0</v>
      </c>
      <c r="BI146" s="691">
        <v>0</v>
      </c>
      <c r="BJ146" s="691">
        <v>0</v>
      </c>
      <c r="BK146" s="691">
        <v>0</v>
      </c>
      <c r="BL146" s="691">
        <v>0</v>
      </c>
      <c r="BM146" s="691">
        <v>0</v>
      </c>
      <c r="BN146" s="691">
        <v>0</v>
      </c>
      <c r="BO146" s="691">
        <v>0</v>
      </c>
      <c r="BP146" s="691">
        <v>0</v>
      </c>
      <c r="BQ146" s="691">
        <v>0</v>
      </c>
      <c r="BR146" s="691">
        <v>0</v>
      </c>
      <c r="BS146" s="691">
        <v>0</v>
      </c>
      <c r="BT146" s="691">
        <v>0</v>
      </c>
      <c r="BU146" s="163"/>
    </row>
    <row r="147" spans="2:73" ht="15.6">
      <c r="B147" s="690"/>
      <c r="C147" s="690"/>
      <c r="D147" s="690" t="s">
        <v>746</v>
      </c>
      <c r="E147" s="690"/>
      <c r="F147" s="690"/>
      <c r="G147" s="690"/>
      <c r="H147" s="690">
        <v>2015</v>
      </c>
      <c r="I147" s="643" t="s">
        <v>574</v>
      </c>
      <c r="J147" s="643" t="s">
        <v>588</v>
      </c>
      <c r="K147" s="632"/>
      <c r="L147" s="691"/>
      <c r="M147" s="691"/>
      <c r="N147" s="691"/>
      <c r="O147" s="691"/>
      <c r="P147" s="691">
        <v>0</v>
      </c>
      <c r="Q147" s="691">
        <v>0</v>
      </c>
      <c r="R147" s="691">
        <v>0</v>
      </c>
      <c r="S147" s="691">
        <v>0</v>
      </c>
      <c r="T147" s="691">
        <v>0</v>
      </c>
      <c r="U147" s="691">
        <v>0</v>
      </c>
      <c r="V147" s="691">
        <v>0</v>
      </c>
      <c r="W147" s="691">
        <v>0</v>
      </c>
      <c r="X147" s="691">
        <v>0</v>
      </c>
      <c r="Y147" s="691">
        <v>0</v>
      </c>
      <c r="Z147" s="691">
        <v>0</v>
      </c>
      <c r="AA147" s="691">
        <v>0</v>
      </c>
      <c r="AB147" s="691">
        <v>0</v>
      </c>
      <c r="AC147" s="691">
        <v>0</v>
      </c>
      <c r="AD147" s="691">
        <v>0</v>
      </c>
      <c r="AE147" s="691">
        <v>0</v>
      </c>
      <c r="AF147" s="691">
        <v>0</v>
      </c>
      <c r="AG147" s="691">
        <v>0</v>
      </c>
      <c r="AH147" s="691">
        <v>0</v>
      </c>
      <c r="AI147" s="691">
        <v>0</v>
      </c>
      <c r="AJ147" s="691">
        <v>0</v>
      </c>
      <c r="AK147" s="691">
        <v>0</v>
      </c>
      <c r="AL147" s="691">
        <v>0</v>
      </c>
      <c r="AM147" s="691">
        <v>0</v>
      </c>
      <c r="AN147" s="691">
        <v>0</v>
      </c>
      <c r="AO147" s="691">
        <v>0</v>
      </c>
      <c r="AP147" s="632"/>
      <c r="AQ147" s="691"/>
      <c r="AR147" s="691"/>
      <c r="AS147" s="691"/>
      <c r="AT147" s="691"/>
      <c r="AU147" s="691">
        <v>0</v>
      </c>
      <c r="AV147" s="691">
        <v>0</v>
      </c>
      <c r="AW147" s="691">
        <v>0</v>
      </c>
      <c r="AX147" s="691">
        <v>0</v>
      </c>
      <c r="AY147" s="691">
        <v>0</v>
      </c>
      <c r="AZ147" s="691">
        <v>0</v>
      </c>
      <c r="BA147" s="691">
        <v>0</v>
      </c>
      <c r="BB147" s="691">
        <v>0</v>
      </c>
      <c r="BC147" s="691">
        <v>0</v>
      </c>
      <c r="BD147" s="691">
        <v>0</v>
      </c>
      <c r="BE147" s="691">
        <v>0</v>
      </c>
      <c r="BF147" s="691">
        <v>0</v>
      </c>
      <c r="BG147" s="691">
        <v>0</v>
      </c>
      <c r="BH147" s="691">
        <v>0</v>
      </c>
      <c r="BI147" s="691">
        <v>0</v>
      </c>
      <c r="BJ147" s="691">
        <v>0</v>
      </c>
      <c r="BK147" s="691">
        <v>0</v>
      </c>
      <c r="BL147" s="691">
        <v>0</v>
      </c>
      <c r="BM147" s="691">
        <v>0</v>
      </c>
      <c r="BN147" s="691">
        <v>0</v>
      </c>
      <c r="BO147" s="691">
        <v>0</v>
      </c>
      <c r="BP147" s="691">
        <v>0</v>
      </c>
      <c r="BQ147" s="691">
        <v>0</v>
      </c>
      <c r="BR147" s="691">
        <v>0</v>
      </c>
      <c r="BS147" s="691">
        <v>0</v>
      </c>
      <c r="BT147" s="691">
        <v>0</v>
      </c>
      <c r="BU147" s="163"/>
    </row>
    <row r="148" spans="2:73" ht="15.6">
      <c r="B148" s="690"/>
      <c r="C148" s="690"/>
      <c r="D148" s="690" t="s">
        <v>747</v>
      </c>
      <c r="E148" s="690"/>
      <c r="F148" s="690"/>
      <c r="G148" s="690"/>
      <c r="H148" s="690">
        <v>2015</v>
      </c>
      <c r="I148" s="643" t="s">
        <v>574</v>
      </c>
      <c r="J148" s="643" t="s">
        <v>588</v>
      </c>
      <c r="K148" s="632"/>
      <c r="L148" s="691"/>
      <c r="M148" s="691"/>
      <c r="N148" s="691"/>
      <c r="O148" s="691"/>
      <c r="P148" s="691">
        <v>0</v>
      </c>
      <c r="Q148" s="691">
        <v>0</v>
      </c>
      <c r="R148" s="691">
        <v>0</v>
      </c>
      <c r="S148" s="691">
        <v>0</v>
      </c>
      <c r="T148" s="691">
        <v>0</v>
      </c>
      <c r="U148" s="691">
        <v>0</v>
      </c>
      <c r="V148" s="691">
        <v>0</v>
      </c>
      <c r="W148" s="691">
        <v>0</v>
      </c>
      <c r="X148" s="691">
        <v>0</v>
      </c>
      <c r="Y148" s="691">
        <v>0</v>
      </c>
      <c r="Z148" s="691">
        <v>0</v>
      </c>
      <c r="AA148" s="691">
        <v>0</v>
      </c>
      <c r="AB148" s="691">
        <v>0</v>
      </c>
      <c r="AC148" s="691">
        <v>0</v>
      </c>
      <c r="AD148" s="691">
        <v>0</v>
      </c>
      <c r="AE148" s="691">
        <v>0</v>
      </c>
      <c r="AF148" s="691">
        <v>0</v>
      </c>
      <c r="AG148" s="691">
        <v>0</v>
      </c>
      <c r="AH148" s="691">
        <v>0</v>
      </c>
      <c r="AI148" s="691">
        <v>0</v>
      </c>
      <c r="AJ148" s="691">
        <v>0</v>
      </c>
      <c r="AK148" s="691">
        <v>0</v>
      </c>
      <c r="AL148" s="691">
        <v>0</v>
      </c>
      <c r="AM148" s="691">
        <v>0</v>
      </c>
      <c r="AN148" s="691">
        <v>0</v>
      </c>
      <c r="AO148" s="691">
        <v>0</v>
      </c>
      <c r="AP148" s="632"/>
      <c r="AQ148" s="691"/>
      <c r="AR148" s="691"/>
      <c r="AS148" s="691"/>
      <c r="AT148" s="691"/>
      <c r="AU148" s="691">
        <v>0</v>
      </c>
      <c r="AV148" s="691">
        <v>0</v>
      </c>
      <c r="AW148" s="691">
        <v>0</v>
      </c>
      <c r="AX148" s="691">
        <v>0</v>
      </c>
      <c r="AY148" s="691">
        <v>0</v>
      </c>
      <c r="AZ148" s="691">
        <v>0</v>
      </c>
      <c r="BA148" s="691">
        <v>0</v>
      </c>
      <c r="BB148" s="691">
        <v>0</v>
      </c>
      <c r="BC148" s="691">
        <v>0</v>
      </c>
      <c r="BD148" s="691">
        <v>0</v>
      </c>
      <c r="BE148" s="691">
        <v>0</v>
      </c>
      <c r="BF148" s="691">
        <v>0</v>
      </c>
      <c r="BG148" s="691">
        <v>0</v>
      </c>
      <c r="BH148" s="691">
        <v>0</v>
      </c>
      <c r="BI148" s="691">
        <v>0</v>
      </c>
      <c r="BJ148" s="691">
        <v>0</v>
      </c>
      <c r="BK148" s="691">
        <v>0</v>
      </c>
      <c r="BL148" s="691">
        <v>0</v>
      </c>
      <c r="BM148" s="691">
        <v>0</v>
      </c>
      <c r="BN148" s="691">
        <v>0</v>
      </c>
      <c r="BO148" s="691">
        <v>0</v>
      </c>
      <c r="BP148" s="691">
        <v>0</v>
      </c>
      <c r="BQ148" s="691">
        <v>0</v>
      </c>
      <c r="BR148" s="691">
        <v>0</v>
      </c>
      <c r="BS148" s="691">
        <v>0</v>
      </c>
      <c r="BT148" s="691">
        <v>0</v>
      </c>
      <c r="BU148" s="163"/>
    </row>
    <row r="149" spans="2:73" ht="15.6">
      <c r="B149" s="690"/>
      <c r="C149" s="690"/>
      <c r="D149" s="690" t="s">
        <v>748</v>
      </c>
      <c r="E149" s="690"/>
      <c r="F149" s="690"/>
      <c r="G149" s="690"/>
      <c r="H149" s="690">
        <v>2015</v>
      </c>
      <c r="I149" s="643" t="s">
        <v>574</v>
      </c>
      <c r="J149" s="643" t="s">
        <v>588</v>
      </c>
      <c r="K149" s="632"/>
      <c r="L149" s="691"/>
      <c r="M149" s="691"/>
      <c r="N149" s="691"/>
      <c r="O149" s="691"/>
      <c r="P149" s="691">
        <v>0</v>
      </c>
      <c r="Q149" s="691">
        <v>0</v>
      </c>
      <c r="R149" s="691">
        <v>0</v>
      </c>
      <c r="S149" s="691">
        <v>0</v>
      </c>
      <c r="T149" s="691">
        <v>0</v>
      </c>
      <c r="U149" s="691">
        <v>0</v>
      </c>
      <c r="V149" s="691">
        <v>0</v>
      </c>
      <c r="W149" s="691">
        <v>0</v>
      </c>
      <c r="X149" s="691">
        <v>0</v>
      </c>
      <c r="Y149" s="691">
        <v>0</v>
      </c>
      <c r="Z149" s="691">
        <v>0</v>
      </c>
      <c r="AA149" s="691">
        <v>0</v>
      </c>
      <c r="AB149" s="691">
        <v>0</v>
      </c>
      <c r="AC149" s="691">
        <v>0</v>
      </c>
      <c r="AD149" s="691">
        <v>0</v>
      </c>
      <c r="AE149" s="691">
        <v>0</v>
      </c>
      <c r="AF149" s="691">
        <v>0</v>
      </c>
      <c r="AG149" s="691">
        <v>0</v>
      </c>
      <c r="AH149" s="691">
        <v>0</v>
      </c>
      <c r="AI149" s="691">
        <v>0</v>
      </c>
      <c r="AJ149" s="691">
        <v>0</v>
      </c>
      <c r="AK149" s="691">
        <v>0</v>
      </c>
      <c r="AL149" s="691">
        <v>0</v>
      </c>
      <c r="AM149" s="691">
        <v>0</v>
      </c>
      <c r="AN149" s="691">
        <v>0</v>
      </c>
      <c r="AO149" s="691">
        <v>0</v>
      </c>
      <c r="AP149" s="632"/>
      <c r="AQ149" s="691"/>
      <c r="AR149" s="691"/>
      <c r="AS149" s="691"/>
      <c r="AT149" s="691"/>
      <c r="AU149" s="691">
        <v>0</v>
      </c>
      <c r="AV149" s="691">
        <v>0</v>
      </c>
      <c r="AW149" s="691">
        <v>0</v>
      </c>
      <c r="AX149" s="691">
        <v>0</v>
      </c>
      <c r="AY149" s="691">
        <v>0</v>
      </c>
      <c r="AZ149" s="691">
        <v>0</v>
      </c>
      <c r="BA149" s="691">
        <v>0</v>
      </c>
      <c r="BB149" s="691">
        <v>0</v>
      </c>
      <c r="BC149" s="691">
        <v>0</v>
      </c>
      <c r="BD149" s="691">
        <v>0</v>
      </c>
      <c r="BE149" s="691">
        <v>0</v>
      </c>
      <c r="BF149" s="691">
        <v>0</v>
      </c>
      <c r="BG149" s="691">
        <v>0</v>
      </c>
      <c r="BH149" s="691">
        <v>0</v>
      </c>
      <c r="BI149" s="691">
        <v>0</v>
      </c>
      <c r="BJ149" s="691">
        <v>0</v>
      </c>
      <c r="BK149" s="691">
        <v>0</v>
      </c>
      <c r="BL149" s="691">
        <v>0</v>
      </c>
      <c r="BM149" s="691">
        <v>0</v>
      </c>
      <c r="BN149" s="691">
        <v>0</v>
      </c>
      <c r="BO149" s="691">
        <v>0</v>
      </c>
      <c r="BP149" s="691">
        <v>0</v>
      </c>
      <c r="BQ149" s="691">
        <v>0</v>
      </c>
      <c r="BR149" s="691">
        <v>0</v>
      </c>
      <c r="BS149" s="691">
        <v>0</v>
      </c>
      <c r="BT149" s="691">
        <v>0</v>
      </c>
      <c r="BU149" s="163"/>
    </row>
    <row r="150" spans="2:73" ht="15.6">
      <c r="B150" s="690"/>
      <c r="C150" s="690"/>
      <c r="D150" s="690" t="s">
        <v>749</v>
      </c>
      <c r="E150" s="690"/>
      <c r="F150" s="690"/>
      <c r="G150" s="690"/>
      <c r="H150" s="690">
        <v>2015</v>
      </c>
      <c r="I150" s="643" t="s">
        <v>574</v>
      </c>
      <c r="J150" s="643" t="s">
        <v>588</v>
      </c>
      <c r="K150" s="632"/>
      <c r="L150" s="691"/>
      <c r="M150" s="691"/>
      <c r="N150" s="691"/>
      <c r="O150" s="691"/>
      <c r="P150" s="691">
        <v>0</v>
      </c>
      <c r="Q150" s="691">
        <v>0</v>
      </c>
      <c r="R150" s="691">
        <v>0</v>
      </c>
      <c r="S150" s="691">
        <v>0</v>
      </c>
      <c r="T150" s="691">
        <v>0</v>
      </c>
      <c r="U150" s="691">
        <v>0</v>
      </c>
      <c r="V150" s="691">
        <v>0</v>
      </c>
      <c r="W150" s="691">
        <v>0</v>
      </c>
      <c r="X150" s="691">
        <v>0</v>
      </c>
      <c r="Y150" s="691">
        <v>0</v>
      </c>
      <c r="Z150" s="691">
        <v>0</v>
      </c>
      <c r="AA150" s="691">
        <v>0</v>
      </c>
      <c r="AB150" s="691">
        <v>0</v>
      </c>
      <c r="AC150" s="691">
        <v>0</v>
      </c>
      <c r="AD150" s="691">
        <v>0</v>
      </c>
      <c r="AE150" s="691">
        <v>0</v>
      </c>
      <c r="AF150" s="691">
        <v>0</v>
      </c>
      <c r="AG150" s="691">
        <v>0</v>
      </c>
      <c r="AH150" s="691">
        <v>0</v>
      </c>
      <c r="AI150" s="691">
        <v>0</v>
      </c>
      <c r="AJ150" s="691">
        <v>0</v>
      </c>
      <c r="AK150" s="691">
        <v>0</v>
      </c>
      <c r="AL150" s="691">
        <v>0</v>
      </c>
      <c r="AM150" s="691">
        <v>0</v>
      </c>
      <c r="AN150" s="691">
        <v>0</v>
      </c>
      <c r="AO150" s="691">
        <v>0</v>
      </c>
      <c r="AP150" s="632"/>
      <c r="AQ150" s="691"/>
      <c r="AR150" s="691"/>
      <c r="AS150" s="691"/>
      <c r="AT150" s="691"/>
      <c r="AU150" s="691">
        <v>0</v>
      </c>
      <c r="AV150" s="691">
        <v>0</v>
      </c>
      <c r="AW150" s="691">
        <v>0</v>
      </c>
      <c r="AX150" s="691">
        <v>0</v>
      </c>
      <c r="AY150" s="691">
        <v>0</v>
      </c>
      <c r="AZ150" s="691">
        <v>0</v>
      </c>
      <c r="BA150" s="691">
        <v>0</v>
      </c>
      <c r="BB150" s="691">
        <v>0</v>
      </c>
      <c r="BC150" s="691">
        <v>0</v>
      </c>
      <c r="BD150" s="691">
        <v>0</v>
      </c>
      <c r="BE150" s="691">
        <v>0</v>
      </c>
      <c r="BF150" s="691">
        <v>0</v>
      </c>
      <c r="BG150" s="691">
        <v>0</v>
      </c>
      <c r="BH150" s="691">
        <v>0</v>
      </c>
      <c r="BI150" s="691">
        <v>0</v>
      </c>
      <c r="BJ150" s="691">
        <v>0</v>
      </c>
      <c r="BK150" s="691">
        <v>0</v>
      </c>
      <c r="BL150" s="691">
        <v>0</v>
      </c>
      <c r="BM150" s="691">
        <v>0</v>
      </c>
      <c r="BN150" s="691">
        <v>0</v>
      </c>
      <c r="BO150" s="691">
        <v>0</v>
      </c>
      <c r="BP150" s="691">
        <v>0</v>
      </c>
      <c r="BQ150" s="691">
        <v>0</v>
      </c>
      <c r="BR150" s="691">
        <v>0</v>
      </c>
      <c r="BS150" s="691">
        <v>0</v>
      </c>
      <c r="BT150" s="691">
        <v>0</v>
      </c>
      <c r="BU150" s="163"/>
    </row>
    <row r="151" spans="2:73" ht="15.6">
      <c r="B151" s="690"/>
      <c r="C151" s="690"/>
      <c r="D151" s="690" t="s">
        <v>750</v>
      </c>
      <c r="E151" s="690"/>
      <c r="F151" s="690"/>
      <c r="G151" s="690"/>
      <c r="H151" s="690">
        <v>2015</v>
      </c>
      <c r="I151" s="643" t="s">
        <v>574</v>
      </c>
      <c r="J151" s="643" t="s">
        <v>588</v>
      </c>
      <c r="K151" s="632"/>
      <c r="L151" s="691"/>
      <c r="M151" s="691"/>
      <c r="N151" s="691"/>
      <c r="O151" s="691"/>
      <c r="P151" s="691">
        <v>0</v>
      </c>
      <c r="Q151" s="691">
        <v>0</v>
      </c>
      <c r="R151" s="691">
        <v>0</v>
      </c>
      <c r="S151" s="691">
        <v>0</v>
      </c>
      <c r="T151" s="691">
        <v>0</v>
      </c>
      <c r="U151" s="691">
        <v>0</v>
      </c>
      <c r="V151" s="691">
        <v>0</v>
      </c>
      <c r="W151" s="691">
        <v>0</v>
      </c>
      <c r="X151" s="691">
        <v>0</v>
      </c>
      <c r="Y151" s="691">
        <v>0</v>
      </c>
      <c r="Z151" s="691">
        <v>0</v>
      </c>
      <c r="AA151" s="691">
        <v>0</v>
      </c>
      <c r="AB151" s="691">
        <v>0</v>
      </c>
      <c r="AC151" s="691">
        <v>0</v>
      </c>
      <c r="AD151" s="691">
        <v>0</v>
      </c>
      <c r="AE151" s="691">
        <v>0</v>
      </c>
      <c r="AF151" s="691">
        <v>0</v>
      </c>
      <c r="AG151" s="691">
        <v>0</v>
      </c>
      <c r="AH151" s="691">
        <v>0</v>
      </c>
      <c r="AI151" s="691">
        <v>0</v>
      </c>
      <c r="AJ151" s="691">
        <v>0</v>
      </c>
      <c r="AK151" s="691">
        <v>0</v>
      </c>
      <c r="AL151" s="691">
        <v>0</v>
      </c>
      <c r="AM151" s="691">
        <v>0</v>
      </c>
      <c r="AN151" s="691">
        <v>0</v>
      </c>
      <c r="AO151" s="691">
        <v>0</v>
      </c>
      <c r="AP151" s="632"/>
      <c r="AQ151" s="691"/>
      <c r="AR151" s="691"/>
      <c r="AS151" s="691"/>
      <c r="AT151" s="691"/>
      <c r="AU151" s="691">
        <v>0</v>
      </c>
      <c r="AV151" s="691">
        <v>0</v>
      </c>
      <c r="AW151" s="691">
        <v>0</v>
      </c>
      <c r="AX151" s="691">
        <v>0</v>
      </c>
      <c r="AY151" s="691">
        <v>0</v>
      </c>
      <c r="AZ151" s="691">
        <v>0</v>
      </c>
      <c r="BA151" s="691">
        <v>0</v>
      </c>
      <c r="BB151" s="691">
        <v>0</v>
      </c>
      <c r="BC151" s="691">
        <v>0</v>
      </c>
      <c r="BD151" s="691">
        <v>0</v>
      </c>
      <c r="BE151" s="691">
        <v>0</v>
      </c>
      <c r="BF151" s="691">
        <v>0</v>
      </c>
      <c r="BG151" s="691">
        <v>0</v>
      </c>
      <c r="BH151" s="691">
        <v>0</v>
      </c>
      <c r="BI151" s="691">
        <v>0</v>
      </c>
      <c r="BJ151" s="691">
        <v>0</v>
      </c>
      <c r="BK151" s="691">
        <v>0</v>
      </c>
      <c r="BL151" s="691">
        <v>0</v>
      </c>
      <c r="BM151" s="691">
        <v>0</v>
      </c>
      <c r="BN151" s="691">
        <v>0</v>
      </c>
      <c r="BO151" s="691">
        <v>0</v>
      </c>
      <c r="BP151" s="691">
        <v>0</v>
      </c>
      <c r="BQ151" s="691">
        <v>0</v>
      </c>
      <c r="BR151" s="691">
        <v>0</v>
      </c>
      <c r="BS151" s="691">
        <v>0</v>
      </c>
      <c r="BT151" s="691">
        <v>0</v>
      </c>
      <c r="BU151" s="163"/>
    </row>
    <row r="152" spans="2:73" ht="15.6">
      <c r="B152" s="690"/>
      <c r="C152" s="690"/>
      <c r="D152" s="690" t="s">
        <v>751</v>
      </c>
      <c r="E152" s="690"/>
      <c r="F152" s="690"/>
      <c r="G152" s="690"/>
      <c r="H152" s="690">
        <v>2015</v>
      </c>
      <c r="I152" s="643" t="s">
        <v>574</v>
      </c>
      <c r="J152" s="643" t="s">
        <v>588</v>
      </c>
      <c r="K152" s="632"/>
      <c r="L152" s="691"/>
      <c r="M152" s="691"/>
      <c r="N152" s="691"/>
      <c r="O152" s="691"/>
      <c r="P152" s="691">
        <v>0</v>
      </c>
      <c r="Q152" s="691">
        <v>0</v>
      </c>
      <c r="R152" s="691">
        <v>0</v>
      </c>
      <c r="S152" s="691">
        <v>0</v>
      </c>
      <c r="T152" s="691">
        <v>0</v>
      </c>
      <c r="U152" s="691">
        <v>0</v>
      </c>
      <c r="V152" s="691">
        <v>0</v>
      </c>
      <c r="W152" s="691">
        <v>0</v>
      </c>
      <c r="X152" s="691">
        <v>0</v>
      </c>
      <c r="Y152" s="691">
        <v>0</v>
      </c>
      <c r="Z152" s="691">
        <v>0</v>
      </c>
      <c r="AA152" s="691">
        <v>0</v>
      </c>
      <c r="AB152" s="691">
        <v>0</v>
      </c>
      <c r="AC152" s="691">
        <v>0</v>
      </c>
      <c r="AD152" s="691">
        <v>0</v>
      </c>
      <c r="AE152" s="691">
        <v>0</v>
      </c>
      <c r="AF152" s="691">
        <v>0</v>
      </c>
      <c r="AG152" s="691">
        <v>0</v>
      </c>
      <c r="AH152" s="691">
        <v>0</v>
      </c>
      <c r="AI152" s="691">
        <v>0</v>
      </c>
      <c r="AJ152" s="691">
        <v>0</v>
      </c>
      <c r="AK152" s="691">
        <v>0</v>
      </c>
      <c r="AL152" s="691">
        <v>0</v>
      </c>
      <c r="AM152" s="691">
        <v>0</v>
      </c>
      <c r="AN152" s="691">
        <v>0</v>
      </c>
      <c r="AO152" s="691">
        <v>0</v>
      </c>
      <c r="AP152" s="632"/>
      <c r="AQ152" s="691"/>
      <c r="AR152" s="691"/>
      <c r="AS152" s="691"/>
      <c r="AT152" s="691"/>
      <c r="AU152" s="691">
        <v>0</v>
      </c>
      <c r="AV152" s="691">
        <v>0</v>
      </c>
      <c r="AW152" s="691">
        <v>0</v>
      </c>
      <c r="AX152" s="691">
        <v>0</v>
      </c>
      <c r="AY152" s="691">
        <v>0</v>
      </c>
      <c r="AZ152" s="691">
        <v>0</v>
      </c>
      <c r="BA152" s="691">
        <v>0</v>
      </c>
      <c r="BB152" s="691">
        <v>0</v>
      </c>
      <c r="BC152" s="691">
        <v>0</v>
      </c>
      <c r="BD152" s="691">
        <v>0</v>
      </c>
      <c r="BE152" s="691">
        <v>0</v>
      </c>
      <c r="BF152" s="691">
        <v>0</v>
      </c>
      <c r="BG152" s="691">
        <v>0</v>
      </c>
      <c r="BH152" s="691">
        <v>0</v>
      </c>
      <c r="BI152" s="691">
        <v>0</v>
      </c>
      <c r="BJ152" s="691">
        <v>0</v>
      </c>
      <c r="BK152" s="691">
        <v>0</v>
      </c>
      <c r="BL152" s="691">
        <v>0</v>
      </c>
      <c r="BM152" s="691">
        <v>0</v>
      </c>
      <c r="BN152" s="691">
        <v>0</v>
      </c>
      <c r="BO152" s="691">
        <v>0</v>
      </c>
      <c r="BP152" s="691">
        <v>0</v>
      </c>
      <c r="BQ152" s="691">
        <v>0</v>
      </c>
      <c r="BR152" s="691">
        <v>0</v>
      </c>
      <c r="BS152" s="691">
        <v>0</v>
      </c>
      <c r="BT152" s="691">
        <v>0</v>
      </c>
      <c r="BU152" s="163"/>
    </row>
    <row r="153" spans="2:73" ht="15.6">
      <c r="B153" s="690"/>
      <c r="C153" s="690"/>
      <c r="D153" s="690" t="s">
        <v>127</v>
      </c>
      <c r="E153" s="690"/>
      <c r="F153" s="690"/>
      <c r="G153" s="690"/>
      <c r="H153" s="690">
        <v>2015</v>
      </c>
      <c r="I153" s="643" t="s">
        <v>574</v>
      </c>
      <c r="J153" s="643" t="s">
        <v>588</v>
      </c>
      <c r="K153" s="632"/>
      <c r="L153" s="691"/>
      <c r="M153" s="691"/>
      <c r="N153" s="691"/>
      <c r="O153" s="691"/>
      <c r="P153" s="691">
        <v>0</v>
      </c>
      <c r="Q153" s="691">
        <v>0</v>
      </c>
      <c r="R153" s="691">
        <v>0</v>
      </c>
      <c r="S153" s="691">
        <v>0</v>
      </c>
      <c r="T153" s="691">
        <v>0</v>
      </c>
      <c r="U153" s="691">
        <v>0</v>
      </c>
      <c r="V153" s="691">
        <v>0</v>
      </c>
      <c r="W153" s="691">
        <v>0</v>
      </c>
      <c r="X153" s="691">
        <v>0</v>
      </c>
      <c r="Y153" s="691">
        <v>0</v>
      </c>
      <c r="Z153" s="691">
        <v>0</v>
      </c>
      <c r="AA153" s="691">
        <v>0</v>
      </c>
      <c r="AB153" s="691">
        <v>0</v>
      </c>
      <c r="AC153" s="691">
        <v>0</v>
      </c>
      <c r="AD153" s="691">
        <v>0</v>
      </c>
      <c r="AE153" s="691">
        <v>0</v>
      </c>
      <c r="AF153" s="691">
        <v>0</v>
      </c>
      <c r="AG153" s="691">
        <v>0</v>
      </c>
      <c r="AH153" s="691">
        <v>0</v>
      </c>
      <c r="AI153" s="691">
        <v>0</v>
      </c>
      <c r="AJ153" s="691">
        <v>0</v>
      </c>
      <c r="AK153" s="691">
        <v>0</v>
      </c>
      <c r="AL153" s="691">
        <v>0</v>
      </c>
      <c r="AM153" s="691">
        <v>0</v>
      </c>
      <c r="AN153" s="691">
        <v>0</v>
      </c>
      <c r="AO153" s="691">
        <v>0</v>
      </c>
      <c r="AP153" s="632"/>
      <c r="AQ153" s="691"/>
      <c r="AR153" s="691"/>
      <c r="AS153" s="691"/>
      <c r="AT153" s="691"/>
      <c r="AU153" s="691">
        <v>0</v>
      </c>
      <c r="AV153" s="691">
        <v>0</v>
      </c>
      <c r="AW153" s="691">
        <v>0</v>
      </c>
      <c r="AX153" s="691">
        <v>0</v>
      </c>
      <c r="AY153" s="691">
        <v>0</v>
      </c>
      <c r="AZ153" s="691">
        <v>0</v>
      </c>
      <c r="BA153" s="691">
        <v>0</v>
      </c>
      <c r="BB153" s="691">
        <v>0</v>
      </c>
      <c r="BC153" s="691">
        <v>0</v>
      </c>
      <c r="BD153" s="691">
        <v>0</v>
      </c>
      <c r="BE153" s="691">
        <v>0</v>
      </c>
      <c r="BF153" s="691">
        <v>0</v>
      </c>
      <c r="BG153" s="691">
        <v>0</v>
      </c>
      <c r="BH153" s="691">
        <v>0</v>
      </c>
      <c r="BI153" s="691">
        <v>0</v>
      </c>
      <c r="BJ153" s="691">
        <v>0</v>
      </c>
      <c r="BK153" s="691">
        <v>0</v>
      </c>
      <c r="BL153" s="691">
        <v>0</v>
      </c>
      <c r="BM153" s="691">
        <v>0</v>
      </c>
      <c r="BN153" s="691">
        <v>0</v>
      </c>
      <c r="BO153" s="691">
        <v>0</v>
      </c>
      <c r="BP153" s="691">
        <v>0</v>
      </c>
      <c r="BQ153" s="691">
        <v>0</v>
      </c>
      <c r="BR153" s="691">
        <v>0</v>
      </c>
      <c r="BS153" s="691">
        <v>0</v>
      </c>
      <c r="BT153" s="691">
        <v>0</v>
      </c>
      <c r="BU153" s="163"/>
    </row>
    <row r="154" spans="2:73" ht="15.6">
      <c r="B154" s="690"/>
      <c r="C154" s="690"/>
      <c r="D154" s="690" t="s">
        <v>752</v>
      </c>
      <c r="E154" s="690"/>
      <c r="F154" s="690"/>
      <c r="G154" s="690"/>
      <c r="H154" s="690">
        <v>2015</v>
      </c>
      <c r="I154" s="643" t="s">
        <v>574</v>
      </c>
      <c r="J154" s="643" t="s">
        <v>588</v>
      </c>
      <c r="K154" s="632"/>
      <c r="L154" s="691"/>
      <c r="M154" s="691"/>
      <c r="N154" s="691"/>
      <c r="O154" s="691"/>
      <c r="P154" s="691">
        <v>0</v>
      </c>
      <c r="Q154" s="691">
        <v>0</v>
      </c>
      <c r="R154" s="691">
        <v>0</v>
      </c>
      <c r="S154" s="691">
        <v>0</v>
      </c>
      <c r="T154" s="691">
        <v>0</v>
      </c>
      <c r="U154" s="691">
        <v>0</v>
      </c>
      <c r="V154" s="691">
        <v>0</v>
      </c>
      <c r="W154" s="691">
        <v>0</v>
      </c>
      <c r="X154" s="691">
        <v>0</v>
      </c>
      <c r="Y154" s="691">
        <v>0</v>
      </c>
      <c r="Z154" s="691">
        <v>0</v>
      </c>
      <c r="AA154" s="691">
        <v>0</v>
      </c>
      <c r="AB154" s="691">
        <v>0</v>
      </c>
      <c r="AC154" s="691">
        <v>0</v>
      </c>
      <c r="AD154" s="691">
        <v>0</v>
      </c>
      <c r="AE154" s="691">
        <v>0</v>
      </c>
      <c r="AF154" s="691">
        <v>0</v>
      </c>
      <c r="AG154" s="691">
        <v>0</v>
      </c>
      <c r="AH154" s="691">
        <v>0</v>
      </c>
      <c r="AI154" s="691">
        <v>0</v>
      </c>
      <c r="AJ154" s="691">
        <v>0</v>
      </c>
      <c r="AK154" s="691">
        <v>0</v>
      </c>
      <c r="AL154" s="691">
        <v>0</v>
      </c>
      <c r="AM154" s="691">
        <v>0</v>
      </c>
      <c r="AN154" s="691">
        <v>0</v>
      </c>
      <c r="AO154" s="691">
        <v>0</v>
      </c>
      <c r="AP154" s="632"/>
      <c r="AQ154" s="691"/>
      <c r="AR154" s="691"/>
      <c r="AS154" s="691"/>
      <c r="AT154" s="691"/>
      <c r="AU154" s="691">
        <v>0</v>
      </c>
      <c r="AV154" s="691">
        <v>0</v>
      </c>
      <c r="AW154" s="691">
        <v>0</v>
      </c>
      <c r="AX154" s="691">
        <v>0</v>
      </c>
      <c r="AY154" s="691">
        <v>0</v>
      </c>
      <c r="AZ154" s="691">
        <v>0</v>
      </c>
      <c r="BA154" s="691">
        <v>0</v>
      </c>
      <c r="BB154" s="691">
        <v>0</v>
      </c>
      <c r="BC154" s="691">
        <v>0</v>
      </c>
      <c r="BD154" s="691">
        <v>0</v>
      </c>
      <c r="BE154" s="691">
        <v>0</v>
      </c>
      <c r="BF154" s="691">
        <v>0</v>
      </c>
      <c r="BG154" s="691">
        <v>0</v>
      </c>
      <c r="BH154" s="691">
        <v>0</v>
      </c>
      <c r="BI154" s="691">
        <v>0</v>
      </c>
      <c r="BJ154" s="691">
        <v>0</v>
      </c>
      <c r="BK154" s="691">
        <v>0</v>
      </c>
      <c r="BL154" s="691">
        <v>0</v>
      </c>
      <c r="BM154" s="691">
        <v>0</v>
      </c>
      <c r="BN154" s="691">
        <v>0</v>
      </c>
      <c r="BO154" s="691">
        <v>0</v>
      </c>
      <c r="BP154" s="691">
        <v>0</v>
      </c>
      <c r="BQ154" s="691">
        <v>0</v>
      </c>
      <c r="BR154" s="691">
        <v>0</v>
      </c>
      <c r="BS154" s="691">
        <v>0</v>
      </c>
      <c r="BT154" s="691">
        <v>0</v>
      </c>
      <c r="BU154" s="163"/>
    </row>
    <row r="155" spans="2:73" ht="15.6">
      <c r="B155" s="690"/>
      <c r="C155" s="690"/>
      <c r="D155" s="690" t="s">
        <v>753</v>
      </c>
      <c r="E155" s="690"/>
      <c r="F155" s="690"/>
      <c r="G155" s="690"/>
      <c r="H155" s="690">
        <v>2015</v>
      </c>
      <c r="I155" s="643" t="s">
        <v>574</v>
      </c>
      <c r="J155" s="643" t="s">
        <v>588</v>
      </c>
      <c r="K155" s="632"/>
      <c r="L155" s="691"/>
      <c r="M155" s="691"/>
      <c r="N155" s="691"/>
      <c r="O155" s="691"/>
      <c r="P155" s="691">
        <v>0</v>
      </c>
      <c r="Q155" s="691">
        <v>0</v>
      </c>
      <c r="R155" s="691">
        <v>0</v>
      </c>
      <c r="S155" s="691">
        <v>0</v>
      </c>
      <c r="T155" s="691">
        <v>0</v>
      </c>
      <c r="U155" s="691">
        <v>0</v>
      </c>
      <c r="V155" s="691">
        <v>0</v>
      </c>
      <c r="W155" s="691">
        <v>0</v>
      </c>
      <c r="X155" s="691">
        <v>0</v>
      </c>
      <c r="Y155" s="691">
        <v>0</v>
      </c>
      <c r="Z155" s="691">
        <v>0</v>
      </c>
      <c r="AA155" s="691">
        <v>0</v>
      </c>
      <c r="AB155" s="691">
        <v>0</v>
      </c>
      <c r="AC155" s="691">
        <v>0</v>
      </c>
      <c r="AD155" s="691">
        <v>0</v>
      </c>
      <c r="AE155" s="691">
        <v>0</v>
      </c>
      <c r="AF155" s="691">
        <v>0</v>
      </c>
      <c r="AG155" s="691">
        <v>0</v>
      </c>
      <c r="AH155" s="691">
        <v>0</v>
      </c>
      <c r="AI155" s="691">
        <v>0</v>
      </c>
      <c r="AJ155" s="691">
        <v>0</v>
      </c>
      <c r="AK155" s="691">
        <v>0</v>
      </c>
      <c r="AL155" s="691">
        <v>0</v>
      </c>
      <c r="AM155" s="691">
        <v>0</v>
      </c>
      <c r="AN155" s="691">
        <v>0</v>
      </c>
      <c r="AO155" s="691">
        <v>0</v>
      </c>
      <c r="AP155" s="632"/>
      <c r="AQ155" s="691"/>
      <c r="AR155" s="691"/>
      <c r="AS155" s="691"/>
      <c r="AT155" s="691"/>
      <c r="AU155" s="691">
        <v>0</v>
      </c>
      <c r="AV155" s="691">
        <v>0</v>
      </c>
      <c r="AW155" s="691">
        <v>0</v>
      </c>
      <c r="AX155" s="691">
        <v>0</v>
      </c>
      <c r="AY155" s="691">
        <v>0</v>
      </c>
      <c r="AZ155" s="691">
        <v>0</v>
      </c>
      <c r="BA155" s="691">
        <v>0</v>
      </c>
      <c r="BB155" s="691">
        <v>0</v>
      </c>
      <c r="BC155" s="691">
        <v>0</v>
      </c>
      <c r="BD155" s="691">
        <v>0</v>
      </c>
      <c r="BE155" s="691">
        <v>0</v>
      </c>
      <c r="BF155" s="691">
        <v>0</v>
      </c>
      <c r="BG155" s="691">
        <v>0</v>
      </c>
      <c r="BH155" s="691">
        <v>0</v>
      </c>
      <c r="BI155" s="691">
        <v>0</v>
      </c>
      <c r="BJ155" s="691">
        <v>0</v>
      </c>
      <c r="BK155" s="691">
        <v>0</v>
      </c>
      <c r="BL155" s="691">
        <v>0</v>
      </c>
      <c r="BM155" s="691">
        <v>0</v>
      </c>
      <c r="BN155" s="691">
        <v>0</v>
      </c>
      <c r="BO155" s="691">
        <v>0</v>
      </c>
      <c r="BP155" s="691">
        <v>0</v>
      </c>
      <c r="BQ155" s="691">
        <v>0</v>
      </c>
      <c r="BR155" s="691">
        <v>0</v>
      </c>
      <c r="BS155" s="691">
        <v>0</v>
      </c>
      <c r="BT155" s="691">
        <v>0</v>
      </c>
      <c r="BU155" s="163"/>
    </row>
    <row r="156" spans="2:73" ht="15.6">
      <c r="B156" s="690"/>
      <c r="C156" s="690"/>
      <c r="D156" s="690" t="s">
        <v>754</v>
      </c>
      <c r="E156" s="690"/>
      <c r="F156" s="690"/>
      <c r="G156" s="690"/>
      <c r="H156" s="690">
        <v>2015</v>
      </c>
      <c r="I156" s="643" t="s">
        <v>574</v>
      </c>
      <c r="J156" s="643" t="s">
        <v>588</v>
      </c>
      <c r="K156" s="632"/>
      <c r="L156" s="691"/>
      <c r="M156" s="691"/>
      <c r="N156" s="691"/>
      <c r="O156" s="691"/>
      <c r="P156" s="691">
        <v>0</v>
      </c>
      <c r="Q156" s="691">
        <v>0</v>
      </c>
      <c r="R156" s="691">
        <v>0</v>
      </c>
      <c r="S156" s="691">
        <v>0</v>
      </c>
      <c r="T156" s="691">
        <v>0</v>
      </c>
      <c r="U156" s="691">
        <v>0</v>
      </c>
      <c r="V156" s="691">
        <v>0</v>
      </c>
      <c r="W156" s="691">
        <v>0</v>
      </c>
      <c r="X156" s="691">
        <v>0</v>
      </c>
      <c r="Y156" s="691">
        <v>0</v>
      </c>
      <c r="Z156" s="691">
        <v>0</v>
      </c>
      <c r="AA156" s="691">
        <v>0</v>
      </c>
      <c r="AB156" s="691">
        <v>0</v>
      </c>
      <c r="AC156" s="691">
        <v>0</v>
      </c>
      <c r="AD156" s="691">
        <v>0</v>
      </c>
      <c r="AE156" s="691">
        <v>0</v>
      </c>
      <c r="AF156" s="691">
        <v>0</v>
      </c>
      <c r="AG156" s="691">
        <v>0</v>
      </c>
      <c r="AH156" s="691">
        <v>0</v>
      </c>
      <c r="AI156" s="691">
        <v>0</v>
      </c>
      <c r="AJ156" s="691">
        <v>0</v>
      </c>
      <c r="AK156" s="691">
        <v>0</v>
      </c>
      <c r="AL156" s="691">
        <v>0</v>
      </c>
      <c r="AM156" s="691">
        <v>0</v>
      </c>
      <c r="AN156" s="691">
        <v>0</v>
      </c>
      <c r="AO156" s="691">
        <v>0</v>
      </c>
      <c r="AP156" s="632"/>
      <c r="AQ156" s="691"/>
      <c r="AR156" s="691"/>
      <c r="AS156" s="691"/>
      <c r="AT156" s="691"/>
      <c r="AU156" s="691">
        <v>0</v>
      </c>
      <c r="AV156" s="691">
        <v>0</v>
      </c>
      <c r="AW156" s="691">
        <v>0</v>
      </c>
      <c r="AX156" s="691">
        <v>0</v>
      </c>
      <c r="AY156" s="691">
        <v>0</v>
      </c>
      <c r="AZ156" s="691">
        <v>0</v>
      </c>
      <c r="BA156" s="691">
        <v>0</v>
      </c>
      <c r="BB156" s="691">
        <v>0</v>
      </c>
      <c r="BC156" s="691">
        <v>0</v>
      </c>
      <c r="BD156" s="691">
        <v>0</v>
      </c>
      <c r="BE156" s="691">
        <v>0</v>
      </c>
      <c r="BF156" s="691">
        <v>0</v>
      </c>
      <c r="BG156" s="691">
        <v>0</v>
      </c>
      <c r="BH156" s="691">
        <v>0</v>
      </c>
      <c r="BI156" s="691">
        <v>0</v>
      </c>
      <c r="BJ156" s="691">
        <v>0</v>
      </c>
      <c r="BK156" s="691">
        <v>0</v>
      </c>
      <c r="BL156" s="691">
        <v>0</v>
      </c>
      <c r="BM156" s="691">
        <v>0</v>
      </c>
      <c r="BN156" s="691">
        <v>0</v>
      </c>
      <c r="BO156" s="691">
        <v>0</v>
      </c>
      <c r="BP156" s="691">
        <v>0</v>
      </c>
      <c r="BQ156" s="691">
        <v>0</v>
      </c>
      <c r="BR156" s="691">
        <v>0</v>
      </c>
      <c r="BS156" s="691">
        <v>0</v>
      </c>
      <c r="BT156" s="691">
        <v>0</v>
      </c>
      <c r="BU156" s="163"/>
    </row>
    <row r="157" spans="2:73" ht="15.6">
      <c r="B157" s="690"/>
      <c r="C157" s="690"/>
      <c r="D157" s="690" t="s">
        <v>755</v>
      </c>
      <c r="E157" s="690"/>
      <c r="F157" s="690"/>
      <c r="G157" s="690"/>
      <c r="H157" s="690">
        <v>2015</v>
      </c>
      <c r="I157" s="643" t="s">
        <v>574</v>
      </c>
      <c r="J157" s="643" t="s">
        <v>588</v>
      </c>
      <c r="K157" s="632"/>
      <c r="L157" s="691"/>
      <c r="M157" s="691"/>
      <c r="N157" s="691"/>
      <c r="O157" s="691"/>
      <c r="P157" s="691">
        <v>0</v>
      </c>
      <c r="Q157" s="691">
        <v>0</v>
      </c>
      <c r="R157" s="691">
        <v>0</v>
      </c>
      <c r="S157" s="691">
        <v>0</v>
      </c>
      <c r="T157" s="691">
        <v>0</v>
      </c>
      <c r="U157" s="691">
        <v>0</v>
      </c>
      <c r="V157" s="691">
        <v>0</v>
      </c>
      <c r="W157" s="691">
        <v>0</v>
      </c>
      <c r="X157" s="691">
        <v>0</v>
      </c>
      <c r="Y157" s="691">
        <v>0</v>
      </c>
      <c r="Z157" s="691">
        <v>0</v>
      </c>
      <c r="AA157" s="691">
        <v>0</v>
      </c>
      <c r="AB157" s="691">
        <v>0</v>
      </c>
      <c r="AC157" s="691">
        <v>0</v>
      </c>
      <c r="AD157" s="691">
        <v>0</v>
      </c>
      <c r="AE157" s="691">
        <v>0</v>
      </c>
      <c r="AF157" s="691">
        <v>0</v>
      </c>
      <c r="AG157" s="691">
        <v>0</v>
      </c>
      <c r="AH157" s="691">
        <v>0</v>
      </c>
      <c r="AI157" s="691">
        <v>0</v>
      </c>
      <c r="AJ157" s="691">
        <v>0</v>
      </c>
      <c r="AK157" s="691">
        <v>0</v>
      </c>
      <c r="AL157" s="691">
        <v>0</v>
      </c>
      <c r="AM157" s="691">
        <v>0</v>
      </c>
      <c r="AN157" s="691">
        <v>0</v>
      </c>
      <c r="AO157" s="691">
        <v>0</v>
      </c>
      <c r="AP157" s="632"/>
      <c r="AQ157" s="691"/>
      <c r="AR157" s="691"/>
      <c r="AS157" s="691"/>
      <c r="AT157" s="691"/>
      <c r="AU157" s="691">
        <v>0</v>
      </c>
      <c r="AV157" s="691">
        <v>0</v>
      </c>
      <c r="AW157" s="691">
        <v>0</v>
      </c>
      <c r="AX157" s="691">
        <v>0</v>
      </c>
      <c r="AY157" s="691">
        <v>0</v>
      </c>
      <c r="AZ157" s="691">
        <v>0</v>
      </c>
      <c r="BA157" s="691">
        <v>0</v>
      </c>
      <c r="BB157" s="691">
        <v>0</v>
      </c>
      <c r="BC157" s="691">
        <v>0</v>
      </c>
      <c r="BD157" s="691">
        <v>0</v>
      </c>
      <c r="BE157" s="691">
        <v>0</v>
      </c>
      <c r="BF157" s="691">
        <v>0</v>
      </c>
      <c r="BG157" s="691">
        <v>0</v>
      </c>
      <c r="BH157" s="691">
        <v>0</v>
      </c>
      <c r="BI157" s="691">
        <v>0</v>
      </c>
      <c r="BJ157" s="691">
        <v>0</v>
      </c>
      <c r="BK157" s="691">
        <v>0</v>
      </c>
      <c r="BL157" s="691">
        <v>0</v>
      </c>
      <c r="BM157" s="691">
        <v>0</v>
      </c>
      <c r="BN157" s="691">
        <v>0</v>
      </c>
      <c r="BO157" s="691">
        <v>0</v>
      </c>
      <c r="BP157" s="691">
        <v>0</v>
      </c>
      <c r="BQ157" s="691">
        <v>0</v>
      </c>
      <c r="BR157" s="691">
        <v>0</v>
      </c>
      <c r="BS157" s="691">
        <v>0</v>
      </c>
      <c r="BT157" s="691">
        <v>0</v>
      </c>
      <c r="BU157" s="163"/>
    </row>
    <row r="158" spans="2:73" ht="15.6">
      <c r="B158" s="690"/>
      <c r="C158" s="690"/>
      <c r="D158" s="690" t="s">
        <v>756</v>
      </c>
      <c r="E158" s="690"/>
      <c r="F158" s="690"/>
      <c r="G158" s="690"/>
      <c r="H158" s="690">
        <v>2015</v>
      </c>
      <c r="I158" s="643" t="s">
        <v>574</v>
      </c>
      <c r="J158" s="643" t="s">
        <v>588</v>
      </c>
      <c r="K158" s="632"/>
      <c r="L158" s="691"/>
      <c r="M158" s="691"/>
      <c r="N158" s="691"/>
      <c r="O158" s="691"/>
      <c r="P158" s="691">
        <v>0</v>
      </c>
      <c r="Q158" s="691">
        <v>0</v>
      </c>
      <c r="R158" s="691">
        <v>0</v>
      </c>
      <c r="S158" s="691">
        <v>0</v>
      </c>
      <c r="T158" s="691">
        <v>0</v>
      </c>
      <c r="U158" s="691">
        <v>0</v>
      </c>
      <c r="V158" s="691">
        <v>0</v>
      </c>
      <c r="W158" s="691">
        <v>0</v>
      </c>
      <c r="X158" s="691">
        <v>0</v>
      </c>
      <c r="Y158" s="691">
        <v>0</v>
      </c>
      <c r="Z158" s="691">
        <v>0</v>
      </c>
      <c r="AA158" s="691">
        <v>0</v>
      </c>
      <c r="AB158" s="691">
        <v>0</v>
      </c>
      <c r="AC158" s="691">
        <v>0</v>
      </c>
      <c r="AD158" s="691">
        <v>0</v>
      </c>
      <c r="AE158" s="691">
        <v>0</v>
      </c>
      <c r="AF158" s="691">
        <v>0</v>
      </c>
      <c r="AG158" s="691">
        <v>0</v>
      </c>
      <c r="AH158" s="691">
        <v>0</v>
      </c>
      <c r="AI158" s="691">
        <v>0</v>
      </c>
      <c r="AJ158" s="691">
        <v>0</v>
      </c>
      <c r="AK158" s="691">
        <v>0</v>
      </c>
      <c r="AL158" s="691">
        <v>0</v>
      </c>
      <c r="AM158" s="691">
        <v>0</v>
      </c>
      <c r="AN158" s="691">
        <v>0</v>
      </c>
      <c r="AO158" s="691">
        <v>0</v>
      </c>
      <c r="AP158" s="632"/>
      <c r="AQ158" s="691"/>
      <c r="AR158" s="691"/>
      <c r="AS158" s="691"/>
      <c r="AT158" s="691"/>
      <c r="AU158" s="691">
        <v>0</v>
      </c>
      <c r="AV158" s="691">
        <v>0</v>
      </c>
      <c r="AW158" s="691">
        <v>0</v>
      </c>
      <c r="AX158" s="691">
        <v>0</v>
      </c>
      <c r="AY158" s="691">
        <v>0</v>
      </c>
      <c r="AZ158" s="691">
        <v>0</v>
      </c>
      <c r="BA158" s="691">
        <v>0</v>
      </c>
      <c r="BB158" s="691">
        <v>0</v>
      </c>
      <c r="BC158" s="691">
        <v>0</v>
      </c>
      <c r="BD158" s="691">
        <v>0</v>
      </c>
      <c r="BE158" s="691">
        <v>0</v>
      </c>
      <c r="BF158" s="691">
        <v>0</v>
      </c>
      <c r="BG158" s="691">
        <v>0</v>
      </c>
      <c r="BH158" s="691">
        <v>0</v>
      </c>
      <c r="BI158" s="691">
        <v>0</v>
      </c>
      <c r="BJ158" s="691">
        <v>0</v>
      </c>
      <c r="BK158" s="691">
        <v>0</v>
      </c>
      <c r="BL158" s="691">
        <v>0</v>
      </c>
      <c r="BM158" s="691">
        <v>0</v>
      </c>
      <c r="BN158" s="691">
        <v>0</v>
      </c>
      <c r="BO158" s="691">
        <v>0</v>
      </c>
      <c r="BP158" s="691">
        <v>0</v>
      </c>
      <c r="BQ158" s="691">
        <v>0</v>
      </c>
      <c r="BR158" s="691">
        <v>0</v>
      </c>
      <c r="BS158" s="691">
        <v>0</v>
      </c>
      <c r="BT158" s="691">
        <v>0</v>
      </c>
      <c r="BU158" s="163"/>
    </row>
    <row r="159" spans="2:73" ht="15.6">
      <c r="B159" s="690"/>
      <c r="C159" s="690"/>
      <c r="D159" s="690" t="s">
        <v>757</v>
      </c>
      <c r="E159" s="690"/>
      <c r="F159" s="690"/>
      <c r="G159" s="690"/>
      <c r="H159" s="690">
        <v>2015</v>
      </c>
      <c r="I159" s="643" t="s">
        <v>574</v>
      </c>
      <c r="J159" s="643" t="s">
        <v>588</v>
      </c>
      <c r="K159" s="632"/>
      <c r="L159" s="691"/>
      <c r="M159" s="691"/>
      <c r="N159" s="691"/>
      <c r="O159" s="691"/>
      <c r="P159" s="691">
        <v>0</v>
      </c>
      <c r="Q159" s="691">
        <v>0</v>
      </c>
      <c r="R159" s="691">
        <v>0</v>
      </c>
      <c r="S159" s="691">
        <v>0</v>
      </c>
      <c r="T159" s="691">
        <v>0</v>
      </c>
      <c r="U159" s="691">
        <v>0</v>
      </c>
      <c r="V159" s="691">
        <v>0</v>
      </c>
      <c r="W159" s="691">
        <v>0</v>
      </c>
      <c r="X159" s="691">
        <v>0</v>
      </c>
      <c r="Y159" s="691">
        <v>0</v>
      </c>
      <c r="Z159" s="691">
        <v>0</v>
      </c>
      <c r="AA159" s="691">
        <v>0</v>
      </c>
      <c r="AB159" s="691">
        <v>0</v>
      </c>
      <c r="AC159" s="691">
        <v>0</v>
      </c>
      <c r="AD159" s="691">
        <v>0</v>
      </c>
      <c r="AE159" s="691">
        <v>0</v>
      </c>
      <c r="AF159" s="691">
        <v>0</v>
      </c>
      <c r="AG159" s="691">
        <v>0</v>
      </c>
      <c r="AH159" s="691">
        <v>0</v>
      </c>
      <c r="AI159" s="691">
        <v>0</v>
      </c>
      <c r="AJ159" s="691">
        <v>0</v>
      </c>
      <c r="AK159" s="691">
        <v>0</v>
      </c>
      <c r="AL159" s="691">
        <v>0</v>
      </c>
      <c r="AM159" s="691">
        <v>0</v>
      </c>
      <c r="AN159" s="691">
        <v>0</v>
      </c>
      <c r="AO159" s="691">
        <v>0</v>
      </c>
      <c r="AP159" s="632"/>
      <c r="AQ159" s="691"/>
      <c r="AR159" s="691"/>
      <c r="AS159" s="691"/>
      <c r="AT159" s="691"/>
      <c r="AU159" s="691">
        <v>0</v>
      </c>
      <c r="AV159" s="691">
        <v>0</v>
      </c>
      <c r="AW159" s="691">
        <v>0</v>
      </c>
      <c r="AX159" s="691">
        <v>0</v>
      </c>
      <c r="AY159" s="691">
        <v>0</v>
      </c>
      <c r="AZ159" s="691">
        <v>0</v>
      </c>
      <c r="BA159" s="691">
        <v>0</v>
      </c>
      <c r="BB159" s="691">
        <v>0</v>
      </c>
      <c r="BC159" s="691">
        <v>0</v>
      </c>
      <c r="BD159" s="691">
        <v>0</v>
      </c>
      <c r="BE159" s="691">
        <v>0</v>
      </c>
      <c r="BF159" s="691">
        <v>0</v>
      </c>
      <c r="BG159" s="691">
        <v>0</v>
      </c>
      <c r="BH159" s="691">
        <v>0</v>
      </c>
      <c r="BI159" s="691">
        <v>0</v>
      </c>
      <c r="BJ159" s="691">
        <v>0</v>
      </c>
      <c r="BK159" s="691">
        <v>0</v>
      </c>
      <c r="BL159" s="691">
        <v>0</v>
      </c>
      <c r="BM159" s="691">
        <v>0</v>
      </c>
      <c r="BN159" s="691">
        <v>0</v>
      </c>
      <c r="BO159" s="691">
        <v>0</v>
      </c>
      <c r="BP159" s="691">
        <v>0</v>
      </c>
      <c r="BQ159" s="691">
        <v>0</v>
      </c>
      <c r="BR159" s="691">
        <v>0</v>
      </c>
      <c r="BS159" s="691">
        <v>0</v>
      </c>
      <c r="BT159" s="691">
        <v>0</v>
      </c>
      <c r="BU159" s="163"/>
    </row>
    <row r="160" spans="2:73" ht="15.6">
      <c r="B160" s="690"/>
      <c r="C160" s="690"/>
      <c r="D160" s="690" t="s">
        <v>758</v>
      </c>
      <c r="E160" s="690"/>
      <c r="F160" s="690"/>
      <c r="G160" s="690"/>
      <c r="H160" s="690">
        <v>2015</v>
      </c>
      <c r="I160" s="643" t="s">
        <v>574</v>
      </c>
      <c r="J160" s="643" t="s">
        <v>588</v>
      </c>
      <c r="K160" s="632"/>
      <c r="L160" s="691"/>
      <c r="M160" s="691"/>
      <c r="N160" s="691"/>
      <c r="O160" s="691"/>
      <c r="P160" s="691">
        <v>0</v>
      </c>
      <c r="Q160" s="691">
        <v>0</v>
      </c>
      <c r="R160" s="691">
        <v>0</v>
      </c>
      <c r="S160" s="691">
        <v>0</v>
      </c>
      <c r="T160" s="691">
        <v>0</v>
      </c>
      <c r="U160" s="691">
        <v>0</v>
      </c>
      <c r="V160" s="691">
        <v>0</v>
      </c>
      <c r="W160" s="691">
        <v>0</v>
      </c>
      <c r="X160" s="691">
        <v>0</v>
      </c>
      <c r="Y160" s="691">
        <v>0</v>
      </c>
      <c r="Z160" s="691">
        <v>0</v>
      </c>
      <c r="AA160" s="691">
        <v>0</v>
      </c>
      <c r="AB160" s="691">
        <v>0</v>
      </c>
      <c r="AC160" s="691">
        <v>0</v>
      </c>
      <c r="AD160" s="691">
        <v>0</v>
      </c>
      <c r="AE160" s="691">
        <v>0</v>
      </c>
      <c r="AF160" s="691">
        <v>0</v>
      </c>
      <c r="AG160" s="691">
        <v>0</v>
      </c>
      <c r="AH160" s="691">
        <v>0</v>
      </c>
      <c r="AI160" s="691">
        <v>0</v>
      </c>
      <c r="AJ160" s="691">
        <v>0</v>
      </c>
      <c r="AK160" s="691">
        <v>0</v>
      </c>
      <c r="AL160" s="691">
        <v>0</v>
      </c>
      <c r="AM160" s="691">
        <v>0</v>
      </c>
      <c r="AN160" s="691">
        <v>0</v>
      </c>
      <c r="AO160" s="691">
        <v>0</v>
      </c>
      <c r="AP160" s="632"/>
      <c r="AQ160" s="691"/>
      <c r="AR160" s="691"/>
      <c r="AS160" s="691"/>
      <c r="AT160" s="691"/>
      <c r="AU160" s="691">
        <v>0</v>
      </c>
      <c r="AV160" s="691">
        <v>0</v>
      </c>
      <c r="AW160" s="691">
        <v>0</v>
      </c>
      <c r="AX160" s="691">
        <v>0</v>
      </c>
      <c r="AY160" s="691">
        <v>0</v>
      </c>
      <c r="AZ160" s="691">
        <v>0</v>
      </c>
      <c r="BA160" s="691">
        <v>0</v>
      </c>
      <c r="BB160" s="691">
        <v>0</v>
      </c>
      <c r="BC160" s="691">
        <v>0</v>
      </c>
      <c r="BD160" s="691">
        <v>0</v>
      </c>
      <c r="BE160" s="691">
        <v>0</v>
      </c>
      <c r="BF160" s="691">
        <v>0</v>
      </c>
      <c r="BG160" s="691">
        <v>0</v>
      </c>
      <c r="BH160" s="691">
        <v>0</v>
      </c>
      <c r="BI160" s="691">
        <v>0</v>
      </c>
      <c r="BJ160" s="691">
        <v>0</v>
      </c>
      <c r="BK160" s="691">
        <v>0</v>
      </c>
      <c r="BL160" s="691">
        <v>0</v>
      </c>
      <c r="BM160" s="691">
        <v>0</v>
      </c>
      <c r="BN160" s="691">
        <v>0</v>
      </c>
      <c r="BO160" s="691">
        <v>0</v>
      </c>
      <c r="BP160" s="691">
        <v>0</v>
      </c>
      <c r="BQ160" s="691">
        <v>0</v>
      </c>
      <c r="BR160" s="691">
        <v>0</v>
      </c>
      <c r="BS160" s="691">
        <v>0</v>
      </c>
      <c r="BT160" s="691">
        <v>0</v>
      </c>
      <c r="BU160" s="163"/>
    </row>
    <row r="161" spans="2:73" ht="15.6">
      <c r="B161" s="690"/>
      <c r="C161" s="690"/>
      <c r="D161" s="690" t="s">
        <v>759</v>
      </c>
      <c r="E161" s="690"/>
      <c r="F161" s="690"/>
      <c r="G161" s="690"/>
      <c r="H161" s="690">
        <v>2015</v>
      </c>
      <c r="I161" s="643" t="s">
        <v>574</v>
      </c>
      <c r="J161" s="643" t="s">
        <v>588</v>
      </c>
      <c r="K161" s="632"/>
      <c r="L161" s="691"/>
      <c r="M161" s="691"/>
      <c r="N161" s="691"/>
      <c r="O161" s="691"/>
      <c r="P161" s="691">
        <v>0</v>
      </c>
      <c r="Q161" s="691">
        <v>0</v>
      </c>
      <c r="R161" s="691">
        <v>0</v>
      </c>
      <c r="S161" s="691">
        <v>0</v>
      </c>
      <c r="T161" s="691">
        <v>0</v>
      </c>
      <c r="U161" s="691">
        <v>0</v>
      </c>
      <c r="V161" s="691">
        <v>0</v>
      </c>
      <c r="W161" s="691">
        <v>0</v>
      </c>
      <c r="X161" s="691">
        <v>0</v>
      </c>
      <c r="Y161" s="691">
        <v>0</v>
      </c>
      <c r="Z161" s="691">
        <v>0</v>
      </c>
      <c r="AA161" s="691">
        <v>0</v>
      </c>
      <c r="AB161" s="691">
        <v>0</v>
      </c>
      <c r="AC161" s="691">
        <v>0</v>
      </c>
      <c r="AD161" s="691">
        <v>0</v>
      </c>
      <c r="AE161" s="691">
        <v>0</v>
      </c>
      <c r="AF161" s="691">
        <v>0</v>
      </c>
      <c r="AG161" s="691">
        <v>0</v>
      </c>
      <c r="AH161" s="691">
        <v>0</v>
      </c>
      <c r="AI161" s="691">
        <v>0</v>
      </c>
      <c r="AJ161" s="691">
        <v>0</v>
      </c>
      <c r="AK161" s="691">
        <v>0</v>
      </c>
      <c r="AL161" s="691">
        <v>0</v>
      </c>
      <c r="AM161" s="691">
        <v>0</v>
      </c>
      <c r="AN161" s="691">
        <v>0</v>
      </c>
      <c r="AO161" s="691">
        <v>0</v>
      </c>
      <c r="AP161" s="632"/>
      <c r="AQ161" s="691"/>
      <c r="AR161" s="691"/>
      <c r="AS161" s="691"/>
      <c r="AT161" s="691"/>
      <c r="AU161" s="691">
        <v>0</v>
      </c>
      <c r="AV161" s="691">
        <v>0</v>
      </c>
      <c r="AW161" s="691">
        <v>0</v>
      </c>
      <c r="AX161" s="691">
        <v>0</v>
      </c>
      <c r="AY161" s="691">
        <v>0</v>
      </c>
      <c r="AZ161" s="691">
        <v>0</v>
      </c>
      <c r="BA161" s="691">
        <v>0</v>
      </c>
      <c r="BB161" s="691">
        <v>0</v>
      </c>
      <c r="BC161" s="691">
        <v>0</v>
      </c>
      <c r="BD161" s="691">
        <v>0</v>
      </c>
      <c r="BE161" s="691">
        <v>0</v>
      </c>
      <c r="BF161" s="691">
        <v>0</v>
      </c>
      <c r="BG161" s="691">
        <v>0</v>
      </c>
      <c r="BH161" s="691">
        <v>0</v>
      </c>
      <c r="BI161" s="691">
        <v>0</v>
      </c>
      <c r="BJ161" s="691">
        <v>0</v>
      </c>
      <c r="BK161" s="691">
        <v>0</v>
      </c>
      <c r="BL161" s="691">
        <v>0</v>
      </c>
      <c r="BM161" s="691">
        <v>0</v>
      </c>
      <c r="BN161" s="691">
        <v>0</v>
      </c>
      <c r="BO161" s="691">
        <v>0</v>
      </c>
      <c r="BP161" s="691">
        <v>0</v>
      </c>
      <c r="BQ161" s="691">
        <v>0</v>
      </c>
      <c r="BR161" s="691">
        <v>0</v>
      </c>
      <c r="BS161" s="691">
        <v>0</v>
      </c>
      <c r="BT161" s="691">
        <v>0</v>
      </c>
      <c r="BU161" s="163"/>
    </row>
    <row r="162" spans="2:73" ht="15.6">
      <c r="B162" s="690"/>
      <c r="C162" s="690"/>
      <c r="D162" s="690" t="s">
        <v>760</v>
      </c>
      <c r="E162" s="690"/>
      <c r="F162" s="690"/>
      <c r="G162" s="690"/>
      <c r="H162" s="690">
        <v>2015</v>
      </c>
      <c r="I162" s="643" t="s">
        <v>574</v>
      </c>
      <c r="J162" s="643" t="s">
        <v>588</v>
      </c>
      <c r="K162" s="632"/>
      <c r="L162" s="691"/>
      <c r="M162" s="691"/>
      <c r="N162" s="691"/>
      <c r="O162" s="691"/>
      <c r="P162" s="691">
        <v>0</v>
      </c>
      <c r="Q162" s="691">
        <v>0</v>
      </c>
      <c r="R162" s="691">
        <v>0</v>
      </c>
      <c r="S162" s="691">
        <v>0</v>
      </c>
      <c r="T162" s="691">
        <v>0</v>
      </c>
      <c r="U162" s="691">
        <v>0</v>
      </c>
      <c r="V162" s="691">
        <v>0</v>
      </c>
      <c r="W162" s="691">
        <v>0</v>
      </c>
      <c r="X162" s="691">
        <v>0</v>
      </c>
      <c r="Y162" s="691">
        <v>0</v>
      </c>
      <c r="Z162" s="691">
        <v>0</v>
      </c>
      <c r="AA162" s="691">
        <v>0</v>
      </c>
      <c r="AB162" s="691">
        <v>0</v>
      </c>
      <c r="AC162" s="691">
        <v>0</v>
      </c>
      <c r="AD162" s="691">
        <v>0</v>
      </c>
      <c r="AE162" s="691">
        <v>0</v>
      </c>
      <c r="AF162" s="691">
        <v>0</v>
      </c>
      <c r="AG162" s="691">
        <v>0</v>
      </c>
      <c r="AH162" s="691">
        <v>0</v>
      </c>
      <c r="AI162" s="691">
        <v>0</v>
      </c>
      <c r="AJ162" s="691">
        <v>0</v>
      </c>
      <c r="AK162" s="691">
        <v>0</v>
      </c>
      <c r="AL162" s="691">
        <v>0</v>
      </c>
      <c r="AM162" s="691">
        <v>0</v>
      </c>
      <c r="AN162" s="691">
        <v>0</v>
      </c>
      <c r="AO162" s="691">
        <v>0</v>
      </c>
      <c r="AP162" s="632"/>
      <c r="AQ162" s="691"/>
      <c r="AR162" s="691"/>
      <c r="AS162" s="691"/>
      <c r="AT162" s="691"/>
      <c r="AU162" s="691">
        <v>0</v>
      </c>
      <c r="AV162" s="691">
        <v>0</v>
      </c>
      <c r="AW162" s="691">
        <v>0</v>
      </c>
      <c r="AX162" s="691">
        <v>0</v>
      </c>
      <c r="AY162" s="691">
        <v>0</v>
      </c>
      <c r="AZ162" s="691">
        <v>0</v>
      </c>
      <c r="BA162" s="691">
        <v>0</v>
      </c>
      <c r="BB162" s="691">
        <v>0</v>
      </c>
      <c r="BC162" s="691">
        <v>0</v>
      </c>
      <c r="BD162" s="691">
        <v>0</v>
      </c>
      <c r="BE162" s="691">
        <v>0</v>
      </c>
      <c r="BF162" s="691">
        <v>0</v>
      </c>
      <c r="BG162" s="691">
        <v>0</v>
      </c>
      <c r="BH162" s="691">
        <v>0</v>
      </c>
      <c r="BI162" s="691">
        <v>0</v>
      </c>
      <c r="BJ162" s="691">
        <v>0</v>
      </c>
      <c r="BK162" s="691">
        <v>0</v>
      </c>
      <c r="BL162" s="691">
        <v>0</v>
      </c>
      <c r="BM162" s="691">
        <v>0</v>
      </c>
      <c r="BN162" s="691">
        <v>0</v>
      </c>
      <c r="BO162" s="691">
        <v>0</v>
      </c>
      <c r="BP162" s="691">
        <v>0</v>
      </c>
      <c r="BQ162" s="691">
        <v>0</v>
      </c>
      <c r="BR162" s="691">
        <v>0</v>
      </c>
      <c r="BS162" s="691">
        <v>0</v>
      </c>
      <c r="BT162" s="691">
        <v>0</v>
      </c>
      <c r="BU162" s="163"/>
    </row>
    <row r="163" spans="2:73" ht="15.6">
      <c r="B163" s="690"/>
      <c r="C163" s="690"/>
      <c r="D163" s="690" t="s">
        <v>761</v>
      </c>
      <c r="E163" s="690"/>
      <c r="F163" s="690"/>
      <c r="G163" s="690"/>
      <c r="H163" s="690">
        <v>2015</v>
      </c>
      <c r="I163" s="643" t="s">
        <v>574</v>
      </c>
      <c r="J163" s="643" t="s">
        <v>588</v>
      </c>
      <c r="K163" s="632"/>
      <c r="L163" s="691"/>
      <c r="M163" s="691"/>
      <c r="N163" s="691"/>
      <c r="O163" s="691"/>
      <c r="P163" s="691">
        <v>0</v>
      </c>
      <c r="Q163" s="691">
        <v>0</v>
      </c>
      <c r="R163" s="691">
        <v>0</v>
      </c>
      <c r="S163" s="691">
        <v>0</v>
      </c>
      <c r="T163" s="691">
        <v>0</v>
      </c>
      <c r="U163" s="691">
        <v>0</v>
      </c>
      <c r="V163" s="691">
        <v>0</v>
      </c>
      <c r="W163" s="691">
        <v>0</v>
      </c>
      <c r="X163" s="691">
        <v>0</v>
      </c>
      <c r="Y163" s="691">
        <v>0</v>
      </c>
      <c r="Z163" s="691">
        <v>0</v>
      </c>
      <c r="AA163" s="691">
        <v>0</v>
      </c>
      <c r="AB163" s="691">
        <v>0</v>
      </c>
      <c r="AC163" s="691">
        <v>0</v>
      </c>
      <c r="AD163" s="691">
        <v>0</v>
      </c>
      <c r="AE163" s="691">
        <v>0</v>
      </c>
      <c r="AF163" s="691">
        <v>0</v>
      </c>
      <c r="AG163" s="691">
        <v>0</v>
      </c>
      <c r="AH163" s="691">
        <v>0</v>
      </c>
      <c r="AI163" s="691">
        <v>0</v>
      </c>
      <c r="AJ163" s="691">
        <v>0</v>
      </c>
      <c r="AK163" s="691">
        <v>0</v>
      </c>
      <c r="AL163" s="691">
        <v>0</v>
      </c>
      <c r="AM163" s="691">
        <v>0</v>
      </c>
      <c r="AN163" s="691">
        <v>0</v>
      </c>
      <c r="AO163" s="691">
        <v>0</v>
      </c>
      <c r="AP163" s="632"/>
      <c r="AQ163" s="691"/>
      <c r="AR163" s="691"/>
      <c r="AS163" s="691"/>
      <c r="AT163" s="691"/>
      <c r="AU163" s="691">
        <v>0</v>
      </c>
      <c r="AV163" s="691">
        <v>0</v>
      </c>
      <c r="AW163" s="691">
        <v>0</v>
      </c>
      <c r="AX163" s="691">
        <v>0</v>
      </c>
      <c r="AY163" s="691">
        <v>0</v>
      </c>
      <c r="AZ163" s="691">
        <v>0</v>
      </c>
      <c r="BA163" s="691">
        <v>0</v>
      </c>
      <c r="BB163" s="691">
        <v>0</v>
      </c>
      <c r="BC163" s="691">
        <v>0</v>
      </c>
      <c r="BD163" s="691">
        <v>0</v>
      </c>
      <c r="BE163" s="691">
        <v>0</v>
      </c>
      <c r="BF163" s="691">
        <v>0</v>
      </c>
      <c r="BG163" s="691">
        <v>0</v>
      </c>
      <c r="BH163" s="691">
        <v>0</v>
      </c>
      <c r="BI163" s="691">
        <v>0</v>
      </c>
      <c r="BJ163" s="691">
        <v>0</v>
      </c>
      <c r="BK163" s="691">
        <v>0</v>
      </c>
      <c r="BL163" s="691">
        <v>0</v>
      </c>
      <c r="BM163" s="691">
        <v>0</v>
      </c>
      <c r="BN163" s="691">
        <v>0</v>
      </c>
      <c r="BO163" s="691">
        <v>0</v>
      </c>
      <c r="BP163" s="691">
        <v>0</v>
      </c>
      <c r="BQ163" s="691">
        <v>0</v>
      </c>
      <c r="BR163" s="691">
        <v>0</v>
      </c>
      <c r="BS163" s="691">
        <v>0</v>
      </c>
      <c r="BT163" s="691">
        <v>0</v>
      </c>
      <c r="BU163" s="163"/>
    </row>
    <row r="164" spans="2:73" ht="15.6">
      <c r="B164" s="690"/>
      <c r="C164" s="690"/>
      <c r="D164" s="690" t="s">
        <v>762</v>
      </c>
      <c r="E164" s="690"/>
      <c r="F164" s="690"/>
      <c r="G164" s="690"/>
      <c r="H164" s="690">
        <v>2015</v>
      </c>
      <c r="I164" s="643" t="s">
        <v>574</v>
      </c>
      <c r="J164" s="643" t="s">
        <v>588</v>
      </c>
      <c r="K164" s="632"/>
      <c r="L164" s="691"/>
      <c r="M164" s="691"/>
      <c r="N164" s="691"/>
      <c r="O164" s="691"/>
      <c r="P164" s="691">
        <v>0</v>
      </c>
      <c r="Q164" s="691">
        <v>0</v>
      </c>
      <c r="R164" s="691">
        <v>0</v>
      </c>
      <c r="S164" s="691">
        <v>0</v>
      </c>
      <c r="T164" s="691">
        <v>0</v>
      </c>
      <c r="U164" s="691">
        <v>0</v>
      </c>
      <c r="V164" s="691">
        <v>0</v>
      </c>
      <c r="W164" s="691">
        <v>0</v>
      </c>
      <c r="X164" s="691">
        <v>0</v>
      </c>
      <c r="Y164" s="691">
        <v>0</v>
      </c>
      <c r="Z164" s="691">
        <v>0</v>
      </c>
      <c r="AA164" s="691">
        <v>0</v>
      </c>
      <c r="AB164" s="691">
        <v>0</v>
      </c>
      <c r="AC164" s="691">
        <v>0</v>
      </c>
      <c r="AD164" s="691">
        <v>0</v>
      </c>
      <c r="AE164" s="691">
        <v>0</v>
      </c>
      <c r="AF164" s="691">
        <v>0</v>
      </c>
      <c r="AG164" s="691">
        <v>0</v>
      </c>
      <c r="AH164" s="691">
        <v>0</v>
      </c>
      <c r="AI164" s="691">
        <v>0</v>
      </c>
      <c r="AJ164" s="691">
        <v>0</v>
      </c>
      <c r="AK164" s="691">
        <v>0</v>
      </c>
      <c r="AL164" s="691">
        <v>0</v>
      </c>
      <c r="AM164" s="691">
        <v>0</v>
      </c>
      <c r="AN164" s="691">
        <v>0</v>
      </c>
      <c r="AO164" s="691">
        <v>0</v>
      </c>
      <c r="AP164" s="632"/>
      <c r="AQ164" s="691"/>
      <c r="AR164" s="691"/>
      <c r="AS164" s="691"/>
      <c r="AT164" s="691"/>
      <c r="AU164" s="691">
        <v>0</v>
      </c>
      <c r="AV164" s="691">
        <v>0</v>
      </c>
      <c r="AW164" s="691">
        <v>0</v>
      </c>
      <c r="AX164" s="691">
        <v>0</v>
      </c>
      <c r="AY164" s="691">
        <v>0</v>
      </c>
      <c r="AZ164" s="691">
        <v>0</v>
      </c>
      <c r="BA164" s="691">
        <v>0</v>
      </c>
      <c r="BB164" s="691">
        <v>0</v>
      </c>
      <c r="BC164" s="691">
        <v>0</v>
      </c>
      <c r="BD164" s="691">
        <v>0</v>
      </c>
      <c r="BE164" s="691">
        <v>0</v>
      </c>
      <c r="BF164" s="691">
        <v>0</v>
      </c>
      <c r="BG164" s="691">
        <v>0</v>
      </c>
      <c r="BH164" s="691">
        <v>0</v>
      </c>
      <c r="BI164" s="691">
        <v>0</v>
      </c>
      <c r="BJ164" s="691">
        <v>0</v>
      </c>
      <c r="BK164" s="691">
        <v>0</v>
      </c>
      <c r="BL164" s="691">
        <v>0</v>
      </c>
      <c r="BM164" s="691">
        <v>0</v>
      </c>
      <c r="BN164" s="691">
        <v>0</v>
      </c>
      <c r="BO164" s="691">
        <v>0</v>
      </c>
      <c r="BP164" s="691">
        <v>0</v>
      </c>
      <c r="BQ164" s="691">
        <v>0</v>
      </c>
      <c r="BR164" s="691">
        <v>0</v>
      </c>
      <c r="BS164" s="691">
        <v>0</v>
      </c>
      <c r="BT164" s="691">
        <v>0</v>
      </c>
      <c r="BU164" s="163"/>
    </row>
    <row r="165" spans="2:73" ht="15.6">
      <c r="B165" s="690"/>
      <c r="C165" s="690"/>
      <c r="D165" s="690" t="s">
        <v>763</v>
      </c>
      <c r="E165" s="690"/>
      <c r="F165" s="690"/>
      <c r="G165" s="690"/>
      <c r="H165" s="690">
        <v>2015</v>
      </c>
      <c r="I165" s="643" t="s">
        <v>574</v>
      </c>
      <c r="J165" s="643" t="s">
        <v>588</v>
      </c>
      <c r="K165" s="632"/>
      <c r="L165" s="691"/>
      <c r="M165" s="691"/>
      <c r="N165" s="691"/>
      <c r="O165" s="691"/>
      <c r="P165" s="691">
        <v>0</v>
      </c>
      <c r="Q165" s="691">
        <v>0</v>
      </c>
      <c r="R165" s="691">
        <v>0</v>
      </c>
      <c r="S165" s="691">
        <v>0</v>
      </c>
      <c r="T165" s="691">
        <v>0</v>
      </c>
      <c r="U165" s="691">
        <v>0</v>
      </c>
      <c r="V165" s="691">
        <v>0</v>
      </c>
      <c r="W165" s="691">
        <v>0</v>
      </c>
      <c r="X165" s="691">
        <v>0</v>
      </c>
      <c r="Y165" s="691">
        <v>0</v>
      </c>
      <c r="Z165" s="691">
        <v>0</v>
      </c>
      <c r="AA165" s="691">
        <v>0</v>
      </c>
      <c r="AB165" s="691">
        <v>0</v>
      </c>
      <c r="AC165" s="691">
        <v>0</v>
      </c>
      <c r="AD165" s="691">
        <v>0</v>
      </c>
      <c r="AE165" s="691">
        <v>0</v>
      </c>
      <c r="AF165" s="691">
        <v>0</v>
      </c>
      <c r="AG165" s="691">
        <v>0</v>
      </c>
      <c r="AH165" s="691">
        <v>0</v>
      </c>
      <c r="AI165" s="691">
        <v>0</v>
      </c>
      <c r="AJ165" s="691">
        <v>0</v>
      </c>
      <c r="AK165" s="691">
        <v>0</v>
      </c>
      <c r="AL165" s="691">
        <v>0</v>
      </c>
      <c r="AM165" s="691">
        <v>0</v>
      </c>
      <c r="AN165" s="691">
        <v>0</v>
      </c>
      <c r="AO165" s="691">
        <v>0</v>
      </c>
      <c r="AP165" s="632"/>
      <c r="AQ165" s="691"/>
      <c r="AR165" s="691"/>
      <c r="AS165" s="691"/>
      <c r="AT165" s="691"/>
      <c r="AU165" s="691">
        <v>0</v>
      </c>
      <c r="AV165" s="691">
        <v>0</v>
      </c>
      <c r="AW165" s="691">
        <v>0</v>
      </c>
      <c r="AX165" s="691">
        <v>0</v>
      </c>
      <c r="AY165" s="691">
        <v>0</v>
      </c>
      <c r="AZ165" s="691">
        <v>0</v>
      </c>
      <c r="BA165" s="691">
        <v>0</v>
      </c>
      <c r="BB165" s="691">
        <v>0</v>
      </c>
      <c r="BC165" s="691">
        <v>0</v>
      </c>
      <c r="BD165" s="691">
        <v>0</v>
      </c>
      <c r="BE165" s="691">
        <v>0</v>
      </c>
      <c r="BF165" s="691">
        <v>0</v>
      </c>
      <c r="BG165" s="691">
        <v>0</v>
      </c>
      <c r="BH165" s="691">
        <v>0</v>
      </c>
      <c r="BI165" s="691">
        <v>0</v>
      </c>
      <c r="BJ165" s="691">
        <v>0</v>
      </c>
      <c r="BK165" s="691">
        <v>0</v>
      </c>
      <c r="BL165" s="691">
        <v>0</v>
      </c>
      <c r="BM165" s="691">
        <v>0</v>
      </c>
      <c r="BN165" s="691">
        <v>0</v>
      </c>
      <c r="BO165" s="691">
        <v>0</v>
      </c>
      <c r="BP165" s="691">
        <v>0</v>
      </c>
      <c r="BQ165" s="691">
        <v>0</v>
      </c>
      <c r="BR165" s="691">
        <v>0</v>
      </c>
      <c r="BS165" s="691">
        <v>0</v>
      </c>
      <c r="BT165" s="691">
        <v>0</v>
      </c>
      <c r="BU165" s="163"/>
    </row>
    <row r="166" spans="2:73" ht="15.6">
      <c r="B166" s="690"/>
      <c r="C166" s="690"/>
      <c r="D166" s="690" t="s">
        <v>764</v>
      </c>
      <c r="E166" s="690"/>
      <c r="F166" s="690"/>
      <c r="G166" s="690"/>
      <c r="H166" s="690">
        <v>2015</v>
      </c>
      <c r="I166" s="643" t="s">
        <v>574</v>
      </c>
      <c r="J166" s="643" t="s">
        <v>588</v>
      </c>
      <c r="K166" s="632"/>
      <c r="L166" s="691"/>
      <c r="M166" s="691"/>
      <c r="N166" s="691"/>
      <c r="O166" s="691"/>
      <c r="P166" s="691">
        <v>0</v>
      </c>
      <c r="Q166" s="691">
        <v>0</v>
      </c>
      <c r="R166" s="691">
        <v>0</v>
      </c>
      <c r="S166" s="691">
        <v>0</v>
      </c>
      <c r="T166" s="691">
        <v>0</v>
      </c>
      <c r="U166" s="691">
        <v>0</v>
      </c>
      <c r="V166" s="691">
        <v>0</v>
      </c>
      <c r="W166" s="691">
        <v>0</v>
      </c>
      <c r="X166" s="691">
        <v>0</v>
      </c>
      <c r="Y166" s="691">
        <v>0</v>
      </c>
      <c r="Z166" s="691">
        <v>0</v>
      </c>
      <c r="AA166" s="691">
        <v>0</v>
      </c>
      <c r="AB166" s="691">
        <v>0</v>
      </c>
      <c r="AC166" s="691">
        <v>0</v>
      </c>
      <c r="AD166" s="691">
        <v>0</v>
      </c>
      <c r="AE166" s="691">
        <v>0</v>
      </c>
      <c r="AF166" s="691">
        <v>0</v>
      </c>
      <c r="AG166" s="691">
        <v>0</v>
      </c>
      <c r="AH166" s="691">
        <v>0</v>
      </c>
      <c r="AI166" s="691">
        <v>0</v>
      </c>
      <c r="AJ166" s="691">
        <v>0</v>
      </c>
      <c r="AK166" s="691">
        <v>0</v>
      </c>
      <c r="AL166" s="691">
        <v>0</v>
      </c>
      <c r="AM166" s="691">
        <v>0</v>
      </c>
      <c r="AN166" s="691">
        <v>0</v>
      </c>
      <c r="AO166" s="691">
        <v>0</v>
      </c>
      <c r="AP166" s="632"/>
      <c r="AQ166" s="691"/>
      <c r="AR166" s="691"/>
      <c r="AS166" s="691"/>
      <c r="AT166" s="691"/>
      <c r="AU166" s="691">
        <v>0</v>
      </c>
      <c r="AV166" s="691">
        <v>0</v>
      </c>
      <c r="AW166" s="691">
        <v>0</v>
      </c>
      <c r="AX166" s="691">
        <v>0</v>
      </c>
      <c r="AY166" s="691">
        <v>0</v>
      </c>
      <c r="AZ166" s="691">
        <v>0</v>
      </c>
      <c r="BA166" s="691">
        <v>0</v>
      </c>
      <c r="BB166" s="691">
        <v>0</v>
      </c>
      <c r="BC166" s="691">
        <v>0</v>
      </c>
      <c r="BD166" s="691">
        <v>0</v>
      </c>
      <c r="BE166" s="691">
        <v>0</v>
      </c>
      <c r="BF166" s="691">
        <v>0</v>
      </c>
      <c r="BG166" s="691">
        <v>0</v>
      </c>
      <c r="BH166" s="691">
        <v>0</v>
      </c>
      <c r="BI166" s="691">
        <v>0</v>
      </c>
      <c r="BJ166" s="691">
        <v>0</v>
      </c>
      <c r="BK166" s="691">
        <v>0</v>
      </c>
      <c r="BL166" s="691">
        <v>0</v>
      </c>
      <c r="BM166" s="691">
        <v>0</v>
      </c>
      <c r="BN166" s="691">
        <v>0</v>
      </c>
      <c r="BO166" s="691">
        <v>0</v>
      </c>
      <c r="BP166" s="691">
        <v>0</v>
      </c>
      <c r="BQ166" s="691">
        <v>0</v>
      </c>
      <c r="BR166" s="691">
        <v>0</v>
      </c>
      <c r="BS166" s="691">
        <v>0</v>
      </c>
      <c r="BT166" s="691">
        <v>0</v>
      </c>
      <c r="BU166" s="163"/>
    </row>
    <row r="167" spans="2:73" ht="15.6">
      <c r="B167" s="690"/>
      <c r="C167" s="690"/>
      <c r="D167" s="690" t="s">
        <v>765</v>
      </c>
      <c r="E167" s="690"/>
      <c r="F167" s="690"/>
      <c r="G167" s="690"/>
      <c r="H167" s="690">
        <v>2015</v>
      </c>
      <c r="I167" s="643" t="s">
        <v>574</v>
      </c>
      <c r="J167" s="643" t="s">
        <v>588</v>
      </c>
      <c r="K167" s="632"/>
      <c r="L167" s="691"/>
      <c r="M167" s="691"/>
      <c r="N167" s="691"/>
      <c r="O167" s="691"/>
      <c r="P167" s="691">
        <v>0</v>
      </c>
      <c r="Q167" s="691">
        <v>0</v>
      </c>
      <c r="R167" s="691">
        <v>0</v>
      </c>
      <c r="S167" s="691">
        <v>0</v>
      </c>
      <c r="T167" s="691">
        <v>0</v>
      </c>
      <c r="U167" s="691">
        <v>0</v>
      </c>
      <c r="V167" s="691">
        <v>0</v>
      </c>
      <c r="W167" s="691">
        <v>0</v>
      </c>
      <c r="X167" s="691">
        <v>0</v>
      </c>
      <c r="Y167" s="691">
        <v>0</v>
      </c>
      <c r="Z167" s="691">
        <v>0</v>
      </c>
      <c r="AA167" s="691">
        <v>0</v>
      </c>
      <c r="AB167" s="691">
        <v>0</v>
      </c>
      <c r="AC167" s="691">
        <v>0</v>
      </c>
      <c r="AD167" s="691">
        <v>0</v>
      </c>
      <c r="AE167" s="691">
        <v>0</v>
      </c>
      <c r="AF167" s="691">
        <v>0</v>
      </c>
      <c r="AG167" s="691">
        <v>0</v>
      </c>
      <c r="AH167" s="691">
        <v>0</v>
      </c>
      <c r="AI167" s="691">
        <v>0</v>
      </c>
      <c r="AJ167" s="691">
        <v>0</v>
      </c>
      <c r="AK167" s="691">
        <v>0</v>
      </c>
      <c r="AL167" s="691">
        <v>0</v>
      </c>
      <c r="AM167" s="691">
        <v>0</v>
      </c>
      <c r="AN167" s="691">
        <v>0</v>
      </c>
      <c r="AO167" s="691">
        <v>0</v>
      </c>
      <c r="AP167" s="632"/>
      <c r="AQ167" s="691"/>
      <c r="AR167" s="691"/>
      <c r="AS167" s="691"/>
      <c r="AT167" s="691"/>
      <c r="AU167" s="691">
        <v>0</v>
      </c>
      <c r="AV167" s="691">
        <v>0</v>
      </c>
      <c r="AW167" s="691">
        <v>0</v>
      </c>
      <c r="AX167" s="691">
        <v>0</v>
      </c>
      <c r="AY167" s="691">
        <v>0</v>
      </c>
      <c r="AZ167" s="691">
        <v>0</v>
      </c>
      <c r="BA167" s="691">
        <v>0</v>
      </c>
      <c r="BB167" s="691">
        <v>0</v>
      </c>
      <c r="BC167" s="691">
        <v>0</v>
      </c>
      <c r="BD167" s="691">
        <v>0</v>
      </c>
      <c r="BE167" s="691">
        <v>0</v>
      </c>
      <c r="BF167" s="691">
        <v>0</v>
      </c>
      <c r="BG167" s="691">
        <v>0</v>
      </c>
      <c r="BH167" s="691">
        <v>0</v>
      </c>
      <c r="BI167" s="691">
        <v>0</v>
      </c>
      <c r="BJ167" s="691">
        <v>0</v>
      </c>
      <c r="BK167" s="691">
        <v>0</v>
      </c>
      <c r="BL167" s="691">
        <v>0</v>
      </c>
      <c r="BM167" s="691">
        <v>0</v>
      </c>
      <c r="BN167" s="691">
        <v>0</v>
      </c>
      <c r="BO167" s="691">
        <v>0</v>
      </c>
      <c r="BP167" s="691">
        <v>0</v>
      </c>
      <c r="BQ167" s="691">
        <v>0</v>
      </c>
      <c r="BR167" s="691">
        <v>0</v>
      </c>
      <c r="BS167" s="691">
        <v>0</v>
      </c>
      <c r="BT167" s="691">
        <v>0</v>
      </c>
      <c r="BU167" s="163"/>
    </row>
    <row r="168" spans="2:73" ht="15.6">
      <c r="B168" s="690"/>
      <c r="C168" s="690"/>
      <c r="D168" s="690" t="s">
        <v>766</v>
      </c>
      <c r="E168" s="690"/>
      <c r="F168" s="690"/>
      <c r="G168" s="690"/>
      <c r="H168" s="690">
        <v>2015</v>
      </c>
      <c r="I168" s="643" t="s">
        <v>574</v>
      </c>
      <c r="J168" s="643" t="s">
        <v>588</v>
      </c>
      <c r="K168" s="632"/>
      <c r="L168" s="691"/>
      <c r="M168" s="691"/>
      <c r="N168" s="691"/>
      <c r="O168" s="691"/>
      <c r="P168" s="691">
        <v>0</v>
      </c>
      <c r="Q168" s="691">
        <v>0</v>
      </c>
      <c r="R168" s="691">
        <v>0</v>
      </c>
      <c r="S168" s="691">
        <v>0</v>
      </c>
      <c r="T168" s="691">
        <v>0</v>
      </c>
      <c r="U168" s="691">
        <v>0</v>
      </c>
      <c r="V168" s="691">
        <v>0</v>
      </c>
      <c r="W168" s="691">
        <v>0</v>
      </c>
      <c r="X168" s="691">
        <v>0</v>
      </c>
      <c r="Y168" s="691">
        <v>0</v>
      </c>
      <c r="Z168" s="691">
        <v>0</v>
      </c>
      <c r="AA168" s="691">
        <v>0</v>
      </c>
      <c r="AB168" s="691">
        <v>0</v>
      </c>
      <c r="AC168" s="691">
        <v>0</v>
      </c>
      <c r="AD168" s="691">
        <v>0</v>
      </c>
      <c r="AE168" s="691">
        <v>0</v>
      </c>
      <c r="AF168" s="691">
        <v>0</v>
      </c>
      <c r="AG168" s="691">
        <v>0</v>
      </c>
      <c r="AH168" s="691">
        <v>0</v>
      </c>
      <c r="AI168" s="691">
        <v>0</v>
      </c>
      <c r="AJ168" s="691">
        <v>0</v>
      </c>
      <c r="AK168" s="691">
        <v>0</v>
      </c>
      <c r="AL168" s="691">
        <v>0</v>
      </c>
      <c r="AM168" s="691">
        <v>0</v>
      </c>
      <c r="AN168" s="691">
        <v>0</v>
      </c>
      <c r="AO168" s="691">
        <v>0</v>
      </c>
      <c r="AP168" s="632"/>
      <c r="AQ168" s="691"/>
      <c r="AR168" s="691"/>
      <c r="AS168" s="691"/>
      <c r="AT168" s="691"/>
      <c r="AU168" s="691">
        <v>0</v>
      </c>
      <c r="AV168" s="691">
        <v>0</v>
      </c>
      <c r="AW168" s="691">
        <v>0</v>
      </c>
      <c r="AX168" s="691">
        <v>0</v>
      </c>
      <c r="AY168" s="691">
        <v>0</v>
      </c>
      <c r="AZ168" s="691">
        <v>0</v>
      </c>
      <c r="BA168" s="691">
        <v>0</v>
      </c>
      <c r="BB168" s="691">
        <v>0</v>
      </c>
      <c r="BC168" s="691">
        <v>0</v>
      </c>
      <c r="BD168" s="691">
        <v>0</v>
      </c>
      <c r="BE168" s="691">
        <v>0</v>
      </c>
      <c r="BF168" s="691">
        <v>0</v>
      </c>
      <c r="BG168" s="691">
        <v>0</v>
      </c>
      <c r="BH168" s="691">
        <v>0</v>
      </c>
      <c r="BI168" s="691">
        <v>0</v>
      </c>
      <c r="BJ168" s="691">
        <v>0</v>
      </c>
      <c r="BK168" s="691">
        <v>0</v>
      </c>
      <c r="BL168" s="691">
        <v>0</v>
      </c>
      <c r="BM168" s="691">
        <v>0</v>
      </c>
      <c r="BN168" s="691">
        <v>0</v>
      </c>
      <c r="BO168" s="691">
        <v>0</v>
      </c>
      <c r="BP168" s="691">
        <v>0</v>
      </c>
      <c r="BQ168" s="691">
        <v>0</v>
      </c>
      <c r="BR168" s="691">
        <v>0</v>
      </c>
      <c r="BS168" s="691">
        <v>0</v>
      </c>
      <c r="BT168" s="691">
        <v>0</v>
      </c>
      <c r="BU168" s="163"/>
    </row>
    <row r="169" spans="2:73" ht="15.6">
      <c r="B169" s="690"/>
      <c r="C169" s="690"/>
      <c r="D169" s="690" t="s">
        <v>767</v>
      </c>
      <c r="E169" s="690"/>
      <c r="F169" s="690"/>
      <c r="G169" s="690"/>
      <c r="H169" s="690">
        <v>2015</v>
      </c>
      <c r="I169" s="643" t="s">
        <v>574</v>
      </c>
      <c r="J169" s="643" t="s">
        <v>588</v>
      </c>
      <c r="K169" s="632"/>
      <c r="L169" s="691"/>
      <c r="M169" s="691"/>
      <c r="N169" s="691"/>
      <c r="O169" s="691"/>
      <c r="P169" s="691">
        <v>0</v>
      </c>
      <c r="Q169" s="691">
        <v>0</v>
      </c>
      <c r="R169" s="691">
        <v>0</v>
      </c>
      <c r="S169" s="691">
        <v>0</v>
      </c>
      <c r="T169" s="691">
        <v>0</v>
      </c>
      <c r="U169" s="691">
        <v>0</v>
      </c>
      <c r="V169" s="691">
        <v>0</v>
      </c>
      <c r="W169" s="691">
        <v>0</v>
      </c>
      <c r="X169" s="691">
        <v>0</v>
      </c>
      <c r="Y169" s="691">
        <v>0</v>
      </c>
      <c r="Z169" s="691">
        <v>0</v>
      </c>
      <c r="AA169" s="691">
        <v>0</v>
      </c>
      <c r="AB169" s="691">
        <v>0</v>
      </c>
      <c r="AC169" s="691">
        <v>0</v>
      </c>
      <c r="AD169" s="691">
        <v>0</v>
      </c>
      <c r="AE169" s="691">
        <v>0</v>
      </c>
      <c r="AF169" s="691">
        <v>0</v>
      </c>
      <c r="AG169" s="691">
        <v>0</v>
      </c>
      <c r="AH169" s="691">
        <v>0</v>
      </c>
      <c r="AI169" s="691">
        <v>0</v>
      </c>
      <c r="AJ169" s="691">
        <v>0</v>
      </c>
      <c r="AK169" s="691">
        <v>0</v>
      </c>
      <c r="AL169" s="691">
        <v>0</v>
      </c>
      <c r="AM169" s="691">
        <v>0</v>
      </c>
      <c r="AN169" s="691">
        <v>0</v>
      </c>
      <c r="AO169" s="691">
        <v>0</v>
      </c>
      <c r="AP169" s="632"/>
      <c r="AQ169" s="691"/>
      <c r="AR169" s="691"/>
      <c r="AS169" s="691"/>
      <c r="AT169" s="691"/>
      <c r="AU169" s="691">
        <v>0</v>
      </c>
      <c r="AV169" s="691">
        <v>0</v>
      </c>
      <c r="AW169" s="691">
        <v>0</v>
      </c>
      <c r="AX169" s="691">
        <v>0</v>
      </c>
      <c r="AY169" s="691">
        <v>0</v>
      </c>
      <c r="AZ169" s="691">
        <v>0</v>
      </c>
      <c r="BA169" s="691">
        <v>0</v>
      </c>
      <c r="BB169" s="691">
        <v>0</v>
      </c>
      <c r="BC169" s="691">
        <v>0</v>
      </c>
      <c r="BD169" s="691">
        <v>0</v>
      </c>
      <c r="BE169" s="691">
        <v>0</v>
      </c>
      <c r="BF169" s="691">
        <v>0</v>
      </c>
      <c r="BG169" s="691">
        <v>0</v>
      </c>
      <c r="BH169" s="691">
        <v>0</v>
      </c>
      <c r="BI169" s="691">
        <v>0</v>
      </c>
      <c r="BJ169" s="691">
        <v>0</v>
      </c>
      <c r="BK169" s="691">
        <v>0</v>
      </c>
      <c r="BL169" s="691">
        <v>0</v>
      </c>
      <c r="BM169" s="691">
        <v>0</v>
      </c>
      <c r="BN169" s="691">
        <v>0</v>
      </c>
      <c r="BO169" s="691">
        <v>0</v>
      </c>
      <c r="BP169" s="691">
        <v>0</v>
      </c>
      <c r="BQ169" s="691">
        <v>0</v>
      </c>
      <c r="BR169" s="691">
        <v>0</v>
      </c>
      <c r="BS169" s="691">
        <v>0</v>
      </c>
      <c r="BT169" s="691">
        <v>0</v>
      </c>
      <c r="BU169" s="163"/>
    </row>
    <row r="170" spans="2:73" ht="15.6">
      <c r="B170" s="690"/>
      <c r="C170" s="690"/>
      <c r="D170" s="690" t="s">
        <v>768</v>
      </c>
      <c r="E170" s="690"/>
      <c r="F170" s="690"/>
      <c r="G170" s="690"/>
      <c r="H170" s="690">
        <v>2015</v>
      </c>
      <c r="I170" s="643" t="s">
        <v>574</v>
      </c>
      <c r="J170" s="643" t="s">
        <v>588</v>
      </c>
      <c r="K170" s="632"/>
      <c r="L170" s="691"/>
      <c r="M170" s="691"/>
      <c r="N170" s="691"/>
      <c r="O170" s="691"/>
      <c r="P170" s="691">
        <v>0</v>
      </c>
      <c r="Q170" s="691">
        <v>0</v>
      </c>
      <c r="R170" s="691">
        <v>0</v>
      </c>
      <c r="S170" s="691">
        <v>0</v>
      </c>
      <c r="T170" s="691">
        <v>0</v>
      </c>
      <c r="U170" s="691">
        <v>0</v>
      </c>
      <c r="V170" s="691">
        <v>0</v>
      </c>
      <c r="W170" s="691">
        <v>0</v>
      </c>
      <c r="X170" s="691">
        <v>0</v>
      </c>
      <c r="Y170" s="691">
        <v>0</v>
      </c>
      <c r="Z170" s="691">
        <v>0</v>
      </c>
      <c r="AA170" s="691">
        <v>0</v>
      </c>
      <c r="AB170" s="691">
        <v>0</v>
      </c>
      <c r="AC170" s="691">
        <v>0</v>
      </c>
      <c r="AD170" s="691">
        <v>0</v>
      </c>
      <c r="AE170" s="691">
        <v>0</v>
      </c>
      <c r="AF170" s="691">
        <v>0</v>
      </c>
      <c r="AG170" s="691">
        <v>0</v>
      </c>
      <c r="AH170" s="691">
        <v>0</v>
      </c>
      <c r="AI170" s="691">
        <v>0</v>
      </c>
      <c r="AJ170" s="691">
        <v>0</v>
      </c>
      <c r="AK170" s="691">
        <v>0</v>
      </c>
      <c r="AL170" s="691">
        <v>0</v>
      </c>
      <c r="AM170" s="691">
        <v>0</v>
      </c>
      <c r="AN170" s="691">
        <v>0</v>
      </c>
      <c r="AO170" s="691">
        <v>0</v>
      </c>
      <c r="AP170" s="632"/>
      <c r="AQ170" s="691"/>
      <c r="AR170" s="691"/>
      <c r="AS170" s="691"/>
      <c r="AT170" s="691"/>
      <c r="AU170" s="691">
        <v>0</v>
      </c>
      <c r="AV170" s="691">
        <v>0</v>
      </c>
      <c r="AW170" s="691">
        <v>0</v>
      </c>
      <c r="AX170" s="691">
        <v>0</v>
      </c>
      <c r="AY170" s="691">
        <v>0</v>
      </c>
      <c r="AZ170" s="691">
        <v>0</v>
      </c>
      <c r="BA170" s="691">
        <v>0</v>
      </c>
      <c r="BB170" s="691">
        <v>0</v>
      </c>
      <c r="BC170" s="691">
        <v>0</v>
      </c>
      <c r="BD170" s="691">
        <v>0</v>
      </c>
      <c r="BE170" s="691">
        <v>0</v>
      </c>
      <c r="BF170" s="691">
        <v>0</v>
      </c>
      <c r="BG170" s="691">
        <v>0</v>
      </c>
      <c r="BH170" s="691">
        <v>0</v>
      </c>
      <c r="BI170" s="691">
        <v>0</v>
      </c>
      <c r="BJ170" s="691">
        <v>0</v>
      </c>
      <c r="BK170" s="691">
        <v>0</v>
      </c>
      <c r="BL170" s="691">
        <v>0</v>
      </c>
      <c r="BM170" s="691">
        <v>0</v>
      </c>
      <c r="BN170" s="691">
        <v>0</v>
      </c>
      <c r="BO170" s="691">
        <v>0</v>
      </c>
      <c r="BP170" s="691">
        <v>0</v>
      </c>
      <c r="BQ170" s="691">
        <v>0</v>
      </c>
      <c r="BR170" s="691">
        <v>0</v>
      </c>
      <c r="BS170" s="691">
        <v>0</v>
      </c>
      <c r="BT170" s="691">
        <v>0</v>
      </c>
      <c r="BU170" s="163"/>
    </row>
    <row r="171" spans="2:73" ht="15.6">
      <c r="B171" s="690"/>
      <c r="C171" s="690"/>
      <c r="D171" s="690" t="s">
        <v>769</v>
      </c>
      <c r="E171" s="690"/>
      <c r="F171" s="690"/>
      <c r="G171" s="690"/>
      <c r="H171" s="690">
        <v>2015</v>
      </c>
      <c r="I171" s="643" t="s">
        <v>574</v>
      </c>
      <c r="J171" s="643" t="s">
        <v>588</v>
      </c>
      <c r="K171" s="632"/>
      <c r="L171" s="691"/>
      <c r="M171" s="691"/>
      <c r="N171" s="691"/>
      <c r="O171" s="691"/>
      <c r="P171" s="691">
        <v>0</v>
      </c>
      <c r="Q171" s="691">
        <v>0</v>
      </c>
      <c r="R171" s="691">
        <v>0</v>
      </c>
      <c r="S171" s="691">
        <v>0</v>
      </c>
      <c r="T171" s="691">
        <v>0</v>
      </c>
      <c r="U171" s="691">
        <v>0</v>
      </c>
      <c r="V171" s="691">
        <v>0</v>
      </c>
      <c r="W171" s="691">
        <v>0</v>
      </c>
      <c r="X171" s="691">
        <v>0</v>
      </c>
      <c r="Y171" s="691">
        <v>0</v>
      </c>
      <c r="Z171" s="691">
        <v>0</v>
      </c>
      <c r="AA171" s="691">
        <v>0</v>
      </c>
      <c r="AB171" s="691">
        <v>0</v>
      </c>
      <c r="AC171" s="691">
        <v>0</v>
      </c>
      <c r="AD171" s="691">
        <v>0</v>
      </c>
      <c r="AE171" s="691">
        <v>0</v>
      </c>
      <c r="AF171" s="691">
        <v>0</v>
      </c>
      <c r="AG171" s="691">
        <v>0</v>
      </c>
      <c r="AH171" s="691">
        <v>0</v>
      </c>
      <c r="AI171" s="691">
        <v>0</v>
      </c>
      <c r="AJ171" s="691">
        <v>0</v>
      </c>
      <c r="AK171" s="691">
        <v>0</v>
      </c>
      <c r="AL171" s="691">
        <v>0</v>
      </c>
      <c r="AM171" s="691">
        <v>0</v>
      </c>
      <c r="AN171" s="691">
        <v>0</v>
      </c>
      <c r="AO171" s="691">
        <v>0</v>
      </c>
      <c r="AP171" s="632"/>
      <c r="AQ171" s="691"/>
      <c r="AR171" s="691"/>
      <c r="AS171" s="691"/>
      <c r="AT171" s="691"/>
      <c r="AU171" s="691">
        <v>0</v>
      </c>
      <c r="AV171" s="691">
        <v>0</v>
      </c>
      <c r="AW171" s="691">
        <v>0</v>
      </c>
      <c r="AX171" s="691">
        <v>0</v>
      </c>
      <c r="AY171" s="691">
        <v>0</v>
      </c>
      <c r="AZ171" s="691">
        <v>0</v>
      </c>
      <c r="BA171" s="691">
        <v>0</v>
      </c>
      <c r="BB171" s="691">
        <v>0</v>
      </c>
      <c r="BC171" s="691">
        <v>0</v>
      </c>
      <c r="BD171" s="691">
        <v>0</v>
      </c>
      <c r="BE171" s="691">
        <v>0</v>
      </c>
      <c r="BF171" s="691">
        <v>0</v>
      </c>
      <c r="BG171" s="691">
        <v>0</v>
      </c>
      <c r="BH171" s="691">
        <v>0</v>
      </c>
      <c r="BI171" s="691">
        <v>0</v>
      </c>
      <c r="BJ171" s="691">
        <v>0</v>
      </c>
      <c r="BK171" s="691">
        <v>0</v>
      </c>
      <c r="BL171" s="691">
        <v>0</v>
      </c>
      <c r="BM171" s="691">
        <v>0</v>
      </c>
      <c r="BN171" s="691">
        <v>0</v>
      </c>
      <c r="BO171" s="691">
        <v>0</v>
      </c>
      <c r="BP171" s="691">
        <v>0</v>
      </c>
      <c r="BQ171" s="691">
        <v>0</v>
      </c>
      <c r="BR171" s="691">
        <v>0</v>
      </c>
      <c r="BS171" s="691">
        <v>0</v>
      </c>
      <c r="BT171" s="691">
        <v>0</v>
      </c>
      <c r="BU171" s="163"/>
    </row>
    <row r="172" spans="2:73" ht="15.6">
      <c r="B172" s="690"/>
      <c r="C172" s="690"/>
      <c r="D172" s="690" t="s">
        <v>770</v>
      </c>
      <c r="E172" s="690"/>
      <c r="F172" s="690"/>
      <c r="G172" s="690"/>
      <c r="H172" s="690">
        <v>2015</v>
      </c>
      <c r="I172" s="643" t="s">
        <v>574</v>
      </c>
      <c r="J172" s="643" t="s">
        <v>588</v>
      </c>
      <c r="K172" s="632"/>
      <c r="L172" s="691"/>
      <c r="M172" s="691"/>
      <c r="N172" s="691"/>
      <c r="O172" s="691"/>
      <c r="P172" s="691">
        <v>0</v>
      </c>
      <c r="Q172" s="691">
        <v>0</v>
      </c>
      <c r="R172" s="691">
        <v>0</v>
      </c>
      <c r="S172" s="691">
        <v>0</v>
      </c>
      <c r="T172" s="691">
        <v>0</v>
      </c>
      <c r="U172" s="691">
        <v>0</v>
      </c>
      <c r="V172" s="691">
        <v>0</v>
      </c>
      <c r="W172" s="691">
        <v>0</v>
      </c>
      <c r="X172" s="691">
        <v>0</v>
      </c>
      <c r="Y172" s="691">
        <v>0</v>
      </c>
      <c r="Z172" s="691">
        <v>0</v>
      </c>
      <c r="AA172" s="691">
        <v>0</v>
      </c>
      <c r="AB172" s="691">
        <v>0</v>
      </c>
      <c r="AC172" s="691">
        <v>0</v>
      </c>
      <c r="AD172" s="691">
        <v>0</v>
      </c>
      <c r="AE172" s="691">
        <v>0</v>
      </c>
      <c r="AF172" s="691">
        <v>0</v>
      </c>
      <c r="AG172" s="691">
        <v>0</v>
      </c>
      <c r="AH172" s="691">
        <v>0</v>
      </c>
      <c r="AI172" s="691">
        <v>0</v>
      </c>
      <c r="AJ172" s="691">
        <v>0</v>
      </c>
      <c r="AK172" s="691">
        <v>0</v>
      </c>
      <c r="AL172" s="691">
        <v>0</v>
      </c>
      <c r="AM172" s="691">
        <v>0</v>
      </c>
      <c r="AN172" s="691">
        <v>0</v>
      </c>
      <c r="AO172" s="691">
        <v>0</v>
      </c>
      <c r="AP172" s="632"/>
      <c r="AQ172" s="691"/>
      <c r="AR172" s="691"/>
      <c r="AS172" s="691"/>
      <c r="AT172" s="691"/>
      <c r="AU172" s="691">
        <v>0</v>
      </c>
      <c r="AV172" s="691">
        <v>0</v>
      </c>
      <c r="AW172" s="691">
        <v>0</v>
      </c>
      <c r="AX172" s="691">
        <v>0</v>
      </c>
      <c r="AY172" s="691">
        <v>0</v>
      </c>
      <c r="AZ172" s="691">
        <v>0</v>
      </c>
      <c r="BA172" s="691">
        <v>0</v>
      </c>
      <c r="BB172" s="691">
        <v>0</v>
      </c>
      <c r="BC172" s="691">
        <v>0</v>
      </c>
      <c r="BD172" s="691">
        <v>0</v>
      </c>
      <c r="BE172" s="691">
        <v>0</v>
      </c>
      <c r="BF172" s="691">
        <v>0</v>
      </c>
      <c r="BG172" s="691">
        <v>0</v>
      </c>
      <c r="BH172" s="691">
        <v>0</v>
      </c>
      <c r="BI172" s="691">
        <v>0</v>
      </c>
      <c r="BJ172" s="691">
        <v>0</v>
      </c>
      <c r="BK172" s="691">
        <v>0</v>
      </c>
      <c r="BL172" s="691">
        <v>0</v>
      </c>
      <c r="BM172" s="691">
        <v>0</v>
      </c>
      <c r="BN172" s="691">
        <v>0</v>
      </c>
      <c r="BO172" s="691">
        <v>0</v>
      </c>
      <c r="BP172" s="691">
        <v>0</v>
      </c>
      <c r="BQ172" s="691">
        <v>0</v>
      </c>
      <c r="BR172" s="691">
        <v>0</v>
      </c>
      <c r="BS172" s="691">
        <v>0</v>
      </c>
      <c r="BT172" s="691">
        <v>0</v>
      </c>
      <c r="BU172" s="163"/>
    </row>
    <row r="173" spans="2:73" ht="15.6">
      <c r="B173" s="690"/>
      <c r="C173" s="690"/>
      <c r="D173" s="690" t="s">
        <v>771</v>
      </c>
      <c r="E173" s="690"/>
      <c r="F173" s="690"/>
      <c r="G173" s="690"/>
      <c r="H173" s="690">
        <v>2015</v>
      </c>
      <c r="I173" s="643" t="s">
        <v>574</v>
      </c>
      <c r="J173" s="643" t="s">
        <v>588</v>
      </c>
      <c r="K173" s="632"/>
      <c r="L173" s="691"/>
      <c r="M173" s="691"/>
      <c r="N173" s="691"/>
      <c r="O173" s="691"/>
      <c r="P173" s="691">
        <v>0</v>
      </c>
      <c r="Q173" s="691">
        <v>0</v>
      </c>
      <c r="R173" s="691">
        <v>0</v>
      </c>
      <c r="S173" s="691">
        <v>0</v>
      </c>
      <c r="T173" s="691">
        <v>0</v>
      </c>
      <c r="U173" s="691">
        <v>0</v>
      </c>
      <c r="V173" s="691">
        <v>0</v>
      </c>
      <c r="W173" s="691">
        <v>0</v>
      </c>
      <c r="X173" s="691">
        <v>0</v>
      </c>
      <c r="Y173" s="691">
        <v>0</v>
      </c>
      <c r="Z173" s="691">
        <v>0</v>
      </c>
      <c r="AA173" s="691">
        <v>0</v>
      </c>
      <c r="AB173" s="691">
        <v>0</v>
      </c>
      <c r="AC173" s="691">
        <v>0</v>
      </c>
      <c r="AD173" s="691">
        <v>0</v>
      </c>
      <c r="AE173" s="691">
        <v>0</v>
      </c>
      <c r="AF173" s="691">
        <v>0</v>
      </c>
      <c r="AG173" s="691">
        <v>0</v>
      </c>
      <c r="AH173" s="691">
        <v>0</v>
      </c>
      <c r="AI173" s="691">
        <v>0</v>
      </c>
      <c r="AJ173" s="691">
        <v>0</v>
      </c>
      <c r="AK173" s="691">
        <v>0</v>
      </c>
      <c r="AL173" s="691">
        <v>0</v>
      </c>
      <c r="AM173" s="691">
        <v>0</v>
      </c>
      <c r="AN173" s="691">
        <v>0</v>
      </c>
      <c r="AO173" s="691">
        <v>0</v>
      </c>
      <c r="AP173" s="632"/>
      <c r="AQ173" s="691"/>
      <c r="AR173" s="691"/>
      <c r="AS173" s="691"/>
      <c r="AT173" s="691"/>
      <c r="AU173" s="691">
        <v>0</v>
      </c>
      <c r="AV173" s="691">
        <v>0</v>
      </c>
      <c r="AW173" s="691">
        <v>0</v>
      </c>
      <c r="AX173" s="691">
        <v>0</v>
      </c>
      <c r="AY173" s="691">
        <v>0</v>
      </c>
      <c r="AZ173" s="691">
        <v>0</v>
      </c>
      <c r="BA173" s="691">
        <v>0</v>
      </c>
      <c r="BB173" s="691">
        <v>0</v>
      </c>
      <c r="BC173" s="691">
        <v>0</v>
      </c>
      <c r="BD173" s="691">
        <v>0</v>
      </c>
      <c r="BE173" s="691">
        <v>0</v>
      </c>
      <c r="BF173" s="691">
        <v>0</v>
      </c>
      <c r="BG173" s="691">
        <v>0</v>
      </c>
      <c r="BH173" s="691">
        <v>0</v>
      </c>
      <c r="BI173" s="691">
        <v>0</v>
      </c>
      <c r="BJ173" s="691">
        <v>0</v>
      </c>
      <c r="BK173" s="691">
        <v>0</v>
      </c>
      <c r="BL173" s="691">
        <v>0</v>
      </c>
      <c r="BM173" s="691">
        <v>0</v>
      </c>
      <c r="BN173" s="691">
        <v>0</v>
      </c>
      <c r="BO173" s="691">
        <v>0</v>
      </c>
      <c r="BP173" s="691">
        <v>0</v>
      </c>
      <c r="BQ173" s="691">
        <v>0</v>
      </c>
      <c r="BR173" s="691">
        <v>0</v>
      </c>
      <c r="BS173" s="691">
        <v>0</v>
      </c>
      <c r="BT173" s="691">
        <v>0</v>
      </c>
      <c r="BU173" s="163"/>
    </row>
    <row r="174" spans="2:73" ht="15.6">
      <c r="B174" s="690"/>
      <c r="C174" s="690"/>
      <c r="D174" s="690" t="s">
        <v>772</v>
      </c>
      <c r="E174" s="690"/>
      <c r="F174" s="690"/>
      <c r="G174" s="690"/>
      <c r="H174" s="690">
        <v>2015</v>
      </c>
      <c r="I174" s="643" t="s">
        <v>574</v>
      </c>
      <c r="J174" s="643" t="s">
        <v>588</v>
      </c>
      <c r="K174" s="632"/>
      <c r="L174" s="691"/>
      <c r="M174" s="691"/>
      <c r="N174" s="691"/>
      <c r="O174" s="691"/>
      <c r="P174" s="691">
        <v>0</v>
      </c>
      <c r="Q174" s="691">
        <v>0</v>
      </c>
      <c r="R174" s="691">
        <v>0</v>
      </c>
      <c r="S174" s="691">
        <v>0</v>
      </c>
      <c r="T174" s="691">
        <v>0</v>
      </c>
      <c r="U174" s="691">
        <v>0</v>
      </c>
      <c r="V174" s="691">
        <v>0</v>
      </c>
      <c r="W174" s="691">
        <v>0</v>
      </c>
      <c r="X174" s="691">
        <v>0</v>
      </c>
      <c r="Y174" s="691">
        <v>0</v>
      </c>
      <c r="Z174" s="691">
        <v>0</v>
      </c>
      <c r="AA174" s="691">
        <v>0</v>
      </c>
      <c r="AB174" s="691">
        <v>0</v>
      </c>
      <c r="AC174" s="691">
        <v>0</v>
      </c>
      <c r="AD174" s="691">
        <v>0</v>
      </c>
      <c r="AE174" s="691">
        <v>0</v>
      </c>
      <c r="AF174" s="691">
        <v>0</v>
      </c>
      <c r="AG174" s="691">
        <v>0</v>
      </c>
      <c r="AH174" s="691">
        <v>0</v>
      </c>
      <c r="AI174" s="691">
        <v>0</v>
      </c>
      <c r="AJ174" s="691">
        <v>0</v>
      </c>
      <c r="AK174" s="691">
        <v>0</v>
      </c>
      <c r="AL174" s="691">
        <v>0</v>
      </c>
      <c r="AM174" s="691">
        <v>0</v>
      </c>
      <c r="AN174" s="691">
        <v>0</v>
      </c>
      <c r="AO174" s="691">
        <v>0</v>
      </c>
      <c r="AP174" s="632"/>
      <c r="AQ174" s="691"/>
      <c r="AR174" s="691"/>
      <c r="AS174" s="691"/>
      <c r="AT174" s="691"/>
      <c r="AU174" s="691">
        <v>0</v>
      </c>
      <c r="AV174" s="691">
        <v>0</v>
      </c>
      <c r="AW174" s="691">
        <v>0</v>
      </c>
      <c r="AX174" s="691">
        <v>0</v>
      </c>
      <c r="AY174" s="691">
        <v>0</v>
      </c>
      <c r="AZ174" s="691">
        <v>0</v>
      </c>
      <c r="BA174" s="691">
        <v>0</v>
      </c>
      <c r="BB174" s="691">
        <v>0</v>
      </c>
      <c r="BC174" s="691">
        <v>0</v>
      </c>
      <c r="BD174" s="691">
        <v>0</v>
      </c>
      <c r="BE174" s="691">
        <v>0</v>
      </c>
      <c r="BF174" s="691">
        <v>0</v>
      </c>
      <c r="BG174" s="691">
        <v>0</v>
      </c>
      <c r="BH174" s="691">
        <v>0</v>
      </c>
      <c r="BI174" s="691">
        <v>0</v>
      </c>
      <c r="BJ174" s="691">
        <v>0</v>
      </c>
      <c r="BK174" s="691">
        <v>0</v>
      </c>
      <c r="BL174" s="691">
        <v>0</v>
      </c>
      <c r="BM174" s="691">
        <v>0</v>
      </c>
      <c r="BN174" s="691">
        <v>0</v>
      </c>
      <c r="BO174" s="691">
        <v>0</v>
      </c>
      <c r="BP174" s="691">
        <v>0</v>
      </c>
      <c r="BQ174" s="691">
        <v>0</v>
      </c>
      <c r="BR174" s="691">
        <v>0</v>
      </c>
      <c r="BS174" s="691">
        <v>0</v>
      </c>
      <c r="BT174" s="691">
        <v>0</v>
      </c>
      <c r="BU174" s="163"/>
    </row>
    <row r="175" spans="2:73" ht="15.6">
      <c r="B175" s="690"/>
      <c r="C175" s="690"/>
      <c r="D175" s="690" t="s">
        <v>773</v>
      </c>
      <c r="E175" s="690"/>
      <c r="F175" s="690"/>
      <c r="G175" s="690"/>
      <c r="H175" s="690">
        <v>2015</v>
      </c>
      <c r="I175" s="643" t="s">
        <v>574</v>
      </c>
      <c r="J175" s="643" t="s">
        <v>588</v>
      </c>
      <c r="K175" s="632"/>
      <c r="L175" s="691"/>
      <c r="M175" s="691"/>
      <c r="N175" s="691"/>
      <c r="O175" s="691"/>
      <c r="P175" s="691">
        <v>0</v>
      </c>
      <c r="Q175" s="691">
        <v>0</v>
      </c>
      <c r="R175" s="691">
        <v>0</v>
      </c>
      <c r="S175" s="691">
        <v>0</v>
      </c>
      <c r="T175" s="691">
        <v>0</v>
      </c>
      <c r="U175" s="691">
        <v>0</v>
      </c>
      <c r="V175" s="691">
        <v>0</v>
      </c>
      <c r="W175" s="691">
        <v>0</v>
      </c>
      <c r="X175" s="691">
        <v>0</v>
      </c>
      <c r="Y175" s="691">
        <v>0</v>
      </c>
      <c r="Z175" s="691">
        <v>0</v>
      </c>
      <c r="AA175" s="691">
        <v>0</v>
      </c>
      <c r="AB175" s="691">
        <v>0</v>
      </c>
      <c r="AC175" s="691">
        <v>0</v>
      </c>
      <c r="AD175" s="691">
        <v>0</v>
      </c>
      <c r="AE175" s="691">
        <v>0</v>
      </c>
      <c r="AF175" s="691">
        <v>0</v>
      </c>
      <c r="AG175" s="691">
        <v>0</v>
      </c>
      <c r="AH175" s="691">
        <v>0</v>
      </c>
      <c r="AI175" s="691">
        <v>0</v>
      </c>
      <c r="AJ175" s="691">
        <v>0</v>
      </c>
      <c r="AK175" s="691">
        <v>0</v>
      </c>
      <c r="AL175" s="691">
        <v>0</v>
      </c>
      <c r="AM175" s="691">
        <v>0</v>
      </c>
      <c r="AN175" s="691">
        <v>0</v>
      </c>
      <c r="AO175" s="691">
        <v>0</v>
      </c>
      <c r="AP175" s="632"/>
      <c r="AQ175" s="691"/>
      <c r="AR175" s="691"/>
      <c r="AS175" s="691"/>
      <c r="AT175" s="691"/>
      <c r="AU175" s="691">
        <v>0</v>
      </c>
      <c r="AV175" s="691">
        <v>0</v>
      </c>
      <c r="AW175" s="691">
        <v>0</v>
      </c>
      <c r="AX175" s="691">
        <v>0</v>
      </c>
      <c r="AY175" s="691">
        <v>0</v>
      </c>
      <c r="AZ175" s="691">
        <v>0</v>
      </c>
      <c r="BA175" s="691">
        <v>0</v>
      </c>
      <c r="BB175" s="691">
        <v>0</v>
      </c>
      <c r="BC175" s="691">
        <v>0</v>
      </c>
      <c r="BD175" s="691">
        <v>0</v>
      </c>
      <c r="BE175" s="691">
        <v>0</v>
      </c>
      <c r="BF175" s="691">
        <v>0</v>
      </c>
      <c r="BG175" s="691">
        <v>0</v>
      </c>
      <c r="BH175" s="691">
        <v>0</v>
      </c>
      <c r="BI175" s="691">
        <v>0</v>
      </c>
      <c r="BJ175" s="691">
        <v>0</v>
      </c>
      <c r="BK175" s="691">
        <v>0</v>
      </c>
      <c r="BL175" s="691">
        <v>0</v>
      </c>
      <c r="BM175" s="691">
        <v>0</v>
      </c>
      <c r="BN175" s="691">
        <v>0</v>
      </c>
      <c r="BO175" s="691">
        <v>0</v>
      </c>
      <c r="BP175" s="691">
        <v>0</v>
      </c>
      <c r="BQ175" s="691">
        <v>0</v>
      </c>
      <c r="BR175" s="691">
        <v>0</v>
      </c>
      <c r="BS175" s="691">
        <v>0</v>
      </c>
      <c r="BT175" s="691">
        <v>0</v>
      </c>
      <c r="BU175" s="163"/>
    </row>
    <row r="176" spans="2:73" ht="15.6">
      <c r="B176" s="690"/>
      <c r="C176" s="690"/>
      <c r="D176" s="690" t="s">
        <v>774</v>
      </c>
      <c r="E176" s="690"/>
      <c r="F176" s="690"/>
      <c r="G176" s="690"/>
      <c r="H176" s="690">
        <v>2015</v>
      </c>
      <c r="I176" s="643" t="s">
        <v>574</v>
      </c>
      <c r="J176" s="643" t="s">
        <v>588</v>
      </c>
      <c r="K176" s="632"/>
      <c r="L176" s="691"/>
      <c r="M176" s="691"/>
      <c r="N176" s="691"/>
      <c r="O176" s="691"/>
      <c r="P176" s="691">
        <v>0</v>
      </c>
      <c r="Q176" s="691">
        <v>0</v>
      </c>
      <c r="R176" s="691">
        <v>0</v>
      </c>
      <c r="S176" s="691">
        <v>0</v>
      </c>
      <c r="T176" s="691">
        <v>0</v>
      </c>
      <c r="U176" s="691">
        <v>0</v>
      </c>
      <c r="V176" s="691">
        <v>0</v>
      </c>
      <c r="W176" s="691">
        <v>0</v>
      </c>
      <c r="X176" s="691">
        <v>0</v>
      </c>
      <c r="Y176" s="691">
        <v>0</v>
      </c>
      <c r="Z176" s="691">
        <v>0</v>
      </c>
      <c r="AA176" s="691">
        <v>0</v>
      </c>
      <c r="AB176" s="691">
        <v>0</v>
      </c>
      <c r="AC176" s="691">
        <v>0</v>
      </c>
      <c r="AD176" s="691">
        <v>0</v>
      </c>
      <c r="AE176" s="691">
        <v>0</v>
      </c>
      <c r="AF176" s="691">
        <v>0</v>
      </c>
      <c r="AG176" s="691">
        <v>0</v>
      </c>
      <c r="AH176" s="691">
        <v>0</v>
      </c>
      <c r="AI176" s="691">
        <v>0</v>
      </c>
      <c r="AJ176" s="691">
        <v>0</v>
      </c>
      <c r="AK176" s="691">
        <v>0</v>
      </c>
      <c r="AL176" s="691">
        <v>0</v>
      </c>
      <c r="AM176" s="691">
        <v>0</v>
      </c>
      <c r="AN176" s="691">
        <v>0</v>
      </c>
      <c r="AO176" s="691">
        <v>0</v>
      </c>
      <c r="AP176" s="632"/>
      <c r="AQ176" s="691"/>
      <c r="AR176" s="691"/>
      <c r="AS176" s="691"/>
      <c r="AT176" s="691"/>
      <c r="AU176" s="691">
        <v>0</v>
      </c>
      <c r="AV176" s="691">
        <v>0</v>
      </c>
      <c r="AW176" s="691">
        <v>0</v>
      </c>
      <c r="AX176" s="691">
        <v>0</v>
      </c>
      <c r="AY176" s="691">
        <v>0</v>
      </c>
      <c r="AZ176" s="691">
        <v>0</v>
      </c>
      <c r="BA176" s="691">
        <v>0</v>
      </c>
      <c r="BB176" s="691">
        <v>0</v>
      </c>
      <c r="BC176" s="691">
        <v>0</v>
      </c>
      <c r="BD176" s="691">
        <v>0</v>
      </c>
      <c r="BE176" s="691">
        <v>0</v>
      </c>
      <c r="BF176" s="691">
        <v>0</v>
      </c>
      <c r="BG176" s="691">
        <v>0</v>
      </c>
      <c r="BH176" s="691">
        <v>0</v>
      </c>
      <c r="BI176" s="691">
        <v>0</v>
      </c>
      <c r="BJ176" s="691">
        <v>0</v>
      </c>
      <c r="BK176" s="691">
        <v>0</v>
      </c>
      <c r="BL176" s="691">
        <v>0</v>
      </c>
      <c r="BM176" s="691">
        <v>0</v>
      </c>
      <c r="BN176" s="691">
        <v>0</v>
      </c>
      <c r="BO176" s="691">
        <v>0</v>
      </c>
      <c r="BP176" s="691">
        <v>0</v>
      </c>
      <c r="BQ176" s="691">
        <v>0</v>
      </c>
      <c r="BR176" s="691">
        <v>0</v>
      </c>
      <c r="BS176" s="691">
        <v>0</v>
      </c>
      <c r="BT176" s="691">
        <v>0</v>
      </c>
      <c r="BU176" s="163"/>
    </row>
    <row r="177" spans="2:73" ht="15.6">
      <c r="B177" s="690"/>
      <c r="C177" s="690"/>
      <c r="D177" s="690" t="s">
        <v>775</v>
      </c>
      <c r="E177" s="690"/>
      <c r="F177" s="690"/>
      <c r="G177" s="690"/>
      <c r="H177" s="690">
        <v>2015</v>
      </c>
      <c r="I177" s="643" t="s">
        <v>574</v>
      </c>
      <c r="J177" s="643" t="s">
        <v>588</v>
      </c>
      <c r="K177" s="632"/>
      <c r="L177" s="691"/>
      <c r="M177" s="691"/>
      <c r="N177" s="691"/>
      <c r="O177" s="691"/>
      <c r="P177" s="691">
        <v>0</v>
      </c>
      <c r="Q177" s="691">
        <v>0</v>
      </c>
      <c r="R177" s="691">
        <v>0</v>
      </c>
      <c r="S177" s="691">
        <v>0</v>
      </c>
      <c r="T177" s="691">
        <v>0</v>
      </c>
      <c r="U177" s="691">
        <v>0</v>
      </c>
      <c r="V177" s="691">
        <v>0</v>
      </c>
      <c r="W177" s="691">
        <v>0</v>
      </c>
      <c r="X177" s="691">
        <v>0</v>
      </c>
      <c r="Y177" s="691">
        <v>0</v>
      </c>
      <c r="Z177" s="691">
        <v>0</v>
      </c>
      <c r="AA177" s="691">
        <v>0</v>
      </c>
      <c r="AB177" s="691">
        <v>0</v>
      </c>
      <c r="AC177" s="691">
        <v>0</v>
      </c>
      <c r="AD177" s="691">
        <v>0</v>
      </c>
      <c r="AE177" s="691">
        <v>0</v>
      </c>
      <c r="AF177" s="691">
        <v>0</v>
      </c>
      <c r="AG177" s="691">
        <v>0</v>
      </c>
      <c r="AH177" s="691">
        <v>0</v>
      </c>
      <c r="AI177" s="691">
        <v>0</v>
      </c>
      <c r="AJ177" s="691">
        <v>0</v>
      </c>
      <c r="AK177" s="691">
        <v>0</v>
      </c>
      <c r="AL177" s="691">
        <v>0</v>
      </c>
      <c r="AM177" s="691">
        <v>0</v>
      </c>
      <c r="AN177" s="691">
        <v>0</v>
      </c>
      <c r="AO177" s="691">
        <v>0</v>
      </c>
      <c r="AP177" s="632"/>
      <c r="AQ177" s="691"/>
      <c r="AR177" s="691"/>
      <c r="AS177" s="691"/>
      <c r="AT177" s="691"/>
      <c r="AU177" s="691">
        <v>0</v>
      </c>
      <c r="AV177" s="691">
        <v>0</v>
      </c>
      <c r="AW177" s="691">
        <v>0</v>
      </c>
      <c r="AX177" s="691">
        <v>0</v>
      </c>
      <c r="AY177" s="691">
        <v>0</v>
      </c>
      <c r="AZ177" s="691">
        <v>0</v>
      </c>
      <c r="BA177" s="691">
        <v>0</v>
      </c>
      <c r="BB177" s="691">
        <v>0</v>
      </c>
      <c r="BC177" s="691">
        <v>0</v>
      </c>
      <c r="BD177" s="691">
        <v>0</v>
      </c>
      <c r="BE177" s="691">
        <v>0</v>
      </c>
      <c r="BF177" s="691">
        <v>0</v>
      </c>
      <c r="BG177" s="691">
        <v>0</v>
      </c>
      <c r="BH177" s="691">
        <v>0</v>
      </c>
      <c r="BI177" s="691">
        <v>0</v>
      </c>
      <c r="BJ177" s="691">
        <v>0</v>
      </c>
      <c r="BK177" s="691">
        <v>0</v>
      </c>
      <c r="BL177" s="691">
        <v>0</v>
      </c>
      <c r="BM177" s="691">
        <v>0</v>
      </c>
      <c r="BN177" s="691">
        <v>0</v>
      </c>
      <c r="BO177" s="691">
        <v>0</v>
      </c>
      <c r="BP177" s="691">
        <v>0</v>
      </c>
      <c r="BQ177" s="691">
        <v>0</v>
      </c>
      <c r="BR177" s="691">
        <v>0</v>
      </c>
      <c r="BS177" s="691">
        <v>0</v>
      </c>
      <c r="BT177" s="691">
        <v>0</v>
      </c>
      <c r="BU177" s="163"/>
    </row>
    <row r="178" spans="2:73" ht="15.6">
      <c r="B178" s="690"/>
      <c r="C178" s="690"/>
      <c r="D178" s="690" t="s">
        <v>776</v>
      </c>
      <c r="E178" s="690"/>
      <c r="F178" s="690"/>
      <c r="G178" s="690"/>
      <c r="H178" s="690">
        <v>2015</v>
      </c>
      <c r="I178" s="643" t="s">
        <v>574</v>
      </c>
      <c r="J178" s="643" t="s">
        <v>588</v>
      </c>
      <c r="K178" s="632"/>
      <c r="L178" s="691"/>
      <c r="M178" s="691"/>
      <c r="N178" s="691"/>
      <c r="O178" s="691"/>
      <c r="P178" s="691">
        <v>0</v>
      </c>
      <c r="Q178" s="691">
        <v>0</v>
      </c>
      <c r="R178" s="691">
        <v>0</v>
      </c>
      <c r="S178" s="691">
        <v>0</v>
      </c>
      <c r="T178" s="691">
        <v>0</v>
      </c>
      <c r="U178" s="691">
        <v>0</v>
      </c>
      <c r="V178" s="691">
        <v>0</v>
      </c>
      <c r="W178" s="691">
        <v>0</v>
      </c>
      <c r="X178" s="691">
        <v>0</v>
      </c>
      <c r="Y178" s="691">
        <v>0</v>
      </c>
      <c r="Z178" s="691">
        <v>0</v>
      </c>
      <c r="AA178" s="691">
        <v>0</v>
      </c>
      <c r="AB178" s="691">
        <v>0</v>
      </c>
      <c r="AC178" s="691">
        <v>0</v>
      </c>
      <c r="AD178" s="691">
        <v>0</v>
      </c>
      <c r="AE178" s="691">
        <v>0</v>
      </c>
      <c r="AF178" s="691">
        <v>0</v>
      </c>
      <c r="AG178" s="691">
        <v>0</v>
      </c>
      <c r="AH178" s="691">
        <v>0</v>
      </c>
      <c r="AI178" s="691">
        <v>0</v>
      </c>
      <c r="AJ178" s="691">
        <v>0</v>
      </c>
      <c r="AK178" s="691">
        <v>0</v>
      </c>
      <c r="AL178" s="691">
        <v>0</v>
      </c>
      <c r="AM178" s="691">
        <v>0</v>
      </c>
      <c r="AN178" s="691">
        <v>0</v>
      </c>
      <c r="AO178" s="691">
        <v>0</v>
      </c>
      <c r="AP178" s="632"/>
      <c r="AQ178" s="691"/>
      <c r="AR178" s="691"/>
      <c r="AS178" s="691"/>
      <c r="AT178" s="691"/>
      <c r="AU178" s="691">
        <v>0</v>
      </c>
      <c r="AV178" s="691">
        <v>0</v>
      </c>
      <c r="AW178" s="691">
        <v>0</v>
      </c>
      <c r="AX178" s="691">
        <v>0</v>
      </c>
      <c r="AY178" s="691">
        <v>0</v>
      </c>
      <c r="AZ178" s="691">
        <v>0</v>
      </c>
      <c r="BA178" s="691">
        <v>0</v>
      </c>
      <c r="BB178" s="691">
        <v>0</v>
      </c>
      <c r="BC178" s="691">
        <v>0</v>
      </c>
      <c r="BD178" s="691">
        <v>0</v>
      </c>
      <c r="BE178" s="691">
        <v>0</v>
      </c>
      <c r="BF178" s="691">
        <v>0</v>
      </c>
      <c r="BG178" s="691">
        <v>0</v>
      </c>
      <c r="BH178" s="691">
        <v>0</v>
      </c>
      <c r="BI178" s="691">
        <v>0</v>
      </c>
      <c r="BJ178" s="691">
        <v>0</v>
      </c>
      <c r="BK178" s="691">
        <v>0</v>
      </c>
      <c r="BL178" s="691">
        <v>0</v>
      </c>
      <c r="BM178" s="691">
        <v>0</v>
      </c>
      <c r="BN178" s="691">
        <v>0</v>
      </c>
      <c r="BO178" s="691">
        <v>0</v>
      </c>
      <c r="BP178" s="691">
        <v>0</v>
      </c>
      <c r="BQ178" s="691">
        <v>0</v>
      </c>
      <c r="BR178" s="691">
        <v>0</v>
      </c>
      <c r="BS178" s="691">
        <v>0</v>
      </c>
      <c r="BT178" s="691">
        <v>0</v>
      </c>
      <c r="BU178" s="163"/>
    </row>
    <row r="179" spans="2:73" ht="15.6">
      <c r="B179" s="690"/>
      <c r="C179" s="690"/>
      <c r="D179" s="690" t="s">
        <v>777</v>
      </c>
      <c r="E179" s="690"/>
      <c r="F179" s="690"/>
      <c r="G179" s="690"/>
      <c r="H179" s="690">
        <v>2015</v>
      </c>
      <c r="I179" s="643" t="s">
        <v>574</v>
      </c>
      <c r="J179" s="643" t="s">
        <v>588</v>
      </c>
      <c r="K179" s="632"/>
      <c r="L179" s="691"/>
      <c r="M179" s="691"/>
      <c r="N179" s="691"/>
      <c r="O179" s="691"/>
      <c r="P179" s="691">
        <v>0</v>
      </c>
      <c r="Q179" s="691">
        <v>0</v>
      </c>
      <c r="R179" s="691">
        <v>0</v>
      </c>
      <c r="S179" s="691">
        <v>0</v>
      </c>
      <c r="T179" s="691">
        <v>0</v>
      </c>
      <c r="U179" s="691">
        <v>0</v>
      </c>
      <c r="V179" s="691">
        <v>0</v>
      </c>
      <c r="W179" s="691">
        <v>0</v>
      </c>
      <c r="X179" s="691">
        <v>0</v>
      </c>
      <c r="Y179" s="691">
        <v>0</v>
      </c>
      <c r="Z179" s="691">
        <v>0</v>
      </c>
      <c r="AA179" s="691">
        <v>0</v>
      </c>
      <c r="AB179" s="691">
        <v>0</v>
      </c>
      <c r="AC179" s="691">
        <v>0</v>
      </c>
      <c r="AD179" s="691">
        <v>0</v>
      </c>
      <c r="AE179" s="691">
        <v>0</v>
      </c>
      <c r="AF179" s="691">
        <v>0</v>
      </c>
      <c r="AG179" s="691">
        <v>0</v>
      </c>
      <c r="AH179" s="691">
        <v>0</v>
      </c>
      <c r="AI179" s="691">
        <v>0</v>
      </c>
      <c r="AJ179" s="691">
        <v>0</v>
      </c>
      <c r="AK179" s="691">
        <v>0</v>
      </c>
      <c r="AL179" s="691">
        <v>0</v>
      </c>
      <c r="AM179" s="691">
        <v>0</v>
      </c>
      <c r="AN179" s="691">
        <v>0</v>
      </c>
      <c r="AO179" s="691">
        <v>0</v>
      </c>
      <c r="AP179" s="632"/>
      <c r="AQ179" s="691"/>
      <c r="AR179" s="691"/>
      <c r="AS179" s="691"/>
      <c r="AT179" s="691"/>
      <c r="AU179" s="691">
        <v>0</v>
      </c>
      <c r="AV179" s="691">
        <v>0</v>
      </c>
      <c r="AW179" s="691">
        <v>0</v>
      </c>
      <c r="AX179" s="691">
        <v>0</v>
      </c>
      <c r="AY179" s="691">
        <v>0</v>
      </c>
      <c r="AZ179" s="691">
        <v>0</v>
      </c>
      <c r="BA179" s="691">
        <v>0</v>
      </c>
      <c r="BB179" s="691">
        <v>0</v>
      </c>
      <c r="BC179" s="691">
        <v>0</v>
      </c>
      <c r="BD179" s="691">
        <v>0</v>
      </c>
      <c r="BE179" s="691">
        <v>0</v>
      </c>
      <c r="BF179" s="691">
        <v>0</v>
      </c>
      <c r="BG179" s="691">
        <v>0</v>
      </c>
      <c r="BH179" s="691">
        <v>0</v>
      </c>
      <c r="BI179" s="691">
        <v>0</v>
      </c>
      <c r="BJ179" s="691">
        <v>0</v>
      </c>
      <c r="BK179" s="691">
        <v>0</v>
      </c>
      <c r="BL179" s="691">
        <v>0</v>
      </c>
      <c r="BM179" s="691">
        <v>0</v>
      </c>
      <c r="BN179" s="691">
        <v>0</v>
      </c>
      <c r="BO179" s="691">
        <v>0</v>
      </c>
      <c r="BP179" s="691">
        <v>0</v>
      </c>
      <c r="BQ179" s="691">
        <v>0</v>
      </c>
      <c r="BR179" s="691">
        <v>0</v>
      </c>
      <c r="BS179" s="691">
        <v>0</v>
      </c>
      <c r="BT179" s="691">
        <v>0</v>
      </c>
      <c r="BU179" s="163"/>
    </row>
    <row r="180" spans="2:73" ht="15.6">
      <c r="B180" s="690"/>
      <c r="C180" s="690"/>
      <c r="D180" s="690" t="s">
        <v>778</v>
      </c>
      <c r="E180" s="690"/>
      <c r="F180" s="690"/>
      <c r="G180" s="690"/>
      <c r="H180" s="690">
        <v>2015</v>
      </c>
      <c r="I180" s="643" t="s">
        <v>574</v>
      </c>
      <c r="J180" s="643" t="s">
        <v>588</v>
      </c>
      <c r="K180" s="632"/>
      <c r="L180" s="691"/>
      <c r="M180" s="691"/>
      <c r="N180" s="691"/>
      <c r="O180" s="691"/>
      <c r="P180" s="691">
        <v>0</v>
      </c>
      <c r="Q180" s="691">
        <v>0</v>
      </c>
      <c r="R180" s="691">
        <v>0</v>
      </c>
      <c r="S180" s="691">
        <v>0</v>
      </c>
      <c r="T180" s="691">
        <v>0</v>
      </c>
      <c r="U180" s="691">
        <v>0</v>
      </c>
      <c r="V180" s="691">
        <v>0</v>
      </c>
      <c r="W180" s="691">
        <v>0</v>
      </c>
      <c r="X180" s="691">
        <v>0</v>
      </c>
      <c r="Y180" s="691">
        <v>0</v>
      </c>
      <c r="Z180" s="691">
        <v>0</v>
      </c>
      <c r="AA180" s="691">
        <v>0</v>
      </c>
      <c r="AB180" s="691">
        <v>0</v>
      </c>
      <c r="AC180" s="691">
        <v>0</v>
      </c>
      <c r="AD180" s="691">
        <v>0</v>
      </c>
      <c r="AE180" s="691">
        <v>0</v>
      </c>
      <c r="AF180" s="691">
        <v>0</v>
      </c>
      <c r="AG180" s="691">
        <v>0</v>
      </c>
      <c r="AH180" s="691">
        <v>0</v>
      </c>
      <c r="AI180" s="691">
        <v>0</v>
      </c>
      <c r="AJ180" s="691">
        <v>0</v>
      </c>
      <c r="AK180" s="691">
        <v>0</v>
      </c>
      <c r="AL180" s="691">
        <v>0</v>
      </c>
      <c r="AM180" s="691">
        <v>0</v>
      </c>
      <c r="AN180" s="691">
        <v>0</v>
      </c>
      <c r="AO180" s="691">
        <v>0</v>
      </c>
      <c r="AP180" s="632"/>
      <c r="AQ180" s="691"/>
      <c r="AR180" s="691"/>
      <c r="AS180" s="691"/>
      <c r="AT180" s="691"/>
      <c r="AU180" s="691">
        <v>0</v>
      </c>
      <c r="AV180" s="691">
        <v>0</v>
      </c>
      <c r="AW180" s="691">
        <v>0</v>
      </c>
      <c r="AX180" s="691">
        <v>0</v>
      </c>
      <c r="AY180" s="691">
        <v>0</v>
      </c>
      <c r="AZ180" s="691">
        <v>0</v>
      </c>
      <c r="BA180" s="691">
        <v>0</v>
      </c>
      <c r="BB180" s="691">
        <v>0</v>
      </c>
      <c r="BC180" s="691">
        <v>0</v>
      </c>
      <c r="BD180" s="691">
        <v>0</v>
      </c>
      <c r="BE180" s="691">
        <v>0</v>
      </c>
      <c r="BF180" s="691">
        <v>0</v>
      </c>
      <c r="BG180" s="691">
        <v>0</v>
      </c>
      <c r="BH180" s="691">
        <v>0</v>
      </c>
      <c r="BI180" s="691">
        <v>0</v>
      </c>
      <c r="BJ180" s="691">
        <v>0</v>
      </c>
      <c r="BK180" s="691">
        <v>0</v>
      </c>
      <c r="BL180" s="691">
        <v>0</v>
      </c>
      <c r="BM180" s="691">
        <v>0</v>
      </c>
      <c r="BN180" s="691">
        <v>0</v>
      </c>
      <c r="BO180" s="691">
        <v>0</v>
      </c>
      <c r="BP180" s="691">
        <v>0</v>
      </c>
      <c r="BQ180" s="691">
        <v>0</v>
      </c>
      <c r="BR180" s="691">
        <v>0</v>
      </c>
      <c r="BS180" s="691">
        <v>0</v>
      </c>
      <c r="BT180" s="691">
        <v>0</v>
      </c>
      <c r="BU180" s="163"/>
    </row>
    <row r="181" spans="2:73" ht="15.6">
      <c r="B181" s="690"/>
      <c r="C181" s="690"/>
      <c r="D181" s="690" t="s">
        <v>779</v>
      </c>
      <c r="E181" s="690"/>
      <c r="F181" s="690"/>
      <c r="G181" s="690"/>
      <c r="H181" s="690">
        <v>2015</v>
      </c>
      <c r="I181" s="643" t="s">
        <v>574</v>
      </c>
      <c r="J181" s="643" t="s">
        <v>588</v>
      </c>
      <c r="K181" s="632"/>
      <c r="L181" s="691"/>
      <c r="M181" s="691"/>
      <c r="N181" s="691"/>
      <c r="O181" s="691"/>
      <c r="P181" s="691">
        <v>0</v>
      </c>
      <c r="Q181" s="691">
        <v>0</v>
      </c>
      <c r="R181" s="691">
        <v>0</v>
      </c>
      <c r="S181" s="691">
        <v>0</v>
      </c>
      <c r="T181" s="691">
        <v>0</v>
      </c>
      <c r="U181" s="691">
        <v>0</v>
      </c>
      <c r="V181" s="691">
        <v>0</v>
      </c>
      <c r="W181" s="691">
        <v>0</v>
      </c>
      <c r="X181" s="691">
        <v>0</v>
      </c>
      <c r="Y181" s="691">
        <v>0</v>
      </c>
      <c r="Z181" s="691">
        <v>0</v>
      </c>
      <c r="AA181" s="691">
        <v>0</v>
      </c>
      <c r="AB181" s="691">
        <v>0</v>
      </c>
      <c r="AC181" s="691">
        <v>0</v>
      </c>
      <c r="AD181" s="691">
        <v>0</v>
      </c>
      <c r="AE181" s="691">
        <v>0</v>
      </c>
      <c r="AF181" s="691">
        <v>0</v>
      </c>
      <c r="AG181" s="691">
        <v>0</v>
      </c>
      <c r="AH181" s="691">
        <v>0</v>
      </c>
      <c r="AI181" s="691">
        <v>0</v>
      </c>
      <c r="AJ181" s="691">
        <v>0</v>
      </c>
      <c r="AK181" s="691">
        <v>0</v>
      </c>
      <c r="AL181" s="691">
        <v>0</v>
      </c>
      <c r="AM181" s="691">
        <v>0</v>
      </c>
      <c r="AN181" s="691">
        <v>0</v>
      </c>
      <c r="AO181" s="691">
        <v>0</v>
      </c>
      <c r="AP181" s="632"/>
      <c r="AQ181" s="691"/>
      <c r="AR181" s="691"/>
      <c r="AS181" s="691"/>
      <c r="AT181" s="691"/>
      <c r="AU181" s="691">
        <v>0</v>
      </c>
      <c r="AV181" s="691">
        <v>0</v>
      </c>
      <c r="AW181" s="691">
        <v>0</v>
      </c>
      <c r="AX181" s="691">
        <v>0</v>
      </c>
      <c r="AY181" s="691">
        <v>0</v>
      </c>
      <c r="AZ181" s="691">
        <v>0</v>
      </c>
      <c r="BA181" s="691">
        <v>0</v>
      </c>
      <c r="BB181" s="691">
        <v>0</v>
      </c>
      <c r="BC181" s="691">
        <v>0</v>
      </c>
      <c r="BD181" s="691">
        <v>0</v>
      </c>
      <c r="BE181" s="691">
        <v>0</v>
      </c>
      <c r="BF181" s="691">
        <v>0</v>
      </c>
      <c r="BG181" s="691">
        <v>0</v>
      </c>
      <c r="BH181" s="691">
        <v>0</v>
      </c>
      <c r="BI181" s="691">
        <v>0</v>
      </c>
      <c r="BJ181" s="691">
        <v>0</v>
      </c>
      <c r="BK181" s="691">
        <v>0</v>
      </c>
      <c r="BL181" s="691">
        <v>0</v>
      </c>
      <c r="BM181" s="691">
        <v>0</v>
      </c>
      <c r="BN181" s="691">
        <v>0</v>
      </c>
      <c r="BO181" s="691">
        <v>0</v>
      </c>
      <c r="BP181" s="691">
        <v>0</v>
      </c>
      <c r="BQ181" s="691">
        <v>0</v>
      </c>
      <c r="BR181" s="691">
        <v>0</v>
      </c>
      <c r="BS181" s="691">
        <v>0</v>
      </c>
      <c r="BT181" s="691">
        <v>0</v>
      </c>
      <c r="BU181" s="163"/>
    </row>
    <row r="182" spans="2:73" ht="15.6">
      <c r="B182" s="690"/>
      <c r="C182" s="690"/>
      <c r="D182" s="690" t="s">
        <v>780</v>
      </c>
      <c r="E182" s="690"/>
      <c r="F182" s="690"/>
      <c r="G182" s="690"/>
      <c r="H182" s="690">
        <v>2015</v>
      </c>
      <c r="I182" s="643" t="s">
        <v>574</v>
      </c>
      <c r="J182" s="643" t="s">
        <v>588</v>
      </c>
      <c r="K182" s="632"/>
      <c r="L182" s="691"/>
      <c r="M182" s="691"/>
      <c r="N182" s="691"/>
      <c r="O182" s="691"/>
      <c r="P182" s="691">
        <v>0</v>
      </c>
      <c r="Q182" s="691">
        <v>0</v>
      </c>
      <c r="R182" s="691">
        <v>0</v>
      </c>
      <c r="S182" s="691">
        <v>0</v>
      </c>
      <c r="T182" s="691">
        <v>0</v>
      </c>
      <c r="U182" s="691">
        <v>0</v>
      </c>
      <c r="V182" s="691">
        <v>0</v>
      </c>
      <c r="W182" s="691">
        <v>0</v>
      </c>
      <c r="X182" s="691">
        <v>0</v>
      </c>
      <c r="Y182" s="691">
        <v>0</v>
      </c>
      <c r="Z182" s="691">
        <v>0</v>
      </c>
      <c r="AA182" s="691">
        <v>0</v>
      </c>
      <c r="AB182" s="691">
        <v>0</v>
      </c>
      <c r="AC182" s="691">
        <v>0</v>
      </c>
      <c r="AD182" s="691">
        <v>0</v>
      </c>
      <c r="AE182" s="691">
        <v>0</v>
      </c>
      <c r="AF182" s="691">
        <v>0</v>
      </c>
      <c r="AG182" s="691">
        <v>0</v>
      </c>
      <c r="AH182" s="691">
        <v>0</v>
      </c>
      <c r="AI182" s="691">
        <v>0</v>
      </c>
      <c r="AJ182" s="691">
        <v>0</v>
      </c>
      <c r="AK182" s="691">
        <v>0</v>
      </c>
      <c r="AL182" s="691">
        <v>0</v>
      </c>
      <c r="AM182" s="691">
        <v>0</v>
      </c>
      <c r="AN182" s="691">
        <v>0</v>
      </c>
      <c r="AO182" s="691">
        <v>0</v>
      </c>
      <c r="AP182" s="632"/>
      <c r="AQ182" s="691"/>
      <c r="AR182" s="691"/>
      <c r="AS182" s="691"/>
      <c r="AT182" s="691"/>
      <c r="AU182" s="691">
        <v>0</v>
      </c>
      <c r="AV182" s="691">
        <v>0</v>
      </c>
      <c r="AW182" s="691">
        <v>0</v>
      </c>
      <c r="AX182" s="691">
        <v>0</v>
      </c>
      <c r="AY182" s="691">
        <v>0</v>
      </c>
      <c r="AZ182" s="691">
        <v>0</v>
      </c>
      <c r="BA182" s="691">
        <v>0</v>
      </c>
      <c r="BB182" s="691">
        <v>0</v>
      </c>
      <c r="BC182" s="691">
        <v>0</v>
      </c>
      <c r="BD182" s="691">
        <v>0</v>
      </c>
      <c r="BE182" s="691">
        <v>0</v>
      </c>
      <c r="BF182" s="691">
        <v>0</v>
      </c>
      <c r="BG182" s="691">
        <v>0</v>
      </c>
      <c r="BH182" s="691">
        <v>0</v>
      </c>
      <c r="BI182" s="691">
        <v>0</v>
      </c>
      <c r="BJ182" s="691">
        <v>0</v>
      </c>
      <c r="BK182" s="691">
        <v>0</v>
      </c>
      <c r="BL182" s="691">
        <v>0</v>
      </c>
      <c r="BM182" s="691">
        <v>0</v>
      </c>
      <c r="BN182" s="691">
        <v>0</v>
      </c>
      <c r="BO182" s="691">
        <v>0</v>
      </c>
      <c r="BP182" s="691">
        <v>0</v>
      </c>
      <c r="BQ182" s="691">
        <v>0</v>
      </c>
      <c r="BR182" s="691">
        <v>0</v>
      </c>
      <c r="BS182" s="691">
        <v>0</v>
      </c>
      <c r="BT182" s="691">
        <v>0</v>
      </c>
      <c r="BU182" s="163"/>
    </row>
    <row r="183" spans="2:73" ht="15.6">
      <c r="B183" s="690"/>
      <c r="C183" s="690"/>
      <c r="D183" s="690" t="s">
        <v>781</v>
      </c>
      <c r="E183" s="690"/>
      <c r="F183" s="690"/>
      <c r="G183" s="690"/>
      <c r="H183" s="690">
        <v>2015</v>
      </c>
      <c r="I183" s="643" t="s">
        <v>574</v>
      </c>
      <c r="J183" s="643" t="s">
        <v>588</v>
      </c>
      <c r="K183" s="632"/>
      <c r="L183" s="691"/>
      <c r="M183" s="691"/>
      <c r="N183" s="691"/>
      <c r="O183" s="691"/>
      <c r="P183" s="691">
        <v>0</v>
      </c>
      <c r="Q183" s="691">
        <v>0</v>
      </c>
      <c r="R183" s="691">
        <v>0</v>
      </c>
      <c r="S183" s="691">
        <v>0</v>
      </c>
      <c r="T183" s="691">
        <v>0</v>
      </c>
      <c r="U183" s="691">
        <v>0</v>
      </c>
      <c r="V183" s="691">
        <v>0</v>
      </c>
      <c r="W183" s="691">
        <v>0</v>
      </c>
      <c r="X183" s="691">
        <v>0</v>
      </c>
      <c r="Y183" s="691">
        <v>0</v>
      </c>
      <c r="Z183" s="691">
        <v>0</v>
      </c>
      <c r="AA183" s="691">
        <v>0</v>
      </c>
      <c r="AB183" s="691">
        <v>0</v>
      </c>
      <c r="AC183" s="691">
        <v>0</v>
      </c>
      <c r="AD183" s="691">
        <v>0</v>
      </c>
      <c r="AE183" s="691">
        <v>0</v>
      </c>
      <c r="AF183" s="691">
        <v>0</v>
      </c>
      <c r="AG183" s="691">
        <v>0</v>
      </c>
      <c r="AH183" s="691">
        <v>0</v>
      </c>
      <c r="AI183" s="691">
        <v>0</v>
      </c>
      <c r="AJ183" s="691">
        <v>0</v>
      </c>
      <c r="AK183" s="691">
        <v>0</v>
      </c>
      <c r="AL183" s="691">
        <v>0</v>
      </c>
      <c r="AM183" s="691">
        <v>0</v>
      </c>
      <c r="AN183" s="691">
        <v>0</v>
      </c>
      <c r="AO183" s="691">
        <v>0</v>
      </c>
      <c r="AP183" s="632"/>
      <c r="AQ183" s="691"/>
      <c r="AR183" s="691"/>
      <c r="AS183" s="691"/>
      <c r="AT183" s="691"/>
      <c r="AU183" s="691">
        <v>0</v>
      </c>
      <c r="AV183" s="691">
        <v>0</v>
      </c>
      <c r="AW183" s="691">
        <v>0</v>
      </c>
      <c r="AX183" s="691">
        <v>0</v>
      </c>
      <c r="AY183" s="691">
        <v>0</v>
      </c>
      <c r="AZ183" s="691">
        <v>0</v>
      </c>
      <c r="BA183" s="691">
        <v>0</v>
      </c>
      <c r="BB183" s="691">
        <v>0</v>
      </c>
      <c r="BC183" s="691">
        <v>0</v>
      </c>
      <c r="BD183" s="691">
        <v>0</v>
      </c>
      <c r="BE183" s="691">
        <v>0</v>
      </c>
      <c r="BF183" s="691">
        <v>0</v>
      </c>
      <c r="BG183" s="691">
        <v>0</v>
      </c>
      <c r="BH183" s="691">
        <v>0</v>
      </c>
      <c r="BI183" s="691">
        <v>0</v>
      </c>
      <c r="BJ183" s="691">
        <v>0</v>
      </c>
      <c r="BK183" s="691">
        <v>0</v>
      </c>
      <c r="BL183" s="691">
        <v>0</v>
      </c>
      <c r="BM183" s="691">
        <v>0</v>
      </c>
      <c r="BN183" s="691">
        <v>0</v>
      </c>
      <c r="BO183" s="691">
        <v>0</v>
      </c>
      <c r="BP183" s="691">
        <v>0</v>
      </c>
      <c r="BQ183" s="691">
        <v>0</v>
      </c>
      <c r="BR183" s="691">
        <v>0</v>
      </c>
      <c r="BS183" s="691">
        <v>0</v>
      </c>
      <c r="BT183" s="691">
        <v>0</v>
      </c>
      <c r="BU183" s="163"/>
    </row>
    <row r="184" spans="2:73" ht="15.6">
      <c r="B184" s="690"/>
      <c r="C184" s="690"/>
      <c r="D184" s="690" t="s">
        <v>782</v>
      </c>
      <c r="E184" s="690"/>
      <c r="F184" s="690"/>
      <c r="G184" s="690"/>
      <c r="H184" s="690">
        <v>2015</v>
      </c>
      <c r="I184" s="643" t="s">
        <v>574</v>
      </c>
      <c r="J184" s="643" t="s">
        <v>588</v>
      </c>
      <c r="K184" s="632"/>
      <c r="L184" s="691"/>
      <c r="M184" s="691"/>
      <c r="N184" s="691"/>
      <c r="O184" s="691"/>
      <c r="P184" s="691">
        <v>0</v>
      </c>
      <c r="Q184" s="691">
        <v>0</v>
      </c>
      <c r="R184" s="691">
        <v>0</v>
      </c>
      <c r="S184" s="691">
        <v>0</v>
      </c>
      <c r="T184" s="691">
        <v>0</v>
      </c>
      <c r="U184" s="691">
        <v>0</v>
      </c>
      <c r="V184" s="691">
        <v>0</v>
      </c>
      <c r="W184" s="691">
        <v>0</v>
      </c>
      <c r="X184" s="691">
        <v>0</v>
      </c>
      <c r="Y184" s="691">
        <v>0</v>
      </c>
      <c r="Z184" s="691">
        <v>0</v>
      </c>
      <c r="AA184" s="691">
        <v>0</v>
      </c>
      <c r="AB184" s="691">
        <v>0</v>
      </c>
      <c r="AC184" s="691">
        <v>0</v>
      </c>
      <c r="AD184" s="691">
        <v>0</v>
      </c>
      <c r="AE184" s="691">
        <v>0</v>
      </c>
      <c r="AF184" s="691">
        <v>0</v>
      </c>
      <c r="AG184" s="691">
        <v>0</v>
      </c>
      <c r="AH184" s="691">
        <v>0</v>
      </c>
      <c r="AI184" s="691">
        <v>0</v>
      </c>
      <c r="AJ184" s="691">
        <v>0</v>
      </c>
      <c r="AK184" s="691">
        <v>0</v>
      </c>
      <c r="AL184" s="691">
        <v>0</v>
      </c>
      <c r="AM184" s="691">
        <v>0</v>
      </c>
      <c r="AN184" s="691">
        <v>0</v>
      </c>
      <c r="AO184" s="691">
        <v>0</v>
      </c>
      <c r="AP184" s="632"/>
      <c r="AQ184" s="691"/>
      <c r="AR184" s="691"/>
      <c r="AS184" s="691"/>
      <c r="AT184" s="691"/>
      <c r="AU184" s="691">
        <v>0</v>
      </c>
      <c r="AV184" s="691">
        <v>0</v>
      </c>
      <c r="AW184" s="691">
        <v>0</v>
      </c>
      <c r="AX184" s="691">
        <v>0</v>
      </c>
      <c r="AY184" s="691">
        <v>0</v>
      </c>
      <c r="AZ184" s="691">
        <v>0</v>
      </c>
      <c r="BA184" s="691">
        <v>0</v>
      </c>
      <c r="BB184" s="691">
        <v>0</v>
      </c>
      <c r="BC184" s="691">
        <v>0</v>
      </c>
      <c r="BD184" s="691">
        <v>0</v>
      </c>
      <c r="BE184" s="691">
        <v>0</v>
      </c>
      <c r="BF184" s="691">
        <v>0</v>
      </c>
      <c r="BG184" s="691">
        <v>0</v>
      </c>
      <c r="BH184" s="691">
        <v>0</v>
      </c>
      <c r="BI184" s="691">
        <v>0</v>
      </c>
      <c r="BJ184" s="691">
        <v>0</v>
      </c>
      <c r="BK184" s="691">
        <v>0</v>
      </c>
      <c r="BL184" s="691">
        <v>0</v>
      </c>
      <c r="BM184" s="691">
        <v>0</v>
      </c>
      <c r="BN184" s="691">
        <v>0</v>
      </c>
      <c r="BO184" s="691">
        <v>0</v>
      </c>
      <c r="BP184" s="691">
        <v>0</v>
      </c>
      <c r="BQ184" s="691">
        <v>0</v>
      </c>
      <c r="BR184" s="691">
        <v>0</v>
      </c>
      <c r="BS184" s="691">
        <v>0</v>
      </c>
      <c r="BT184" s="691">
        <v>0</v>
      </c>
      <c r="BU184" s="163"/>
    </row>
    <row r="185" spans="2:73" ht="15.6">
      <c r="B185" s="690"/>
      <c r="C185" s="690"/>
      <c r="D185" s="690" t="s">
        <v>783</v>
      </c>
      <c r="E185" s="690"/>
      <c r="F185" s="690"/>
      <c r="G185" s="690"/>
      <c r="H185" s="690">
        <v>2015</v>
      </c>
      <c r="I185" s="643" t="s">
        <v>574</v>
      </c>
      <c r="J185" s="643" t="s">
        <v>588</v>
      </c>
      <c r="K185" s="632"/>
      <c r="L185" s="691"/>
      <c r="M185" s="691"/>
      <c r="N185" s="691"/>
      <c r="O185" s="691"/>
      <c r="P185" s="691">
        <v>0</v>
      </c>
      <c r="Q185" s="691">
        <v>0</v>
      </c>
      <c r="R185" s="691">
        <v>0</v>
      </c>
      <c r="S185" s="691">
        <v>0</v>
      </c>
      <c r="T185" s="691">
        <v>0</v>
      </c>
      <c r="U185" s="691">
        <v>0</v>
      </c>
      <c r="V185" s="691">
        <v>0</v>
      </c>
      <c r="W185" s="691">
        <v>0</v>
      </c>
      <c r="X185" s="691">
        <v>0</v>
      </c>
      <c r="Y185" s="691">
        <v>0</v>
      </c>
      <c r="Z185" s="691">
        <v>0</v>
      </c>
      <c r="AA185" s="691">
        <v>0</v>
      </c>
      <c r="AB185" s="691">
        <v>0</v>
      </c>
      <c r="AC185" s="691">
        <v>0</v>
      </c>
      <c r="AD185" s="691">
        <v>0</v>
      </c>
      <c r="AE185" s="691">
        <v>0</v>
      </c>
      <c r="AF185" s="691">
        <v>0</v>
      </c>
      <c r="AG185" s="691">
        <v>0</v>
      </c>
      <c r="AH185" s="691">
        <v>0</v>
      </c>
      <c r="AI185" s="691">
        <v>0</v>
      </c>
      <c r="AJ185" s="691">
        <v>0</v>
      </c>
      <c r="AK185" s="691">
        <v>0</v>
      </c>
      <c r="AL185" s="691">
        <v>0</v>
      </c>
      <c r="AM185" s="691">
        <v>0</v>
      </c>
      <c r="AN185" s="691">
        <v>0</v>
      </c>
      <c r="AO185" s="691">
        <v>0</v>
      </c>
      <c r="AP185" s="632"/>
      <c r="AQ185" s="691"/>
      <c r="AR185" s="691"/>
      <c r="AS185" s="691"/>
      <c r="AT185" s="691"/>
      <c r="AU185" s="691">
        <v>0</v>
      </c>
      <c r="AV185" s="691">
        <v>0</v>
      </c>
      <c r="AW185" s="691">
        <v>0</v>
      </c>
      <c r="AX185" s="691">
        <v>0</v>
      </c>
      <c r="AY185" s="691">
        <v>0</v>
      </c>
      <c r="AZ185" s="691">
        <v>0</v>
      </c>
      <c r="BA185" s="691">
        <v>0</v>
      </c>
      <c r="BB185" s="691">
        <v>0</v>
      </c>
      <c r="BC185" s="691">
        <v>0</v>
      </c>
      <c r="BD185" s="691">
        <v>0</v>
      </c>
      <c r="BE185" s="691">
        <v>0</v>
      </c>
      <c r="BF185" s="691">
        <v>0</v>
      </c>
      <c r="BG185" s="691">
        <v>0</v>
      </c>
      <c r="BH185" s="691">
        <v>0</v>
      </c>
      <c r="BI185" s="691">
        <v>0</v>
      </c>
      <c r="BJ185" s="691">
        <v>0</v>
      </c>
      <c r="BK185" s="691">
        <v>0</v>
      </c>
      <c r="BL185" s="691">
        <v>0</v>
      </c>
      <c r="BM185" s="691">
        <v>0</v>
      </c>
      <c r="BN185" s="691">
        <v>0</v>
      </c>
      <c r="BO185" s="691">
        <v>0</v>
      </c>
      <c r="BP185" s="691">
        <v>0</v>
      </c>
      <c r="BQ185" s="691">
        <v>0</v>
      </c>
      <c r="BR185" s="691">
        <v>0</v>
      </c>
      <c r="BS185" s="691">
        <v>0</v>
      </c>
      <c r="BT185" s="691">
        <v>0</v>
      </c>
      <c r="BU185" s="163"/>
    </row>
    <row r="186" spans="2:73" ht="15.6">
      <c r="B186" s="690"/>
      <c r="C186" s="690"/>
      <c r="D186" s="690" t="s">
        <v>97</v>
      </c>
      <c r="E186" s="690"/>
      <c r="F186" s="690"/>
      <c r="G186" s="690"/>
      <c r="H186" s="690">
        <v>2015</v>
      </c>
      <c r="I186" s="643" t="s">
        <v>574</v>
      </c>
      <c r="J186" s="643" t="s">
        <v>588</v>
      </c>
      <c r="K186" s="632"/>
      <c r="L186" s="691"/>
      <c r="M186" s="691"/>
      <c r="N186" s="691"/>
      <c r="O186" s="691"/>
      <c r="P186" s="691">
        <v>7</v>
      </c>
      <c r="Q186" s="691">
        <v>7</v>
      </c>
      <c r="R186" s="691">
        <v>7</v>
      </c>
      <c r="S186" s="691">
        <v>7</v>
      </c>
      <c r="T186" s="691">
        <v>5</v>
      </c>
      <c r="U186" s="691">
        <v>0</v>
      </c>
      <c r="V186" s="691">
        <v>0</v>
      </c>
      <c r="W186" s="691">
        <v>0</v>
      </c>
      <c r="X186" s="691">
        <v>0</v>
      </c>
      <c r="Y186" s="691">
        <v>0</v>
      </c>
      <c r="Z186" s="691">
        <v>0</v>
      </c>
      <c r="AA186" s="691">
        <v>0</v>
      </c>
      <c r="AB186" s="691">
        <v>0</v>
      </c>
      <c r="AC186" s="691">
        <v>0</v>
      </c>
      <c r="AD186" s="691">
        <v>0</v>
      </c>
      <c r="AE186" s="691">
        <v>0</v>
      </c>
      <c r="AF186" s="691">
        <v>0</v>
      </c>
      <c r="AG186" s="691">
        <v>0</v>
      </c>
      <c r="AH186" s="691">
        <v>0</v>
      </c>
      <c r="AI186" s="691">
        <v>0</v>
      </c>
      <c r="AJ186" s="691">
        <v>0</v>
      </c>
      <c r="AK186" s="691">
        <v>0</v>
      </c>
      <c r="AL186" s="691">
        <v>0</v>
      </c>
      <c r="AM186" s="691">
        <v>0</v>
      </c>
      <c r="AN186" s="691">
        <v>0</v>
      </c>
      <c r="AO186" s="691">
        <v>0</v>
      </c>
      <c r="AP186" s="632"/>
      <c r="AQ186" s="691"/>
      <c r="AR186" s="691"/>
      <c r="AS186" s="691"/>
      <c r="AT186" s="691"/>
      <c r="AU186" s="691">
        <v>49065</v>
      </c>
      <c r="AV186" s="691">
        <v>49065</v>
      </c>
      <c r="AW186" s="691">
        <v>49065</v>
      </c>
      <c r="AX186" s="691">
        <v>49065</v>
      </c>
      <c r="AY186" s="691">
        <v>30930</v>
      </c>
      <c r="AZ186" s="691">
        <v>0</v>
      </c>
      <c r="BA186" s="691">
        <v>0</v>
      </c>
      <c r="BB186" s="691">
        <v>0</v>
      </c>
      <c r="BC186" s="691">
        <v>0</v>
      </c>
      <c r="BD186" s="691">
        <v>0</v>
      </c>
      <c r="BE186" s="691">
        <v>0</v>
      </c>
      <c r="BF186" s="691">
        <v>0</v>
      </c>
      <c r="BG186" s="691">
        <v>0</v>
      </c>
      <c r="BH186" s="691">
        <v>0</v>
      </c>
      <c r="BI186" s="691">
        <v>0</v>
      </c>
      <c r="BJ186" s="691">
        <v>0</v>
      </c>
      <c r="BK186" s="691">
        <v>0</v>
      </c>
      <c r="BL186" s="691">
        <v>0</v>
      </c>
      <c r="BM186" s="691">
        <v>0</v>
      </c>
      <c r="BN186" s="691">
        <v>0</v>
      </c>
      <c r="BO186" s="691">
        <v>0</v>
      </c>
      <c r="BP186" s="691">
        <v>0</v>
      </c>
      <c r="BQ186" s="691">
        <v>0</v>
      </c>
      <c r="BR186" s="691">
        <v>0</v>
      </c>
      <c r="BS186" s="691">
        <v>0</v>
      </c>
      <c r="BT186" s="691">
        <v>0</v>
      </c>
      <c r="BU186" s="163"/>
    </row>
    <row r="187" spans="2:73" ht="15.6">
      <c r="B187" s="690"/>
      <c r="C187" s="690"/>
      <c r="D187" s="690" t="s">
        <v>95</v>
      </c>
      <c r="E187" s="690"/>
      <c r="F187" s="690"/>
      <c r="G187" s="690"/>
      <c r="H187" s="690">
        <v>2015</v>
      </c>
      <c r="I187" s="643" t="s">
        <v>574</v>
      </c>
      <c r="J187" s="643" t="s">
        <v>588</v>
      </c>
      <c r="K187" s="632"/>
      <c r="L187" s="691"/>
      <c r="M187" s="691"/>
      <c r="N187" s="691"/>
      <c r="O187" s="691"/>
      <c r="P187" s="691">
        <v>52</v>
      </c>
      <c r="Q187" s="691">
        <v>52</v>
      </c>
      <c r="R187" s="691">
        <v>52</v>
      </c>
      <c r="S187" s="691">
        <v>52</v>
      </c>
      <c r="T187" s="691">
        <v>52</v>
      </c>
      <c r="U187" s="691">
        <v>52</v>
      </c>
      <c r="V187" s="691">
        <v>52</v>
      </c>
      <c r="W187" s="691">
        <v>52</v>
      </c>
      <c r="X187" s="691">
        <v>52</v>
      </c>
      <c r="Y187" s="691">
        <v>52</v>
      </c>
      <c r="Z187" s="691">
        <v>45</v>
      </c>
      <c r="AA187" s="691">
        <v>45</v>
      </c>
      <c r="AB187" s="691">
        <v>45</v>
      </c>
      <c r="AC187" s="691">
        <v>45</v>
      </c>
      <c r="AD187" s="691">
        <v>45</v>
      </c>
      <c r="AE187" s="691">
        <v>45</v>
      </c>
      <c r="AF187" s="691">
        <v>17</v>
      </c>
      <c r="AG187" s="691">
        <v>17</v>
      </c>
      <c r="AH187" s="691">
        <v>17</v>
      </c>
      <c r="AI187" s="691">
        <v>17</v>
      </c>
      <c r="AJ187" s="691">
        <v>0</v>
      </c>
      <c r="AK187" s="691">
        <v>0</v>
      </c>
      <c r="AL187" s="691">
        <v>0</v>
      </c>
      <c r="AM187" s="691">
        <v>0</v>
      </c>
      <c r="AN187" s="691">
        <v>0</v>
      </c>
      <c r="AO187" s="691">
        <v>0</v>
      </c>
      <c r="AP187" s="632"/>
      <c r="AQ187" s="691"/>
      <c r="AR187" s="691"/>
      <c r="AS187" s="691"/>
      <c r="AT187" s="691"/>
      <c r="AU187" s="691">
        <v>795309</v>
      </c>
      <c r="AV187" s="691">
        <v>788000</v>
      </c>
      <c r="AW187" s="691">
        <v>788000</v>
      </c>
      <c r="AX187" s="691">
        <v>788000</v>
      </c>
      <c r="AY187" s="691">
        <v>788000</v>
      </c>
      <c r="AZ187" s="691">
        <v>788000</v>
      </c>
      <c r="BA187" s="691">
        <v>788000</v>
      </c>
      <c r="BB187" s="691">
        <v>787832</v>
      </c>
      <c r="BC187" s="691">
        <v>787832</v>
      </c>
      <c r="BD187" s="691">
        <v>787832</v>
      </c>
      <c r="BE187" s="691">
        <v>725539</v>
      </c>
      <c r="BF187" s="691">
        <v>722959</v>
      </c>
      <c r="BG187" s="691">
        <v>722959</v>
      </c>
      <c r="BH187" s="691">
        <v>720508</v>
      </c>
      <c r="BI187" s="691">
        <v>720508</v>
      </c>
      <c r="BJ187" s="691">
        <v>720204</v>
      </c>
      <c r="BK187" s="691">
        <v>274250</v>
      </c>
      <c r="BL187" s="691">
        <v>274250</v>
      </c>
      <c r="BM187" s="691">
        <v>274250</v>
      </c>
      <c r="BN187" s="691">
        <v>274250</v>
      </c>
      <c r="BO187" s="691">
        <v>0</v>
      </c>
      <c r="BP187" s="691">
        <v>0</v>
      </c>
      <c r="BQ187" s="691">
        <v>0</v>
      </c>
      <c r="BR187" s="691">
        <v>0</v>
      </c>
      <c r="BS187" s="691">
        <v>0</v>
      </c>
      <c r="BT187" s="691">
        <v>0</v>
      </c>
      <c r="BU187" s="163"/>
    </row>
    <row r="188" spans="2:73" ht="15.6">
      <c r="B188" s="690"/>
      <c r="C188" s="690"/>
      <c r="D188" s="690" t="s">
        <v>96</v>
      </c>
      <c r="E188" s="690"/>
      <c r="F188" s="690"/>
      <c r="G188" s="690"/>
      <c r="H188" s="690">
        <v>2015</v>
      </c>
      <c r="I188" s="643" t="s">
        <v>574</v>
      </c>
      <c r="J188" s="643" t="s">
        <v>588</v>
      </c>
      <c r="K188" s="632"/>
      <c r="L188" s="691"/>
      <c r="M188" s="691"/>
      <c r="N188" s="691"/>
      <c r="O188" s="691"/>
      <c r="P188" s="691">
        <v>97</v>
      </c>
      <c r="Q188" s="691">
        <v>95</v>
      </c>
      <c r="R188" s="691">
        <v>95</v>
      </c>
      <c r="S188" s="691">
        <v>95</v>
      </c>
      <c r="T188" s="691">
        <v>95</v>
      </c>
      <c r="U188" s="691">
        <v>95</v>
      </c>
      <c r="V188" s="691">
        <v>95</v>
      </c>
      <c r="W188" s="691">
        <v>95</v>
      </c>
      <c r="X188" s="691">
        <v>95</v>
      </c>
      <c r="Y188" s="691">
        <v>95</v>
      </c>
      <c r="Z188" s="691">
        <v>80</v>
      </c>
      <c r="AA188" s="691">
        <v>76</v>
      </c>
      <c r="AB188" s="691">
        <v>76</v>
      </c>
      <c r="AC188" s="691">
        <v>76</v>
      </c>
      <c r="AD188" s="691">
        <v>76</v>
      </c>
      <c r="AE188" s="691">
        <v>76</v>
      </c>
      <c r="AF188" s="691">
        <v>28</v>
      </c>
      <c r="AG188" s="691">
        <v>28</v>
      </c>
      <c r="AH188" s="691">
        <v>28</v>
      </c>
      <c r="AI188" s="691">
        <v>28</v>
      </c>
      <c r="AJ188" s="691">
        <v>0</v>
      </c>
      <c r="AK188" s="691">
        <v>0</v>
      </c>
      <c r="AL188" s="691">
        <v>0</v>
      </c>
      <c r="AM188" s="691">
        <v>0</v>
      </c>
      <c r="AN188" s="691">
        <v>0</v>
      </c>
      <c r="AO188" s="691">
        <v>0</v>
      </c>
      <c r="AP188" s="632"/>
      <c r="AQ188" s="691"/>
      <c r="AR188" s="691"/>
      <c r="AS188" s="691"/>
      <c r="AT188" s="691"/>
      <c r="AU188" s="691">
        <v>1435810</v>
      </c>
      <c r="AV188" s="691">
        <v>1410292</v>
      </c>
      <c r="AW188" s="691">
        <v>1410292</v>
      </c>
      <c r="AX188" s="691">
        <v>1410292</v>
      </c>
      <c r="AY188" s="691">
        <v>1410292</v>
      </c>
      <c r="AZ188" s="691">
        <v>1410292</v>
      </c>
      <c r="BA188" s="691">
        <v>1410292</v>
      </c>
      <c r="BB188" s="691">
        <v>1409554</v>
      </c>
      <c r="BC188" s="691">
        <v>1409554</v>
      </c>
      <c r="BD188" s="691">
        <v>1409554</v>
      </c>
      <c r="BE188" s="691">
        <v>1299811</v>
      </c>
      <c r="BF188" s="691">
        <v>1232884</v>
      </c>
      <c r="BG188" s="691">
        <v>1232884</v>
      </c>
      <c r="BH188" s="691">
        <v>1206366</v>
      </c>
      <c r="BI188" s="691">
        <v>1206366</v>
      </c>
      <c r="BJ188" s="691">
        <v>1203553</v>
      </c>
      <c r="BK188" s="691">
        <v>445872</v>
      </c>
      <c r="BL188" s="691">
        <v>445872</v>
      </c>
      <c r="BM188" s="691">
        <v>445872</v>
      </c>
      <c r="BN188" s="691">
        <v>445872</v>
      </c>
      <c r="BO188" s="691">
        <v>0</v>
      </c>
      <c r="BP188" s="691">
        <v>0</v>
      </c>
      <c r="BQ188" s="691">
        <v>0</v>
      </c>
      <c r="BR188" s="691">
        <v>0</v>
      </c>
      <c r="BS188" s="691">
        <v>0</v>
      </c>
      <c r="BT188" s="691">
        <v>0</v>
      </c>
      <c r="BU188" s="163"/>
    </row>
    <row r="189" spans="2:73" ht="15.6">
      <c r="B189" s="690"/>
      <c r="C189" s="690"/>
      <c r="D189" s="690" t="s">
        <v>675</v>
      </c>
      <c r="E189" s="690"/>
      <c r="F189" s="690"/>
      <c r="G189" s="690"/>
      <c r="H189" s="690">
        <v>2015</v>
      </c>
      <c r="I189" s="643" t="s">
        <v>574</v>
      </c>
      <c r="J189" s="643" t="s">
        <v>588</v>
      </c>
      <c r="K189" s="632"/>
      <c r="L189" s="691"/>
      <c r="M189" s="691"/>
      <c r="N189" s="691"/>
      <c r="O189" s="691"/>
      <c r="P189" s="691">
        <v>713</v>
      </c>
      <c r="Q189" s="691">
        <v>713</v>
      </c>
      <c r="R189" s="691">
        <v>713</v>
      </c>
      <c r="S189" s="691">
        <v>713</v>
      </c>
      <c r="T189" s="691">
        <v>713</v>
      </c>
      <c r="U189" s="691">
        <v>713</v>
      </c>
      <c r="V189" s="691">
        <v>713</v>
      </c>
      <c r="W189" s="691">
        <v>713</v>
      </c>
      <c r="X189" s="691">
        <v>713</v>
      </c>
      <c r="Y189" s="691">
        <v>713</v>
      </c>
      <c r="Z189" s="691">
        <v>713</v>
      </c>
      <c r="AA189" s="691">
        <v>713</v>
      </c>
      <c r="AB189" s="691">
        <v>713</v>
      </c>
      <c r="AC189" s="691">
        <v>713</v>
      </c>
      <c r="AD189" s="691">
        <v>713</v>
      </c>
      <c r="AE189" s="691">
        <v>713</v>
      </c>
      <c r="AF189" s="691">
        <v>713</v>
      </c>
      <c r="AG189" s="691">
        <v>713</v>
      </c>
      <c r="AH189" s="691">
        <v>633</v>
      </c>
      <c r="AI189" s="691">
        <v>0</v>
      </c>
      <c r="AJ189" s="691">
        <v>0</v>
      </c>
      <c r="AK189" s="691">
        <v>0</v>
      </c>
      <c r="AL189" s="691">
        <v>0</v>
      </c>
      <c r="AM189" s="691">
        <v>0</v>
      </c>
      <c r="AN189" s="691">
        <v>0</v>
      </c>
      <c r="AO189" s="691">
        <v>0</v>
      </c>
      <c r="AP189" s="632"/>
      <c r="AQ189" s="691"/>
      <c r="AR189" s="691"/>
      <c r="AS189" s="691"/>
      <c r="AT189" s="691"/>
      <c r="AU189" s="691">
        <v>1344391</v>
      </c>
      <c r="AV189" s="691">
        <v>1344391</v>
      </c>
      <c r="AW189" s="691">
        <v>1344391</v>
      </c>
      <c r="AX189" s="691">
        <v>1344391</v>
      </c>
      <c r="AY189" s="691">
        <v>1344391</v>
      </c>
      <c r="AZ189" s="691">
        <v>1344391</v>
      </c>
      <c r="BA189" s="691">
        <v>1344391</v>
      </c>
      <c r="BB189" s="691">
        <v>1344391</v>
      </c>
      <c r="BC189" s="691">
        <v>1344391</v>
      </c>
      <c r="BD189" s="691">
        <v>1344391</v>
      </c>
      <c r="BE189" s="691">
        <v>1344391</v>
      </c>
      <c r="BF189" s="691">
        <v>1344391</v>
      </c>
      <c r="BG189" s="691">
        <v>1344391</v>
      </c>
      <c r="BH189" s="691">
        <v>1344391</v>
      </c>
      <c r="BI189" s="691">
        <v>1344391</v>
      </c>
      <c r="BJ189" s="691">
        <v>1344391</v>
      </c>
      <c r="BK189" s="691">
        <v>1344391</v>
      </c>
      <c r="BL189" s="691">
        <v>1344391</v>
      </c>
      <c r="BM189" s="691">
        <v>1272620</v>
      </c>
      <c r="BN189" s="691">
        <v>0</v>
      </c>
      <c r="BO189" s="691">
        <v>0</v>
      </c>
      <c r="BP189" s="691">
        <v>0</v>
      </c>
      <c r="BQ189" s="691">
        <v>0</v>
      </c>
      <c r="BR189" s="691">
        <v>0</v>
      </c>
      <c r="BS189" s="691">
        <v>0</v>
      </c>
      <c r="BT189" s="691">
        <v>0</v>
      </c>
      <c r="BU189" s="163"/>
    </row>
    <row r="190" spans="2:73" ht="15.6">
      <c r="B190" s="690"/>
      <c r="C190" s="690"/>
      <c r="D190" s="690" t="s">
        <v>98</v>
      </c>
      <c r="E190" s="690"/>
      <c r="F190" s="690"/>
      <c r="G190" s="690"/>
      <c r="H190" s="690">
        <v>2015</v>
      </c>
      <c r="I190" s="643" t="s">
        <v>574</v>
      </c>
      <c r="J190" s="643" t="s">
        <v>588</v>
      </c>
      <c r="K190" s="632"/>
      <c r="L190" s="691"/>
      <c r="M190" s="691"/>
      <c r="N190" s="691"/>
      <c r="O190" s="691"/>
      <c r="P190" s="691">
        <v>124</v>
      </c>
      <c r="Q190" s="691">
        <v>124</v>
      </c>
      <c r="R190" s="691">
        <v>124</v>
      </c>
      <c r="S190" s="691">
        <v>124</v>
      </c>
      <c r="T190" s="691">
        <v>124</v>
      </c>
      <c r="U190" s="691">
        <v>124</v>
      </c>
      <c r="V190" s="691">
        <v>124</v>
      </c>
      <c r="W190" s="691">
        <v>124</v>
      </c>
      <c r="X190" s="691">
        <v>124</v>
      </c>
      <c r="Y190" s="691">
        <v>124</v>
      </c>
      <c r="Z190" s="691">
        <v>123</v>
      </c>
      <c r="AA190" s="691">
        <v>123</v>
      </c>
      <c r="AB190" s="691">
        <v>123</v>
      </c>
      <c r="AC190" s="691">
        <v>122</v>
      </c>
      <c r="AD190" s="691">
        <v>122</v>
      </c>
      <c r="AE190" s="691">
        <v>122</v>
      </c>
      <c r="AF190" s="691">
        <v>122</v>
      </c>
      <c r="AG190" s="691">
        <v>122</v>
      </c>
      <c r="AH190" s="691">
        <v>122</v>
      </c>
      <c r="AI190" s="691">
        <v>122</v>
      </c>
      <c r="AJ190" s="691">
        <v>101</v>
      </c>
      <c r="AK190" s="691">
        <v>101</v>
      </c>
      <c r="AL190" s="691">
        <v>101</v>
      </c>
      <c r="AM190" s="691">
        <v>0</v>
      </c>
      <c r="AN190" s="691">
        <v>0</v>
      </c>
      <c r="AO190" s="691">
        <v>0</v>
      </c>
      <c r="AP190" s="632"/>
      <c r="AQ190" s="691"/>
      <c r="AR190" s="691"/>
      <c r="AS190" s="691"/>
      <c r="AT190" s="691"/>
      <c r="AU190" s="691">
        <v>1749121</v>
      </c>
      <c r="AV190" s="691">
        <v>1749121</v>
      </c>
      <c r="AW190" s="691">
        <v>1749121</v>
      </c>
      <c r="AX190" s="691">
        <v>1749121</v>
      </c>
      <c r="AY190" s="691">
        <v>1749121</v>
      </c>
      <c r="AZ190" s="691">
        <v>1749121</v>
      </c>
      <c r="BA190" s="691">
        <v>1749121</v>
      </c>
      <c r="BB190" s="691">
        <v>1749121</v>
      </c>
      <c r="BC190" s="691">
        <v>1749121</v>
      </c>
      <c r="BD190" s="691">
        <v>1749121</v>
      </c>
      <c r="BE190" s="691">
        <v>1734176</v>
      </c>
      <c r="BF190" s="691">
        <v>1734176</v>
      </c>
      <c r="BG190" s="691">
        <v>1734176</v>
      </c>
      <c r="BH190" s="691">
        <v>1728948</v>
      </c>
      <c r="BI190" s="691">
        <v>1728948</v>
      </c>
      <c r="BJ190" s="691">
        <v>1728948</v>
      </c>
      <c r="BK190" s="691">
        <v>1728948</v>
      </c>
      <c r="BL190" s="691">
        <v>1728948</v>
      </c>
      <c r="BM190" s="691">
        <v>1728948</v>
      </c>
      <c r="BN190" s="691">
        <v>1728948</v>
      </c>
      <c r="BO190" s="691">
        <v>1406981</v>
      </c>
      <c r="BP190" s="691">
        <v>1406981</v>
      </c>
      <c r="BQ190" s="691">
        <v>1406981</v>
      </c>
      <c r="BR190" s="691">
        <v>0</v>
      </c>
      <c r="BS190" s="691">
        <v>0</v>
      </c>
      <c r="BT190" s="691">
        <v>0</v>
      </c>
      <c r="BU190" s="163"/>
    </row>
    <row r="191" spans="2:73" ht="15.6">
      <c r="B191" s="690"/>
      <c r="C191" s="690"/>
      <c r="D191" s="690" t="s">
        <v>99</v>
      </c>
      <c r="E191" s="690"/>
      <c r="F191" s="690"/>
      <c r="G191" s="690"/>
      <c r="H191" s="690">
        <v>2015</v>
      </c>
      <c r="I191" s="643" t="s">
        <v>574</v>
      </c>
      <c r="J191" s="643" t="s">
        <v>588</v>
      </c>
      <c r="K191" s="632"/>
      <c r="L191" s="691"/>
      <c r="M191" s="691"/>
      <c r="N191" s="691"/>
      <c r="O191" s="691"/>
      <c r="P191" s="691">
        <v>16</v>
      </c>
      <c r="Q191" s="691">
        <v>16</v>
      </c>
      <c r="R191" s="691">
        <v>16</v>
      </c>
      <c r="S191" s="691">
        <v>16</v>
      </c>
      <c r="T191" s="691">
        <v>0</v>
      </c>
      <c r="U191" s="691">
        <v>0</v>
      </c>
      <c r="V191" s="691">
        <v>0</v>
      </c>
      <c r="W191" s="691">
        <v>0</v>
      </c>
      <c r="X191" s="691">
        <v>0</v>
      </c>
      <c r="Y191" s="691">
        <v>0</v>
      </c>
      <c r="Z191" s="691">
        <v>0</v>
      </c>
      <c r="AA191" s="691">
        <v>0</v>
      </c>
      <c r="AB191" s="691">
        <v>0</v>
      </c>
      <c r="AC191" s="691">
        <v>0</v>
      </c>
      <c r="AD191" s="691">
        <v>0</v>
      </c>
      <c r="AE191" s="691">
        <v>0</v>
      </c>
      <c r="AF191" s="691">
        <v>0</v>
      </c>
      <c r="AG191" s="691">
        <v>0</v>
      </c>
      <c r="AH191" s="691">
        <v>0</v>
      </c>
      <c r="AI191" s="691">
        <v>0</v>
      </c>
      <c r="AJ191" s="691">
        <v>0</v>
      </c>
      <c r="AK191" s="691">
        <v>0</v>
      </c>
      <c r="AL191" s="691">
        <v>0</v>
      </c>
      <c r="AM191" s="691">
        <v>0</v>
      </c>
      <c r="AN191" s="691">
        <v>0</v>
      </c>
      <c r="AO191" s="691">
        <v>0</v>
      </c>
      <c r="AP191" s="632"/>
      <c r="AQ191" s="691"/>
      <c r="AR191" s="691"/>
      <c r="AS191" s="691"/>
      <c r="AT191" s="691"/>
      <c r="AU191" s="691">
        <v>72926</v>
      </c>
      <c r="AV191" s="691">
        <v>72926</v>
      </c>
      <c r="AW191" s="691">
        <v>72926</v>
      </c>
      <c r="AX191" s="691">
        <v>72926</v>
      </c>
      <c r="AY191" s="691">
        <v>0</v>
      </c>
      <c r="AZ191" s="691">
        <v>0</v>
      </c>
      <c r="BA191" s="691">
        <v>0</v>
      </c>
      <c r="BB191" s="691">
        <v>0</v>
      </c>
      <c r="BC191" s="691">
        <v>0</v>
      </c>
      <c r="BD191" s="691">
        <v>0</v>
      </c>
      <c r="BE191" s="691">
        <v>0</v>
      </c>
      <c r="BF191" s="691">
        <v>0</v>
      </c>
      <c r="BG191" s="691">
        <v>0</v>
      </c>
      <c r="BH191" s="691">
        <v>0</v>
      </c>
      <c r="BI191" s="691">
        <v>0</v>
      </c>
      <c r="BJ191" s="691">
        <v>0</v>
      </c>
      <c r="BK191" s="691">
        <v>0</v>
      </c>
      <c r="BL191" s="691">
        <v>0</v>
      </c>
      <c r="BM191" s="691">
        <v>0</v>
      </c>
      <c r="BN191" s="691">
        <v>0</v>
      </c>
      <c r="BO191" s="691">
        <v>0</v>
      </c>
      <c r="BP191" s="691">
        <v>0</v>
      </c>
      <c r="BQ191" s="691">
        <v>0</v>
      </c>
      <c r="BR191" s="691">
        <v>0</v>
      </c>
      <c r="BS191" s="691">
        <v>0</v>
      </c>
      <c r="BT191" s="691">
        <v>0</v>
      </c>
      <c r="BU191" s="163"/>
    </row>
    <row r="192" spans="2:73" ht="15.6">
      <c r="B192" s="690"/>
      <c r="C192" s="690"/>
      <c r="D192" s="690" t="s">
        <v>100</v>
      </c>
      <c r="E192" s="690"/>
      <c r="F192" s="690"/>
      <c r="G192" s="690"/>
      <c r="H192" s="690">
        <v>2015</v>
      </c>
      <c r="I192" s="643" t="s">
        <v>574</v>
      </c>
      <c r="J192" s="643" t="s">
        <v>588</v>
      </c>
      <c r="K192" s="632"/>
      <c r="L192" s="691"/>
      <c r="M192" s="691"/>
      <c r="N192" s="691"/>
      <c r="O192" s="691"/>
      <c r="P192" s="691">
        <v>1133</v>
      </c>
      <c r="Q192" s="691">
        <v>1133</v>
      </c>
      <c r="R192" s="691">
        <v>1117</v>
      </c>
      <c r="S192" s="691">
        <v>1117</v>
      </c>
      <c r="T192" s="691">
        <v>1117</v>
      </c>
      <c r="U192" s="691">
        <v>1094</v>
      </c>
      <c r="V192" s="691">
        <v>1040</v>
      </c>
      <c r="W192" s="691">
        <v>1040</v>
      </c>
      <c r="X192" s="691">
        <v>984</v>
      </c>
      <c r="Y192" s="691">
        <v>808</v>
      </c>
      <c r="Z192" s="691">
        <v>380</v>
      </c>
      <c r="AA192" s="691">
        <v>378</v>
      </c>
      <c r="AB192" s="691">
        <v>221</v>
      </c>
      <c r="AC192" s="691">
        <v>216</v>
      </c>
      <c r="AD192" s="691">
        <v>216</v>
      </c>
      <c r="AE192" s="691">
        <v>180</v>
      </c>
      <c r="AF192" s="691">
        <v>102</v>
      </c>
      <c r="AG192" s="691">
        <v>102</v>
      </c>
      <c r="AH192" s="691">
        <v>102</v>
      </c>
      <c r="AI192" s="691">
        <v>102</v>
      </c>
      <c r="AJ192" s="691">
        <v>0</v>
      </c>
      <c r="AK192" s="691">
        <v>0</v>
      </c>
      <c r="AL192" s="691">
        <v>0</v>
      </c>
      <c r="AM192" s="691">
        <v>0</v>
      </c>
      <c r="AN192" s="691">
        <v>0</v>
      </c>
      <c r="AO192" s="691">
        <v>0</v>
      </c>
      <c r="AP192" s="632"/>
      <c r="AQ192" s="691"/>
      <c r="AR192" s="691"/>
      <c r="AS192" s="691"/>
      <c r="AT192" s="691"/>
      <c r="AU192" s="691">
        <v>6459572</v>
      </c>
      <c r="AV192" s="691">
        <v>6459572</v>
      </c>
      <c r="AW192" s="691">
        <v>6408565</v>
      </c>
      <c r="AX192" s="691">
        <v>6408565</v>
      </c>
      <c r="AY192" s="691">
        <v>6408565</v>
      </c>
      <c r="AZ192" s="691">
        <v>6326681</v>
      </c>
      <c r="BA192" s="691">
        <v>6008649</v>
      </c>
      <c r="BB192" s="691">
        <v>6008649</v>
      </c>
      <c r="BC192" s="691">
        <v>5813300</v>
      </c>
      <c r="BD192" s="691">
        <v>4768314</v>
      </c>
      <c r="BE192" s="691">
        <v>2178553</v>
      </c>
      <c r="BF192" s="691">
        <v>2120272</v>
      </c>
      <c r="BG192" s="691">
        <v>931560</v>
      </c>
      <c r="BH192" s="691">
        <v>914637</v>
      </c>
      <c r="BI192" s="691">
        <v>914637</v>
      </c>
      <c r="BJ192" s="691">
        <v>690227</v>
      </c>
      <c r="BK192" s="691">
        <v>196651</v>
      </c>
      <c r="BL192" s="691">
        <v>196651</v>
      </c>
      <c r="BM192" s="691">
        <v>196651</v>
      </c>
      <c r="BN192" s="691">
        <v>196651</v>
      </c>
      <c r="BO192" s="691">
        <v>0</v>
      </c>
      <c r="BP192" s="691">
        <v>0</v>
      </c>
      <c r="BQ192" s="691">
        <v>0</v>
      </c>
      <c r="BR192" s="691">
        <v>0</v>
      </c>
      <c r="BS192" s="691">
        <v>0</v>
      </c>
      <c r="BT192" s="691">
        <v>0</v>
      </c>
      <c r="BU192" s="163"/>
    </row>
    <row r="193" spans="2:73" ht="15.6">
      <c r="B193" s="690"/>
      <c r="C193" s="690"/>
      <c r="D193" s="690" t="s">
        <v>101</v>
      </c>
      <c r="E193" s="690"/>
      <c r="F193" s="690"/>
      <c r="G193" s="690"/>
      <c r="H193" s="690">
        <v>2015</v>
      </c>
      <c r="I193" s="643" t="s">
        <v>574</v>
      </c>
      <c r="J193" s="643" t="s">
        <v>588</v>
      </c>
      <c r="K193" s="632"/>
      <c r="L193" s="691"/>
      <c r="M193" s="691"/>
      <c r="N193" s="691"/>
      <c r="O193" s="691"/>
      <c r="P193" s="691">
        <v>53</v>
      </c>
      <c r="Q193" s="691">
        <v>53</v>
      </c>
      <c r="R193" s="691">
        <v>41</v>
      </c>
      <c r="S193" s="691">
        <v>41</v>
      </c>
      <c r="T193" s="691">
        <v>41</v>
      </c>
      <c r="U193" s="691">
        <v>41</v>
      </c>
      <c r="V193" s="691">
        <v>41</v>
      </c>
      <c r="W193" s="691">
        <v>41</v>
      </c>
      <c r="X193" s="691">
        <v>41</v>
      </c>
      <c r="Y193" s="691">
        <v>41</v>
      </c>
      <c r="Z193" s="691">
        <v>41</v>
      </c>
      <c r="AA193" s="691">
        <v>11</v>
      </c>
      <c r="AB193" s="691">
        <v>0</v>
      </c>
      <c r="AC193" s="691">
        <v>0</v>
      </c>
      <c r="AD193" s="691">
        <v>0</v>
      </c>
      <c r="AE193" s="691">
        <v>0</v>
      </c>
      <c r="AF193" s="691">
        <v>0</v>
      </c>
      <c r="AG193" s="691">
        <v>0</v>
      </c>
      <c r="AH193" s="691">
        <v>0</v>
      </c>
      <c r="AI193" s="691">
        <v>0</v>
      </c>
      <c r="AJ193" s="691">
        <v>0</v>
      </c>
      <c r="AK193" s="691">
        <v>0</v>
      </c>
      <c r="AL193" s="691">
        <v>0</v>
      </c>
      <c r="AM193" s="691">
        <v>0</v>
      </c>
      <c r="AN193" s="691">
        <v>0</v>
      </c>
      <c r="AO193" s="691">
        <v>0</v>
      </c>
      <c r="AP193" s="632"/>
      <c r="AQ193" s="691"/>
      <c r="AR193" s="691"/>
      <c r="AS193" s="691"/>
      <c r="AT193" s="691"/>
      <c r="AU193" s="691">
        <v>221010</v>
      </c>
      <c r="AV193" s="691">
        <v>219238</v>
      </c>
      <c r="AW193" s="691">
        <v>174181</v>
      </c>
      <c r="AX193" s="691">
        <v>174181</v>
      </c>
      <c r="AY193" s="691">
        <v>174181</v>
      </c>
      <c r="AZ193" s="691">
        <v>174181</v>
      </c>
      <c r="BA193" s="691">
        <v>174181</v>
      </c>
      <c r="BB193" s="691">
        <v>174181</v>
      </c>
      <c r="BC193" s="691">
        <v>174181</v>
      </c>
      <c r="BD193" s="691">
        <v>174181</v>
      </c>
      <c r="BE193" s="691">
        <v>173449</v>
      </c>
      <c r="BF193" s="691">
        <v>40963</v>
      </c>
      <c r="BG193" s="691">
        <v>0</v>
      </c>
      <c r="BH193" s="691">
        <v>0</v>
      </c>
      <c r="BI193" s="691">
        <v>0</v>
      </c>
      <c r="BJ193" s="691">
        <v>0</v>
      </c>
      <c r="BK193" s="691">
        <v>0</v>
      </c>
      <c r="BL193" s="691">
        <v>0</v>
      </c>
      <c r="BM193" s="691">
        <v>0</v>
      </c>
      <c r="BN193" s="691">
        <v>0</v>
      </c>
      <c r="BO193" s="691">
        <v>0</v>
      </c>
      <c r="BP193" s="691">
        <v>0</v>
      </c>
      <c r="BQ193" s="691">
        <v>0</v>
      </c>
      <c r="BR193" s="691">
        <v>0</v>
      </c>
      <c r="BS193" s="691">
        <v>0</v>
      </c>
      <c r="BT193" s="691">
        <v>0</v>
      </c>
      <c r="BU193" s="163"/>
    </row>
    <row r="194" spans="2:73" ht="15.6">
      <c r="B194" s="690"/>
      <c r="C194" s="690"/>
      <c r="D194" s="690" t="s">
        <v>102</v>
      </c>
      <c r="E194" s="690"/>
      <c r="F194" s="690"/>
      <c r="G194" s="690"/>
      <c r="H194" s="690">
        <v>2015</v>
      </c>
      <c r="I194" s="643" t="s">
        <v>574</v>
      </c>
      <c r="J194" s="643" t="s">
        <v>588</v>
      </c>
      <c r="K194" s="632"/>
      <c r="L194" s="691"/>
      <c r="M194" s="691"/>
      <c r="N194" s="691"/>
      <c r="O194" s="691"/>
      <c r="P194" s="691">
        <v>1822</v>
      </c>
      <c r="Q194" s="691">
        <v>1822</v>
      </c>
      <c r="R194" s="691">
        <v>1822</v>
      </c>
      <c r="S194" s="691">
        <v>1822</v>
      </c>
      <c r="T194" s="691">
        <v>1822</v>
      </c>
      <c r="U194" s="691">
        <v>1822</v>
      </c>
      <c r="V194" s="691">
        <v>1822</v>
      </c>
      <c r="W194" s="691">
        <v>1822</v>
      </c>
      <c r="X194" s="691">
        <v>1822</v>
      </c>
      <c r="Y194" s="691">
        <v>1822</v>
      </c>
      <c r="Z194" s="691">
        <v>1822</v>
      </c>
      <c r="AA194" s="691">
        <v>1822</v>
      </c>
      <c r="AB194" s="691">
        <v>1822</v>
      </c>
      <c r="AC194" s="691">
        <v>1822</v>
      </c>
      <c r="AD194" s="691">
        <v>1822</v>
      </c>
      <c r="AE194" s="691">
        <v>0</v>
      </c>
      <c r="AF194" s="691">
        <v>0</v>
      </c>
      <c r="AG194" s="691">
        <v>0</v>
      </c>
      <c r="AH194" s="691">
        <v>0</v>
      </c>
      <c r="AI194" s="691">
        <v>0</v>
      </c>
      <c r="AJ194" s="691">
        <v>0</v>
      </c>
      <c r="AK194" s="691">
        <v>0</v>
      </c>
      <c r="AL194" s="691">
        <v>0</v>
      </c>
      <c r="AM194" s="691">
        <v>0</v>
      </c>
      <c r="AN194" s="691">
        <v>0</v>
      </c>
      <c r="AO194" s="691">
        <v>0</v>
      </c>
      <c r="AP194" s="632"/>
      <c r="AQ194" s="691"/>
      <c r="AR194" s="691"/>
      <c r="AS194" s="691"/>
      <c r="AT194" s="691"/>
      <c r="AU194" s="691">
        <v>9390687</v>
      </c>
      <c r="AV194" s="691">
        <v>9390687</v>
      </c>
      <c r="AW194" s="691">
        <v>9390687</v>
      </c>
      <c r="AX194" s="691">
        <v>9390687</v>
      </c>
      <c r="AY194" s="691">
        <v>9390687</v>
      </c>
      <c r="AZ194" s="691">
        <v>9390687</v>
      </c>
      <c r="BA194" s="691">
        <v>9390687</v>
      </c>
      <c r="BB194" s="691">
        <v>9390687</v>
      </c>
      <c r="BC194" s="691">
        <v>9390687</v>
      </c>
      <c r="BD194" s="691">
        <v>9390687</v>
      </c>
      <c r="BE194" s="691">
        <v>9390687</v>
      </c>
      <c r="BF194" s="691">
        <v>9390687</v>
      </c>
      <c r="BG194" s="691">
        <v>9390687</v>
      </c>
      <c r="BH194" s="691">
        <v>9390687</v>
      </c>
      <c r="BI194" s="691">
        <v>9390687</v>
      </c>
      <c r="BJ194" s="691">
        <v>0</v>
      </c>
      <c r="BK194" s="691">
        <v>0</v>
      </c>
      <c r="BL194" s="691">
        <v>0</v>
      </c>
      <c r="BM194" s="691">
        <v>0</v>
      </c>
      <c r="BN194" s="691">
        <v>0</v>
      </c>
      <c r="BO194" s="691">
        <v>0</v>
      </c>
      <c r="BP194" s="691">
        <v>0</v>
      </c>
      <c r="BQ194" s="691">
        <v>0</v>
      </c>
      <c r="BR194" s="691">
        <v>0</v>
      </c>
      <c r="BS194" s="691">
        <v>0</v>
      </c>
      <c r="BT194" s="691">
        <v>0</v>
      </c>
      <c r="BU194" s="163"/>
    </row>
    <row r="195" spans="2:73" ht="15.6">
      <c r="B195" s="690"/>
      <c r="C195" s="690"/>
      <c r="D195" s="690" t="s">
        <v>103</v>
      </c>
      <c r="E195" s="690"/>
      <c r="F195" s="690"/>
      <c r="G195" s="690"/>
      <c r="H195" s="690">
        <v>2015</v>
      </c>
      <c r="I195" s="643" t="s">
        <v>574</v>
      </c>
      <c r="J195" s="643" t="s">
        <v>588</v>
      </c>
      <c r="K195" s="632"/>
      <c r="L195" s="691"/>
      <c r="M195" s="691"/>
      <c r="N195" s="691"/>
      <c r="O195" s="691"/>
      <c r="P195" s="691">
        <v>0</v>
      </c>
      <c r="Q195" s="691">
        <v>0</v>
      </c>
      <c r="R195" s="691">
        <v>0</v>
      </c>
      <c r="S195" s="691">
        <v>0</v>
      </c>
      <c r="T195" s="691">
        <v>0</v>
      </c>
      <c r="U195" s="691">
        <v>0</v>
      </c>
      <c r="V195" s="691">
        <v>0</v>
      </c>
      <c r="W195" s="691">
        <v>0</v>
      </c>
      <c r="X195" s="691">
        <v>0</v>
      </c>
      <c r="Y195" s="691">
        <v>0</v>
      </c>
      <c r="Z195" s="691">
        <v>0</v>
      </c>
      <c r="AA195" s="691">
        <v>0</v>
      </c>
      <c r="AB195" s="691">
        <v>0</v>
      </c>
      <c r="AC195" s="691">
        <v>0</v>
      </c>
      <c r="AD195" s="691">
        <v>0</v>
      </c>
      <c r="AE195" s="691">
        <v>0</v>
      </c>
      <c r="AF195" s="691">
        <v>0</v>
      </c>
      <c r="AG195" s="691">
        <v>0</v>
      </c>
      <c r="AH195" s="691">
        <v>0</v>
      </c>
      <c r="AI195" s="691">
        <v>0</v>
      </c>
      <c r="AJ195" s="691">
        <v>0</v>
      </c>
      <c r="AK195" s="691">
        <v>0</v>
      </c>
      <c r="AL195" s="691">
        <v>0</v>
      </c>
      <c r="AM195" s="691">
        <v>0</v>
      </c>
      <c r="AN195" s="691">
        <v>0</v>
      </c>
      <c r="AO195" s="691">
        <v>0</v>
      </c>
      <c r="AP195" s="632"/>
      <c r="AQ195" s="691"/>
      <c r="AR195" s="691"/>
      <c r="AS195" s="691"/>
      <c r="AT195" s="691"/>
      <c r="AU195" s="691">
        <v>0</v>
      </c>
      <c r="AV195" s="691">
        <v>0</v>
      </c>
      <c r="AW195" s="691">
        <v>0</v>
      </c>
      <c r="AX195" s="691">
        <v>0</v>
      </c>
      <c r="AY195" s="691">
        <v>0</v>
      </c>
      <c r="AZ195" s="691">
        <v>0</v>
      </c>
      <c r="BA195" s="691">
        <v>0</v>
      </c>
      <c r="BB195" s="691">
        <v>0</v>
      </c>
      <c r="BC195" s="691">
        <v>0</v>
      </c>
      <c r="BD195" s="691">
        <v>0</v>
      </c>
      <c r="BE195" s="691">
        <v>0</v>
      </c>
      <c r="BF195" s="691">
        <v>0</v>
      </c>
      <c r="BG195" s="691">
        <v>0</v>
      </c>
      <c r="BH195" s="691">
        <v>0</v>
      </c>
      <c r="BI195" s="691">
        <v>0</v>
      </c>
      <c r="BJ195" s="691">
        <v>0</v>
      </c>
      <c r="BK195" s="691">
        <v>0</v>
      </c>
      <c r="BL195" s="691">
        <v>0</v>
      </c>
      <c r="BM195" s="691">
        <v>0</v>
      </c>
      <c r="BN195" s="691">
        <v>0</v>
      </c>
      <c r="BO195" s="691">
        <v>0</v>
      </c>
      <c r="BP195" s="691">
        <v>0</v>
      </c>
      <c r="BQ195" s="691">
        <v>0</v>
      </c>
      <c r="BR195" s="691">
        <v>0</v>
      </c>
      <c r="BS195" s="691">
        <v>0</v>
      </c>
      <c r="BT195" s="691">
        <v>0</v>
      </c>
      <c r="BU195" s="163"/>
    </row>
    <row r="196" spans="2:73" ht="15.6">
      <c r="B196" s="690"/>
      <c r="C196" s="690"/>
      <c r="D196" s="690" t="s">
        <v>104</v>
      </c>
      <c r="E196" s="690"/>
      <c r="F196" s="690"/>
      <c r="G196" s="690"/>
      <c r="H196" s="690">
        <v>2015</v>
      </c>
      <c r="I196" s="643" t="s">
        <v>574</v>
      </c>
      <c r="J196" s="643" t="s">
        <v>588</v>
      </c>
      <c r="K196" s="632"/>
      <c r="L196" s="691"/>
      <c r="M196" s="691"/>
      <c r="N196" s="691"/>
      <c r="O196" s="691"/>
      <c r="P196" s="691">
        <v>0</v>
      </c>
      <c r="Q196" s="691">
        <v>0</v>
      </c>
      <c r="R196" s="691">
        <v>0</v>
      </c>
      <c r="S196" s="691">
        <v>0</v>
      </c>
      <c r="T196" s="691">
        <v>0</v>
      </c>
      <c r="U196" s="691">
        <v>0</v>
      </c>
      <c r="V196" s="691">
        <v>0</v>
      </c>
      <c r="W196" s="691">
        <v>0</v>
      </c>
      <c r="X196" s="691">
        <v>0</v>
      </c>
      <c r="Y196" s="691">
        <v>0</v>
      </c>
      <c r="Z196" s="691">
        <v>0</v>
      </c>
      <c r="AA196" s="691">
        <v>0</v>
      </c>
      <c r="AB196" s="691">
        <v>0</v>
      </c>
      <c r="AC196" s="691">
        <v>0</v>
      </c>
      <c r="AD196" s="691">
        <v>0</v>
      </c>
      <c r="AE196" s="691">
        <v>0</v>
      </c>
      <c r="AF196" s="691">
        <v>0</v>
      </c>
      <c r="AG196" s="691">
        <v>0</v>
      </c>
      <c r="AH196" s="691">
        <v>0</v>
      </c>
      <c r="AI196" s="691">
        <v>0</v>
      </c>
      <c r="AJ196" s="691">
        <v>0</v>
      </c>
      <c r="AK196" s="691">
        <v>0</v>
      </c>
      <c r="AL196" s="691">
        <v>0</v>
      </c>
      <c r="AM196" s="691">
        <v>0</v>
      </c>
      <c r="AN196" s="691">
        <v>0</v>
      </c>
      <c r="AO196" s="691">
        <v>0</v>
      </c>
      <c r="AP196" s="632"/>
      <c r="AQ196" s="691"/>
      <c r="AR196" s="691"/>
      <c r="AS196" s="691"/>
      <c r="AT196" s="691"/>
      <c r="AU196" s="691">
        <v>0</v>
      </c>
      <c r="AV196" s="691">
        <v>0</v>
      </c>
      <c r="AW196" s="691">
        <v>0</v>
      </c>
      <c r="AX196" s="691">
        <v>0</v>
      </c>
      <c r="AY196" s="691">
        <v>0</v>
      </c>
      <c r="AZ196" s="691">
        <v>0</v>
      </c>
      <c r="BA196" s="691">
        <v>0</v>
      </c>
      <c r="BB196" s="691">
        <v>0</v>
      </c>
      <c r="BC196" s="691">
        <v>0</v>
      </c>
      <c r="BD196" s="691">
        <v>0</v>
      </c>
      <c r="BE196" s="691">
        <v>0</v>
      </c>
      <c r="BF196" s="691">
        <v>0</v>
      </c>
      <c r="BG196" s="691">
        <v>0</v>
      </c>
      <c r="BH196" s="691">
        <v>0</v>
      </c>
      <c r="BI196" s="691">
        <v>0</v>
      </c>
      <c r="BJ196" s="691">
        <v>0</v>
      </c>
      <c r="BK196" s="691">
        <v>0</v>
      </c>
      <c r="BL196" s="691">
        <v>0</v>
      </c>
      <c r="BM196" s="691">
        <v>0</v>
      </c>
      <c r="BN196" s="691">
        <v>0</v>
      </c>
      <c r="BO196" s="691">
        <v>0</v>
      </c>
      <c r="BP196" s="691">
        <v>0</v>
      </c>
      <c r="BQ196" s="691">
        <v>0</v>
      </c>
      <c r="BR196" s="691">
        <v>0</v>
      </c>
      <c r="BS196" s="691">
        <v>0</v>
      </c>
      <c r="BT196" s="691">
        <v>0</v>
      </c>
      <c r="BU196" s="163"/>
    </row>
    <row r="197" spans="2:73" ht="15.6">
      <c r="B197" s="690"/>
      <c r="C197" s="690"/>
      <c r="D197" s="690" t="s">
        <v>106</v>
      </c>
      <c r="E197" s="690"/>
      <c r="F197" s="690"/>
      <c r="G197" s="690"/>
      <c r="H197" s="690">
        <v>2015</v>
      </c>
      <c r="I197" s="643" t="s">
        <v>574</v>
      </c>
      <c r="J197" s="643" t="s">
        <v>588</v>
      </c>
      <c r="K197" s="632"/>
      <c r="L197" s="691"/>
      <c r="M197" s="691"/>
      <c r="N197" s="691"/>
      <c r="O197" s="691"/>
      <c r="P197" s="691">
        <v>17</v>
      </c>
      <c r="Q197" s="691">
        <v>17</v>
      </c>
      <c r="R197" s="691">
        <v>17</v>
      </c>
      <c r="S197" s="691">
        <v>17</v>
      </c>
      <c r="T197" s="691">
        <v>17</v>
      </c>
      <c r="U197" s="691">
        <v>17</v>
      </c>
      <c r="V197" s="691">
        <v>17</v>
      </c>
      <c r="W197" s="691">
        <v>17</v>
      </c>
      <c r="X197" s="691">
        <v>17</v>
      </c>
      <c r="Y197" s="691">
        <v>17</v>
      </c>
      <c r="Z197" s="691">
        <v>0</v>
      </c>
      <c r="AA197" s="691">
        <v>0</v>
      </c>
      <c r="AB197" s="691">
        <v>0</v>
      </c>
      <c r="AC197" s="691">
        <v>0</v>
      </c>
      <c r="AD197" s="691">
        <v>0</v>
      </c>
      <c r="AE197" s="691">
        <v>0</v>
      </c>
      <c r="AF197" s="691">
        <v>0</v>
      </c>
      <c r="AG197" s="691">
        <v>0</v>
      </c>
      <c r="AH197" s="691">
        <v>0</v>
      </c>
      <c r="AI197" s="691">
        <v>0</v>
      </c>
      <c r="AJ197" s="691">
        <v>0</v>
      </c>
      <c r="AK197" s="691">
        <v>0</v>
      </c>
      <c r="AL197" s="691">
        <v>0</v>
      </c>
      <c r="AM197" s="691">
        <v>0</v>
      </c>
      <c r="AN197" s="691">
        <v>0</v>
      </c>
      <c r="AO197" s="691">
        <v>0</v>
      </c>
      <c r="AP197" s="632"/>
      <c r="AQ197" s="691"/>
      <c r="AR197" s="691"/>
      <c r="AS197" s="691"/>
      <c r="AT197" s="691"/>
      <c r="AU197" s="691">
        <v>68895</v>
      </c>
      <c r="AV197" s="691">
        <v>68895</v>
      </c>
      <c r="AW197" s="691">
        <v>68895</v>
      </c>
      <c r="AX197" s="691">
        <v>68895</v>
      </c>
      <c r="AY197" s="691">
        <v>68895</v>
      </c>
      <c r="AZ197" s="691">
        <v>68895</v>
      </c>
      <c r="BA197" s="691">
        <v>68895</v>
      </c>
      <c r="BB197" s="691">
        <v>68895</v>
      </c>
      <c r="BC197" s="691">
        <v>68895</v>
      </c>
      <c r="BD197" s="691">
        <v>60270</v>
      </c>
      <c r="BE197" s="691">
        <v>0</v>
      </c>
      <c r="BF197" s="691">
        <v>0</v>
      </c>
      <c r="BG197" s="691">
        <v>0</v>
      </c>
      <c r="BH197" s="691">
        <v>0</v>
      </c>
      <c r="BI197" s="691">
        <v>0</v>
      </c>
      <c r="BJ197" s="691">
        <v>0</v>
      </c>
      <c r="BK197" s="691">
        <v>0</v>
      </c>
      <c r="BL197" s="691">
        <v>0</v>
      </c>
      <c r="BM197" s="691">
        <v>0</v>
      </c>
      <c r="BN197" s="691">
        <v>0</v>
      </c>
      <c r="BO197" s="691">
        <v>0</v>
      </c>
      <c r="BP197" s="691">
        <v>0</v>
      </c>
      <c r="BQ197" s="691">
        <v>0</v>
      </c>
      <c r="BR197" s="691">
        <v>0</v>
      </c>
      <c r="BS197" s="691">
        <v>0</v>
      </c>
      <c r="BT197" s="691">
        <v>0</v>
      </c>
      <c r="BU197" s="163"/>
    </row>
    <row r="198" spans="2:73" ht="15.6">
      <c r="B198" s="690"/>
      <c r="C198" s="690"/>
      <c r="D198" s="690" t="s">
        <v>105</v>
      </c>
      <c r="E198" s="690"/>
      <c r="F198" s="690"/>
      <c r="G198" s="690"/>
      <c r="H198" s="690">
        <v>2015</v>
      </c>
      <c r="I198" s="643" t="s">
        <v>574</v>
      </c>
      <c r="J198" s="643" t="s">
        <v>588</v>
      </c>
      <c r="K198" s="632"/>
      <c r="L198" s="691"/>
      <c r="M198" s="691"/>
      <c r="N198" s="691"/>
      <c r="O198" s="691"/>
      <c r="P198" s="691">
        <v>0</v>
      </c>
      <c r="Q198" s="691">
        <v>0</v>
      </c>
      <c r="R198" s="691">
        <v>0</v>
      </c>
      <c r="S198" s="691">
        <v>0</v>
      </c>
      <c r="T198" s="691">
        <v>0</v>
      </c>
      <c r="U198" s="691">
        <v>0</v>
      </c>
      <c r="V198" s="691">
        <v>0</v>
      </c>
      <c r="W198" s="691">
        <v>0</v>
      </c>
      <c r="X198" s="691">
        <v>0</v>
      </c>
      <c r="Y198" s="691">
        <v>0</v>
      </c>
      <c r="Z198" s="691">
        <v>0</v>
      </c>
      <c r="AA198" s="691">
        <v>0</v>
      </c>
      <c r="AB198" s="691">
        <v>0</v>
      </c>
      <c r="AC198" s="691">
        <v>0</v>
      </c>
      <c r="AD198" s="691">
        <v>0</v>
      </c>
      <c r="AE198" s="691">
        <v>0</v>
      </c>
      <c r="AF198" s="691">
        <v>0</v>
      </c>
      <c r="AG198" s="691">
        <v>0</v>
      </c>
      <c r="AH198" s="691">
        <v>0</v>
      </c>
      <c r="AI198" s="691">
        <v>0</v>
      </c>
      <c r="AJ198" s="691">
        <v>0</v>
      </c>
      <c r="AK198" s="691">
        <v>0</v>
      </c>
      <c r="AL198" s="691">
        <v>0</v>
      </c>
      <c r="AM198" s="691">
        <v>0</v>
      </c>
      <c r="AN198" s="691">
        <v>0</v>
      </c>
      <c r="AO198" s="691">
        <v>0</v>
      </c>
      <c r="AP198" s="632"/>
      <c r="AQ198" s="691"/>
      <c r="AR198" s="691"/>
      <c r="AS198" s="691"/>
      <c r="AT198" s="691"/>
      <c r="AU198" s="691">
        <v>0</v>
      </c>
      <c r="AV198" s="691">
        <v>0</v>
      </c>
      <c r="AW198" s="691">
        <v>0</v>
      </c>
      <c r="AX198" s="691">
        <v>0</v>
      </c>
      <c r="AY198" s="691">
        <v>0</v>
      </c>
      <c r="AZ198" s="691">
        <v>0</v>
      </c>
      <c r="BA198" s="691">
        <v>0</v>
      </c>
      <c r="BB198" s="691">
        <v>0</v>
      </c>
      <c r="BC198" s="691">
        <v>0</v>
      </c>
      <c r="BD198" s="691">
        <v>0</v>
      </c>
      <c r="BE198" s="691">
        <v>0</v>
      </c>
      <c r="BF198" s="691">
        <v>0</v>
      </c>
      <c r="BG198" s="691">
        <v>0</v>
      </c>
      <c r="BH198" s="691">
        <v>0</v>
      </c>
      <c r="BI198" s="691">
        <v>0</v>
      </c>
      <c r="BJ198" s="691">
        <v>0</v>
      </c>
      <c r="BK198" s="691">
        <v>0</v>
      </c>
      <c r="BL198" s="691">
        <v>0</v>
      </c>
      <c r="BM198" s="691">
        <v>0</v>
      </c>
      <c r="BN198" s="691">
        <v>0</v>
      </c>
      <c r="BO198" s="691">
        <v>0</v>
      </c>
      <c r="BP198" s="691">
        <v>0</v>
      </c>
      <c r="BQ198" s="691">
        <v>0</v>
      </c>
      <c r="BR198" s="691">
        <v>0</v>
      </c>
      <c r="BS198" s="691">
        <v>0</v>
      </c>
      <c r="BT198" s="691">
        <v>0</v>
      </c>
      <c r="BU198" s="163"/>
    </row>
    <row r="199" spans="2:73" ht="15.6">
      <c r="B199" s="690"/>
      <c r="C199" s="690"/>
      <c r="D199" s="690" t="s">
        <v>108</v>
      </c>
      <c r="E199" s="690"/>
      <c r="F199" s="690"/>
      <c r="G199" s="690"/>
      <c r="H199" s="690">
        <v>2015</v>
      </c>
      <c r="I199" s="643" t="s">
        <v>574</v>
      </c>
      <c r="J199" s="643" t="s">
        <v>588</v>
      </c>
      <c r="K199" s="632"/>
      <c r="L199" s="691"/>
      <c r="M199" s="691"/>
      <c r="N199" s="691"/>
      <c r="O199" s="691"/>
      <c r="P199" s="691">
        <v>0</v>
      </c>
      <c r="Q199" s="691">
        <v>0</v>
      </c>
      <c r="R199" s="691">
        <v>0</v>
      </c>
      <c r="S199" s="691">
        <v>0</v>
      </c>
      <c r="T199" s="691">
        <v>0</v>
      </c>
      <c r="U199" s="691">
        <v>0</v>
      </c>
      <c r="V199" s="691">
        <v>0</v>
      </c>
      <c r="W199" s="691">
        <v>0</v>
      </c>
      <c r="X199" s="691">
        <v>0</v>
      </c>
      <c r="Y199" s="691">
        <v>0</v>
      </c>
      <c r="Z199" s="691">
        <v>0</v>
      </c>
      <c r="AA199" s="691">
        <v>0</v>
      </c>
      <c r="AB199" s="691">
        <v>0</v>
      </c>
      <c r="AC199" s="691">
        <v>0</v>
      </c>
      <c r="AD199" s="691">
        <v>0</v>
      </c>
      <c r="AE199" s="691">
        <v>0</v>
      </c>
      <c r="AF199" s="691">
        <v>0</v>
      </c>
      <c r="AG199" s="691">
        <v>0</v>
      </c>
      <c r="AH199" s="691">
        <v>0</v>
      </c>
      <c r="AI199" s="691">
        <v>0</v>
      </c>
      <c r="AJ199" s="691">
        <v>0</v>
      </c>
      <c r="AK199" s="691">
        <v>0</v>
      </c>
      <c r="AL199" s="691">
        <v>0</v>
      </c>
      <c r="AM199" s="691">
        <v>0</v>
      </c>
      <c r="AN199" s="691">
        <v>0</v>
      </c>
      <c r="AO199" s="691">
        <v>0</v>
      </c>
      <c r="AP199" s="632"/>
      <c r="AQ199" s="691"/>
      <c r="AR199" s="691"/>
      <c r="AS199" s="691"/>
      <c r="AT199" s="691"/>
      <c r="AU199" s="691">
        <v>0</v>
      </c>
      <c r="AV199" s="691">
        <v>0</v>
      </c>
      <c r="AW199" s="691">
        <v>0</v>
      </c>
      <c r="AX199" s="691">
        <v>0</v>
      </c>
      <c r="AY199" s="691">
        <v>0</v>
      </c>
      <c r="AZ199" s="691">
        <v>0</v>
      </c>
      <c r="BA199" s="691">
        <v>0</v>
      </c>
      <c r="BB199" s="691">
        <v>0</v>
      </c>
      <c r="BC199" s="691">
        <v>0</v>
      </c>
      <c r="BD199" s="691">
        <v>0</v>
      </c>
      <c r="BE199" s="691">
        <v>0</v>
      </c>
      <c r="BF199" s="691">
        <v>0</v>
      </c>
      <c r="BG199" s="691">
        <v>0</v>
      </c>
      <c r="BH199" s="691">
        <v>0</v>
      </c>
      <c r="BI199" s="691">
        <v>0</v>
      </c>
      <c r="BJ199" s="691">
        <v>0</v>
      </c>
      <c r="BK199" s="691">
        <v>0</v>
      </c>
      <c r="BL199" s="691">
        <v>0</v>
      </c>
      <c r="BM199" s="691">
        <v>0</v>
      </c>
      <c r="BN199" s="691">
        <v>0</v>
      </c>
      <c r="BO199" s="691">
        <v>0</v>
      </c>
      <c r="BP199" s="691">
        <v>0</v>
      </c>
      <c r="BQ199" s="691">
        <v>0</v>
      </c>
      <c r="BR199" s="691">
        <v>0</v>
      </c>
      <c r="BS199" s="691">
        <v>0</v>
      </c>
      <c r="BT199" s="691">
        <v>0</v>
      </c>
      <c r="BU199" s="163"/>
    </row>
    <row r="200" spans="2:73" ht="15.6">
      <c r="B200" s="690"/>
      <c r="C200" s="690"/>
      <c r="D200" s="690" t="s">
        <v>494</v>
      </c>
      <c r="E200" s="690"/>
      <c r="F200" s="690"/>
      <c r="G200" s="690"/>
      <c r="H200" s="690">
        <v>2015</v>
      </c>
      <c r="I200" s="643" t="s">
        <v>574</v>
      </c>
      <c r="J200" s="643" t="s">
        <v>588</v>
      </c>
      <c r="K200" s="632"/>
      <c r="L200" s="691"/>
      <c r="M200" s="691"/>
      <c r="N200" s="691"/>
      <c r="O200" s="691"/>
      <c r="P200" s="691">
        <v>0</v>
      </c>
      <c r="Q200" s="691">
        <v>0</v>
      </c>
      <c r="R200" s="691">
        <v>0</v>
      </c>
      <c r="S200" s="691">
        <v>0</v>
      </c>
      <c r="T200" s="691">
        <v>0</v>
      </c>
      <c r="U200" s="691">
        <v>0</v>
      </c>
      <c r="V200" s="691">
        <v>0</v>
      </c>
      <c r="W200" s="691">
        <v>0</v>
      </c>
      <c r="X200" s="691">
        <v>0</v>
      </c>
      <c r="Y200" s="691">
        <v>0</v>
      </c>
      <c r="Z200" s="691">
        <v>0</v>
      </c>
      <c r="AA200" s="691">
        <v>0</v>
      </c>
      <c r="AB200" s="691">
        <v>0</v>
      </c>
      <c r="AC200" s="691">
        <v>0</v>
      </c>
      <c r="AD200" s="691">
        <v>0</v>
      </c>
      <c r="AE200" s="691">
        <v>0</v>
      </c>
      <c r="AF200" s="691">
        <v>0</v>
      </c>
      <c r="AG200" s="691">
        <v>0</v>
      </c>
      <c r="AH200" s="691">
        <v>0</v>
      </c>
      <c r="AI200" s="691">
        <v>0</v>
      </c>
      <c r="AJ200" s="691">
        <v>0</v>
      </c>
      <c r="AK200" s="691">
        <v>0</v>
      </c>
      <c r="AL200" s="691">
        <v>0</v>
      </c>
      <c r="AM200" s="691">
        <v>0</v>
      </c>
      <c r="AN200" s="691">
        <v>0</v>
      </c>
      <c r="AO200" s="691">
        <v>0</v>
      </c>
      <c r="AP200" s="632"/>
      <c r="AQ200" s="691"/>
      <c r="AR200" s="691"/>
      <c r="AS200" s="691"/>
      <c r="AT200" s="691"/>
      <c r="AU200" s="691">
        <v>0</v>
      </c>
      <c r="AV200" s="691">
        <v>0</v>
      </c>
      <c r="AW200" s="691">
        <v>0</v>
      </c>
      <c r="AX200" s="691">
        <v>0</v>
      </c>
      <c r="AY200" s="691">
        <v>0</v>
      </c>
      <c r="AZ200" s="691">
        <v>0</v>
      </c>
      <c r="BA200" s="691">
        <v>0</v>
      </c>
      <c r="BB200" s="691">
        <v>0</v>
      </c>
      <c r="BC200" s="691">
        <v>0</v>
      </c>
      <c r="BD200" s="691">
        <v>0</v>
      </c>
      <c r="BE200" s="691">
        <v>0</v>
      </c>
      <c r="BF200" s="691">
        <v>0</v>
      </c>
      <c r="BG200" s="691">
        <v>0</v>
      </c>
      <c r="BH200" s="691">
        <v>0</v>
      </c>
      <c r="BI200" s="691">
        <v>0</v>
      </c>
      <c r="BJ200" s="691">
        <v>0</v>
      </c>
      <c r="BK200" s="691">
        <v>0</v>
      </c>
      <c r="BL200" s="691">
        <v>0</v>
      </c>
      <c r="BM200" s="691">
        <v>0</v>
      </c>
      <c r="BN200" s="691">
        <v>0</v>
      </c>
      <c r="BO200" s="691">
        <v>0</v>
      </c>
      <c r="BP200" s="691">
        <v>0</v>
      </c>
      <c r="BQ200" s="691">
        <v>0</v>
      </c>
      <c r="BR200" s="691">
        <v>0</v>
      </c>
      <c r="BS200" s="691">
        <v>0</v>
      </c>
      <c r="BT200" s="691">
        <v>0</v>
      </c>
      <c r="BU200" s="163"/>
    </row>
    <row r="201" spans="2:73" ht="15.6">
      <c r="B201" s="690"/>
      <c r="C201" s="690"/>
      <c r="D201" s="690" t="s">
        <v>490</v>
      </c>
      <c r="E201" s="690"/>
      <c r="F201" s="690"/>
      <c r="G201" s="690"/>
      <c r="H201" s="690">
        <v>2015</v>
      </c>
      <c r="I201" s="643" t="s">
        <v>574</v>
      </c>
      <c r="J201" s="643" t="s">
        <v>588</v>
      </c>
      <c r="K201" s="632"/>
      <c r="L201" s="691"/>
      <c r="M201" s="691"/>
      <c r="N201" s="691"/>
      <c r="O201" s="691"/>
      <c r="P201" s="691">
        <v>0</v>
      </c>
      <c r="Q201" s="691">
        <v>0</v>
      </c>
      <c r="R201" s="691">
        <v>0</v>
      </c>
      <c r="S201" s="691">
        <v>0</v>
      </c>
      <c r="T201" s="691">
        <v>0</v>
      </c>
      <c r="U201" s="691">
        <v>0</v>
      </c>
      <c r="V201" s="691">
        <v>0</v>
      </c>
      <c r="W201" s="691">
        <v>0</v>
      </c>
      <c r="X201" s="691">
        <v>0</v>
      </c>
      <c r="Y201" s="691">
        <v>0</v>
      </c>
      <c r="Z201" s="691">
        <v>0</v>
      </c>
      <c r="AA201" s="691">
        <v>0</v>
      </c>
      <c r="AB201" s="691">
        <v>0</v>
      </c>
      <c r="AC201" s="691">
        <v>0</v>
      </c>
      <c r="AD201" s="691">
        <v>0</v>
      </c>
      <c r="AE201" s="691">
        <v>0</v>
      </c>
      <c r="AF201" s="691">
        <v>0</v>
      </c>
      <c r="AG201" s="691">
        <v>0</v>
      </c>
      <c r="AH201" s="691">
        <v>0</v>
      </c>
      <c r="AI201" s="691">
        <v>0</v>
      </c>
      <c r="AJ201" s="691">
        <v>0</v>
      </c>
      <c r="AK201" s="691">
        <v>0</v>
      </c>
      <c r="AL201" s="691">
        <v>0</v>
      </c>
      <c r="AM201" s="691">
        <v>0</v>
      </c>
      <c r="AN201" s="691">
        <v>0</v>
      </c>
      <c r="AO201" s="691">
        <v>0</v>
      </c>
      <c r="AP201" s="632"/>
      <c r="AQ201" s="691"/>
      <c r="AR201" s="691"/>
      <c r="AS201" s="691"/>
      <c r="AT201" s="691"/>
      <c r="AU201" s="691">
        <v>0</v>
      </c>
      <c r="AV201" s="691">
        <v>0</v>
      </c>
      <c r="AW201" s="691">
        <v>0</v>
      </c>
      <c r="AX201" s="691">
        <v>0</v>
      </c>
      <c r="AY201" s="691">
        <v>0</v>
      </c>
      <c r="AZ201" s="691">
        <v>0</v>
      </c>
      <c r="BA201" s="691">
        <v>0</v>
      </c>
      <c r="BB201" s="691">
        <v>0</v>
      </c>
      <c r="BC201" s="691">
        <v>0</v>
      </c>
      <c r="BD201" s="691">
        <v>0</v>
      </c>
      <c r="BE201" s="691">
        <v>0</v>
      </c>
      <c r="BF201" s="691">
        <v>0</v>
      </c>
      <c r="BG201" s="691">
        <v>0</v>
      </c>
      <c r="BH201" s="691">
        <v>0</v>
      </c>
      <c r="BI201" s="691">
        <v>0</v>
      </c>
      <c r="BJ201" s="691">
        <v>0</v>
      </c>
      <c r="BK201" s="691">
        <v>0</v>
      </c>
      <c r="BL201" s="691">
        <v>0</v>
      </c>
      <c r="BM201" s="691">
        <v>0</v>
      </c>
      <c r="BN201" s="691">
        <v>0</v>
      </c>
      <c r="BO201" s="691">
        <v>0</v>
      </c>
      <c r="BP201" s="691">
        <v>0</v>
      </c>
      <c r="BQ201" s="691">
        <v>0</v>
      </c>
      <c r="BR201" s="691">
        <v>0</v>
      </c>
      <c r="BS201" s="691">
        <v>0</v>
      </c>
      <c r="BT201" s="691">
        <v>0</v>
      </c>
      <c r="BU201" s="163"/>
    </row>
    <row r="202" spans="2:73" ht="15.6">
      <c r="B202" s="690"/>
      <c r="C202" s="690"/>
      <c r="D202" s="690" t="s">
        <v>117</v>
      </c>
      <c r="E202" s="690"/>
      <c r="F202" s="690"/>
      <c r="G202" s="690"/>
      <c r="H202" s="690">
        <v>2015</v>
      </c>
      <c r="I202" s="643" t="s">
        <v>574</v>
      </c>
      <c r="J202" s="643" t="s">
        <v>581</v>
      </c>
      <c r="K202" s="632"/>
      <c r="L202" s="691"/>
      <c r="M202" s="691"/>
      <c r="N202" s="691"/>
      <c r="O202" s="691"/>
      <c r="P202" s="691">
        <v>0</v>
      </c>
      <c r="Q202" s="691">
        <v>0</v>
      </c>
      <c r="R202" s="691">
        <v>0</v>
      </c>
      <c r="S202" s="691">
        <v>0</v>
      </c>
      <c r="T202" s="691">
        <v>0</v>
      </c>
      <c r="U202" s="691">
        <v>0</v>
      </c>
      <c r="V202" s="691">
        <v>0</v>
      </c>
      <c r="W202" s="691">
        <v>0</v>
      </c>
      <c r="X202" s="691">
        <v>0</v>
      </c>
      <c r="Y202" s="691">
        <v>0</v>
      </c>
      <c r="Z202" s="691">
        <v>0</v>
      </c>
      <c r="AA202" s="691">
        <v>0</v>
      </c>
      <c r="AB202" s="691">
        <v>0</v>
      </c>
      <c r="AC202" s="691">
        <v>0</v>
      </c>
      <c r="AD202" s="691">
        <v>0</v>
      </c>
      <c r="AE202" s="691">
        <v>0</v>
      </c>
      <c r="AF202" s="691">
        <v>0</v>
      </c>
      <c r="AG202" s="691">
        <v>0</v>
      </c>
      <c r="AH202" s="691">
        <v>0</v>
      </c>
      <c r="AI202" s="691">
        <v>0</v>
      </c>
      <c r="AJ202" s="691">
        <v>0</v>
      </c>
      <c r="AK202" s="691">
        <v>0</v>
      </c>
      <c r="AL202" s="691">
        <v>0</v>
      </c>
      <c r="AM202" s="691">
        <v>0</v>
      </c>
      <c r="AN202" s="691">
        <v>0</v>
      </c>
      <c r="AO202" s="691">
        <v>0</v>
      </c>
      <c r="AP202" s="632"/>
      <c r="AQ202" s="740"/>
      <c r="AR202" s="740"/>
      <c r="AS202" s="691"/>
      <c r="AT202" s="691"/>
      <c r="AU202" s="691">
        <v>0</v>
      </c>
      <c r="AV202" s="691">
        <v>0</v>
      </c>
      <c r="AW202" s="691">
        <v>0</v>
      </c>
      <c r="AX202" s="691">
        <v>0</v>
      </c>
      <c r="AY202" s="691">
        <v>0</v>
      </c>
      <c r="AZ202" s="691">
        <v>0</v>
      </c>
      <c r="BA202" s="691">
        <v>0</v>
      </c>
      <c r="BB202" s="691">
        <v>0</v>
      </c>
      <c r="BC202" s="691">
        <v>0</v>
      </c>
      <c r="BD202" s="691">
        <v>0</v>
      </c>
      <c r="BE202" s="691">
        <v>0</v>
      </c>
      <c r="BF202" s="691">
        <v>0</v>
      </c>
      <c r="BG202" s="691">
        <v>0</v>
      </c>
      <c r="BH202" s="691">
        <v>0</v>
      </c>
      <c r="BI202" s="691">
        <v>0</v>
      </c>
      <c r="BJ202" s="691">
        <v>0</v>
      </c>
      <c r="BK202" s="691">
        <v>0</v>
      </c>
      <c r="BL202" s="691">
        <v>0</v>
      </c>
      <c r="BM202" s="691">
        <v>0</v>
      </c>
      <c r="BN202" s="691">
        <v>0</v>
      </c>
      <c r="BO202" s="691">
        <v>0</v>
      </c>
      <c r="BP202" s="691">
        <v>0</v>
      </c>
      <c r="BQ202" s="691">
        <v>0</v>
      </c>
      <c r="BR202" s="691">
        <v>0</v>
      </c>
      <c r="BS202" s="691">
        <v>0</v>
      </c>
      <c r="BT202" s="691">
        <v>0</v>
      </c>
      <c r="BU202" s="163"/>
    </row>
    <row r="203" spans="2:73" ht="15.6">
      <c r="B203" s="690"/>
      <c r="C203" s="690"/>
      <c r="D203" s="690" t="s">
        <v>118</v>
      </c>
      <c r="E203" s="690"/>
      <c r="F203" s="690"/>
      <c r="G203" s="690"/>
      <c r="H203" s="690">
        <v>2015</v>
      </c>
      <c r="I203" s="643" t="s">
        <v>574</v>
      </c>
      <c r="J203" s="643" t="s">
        <v>581</v>
      </c>
      <c r="K203" s="632"/>
      <c r="L203" s="691"/>
      <c r="M203" s="691"/>
      <c r="N203" s="691"/>
      <c r="O203" s="691"/>
      <c r="P203" s="691">
        <v>71</v>
      </c>
      <c r="Q203" s="691">
        <v>71</v>
      </c>
      <c r="R203" s="691">
        <v>71</v>
      </c>
      <c r="S203" s="691">
        <v>71</v>
      </c>
      <c r="T203" s="691">
        <v>71</v>
      </c>
      <c r="U203" s="691">
        <v>71</v>
      </c>
      <c r="V203" s="691">
        <v>67</v>
      </c>
      <c r="W203" s="691">
        <v>67</v>
      </c>
      <c r="X203" s="691">
        <v>67</v>
      </c>
      <c r="Y203" s="691">
        <v>56</v>
      </c>
      <c r="Z203" s="691">
        <v>28</v>
      </c>
      <c r="AA203" s="691">
        <v>28</v>
      </c>
      <c r="AB203" s="691">
        <v>20</v>
      </c>
      <c r="AC203" s="691">
        <v>20</v>
      </c>
      <c r="AD203" s="691">
        <v>20</v>
      </c>
      <c r="AE203" s="691">
        <v>13</v>
      </c>
      <c r="AF203" s="691">
        <v>1</v>
      </c>
      <c r="AG203" s="691">
        <v>1</v>
      </c>
      <c r="AH203" s="691">
        <v>1</v>
      </c>
      <c r="AI203" s="691">
        <v>1</v>
      </c>
      <c r="AJ203" s="691">
        <v>0</v>
      </c>
      <c r="AK203" s="691">
        <v>0</v>
      </c>
      <c r="AL203" s="691">
        <v>0</v>
      </c>
      <c r="AM203" s="691">
        <v>0</v>
      </c>
      <c r="AN203" s="691">
        <v>0</v>
      </c>
      <c r="AO203" s="691">
        <v>0</v>
      </c>
      <c r="AP203" s="632"/>
      <c r="AQ203" s="740"/>
      <c r="AR203" s="740"/>
      <c r="AS203" s="691"/>
      <c r="AT203" s="691"/>
      <c r="AU203" s="691">
        <v>395537</v>
      </c>
      <c r="AV203" s="691">
        <v>394977</v>
      </c>
      <c r="AW203" s="691">
        <v>394977</v>
      </c>
      <c r="AX203" s="691">
        <v>394977</v>
      </c>
      <c r="AY203" s="691">
        <v>394977</v>
      </c>
      <c r="AZ203" s="691">
        <v>394977</v>
      </c>
      <c r="BA203" s="691">
        <v>378441</v>
      </c>
      <c r="BB203" s="691">
        <v>378441</v>
      </c>
      <c r="BC203" s="691">
        <v>378441</v>
      </c>
      <c r="BD203" s="691">
        <v>326221</v>
      </c>
      <c r="BE203" s="691">
        <v>200785</v>
      </c>
      <c r="BF203" s="691">
        <v>200785</v>
      </c>
      <c r="BG203" s="691">
        <v>93092</v>
      </c>
      <c r="BH203" s="691">
        <v>93092</v>
      </c>
      <c r="BI203" s="691">
        <v>93092</v>
      </c>
      <c r="BJ203" s="691">
        <v>63952</v>
      </c>
      <c r="BK203" s="691">
        <v>567</v>
      </c>
      <c r="BL203" s="691">
        <v>567</v>
      </c>
      <c r="BM203" s="691">
        <v>567</v>
      </c>
      <c r="BN203" s="691">
        <v>567</v>
      </c>
      <c r="BO203" s="691">
        <v>0</v>
      </c>
      <c r="BP203" s="691">
        <v>0</v>
      </c>
      <c r="BQ203" s="691">
        <v>0</v>
      </c>
      <c r="BR203" s="691">
        <v>0</v>
      </c>
      <c r="BS203" s="691">
        <v>0</v>
      </c>
      <c r="BT203" s="691">
        <v>0</v>
      </c>
      <c r="BU203" s="163"/>
    </row>
    <row r="204" spans="2:73" ht="15.6">
      <c r="B204" s="690"/>
      <c r="C204" s="690"/>
      <c r="D204" s="690" t="s">
        <v>119</v>
      </c>
      <c r="E204" s="690"/>
      <c r="F204" s="690"/>
      <c r="G204" s="690"/>
      <c r="H204" s="690">
        <v>2015</v>
      </c>
      <c r="I204" s="643" t="s">
        <v>574</v>
      </c>
      <c r="J204" s="643" t="s">
        <v>581</v>
      </c>
      <c r="K204" s="632"/>
      <c r="L204" s="691"/>
      <c r="M204" s="691"/>
      <c r="N204" s="691"/>
      <c r="O204" s="691"/>
      <c r="P204" s="691">
        <v>0</v>
      </c>
      <c r="Q204" s="691">
        <v>0</v>
      </c>
      <c r="R204" s="691">
        <v>0</v>
      </c>
      <c r="S204" s="691">
        <v>0</v>
      </c>
      <c r="T204" s="691">
        <v>0</v>
      </c>
      <c r="U204" s="691">
        <v>0</v>
      </c>
      <c r="V204" s="691">
        <v>0</v>
      </c>
      <c r="W204" s="691">
        <v>0</v>
      </c>
      <c r="X204" s="691">
        <v>0</v>
      </c>
      <c r="Y204" s="691">
        <v>0</v>
      </c>
      <c r="Z204" s="691">
        <v>0</v>
      </c>
      <c r="AA204" s="691">
        <v>0</v>
      </c>
      <c r="AB204" s="691">
        <v>0</v>
      </c>
      <c r="AC204" s="691">
        <v>0</v>
      </c>
      <c r="AD204" s="691">
        <v>0</v>
      </c>
      <c r="AE204" s="691">
        <v>0</v>
      </c>
      <c r="AF204" s="691">
        <v>0</v>
      </c>
      <c r="AG204" s="691">
        <v>0</v>
      </c>
      <c r="AH204" s="691">
        <v>0</v>
      </c>
      <c r="AI204" s="691">
        <v>0</v>
      </c>
      <c r="AJ204" s="691">
        <v>0</v>
      </c>
      <c r="AK204" s="691">
        <v>0</v>
      </c>
      <c r="AL204" s="691">
        <v>0</v>
      </c>
      <c r="AM204" s="691">
        <v>0</v>
      </c>
      <c r="AN204" s="691">
        <v>0</v>
      </c>
      <c r="AO204" s="691">
        <v>0</v>
      </c>
      <c r="AP204" s="632"/>
      <c r="AQ204" s="740"/>
      <c r="AR204" s="740"/>
      <c r="AS204" s="691"/>
      <c r="AT204" s="691"/>
      <c r="AU204" s="691">
        <v>0</v>
      </c>
      <c r="AV204" s="691">
        <v>0</v>
      </c>
      <c r="AW204" s="691">
        <v>0</v>
      </c>
      <c r="AX204" s="691">
        <v>0</v>
      </c>
      <c r="AY204" s="691">
        <v>0</v>
      </c>
      <c r="AZ204" s="691">
        <v>0</v>
      </c>
      <c r="BA204" s="691">
        <v>0</v>
      </c>
      <c r="BB204" s="691">
        <v>0</v>
      </c>
      <c r="BC204" s="691">
        <v>0</v>
      </c>
      <c r="BD204" s="691">
        <v>0</v>
      </c>
      <c r="BE204" s="691">
        <v>0</v>
      </c>
      <c r="BF204" s="691">
        <v>0</v>
      </c>
      <c r="BG204" s="691">
        <v>0</v>
      </c>
      <c r="BH204" s="691">
        <v>0</v>
      </c>
      <c r="BI204" s="691">
        <v>0</v>
      </c>
      <c r="BJ204" s="691">
        <v>0</v>
      </c>
      <c r="BK204" s="691">
        <v>0</v>
      </c>
      <c r="BL204" s="691">
        <v>0</v>
      </c>
      <c r="BM204" s="691">
        <v>0</v>
      </c>
      <c r="BN204" s="691">
        <v>0</v>
      </c>
      <c r="BO204" s="691">
        <v>0</v>
      </c>
      <c r="BP204" s="691">
        <v>0</v>
      </c>
      <c r="BQ204" s="691">
        <v>0</v>
      </c>
      <c r="BR204" s="691">
        <v>0</v>
      </c>
      <c r="BS204" s="691">
        <v>0</v>
      </c>
      <c r="BT204" s="691">
        <v>0</v>
      </c>
      <c r="BU204" s="163"/>
    </row>
    <row r="205" spans="2:73" ht="15.6">
      <c r="B205" s="690"/>
      <c r="C205" s="690"/>
      <c r="D205" s="690" t="s">
        <v>97</v>
      </c>
      <c r="E205" s="690"/>
      <c r="F205" s="690"/>
      <c r="G205" s="690"/>
      <c r="H205" s="690">
        <v>2015</v>
      </c>
      <c r="I205" s="643" t="s">
        <v>574</v>
      </c>
      <c r="J205" s="643" t="s">
        <v>581</v>
      </c>
      <c r="K205" s="632"/>
      <c r="L205" s="691"/>
      <c r="M205" s="691"/>
      <c r="N205" s="691"/>
      <c r="O205" s="691"/>
      <c r="P205" s="691">
        <v>0</v>
      </c>
      <c r="Q205" s="691">
        <v>0</v>
      </c>
      <c r="R205" s="691">
        <v>0</v>
      </c>
      <c r="S205" s="691">
        <v>0</v>
      </c>
      <c r="T205" s="691">
        <v>0</v>
      </c>
      <c r="U205" s="691">
        <v>0</v>
      </c>
      <c r="V205" s="691">
        <v>0</v>
      </c>
      <c r="W205" s="691">
        <v>0</v>
      </c>
      <c r="X205" s="691">
        <v>0</v>
      </c>
      <c r="Y205" s="691">
        <v>0</v>
      </c>
      <c r="Z205" s="691">
        <v>0</v>
      </c>
      <c r="AA205" s="691">
        <v>0</v>
      </c>
      <c r="AB205" s="691">
        <v>0</v>
      </c>
      <c r="AC205" s="691">
        <v>0</v>
      </c>
      <c r="AD205" s="691">
        <v>0</v>
      </c>
      <c r="AE205" s="691">
        <v>0</v>
      </c>
      <c r="AF205" s="691">
        <v>0</v>
      </c>
      <c r="AG205" s="691">
        <v>0</v>
      </c>
      <c r="AH205" s="691">
        <v>0</v>
      </c>
      <c r="AI205" s="691">
        <v>0</v>
      </c>
      <c r="AJ205" s="691">
        <v>0</v>
      </c>
      <c r="AK205" s="691">
        <v>0</v>
      </c>
      <c r="AL205" s="691">
        <v>0</v>
      </c>
      <c r="AM205" s="691">
        <v>0</v>
      </c>
      <c r="AN205" s="691">
        <v>0</v>
      </c>
      <c r="AO205" s="691">
        <v>0</v>
      </c>
      <c r="AP205" s="632"/>
      <c r="AQ205" s="740"/>
      <c r="AR205" s="740"/>
      <c r="AS205" s="691"/>
      <c r="AT205" s="691"/>
      <c r="AU205" s="691">
        <v>0</v>
      </c>
      <c r="AV205" s="691">
        <v>0</v>
      </c>
      <c r="AW205" s="691">
        <v>0</v>
      </c>
      <c r="AX205" s="691">
        <v>0</v>
      </c>
      <c r="AY205" s="691">
        <v>0</v>
      </c>
      <c r="AZ205" s="691">
        <v>0</v>
      </c>
      <c r="BA205" s="691">
        <v>0</v>
      </c>
      <c r="BB205" s="691">
        <v>0</v>
      </c>
      <c r="BC205" s="691">
        <v>0</v>
      </c>
      <c r="BD205" s="691">
        <v>0</v>
      </c>
      <c r="BE205" s="691">
        <v>0</v>
      </c>
      <c r="BF205" s="691">
        <v>0</v>
      </c>
      <c r="BG205" s="691">
        <v>0</v>
      </c>
      <c r="BH205" s="691">
        <v>0</v>
      </c>
      <c r="BI205" s="691">
        <v>0</v>
      </c>
      <c r="BJ205" s="691">
        <v>0</v>
      </c>
      <c r="BK205" s="691">
        <v>0</v>
      </c>
      <c r="BL205" s="691">
        <v>0</v>
      </c>
      <c r="BM205" s="691">
        <v>0</v>
      </c>
      <c r="BN205" s="691">
        <v>0</v>
      </c>
      <c r="BO205" s="691">
        <v>0</v>
      </c>
      <c r="BP205" s="691">
        <v>0</v>
      </c>
      <c r="BQ205" s="691">
        <v>0</v>
      </c>
      <c r="BR205" s="691">
        <v>0</v>
      </c>
      <c r="BS205" s="691">
        <v>0</v>
      </c>
      <c r="BT205" s="691">
        <v>0</v>
      </c>
      <c r="BU205" s="163"/>
    </row>
    <row r="206" spans="2:73" ht="15.6">
      <c r="B206" s="690"/>
      <c r="C206" s="690"/>
      <c r="D206" s="690" t="s">
        <v>95</v>
      </c>
      <c r="E206" s="690"/>
      <c r="F206" s="690"/>
      <c r="G206" s="690"/>
      <c r="H206" s="690">
        <v>2015</v>
      </c>
      <c r="I206" s="643" t="s">
        <v>574</v>
      </c>
      <c r="J206" s="643" t="s">
        <v>581</v>
      </c>
      <c r="K206" s="632"/>
      <c r="L206" s="691"/>
      <c r="M206" s="691"/>
      <c r="N206" s="691"/>
      <c r="O206" s="691"/>
      <c r="P206" s="691">
        <v>11</v>
      </c>
      <c r="Q206" s="691">
        <v>11</v>
      </c>
      <c r="R206" s="691">
        <v>11</v>
      </c>
      <c r="S206" s="691">
        <v>11</v>
      </c>
      <c r="T206" s="691">
        <v>11</v>
      </c>
      <c r="U206" s="691">
        <v>11</v>
      </c>
      <c r="V206" s="691">
        <v>11</v>
      </c>
      <c r="W206" s="691">
        <v>11</v>
      </c>
      <c r="X206" s="691">
        <v>11</v>
      </c>
      <c r="Y206" s="691">
        <v>11</v>
      </c>
      <c r="Z206" s="691">
        <v>9</v>
      </c>
      <c r="AA206" s="691">
        <v>9</v>
      </c>
      <c r="AB206" s="691">
        <v>9</v>
      </c>
      <c r="AC206" s="691">
        <v>9</v>
      </c>
      <c r="AD206" s="691">
        <v>9</v>
      </c>
      <c r="AE206" s="691">
        <v>9</v>
      </c>
      <c r="AF206" s="691">
        <v>5</v>
      </c>
      <c r="AG206" s="691">
        <v>5</v>
      </c>
      <c r="AH206" s="691">
        <v>5</v>
      </c>
      <c r="AI206" s="691">
        <v>5</v>
      </c>
      <c r="AJ206" s="691">
        <v>0</v>
      </c>
      <c r="AK206" s="691">
        <v>0</v>
      </c>
      <c r="AL206" s="691">
        <v>0</v>
      </c>
      <c r="AM206" s="691">
        <v>0</v>
      </c>
      <c r="AN206" s="691">
        <v>0</v>
      </c>
      <c r="AO206" s="691">
        <v>0</v>
      </c>
      <c r="AP206" s="632"/>
      <c r="AQ206" s="740"/>
      <c r="AR206" s="740"/>
      <c r="AS206" s="691"/>
      <c r="AT206" s="691"/>
      <c r="AU206" s="691">
        <v>150764</v>
      </c>
      <c r="AV206" s="691">
        <v>148652</v>
      </c>
      <c r="AW206" s="691">
        <v>148652</v>
      </c>
      <c r="AX206" s="691">
        <v>148652</v>
      </c>
      <c r="AY206" s="691">
        <v>148652</v>
      </c>
      <c r="AZ206" s="691">
        <v>148652</v>
      </c>
      <c r="BA206" s="691">
        <v>148652</v>
      </c>
      <c r="BB206" s="691">
        <v>148600</v>
      </c>
      <c r="BC206" s="691">
        <v>148600</v>
      </c>
      <c r="BD206" s="691">
        <v>148600</v>
      </c>
      <c r="BE206" s="691">
        <v>139973</v>
      </c>
      <c r="BF206" s="691">
        <v>139834</v>
      </c>
      <c r="BG206" s="691">
        <v>139834</v>
      </c>
      <c r="BH206" s="691">
        <v>139547</v>
      </c>
      <c r="BI206" s="691">
        <v>139547</v>
      </c>
      <c r="BJ206" s="691">
        <v>139320</v>
      </c>
      <c r="BK206" s="691">
        <v>77723</v>
      </c>
      <c r="BL206" s="691">
        <v>77723</v>
      </c>
      <c r="BM206" s="691">
        <v>77723</v>
      </c>
      <c r="BN206" s="691">
        <v>77723</v>
      </c>
      <c r="BO206" s="691">
        <v>0</v>
      </c>
      <c r="BP206" s="691">
        <v>0</v>
      </c>
      <c r="BQ206" s="691">
        <v>0</v>
      </c>
      <c r="BR206" s="691">
        <v>0</v>
      </c>
      <c r="BS206" s="691">
        <v>0</v>
      </c>
      <c r="BT206" s="691">
        <v>0</v>
      </c>
      <c r="BU206" s="163"/>
    </row>
    <row r="207" spans="2:73" ht="15.6">
      <c r="B207" s="690"/>
      <c r="C207" s="690"/>
      <c r="D207" s="690" t="s">
        <v>96</v>
      </c>
      <c r="E207" s="690"/>
      <c r="F207" s="690"/>
      <c r="G207" s="690"/>
      <c r="H207" s="690">
        <v>2015</v>
      </c>
      <c r="I207" s="643" t="s">
        <v>574</v>
      </c>
      <c r="J207" s="643" t="s">
        <v>581</v>
      </c>
      <c r="K207" s="632"/>
      <c r="L207" s="691"/>
      <c r="M207" s="691"/>
      <c r="N207" s="691"/>
      <c r="O207" s="691"/>
      <c r="P207" s="691">
        <v>1</v>
      </c>
      <c r="Q207" s="691">
        <v>1</v>
      </c>
      <c r="R207" s="691">
        <v>1</v>
      </c>
      <c r="S207" s="691">
        <v>1</v>
      </c>
      <c r="T207" s="691">
        <v>1</v>
      </c>
      <c r="U207" s="691">
        <v>1</v>
      </c>
      <c r="V207" s="691">
        <v>1</v>
      </c>
      <c r="W207" s="691">
        <v>1</v>
      </c>
      <c r="X207" s="691">
        <v>1</v>
      </c>
      <c r="Y207" s="691">
        <v>1</v>
      </c>
      <c r="Z207" s="691">
        <v>1</v>
      </c>
      <c r="AA207" s="691">
        <v>1</v>
      </c>
      <c r="AB207" s="691">
        <v>1</v>
      </c>
      <c r="AC207" s="691">
        <v>1</v>
      </c>
      <c r="AD207" s="691">
        <v>1</v>
      </c>
      <c r="AE207" s="691">
        <v>1</v>
      </c>
      <c r="AF207" s="691">
        <v>0</v>
      </c>
      <c r="AG207" s="691">
        <v>0</v>
      </c>
      <c r="AH207" s="691">
        <v>0</v>
      </c>
      <c r="AI207" s="691">
        <v>0</v>
      </c>
      <c r="AJ207" s="691">
        <v>0</v>
      </c>
      <c r="AK207" s="691">
        <v>0</v>
      </c>
      <c r="AL207" s="691">
        <v>0</v>
      </c>
      <c r="AM207" s="691">
        <v>0</v>
      </c>
      <c r="AN207" s="691">
        <v>0</v>
      </c>
      <c r="AO207" s="691">
        <v>0</v>
      </c>
      <c r="AP207" s="632"/>
      <c r="AQ207" s="740"/>
      <c r="AR207" s="740"/>
      <c r="AS207" s="691"/>
      <c r="AT207" s="691"/>
      <c r="AU207" s="691">
        <v>14852</v>
      </c>
      <c r="AV207" s="691">
        <v>14677</v>
      </c>
      <c r="AW207" s="691">
        <v>14677</v>
      </c>
      <c r="AX207" s="691">
        <v>14677</v>
      </c>
      <c r="AY207" s="691">
        <v>14677</v>
      </c>
      <c r="AZ207" s="691">
        <v>14677</v>
      </c>
      <c r="BA207" s="691">
        <v>14677</v>
      </c>
      <c r="BB207" s="691">
        <v>14641</v>
      </c>
      <c r="BC207" s="691">
        <v>14641</v>
      </c>
      <c r="BD207" s="691">
        <v>14641</v>
      </c>
      <c r="BE207" s="691">
        <v>12417</v>
      </c>
      <c r="BF207" s="691">
        <v>12315</v>
      </c>
      <c r="BG207" s="691">
        <v>12315</v>
      </c>
      <c r="BH207" s="691">
        <v>11937</v>
      </c>
      <c r="BI207" s="691">
        <v>11937</v>
      </c>
      <c r="BJ207" s="691">
        <v>11893</v>
      </c>
      <c r="BK207" s="691">
        <v>4969</v>
      </c>
      <c r="BL207" s="691">
        <v>4969</v>
      </c>
      <c r="BM207" s="691">
        <v>4969</v>
      </c>
      <c r="BN207" s="691">
        <v>4969</v>
      </c>
      <c r="BO207" s="691">
        <v>0</v>
      </c>
      <c r="BP207" s="691">
        <v>0</v>
      </c>
      <c r="BQ207" s="691">
        <v>0</v>
      </c>
      <c r="BR207" s="691">
        <v>0</v>
      </c>
      <c r="BS207" s="691">
        <v>0</v>
      </c>
      <c r="BT207" s="691">
        <v>0</v>
      </c>
      <c r="BU207" s="163"/>
    </row>
    <row r="208" spans="2:73" ht="15.6">
      <c r="B208" s="690"/>
      <c r="C208" s="690"/>
      <c r="D208" s="690" t="s">
        <v>675</v>
      </c>
      <c r="E208" s="690"/>
      <c r="F208" s="690"/>
      <c r="G208" s="690"/>
      <c r="H208" s="690">
        <v>2015</v>
      </c>
      <c r="I208" s="643" t="s">
        <v>574</v>
      </c>
      <c r="J208" s="643" t="s">
        <v>581</v>
      </c>
      <c r="K208" s="632"/>
      <c r="L208" s="691"/>
      <c r="M208" s="691"/>
      <c r="N208" s="691"/>
      <c r="O208" s="691"/>
      <c r="P208" s="691">
        <v>19</v>
      </c>
      <c r="Q208" s="691">
        <v>19</v>
      </c>
      <c r="R208" s="691">
        <v>19</v>
      </c>
      <c r="S208" s="691">
        <v>19</v>
      </c>
      <c r="T208" s="691">
        <v>19</v>
      </c>
      <c r="U208" s="691">
        <v>19</v>
      </c>
      <c r="V208" s="691">
        <v>19</v>
      </c>
      <c r="W208" s="691">
        <v>19</v>
      </c>
      <c r="X208" s="691">
        <v>19</v>
      </c>
      <c r="Y208" s="691">
        <v>19</v>
      </c>
      <c r="Z208" s="691">
        <v>19</v>
      </c>
      <c r="AA208" s="691">
        <v>19</v>
      </c>
      <c r="AB208" s="691">
        <v>19</v>
      </c>
      <c r="AC208" s="691">
        <v>19</v>
      </c>
      <c r="AD208" s="691">
        <v>19</v>
      </c>
      <c r="AE208" s="691">
        <v>19</v>
      </c>
      <c r="AF208" s="691">
        <v>19</v>
      </c>
      <c r="AG208" s="691">
        <v>19</v>
      </c>
      <c r="AH208" s="691">
        <v>17</v>
      </c>
      <c r="AI208" s="691">
        <v>0</v>
      </c>
      <c r="AJ208" s="691">
        <v>0</v>
      </c>
      <c r="AK208" s="691">
        <v>0</v>
      </c>
      <c r="AL208" s="691">
        <v>0</v>
      </c>
      <c r="AM208" s="691">
        <v>0</v>
      </c>
      <c r="AN208" s="691">
        <v>0</v>
      </c>
      <c r="AO208" s="691">
        <v>0</v>
      </c>
      <c r="AP208" s="632"/>
      <c r="AQ208" s="740"/>
      <c r="AR208" s="740"/>
      <c r="AS208" s="691"/>
      <c r="AT208" s="691"/>
      <c r="AU208" s="691">
        <v>35530</v>
      </c>
      <c r="AV208" s="691">
        <v>35530</v>
      </c>
      <c r="AW208" s="691">
        <v>35530</v>
      </c>
      <c r="AX208" s="691">
        <v>35530</v>
      </c>
      <c r="AY208" s="691">
        <v>35530</v>
      </c>
      <c r="AZ208" s="691">
        <v>35530</v>
      </c>
      <c r="BA208" s="691">
        <v>35530</v>
      </c>
      <c r="BB208" s="691">
        <v>35530</v>
      </c>
      <c r="BC208" s="691">
        <v>35530</v>
      </c>
      <c r="BD208" s="691">
        <v>35530</v>
      </c>
      <c r="BE208" s="691">
        <v>35530</v>
      </c>
      <c r="BF208" s="691">
        <v>35530</v>
      </c>
      <c r="BG208" s="691">
        <v>35530</v>
      </c>
      <c r="BH208" s="691">
        <v>35530</v>
      </c>
      <c r="BI208" s="691">
        <v>35530</v>
      </c>
      <c r="BJ208" s="691">
        <v>35530</v>
      </c>
      <c r="BK208" s="691">
        <v>35530</v>
      </c>
      <c r="BL208" s="691">
        <v>35530</v>
      </c>
      <c r="BM208" s="691">
        <v>34201</v>
      </c>
      <c r="BN208" s="691">
        <v>0</v>
      </c>
      <c r="BO208" s="691">
        <v>0</v>
      </c>
      <c r="BP208" s="691">
        <v>0</v>
      </c>
      <c r="BQ208" s="691">
        <v>0</v>
      </c>
      <c r="BR208" s="691">
        <v>0</v>
      </c>
      <c r="BS208" s="691">
        <v>0</v>
      </c>
      <c r="BT208" s="691">
        <v>0</v>
      </c>
      <c r="BU208" s="163"/>
    </row>
    <row r="209" spans="2:73" ht="15.6">
      <c r="B209" s="690"/>
      <c r="C209" s="690"/>
      <c r="D209" s="690" t="s">
        <v>98</v>
      </c>
      <c r="E209" s="690"/>
      <c r="F209" s="690"/>
      <c r="G209" s="690"/>
      <c r="H209" s="690">
        <v>2015</v>
      </c>
      <c r="I209" s="643" t="s">
        <v>574</v>
      </c>
      <c r="J209" s="643" t="s">
        <v>581</v>
      </c>
      <c r="K209" s="632"/>
      <c r="L209" s="691"/>
      <c r="M209" s="691"/>
      <c r="N209" s="691"/>
      <c r="O209" s="691"/>
      <c r="P209" s="691">
        <v>24</v>
      </c>
      <c r="Q209" s="691">
        <v>24</v>
      </c>
      <c r="R209" s="691">
        <v>24</v>
      </c>
      <c r="S209" s="691">
        <v>24</v>
      </c>
      <c r="T209" s="691">
        <v>24</v>
      </c>
      <c r="U209" s="691">
        <v>24</v>
      </c>
      <c r="V209" s="691">
        <v>24</v>
      </c>
      <c r="W209" s="691">
        <v>24</v>
      </c>
      <c r="X209" s="691">
        <v>24</v>
      </c>
      <c r="Y209" s="691">
        <v>24</v>
      </c>
      <c r="Z209" s="691">
        <v>24</v>
      </c>
      <c r="AA209" s="691">
        <v>24</v>
      </c>
      <c r="AB209" s="691">
        <v>24</v>
      </c>
      <c r="AC209" s="691">
        <v>24</v>
      </c>
      <c r="AD209" s="691">
        <v>24</v>
      </c>
      <c r="AE209" s="691">
        <v>24</v>
      </c>
      <c r="AF209" s="691">
        <v>6</v>
      </c>
      <c r="AG209" s="691">
        <v>6</v>
      </c>
      <c r="AH209" s="691">
        <v>6</v>
      </c>
      <c r="AI209" s="691">
        <v>6</v>
      </c>
      <c r="AJ209" s="691">
        <v>5</v>
      </c>
      <c r="AK209" s="691">
        <v>5</v>
      </c>
      <c r="AL209" s="691">
        <v>5</v>
      </c>
      <c r="AM209" s="691">
        <v>0</v>
      </c>
      <c r="AN209" s="691">
        <v>0</v>
      </c>
      <c r="AO209" s="691">
        <v>0</v>
      </c>
      <c r="AP209" s="632"/>
      <c r="AQ209" s="740"/>
      <c r="AR209" s="740"/>
      <c r="AS209" s="691"/>
      <c r="AT209" s="691"/>
      <c r="AU209" s="691">
        <v>415879</v>
      </c>
      <c r="AV209" s="691">
        <v>415879</v>
      </c>
      <c r="AW209" s="691">
        <v>415879</v>
      </c>
      <c r="AX209" s="691">
        <v>415879</v>
      </c>
      <c r="AY209" s="691">
        <v>415879</v>
      </c>
      <c r="AZ209" s="691">
        <v>415879</v>
      </c>
      <c r="BA209" s="691">
        <v>415879</v>
      </c>
      <c r="BB209" s="691">
        <v>415879</v>
      </c>
      <c r="BC209" s="691">
        <v>415879</v>
      </c>
      <c r="BD209" s="691">
        <v>415879</v>
      </c>
      <c r="BE209" s="691">
        <v>408886</v>
      </c>
      <c r="BF209" s="691">
        <v>408886</v>
      </c>
      <c r="BG209" s="691">
        <v>408886</v>
      </c>
      <c r="BH209" s="691">
        <v>403658</v>
      </c>
      <c r="BI209" s="691">
        <v>403658</v>
      </c>
      <c r="BJ209" s="691">
        <v>403658</v>
      </c>
      <c r="BK209" s="691">
        <v>117005</v>
      </c>
      <c r="BL209" s="691">
        <v>117005</v>
      </c>
      <c r="BM209" s="691">
        <v>117005</v>
      </c>
      <c r="BN209" s="691">
        <v>117005</v>
      </c>
      <c r="BO209" s="691">
        <v>102525</v>
      </c>
      <c r="BP209" s="691">
        <v>102525</v>
      </c>
      <c r="BQ209" s="691">
        <v>102525</v>
      </c>
      <c r="BR209" s="691">
        <v>0</v>
      </c>
      <c r="BS209" s="691">
        <v>0</v>
      </c>
      <c r="BT209" s="691">
        <v>0</v>
      </c>
      <c r="BU209" s="163"/>
    </row>
    <row r="210" spans="2:73" ht="15.6">
      <c r="B210" s="690"/>
      <c r="C210" s="690"/>
      <c r="D210" s="690" t="s">
        <v>99</v>
      </c>
      <c r="E210" s="690"/>
      <c r="F210" s="690"/>
      <c r="G210" s="690"/>
      <c r="H210" s="690">
        <v>2015</v>
      </c>
      <c r="I210" s="643" t="s">
        <v>574</v>
      </c>
      <c r="J210" s="643" t="s">
        <v>581</v>
      </c>
      <c r="K210" s="632"/>
      <c r="L210" s="691"/>
      <c r="M210" s="691"/>
      <c r="N210" s="691"/>
      <c r="O210" s="691"/>
      <c r="P210" s="691">
        <v>67</v>
      </c>
      <c r="Q210" s="691">
        <v>67</v>
      </c>
      <c r="R210" s="691">
        <v>67</v>
      </c>
      <c r="S210" s="691">
        <v>67</v>
      </c>
      <c r="T210" s="691">
        <v>91</v>
      </c>
      <c r="U210" s="691">
        <v>91</v>
      </c>
      <c r="V210" s="691">
        <v>91</v>
      </c>
      <c r="W210" s="691">
        <v>91</v>
      </c>
      <c r="X210" s="691">
        <v>91</v>
      </c>
      <c r="Y210" s="691">
        <v>91</v>
      </c>
      <c r="Z210" s="691">
        <v>91</v>
      </c>
      <c r="AA210" s="691">
        <v>91</v>
      </c>
      <c r="AB210" s="691">
        <v>91</v>
      </c>
      <c r="AC210" s="691">
        <v>63</v>
      </c>
      <c r="AD210" s="691">
        <v>0</v>
      </c>
      <c r="AE210" s="691">
        <v>0</v>
      </c>
      <c r="AF210" s="691">
        <v>0</v>
      </c>
      <c r="AG210" s="691">
        <v>0</v>
      </c>
      <c r="AH210" s="691">
        <v>0</v>
      </c>
      <c r="AI210" s="691">
        <v>0</v>
      </c>
      <c r="AJ210" s="691">
        <v>0</v>
      </c>
      <c r="AK210" s="691">
        <v>0</v>
      </c>
      <c r="AL210" s="691">
        <v>0</v>
      </c>
      <c r="AM210" s="691">
        <v>0</v>
      </c>
      <c r="AN210" s="691">
        <v>0</v>
      </c>
      <c r="AO210" s="691">
        <v>0</v>
      </c>
      <c r="AP210" s="632"/>
      <c r="AQ210" s="740"/>
      <c r="AR210" s="740"/>
      <c r="AS210" s="691"/>
      <c r="AT210" s="691"/>
      <c r="AU210" s="691">
        <v>316242</v>
      </c>
      <c r="AV210" s="691">
        <v>316242</v>
      </c>
      <c r="AW210" s="691">
        <v>316242</v>
      </c>
      <c r="AX210" s="691">
        <v>316242</v>
      </c>
      <c r="AY210" s="691">
        <v>389168</v>
      </c>
      <c r="AZ210" s="691">
        <v>389168</v>
      </c>
      <c r="BA210" s="691">
        <v>389168</v>
      </c>
      <c r="BB210" s="691">
        <v>389168</v>
      </c>
      <c r="BC210" s="691">
        <v>389168</v>
      </c>
      <c r="BD210" s="691">
        <v>389168</v>
      </c>
      <c r="BE210" s="691">
        <v>389168</v>
      </c>
      <c r="BF210" s="691">
        <v>389168</v>
      </c>
      <c r="BG210" s="691">
        <v>389168</v>
      </c>
      <c r="BH210" s="691">
        <v>272418</v>
      </c>
      <c r="BI210" s="691">
        <v>0</v>
      </c>
      <c r="BJ210" s="691">
        <v>0</v>
      </c>
      <c r="BK210" s="691">
        <v>0</v>
      </c>
      <c r="BL210" s="691">
        <v>0</v>
      </c>
      <c r="BM210" s="691">
        <v>0</v>
      </c>
      <c r="BN210" s="691">
        <v>0</v>
      </c>
      <c r="BO210" s="691">
        <v>0</v>
      </c>
      <c r="BP210" s="691">
        <v>0</v>
      </c>
      <c r="BQ210" s="691">
        <v>0</v>
      </c>
      <c r="BR210" s="691">
        <v>0</v>
      </c>
      <c r="BS210" s="691">
        <v>0</v>
      </c>
      <c r="BT210" s="691">
        <v>0</v>
      </c>
      <c r="BU210" s="163"/>
    </row>
    <row r="211" spans="2:73" ht="15.6">
      <c r="B211" s="690"/>
      <c r="C211" s="690"/>
      <c r="D211" s="690" t="s">
        <v>100</v>
      </c>
      <c r="E211" s="690"/>
      <c r="F211" s="690"/>
      <c r="G211" s="690"/>
      <c r="H211" s="690">
        <v>2015</v>
      </c>
      <c r="I211" s="643" t="s">
        <v>574</v>
      </c>
      <c r="J211" s="643" t="s">
        <v>581</v>
      </c>
      <c r="K211" s="632"/>
      <c r="L211" s="691"/>
      <c r="M211" s="691"/>
      <c r="N211" s="691"/>
      <c r="O211" s="691"/>
      <c r="P211" s="691">
        <v>85</v>
      </c>
      <c r="Q211" s="691">
        <v>85</v>
      </c>
      <c r="R211" s="691">
        <v>85</v>
      </c>
      <c r="S211" s="691">
        <v>85</v>
      </c>
      <c r="T211" s="691">
        <v>85</v>
      </c>
      <c r="U211" s="691">
        <v>85</v>
      </c>
      <c r="V211" s="691">
        <v>77</v>
      </c>
      <c r="W211" s="691">
        <v>77</v>
      </c>
      <c r="X211" s="691">
        <v>77</v>
      </c>
      <c r="Y211" s="691">
        <v>43</v>
      </c>
      <c r="Z211" s="691">
        <v>9</v>
      </c>
      <c r="AA211" s="691">
        <v>9</v>
      </c>
      <c r="AB211" s="691">
        <v>8</v>
      </c>
      <c r="AC211" s="691">
        <v>8</v>
      </c>
      <c r="AD211" s="691">
        <v>8</v>
      </c>
      <c r="AE211" s="691">
        <v>8</v>
      </c>
      <c r="AF211" s="691">
        <v>8</v>
      </c>
      <c r="AG211" s="691">
        <v>8</v>
      </c>
      <c r="AH211" s="691">
        <v>8</v>
      </c>
      <c r="AI211" s="691">
        <v>8</v>
      </c>
      <c r="AJ211" s="691">
        <v>0</v>
      </c>
      <c r="AK211" s="691">
        <v>0</v>
      </c>
      <c r="AL211" s="691">
        <v>0</v>
      </c>
      <c r="AM211" s="691">
        <v>0</v>
      </c>
      <c r="AN211" s="691">
        <v>0</v>
      </c>
      <c r="AO211" s="691">
        <v>0</v>
      </c>
      <c r="AP211" s="632"/>
      <c r="AQ211" s="740"/>
      <c r="AR211" s="740"/>
      <c r="AS211" s="691"/>
      <c r="AT211" s="691"/>
      <c r="AU211" s="691">
        <v>635746</v>
      </c>
      <c r="AV211" s="691">
        <v>635746</v>
      </c>
      <c r="AW211" s="691">
        <v>635746</v>
      </c>
      <c r="AX211" s="691">
        <v>635746</v>
      </c>
      <c r="AY211" s="691">
        <v>635746</v>
      </c>
      <c r="AZ211" s="691">
        <v>635746</v>
      </c>
      <c r="BA211" s="691">
        <v>573703</v>
      </c>
      <c r="BB211" s="691">
        <v>573703</v>
      </c>
      <c r="BC211" s="691">
        <v>567730</v>
      </c>
      <c r="BD211" s="691">
        <v>303244</v>
      </c>
      <c r="BE211" s="691">
        <v>41665</v>
      </c>
      <c r="BF211" s="691">
        <v>35896</v>
      </c>
      <c r="BG211" s="691">
        <v>25196</v>
      </c>
      <c r="BH211" s="691">
        <v>25196</v>
      </c>
      <c r="BI211" s="691">
        <v>25196</v>
      </c>
      <c r="BJ211" s="691">
        <v>24896</v>
      </c>
      <c r="BK211" s="691">
        <v>23798</v>
      </c>
      <c r="BL211" s="691">
        <v>23798</v>
      </c>
      <c r="BM211" s="691">
        <v>23798</v>
      </c>
      <c r="BN211" s="691">
        <v>23798</v>
      </c>
      <c r="BO211" s="691">
        <v>0</v>
      </c>
      <c r="BP211" s="691">
        <v>0</v>
      </c>
      <c r="BQ211" s="691">
        <v>0</v>
      </c>
      <c r="BR211" s="691">
        <v>0</v>
      </c>
      <c r="BS211" s="691">
        <v>0</v>
      </c>
      <c r="BT211" s="691">
        <v>0</v>
      </c>
      <c r="BU211" s="163"/>
    </row>
    <row r="212" spans="2:73" ht="15.6">
      <c r="B212" s="690"/>
      <c r="C212" s="690"/>
      <c r="D212" s="690" t="s">
        <v>101</v>
      </c>
      <c r="E212" s="690"/>
      <c r="F212" s="690"/>
      <c r="G212" s="690"/>
      <c r="H212" s="690">
        <v>2015</v>
      </c>
      <c r="I212" s="643" t="s">
        <v>574</v>
      </c>
      <c r="J212" s="643" t="s">
        <v>581</v>
      </c>
      <c r="K212" s="632"/>
      <c r="L212" s="691"/>
      <c r="M212" s="691"/>
      <c r="N212" s="691"/>
      <c r="O212" s="691"/>
      <c r="P212" s="691">
        <v>0</v>
      </c>
      <c r="Q212" s="691">
        <v>0</v>
      </c>
      <c r="R212" s="691">
        <v>0</v>
      </c>
      <c r="S212" s="691">
        <v>0</v>
      </c>
      <c r="T212" s="691">
        <v>0</v>
      </c>
      <c r="U212" s="691">
        <v>0</v>
      </c>
      <c r="V212" s="691">
        <v>0</v>
      </c>
      <c r="W212" s="691">
        <v>0</v>
      </c>
      <c r="X212" s="691">
        <v>0</v>
      </c>
      <c r="Y212" s="691">
        <v>0</v>
      </c>
      <c r="Z212" s="691">
        <v>0</v>
      </c>
      <c r="AA212" s="691">
        <v>0</v>
      </c>
      <c r="AB212" s="691">
        <v>0</v>
      </c>
      <c r="AC212" s="691">
        <v>0</v>
      </c>
      <c r="AD212" s="691">
        <v>0</v>
      </c>
      <c r="AE212" s="691">
        <v>0</v>
      </c>
      <c r="AF212" s="691">
        <v>0</v>
      </c>
      <c r="AG212" s="691">
        <v>0</v>
      </c>
      <c r="AH212" s="691">
        <v>0</v>
      </c>
      <c r="AI212" s="691">
        <v>0</v>
      </c>
      <c r="AJ212" s="691">
        <v>0</v>
      </c>
      <c r="AK212" s="691">
        <v>0</v>
      </c>
      <c r="AL212" s="691">
        <v>0</v>
      </c>
      <c r="AM212" s="691">
        <v>0</v>
      </c>
      <c r="AN212" s="691">
        <v>0</v>
      </c>
      <c r="AO212" s="691">
        <v>0</v>
      </c>
      <c r="AP212" s="632"/>
      <c r="AQ212" s="740"/>
      <c r="AR212" s="740"/>
      <c r="AS212" s="691"/>
      <c r="AT212" s="691"/>
      <c r="AU212" s="691">
        <v>0</v>
      </c>
      <c r="AV212" s="691">
        <v>0</v>
      </c>
      <c r="AW212" s="691">
        <v>0</v>
      </c>
      <c r="AX212" s="691">
        <v>0</v>
      </c>
      <c r="AY212" s="691">
        <v>0</v>
      </c>
      <c r="AZ212" s="691">
        <v>0</v>
      </c>
      <c r="BA212" s="691">
        <v>0</v>
      </c>
      <c r="BB212" s="691">
        <v>0</v>
      </c>
      <c r="BC212" s="691">
        <v>0</v>
      </c>
      <c r="BD212" s="691">
        <v>0</v>
      </c>
      <c r="BE212" s="691">
        <v>0</v>
      </c>
      <c r="BF212" s="691">
        <v>0</v>
      </c>
      <c r="BG212" s="691">
        <v>0</v>
      </c>
      <c r="BH212" s="691">
        <v>0</v>
      </c>
      <c r="BI212" s="691">
        <v>0</v>
      </c>
      <c r="BJ212" s="691">
        <v>0</v>
      </c>
      <c r="BK212" s="691">
        <v>0</v>
      </c>
      <c r="BL212" s="691">
        <v>0</v>
      </c>
      <c r="BM212" s="691">
        <v>0</v>
      </c>
      <c r="BN212" s="691">
        <v>0</v>
      </c>
      <c r="BO212" s="691">
        <v>0</v>
      </c>
      <c r="BP212" s="691">
        <v>0</v>
      </c>
      <c r="BQ212" s="691">
        <v>0</v>
      </c>
      <c r="BR212" s="691">
        <v>0</v>
      </c>
      <c r="BS212" s="691">
        <v>0</v>
      </c>
      <c r="BT212" s="691">
        <v>0</v>
      </c>
      <c r="BU212" s="163"/>
    </row>
    <row r="213" spans="2:73" ht="15.6">
      <c r="B213" s="690"/>
      <c r="C213" s="690"/>
      <c r="D213" s="690" t="s">
        <v>102</v>
      </c>
      <c r="E213" s="690"/>
      <c r="F213" s="690"/>
      <c r="G213" s="690"/>
      <c r="H213" s="690">
        <v>2015</v>
      </c>
      <c r="I213" s="643" t="s">
        <v>574</v>
      </c>
      <c r="J213" s="643" t="s">
        <v>581</v>
      </c>
      <c r="K213" s="632"/>
      <c r="L213" s="691"/>
      <c r="M213" s="691"/>
      <c r="N213" s="691"/>
      <c r="O213" s="691"/>
      <c r="P213" s="691">
        <v>75</v>
      </c>
      <c r="Q213" s="691">
        <v>75</v>
      </c>
      <c r="R213" s="691">
        <v>75</v>
      </c>
      <c r="S213" s="691">
        <v>75</v>
      </c>
      <c r="T213" s="691">
        <v>75</v>
      </c>
      <c r="U213" s="691">
        <v>75</v>
      </c>
      <c r="V213" s="691">
        <v>75</v>
      </c>
      <c r="W213" s="691">
        <v>75</v>
      </c>
      <c r="X213" s="691">
        <v>75</v>
      </c>
      <c r="Y213" s="691">
        <v>75</v>
      </c>
      <c r="Z213" s="691">
        <v>75</v>
      </c>
      <c r="AA213" s="691">
        <v>75</v>
      </c>
      <c r="AB213" s="691">
        <v>75</v>
      </c>
      <c r="AC213" s="691">
        <v>75</v>
      </c>
      <c r="AD213" s="691">
        <v>33</v>
      </c>
      <c r="AE213" s="691">
        <v>0</v>
      </c>
      <c r="AF213" s="691">
        <v>0</v>
      </c>
      <c r="AG213" s="691">
        <v>0</v>
      </c>
      <c r="AH213" s="691">
        <v>0</v>
      </c>
      <c r="AI213" s="691">
        <v>0</v>
      </c>
      <c r="AJ213" s="691">
        <v>0</v>
      </c>
      <c r="AK213" s="691">
        <v>0</v>
      </c>
      <c r="AL213" s="691">
        <v>0</v>
      </c>
      <c r="AM213" s="691">
        <v>0</v>
      </c>
      <c r="AN213" s="691">
        <v>0</v>
      </c>
      <c r="AO213" s="691">
        <v>0</v>
      </c>
      <c r="AP213" s="632"/>
      <c r="AQ213" s="740"/>
      <c r="AR213" s="740"/>
      <c r="AS213" s="691"/>
      <c r="AT213" s="691"/>
      <c r="AU213" s="691">
        <v>464819</v>
      </c>
      <c r="AV213" s="691">
        <v>464819</v>
      </c>
      <c r="AW213" s="691">
        <v>464819</v>
      </c>
      <c r="AX213" s="691">
        <v>464819</v>
      </c>
      <c r="AY213" s="691">
        <v>464819</v>
      </c>
      <c r="AZ213" s="691">
        <v>464819</v>
      </c>
      <c r="BA213" s="691">
        <v>464819</v>
      </c>
      <c r="BB213" s="691">
        <v>464819</v>
      </c>
      <c r="BC213" s="691">
        <v>464819</v>
      </c>
      <c r="BD213" s="691">
        <v>464819</v>
      </c>
      <c r="BE213" s="691">
        <v>464819</v>
      </c>
      <c r="BF213" s="691">
        <v>464819</v>
      </c>
      <c r="BG213" s="691">
        <v>464819</v>
      </c>
      <c r="BH213" s="691">
        <v>464819</v>
      </c>
      <c r="BI213" s="691">
        <v>201689</v>
      </c>
      <c r="BJ213" s="691">
        <v>0</v>
      </c>
      <c r="BK213" s="691">
        <v>0</v>
      </c>
      <c r="BL213" s="691">
        <v>0</v>
      </c>
      <c r="BM213" s="691">
        <v>0</v>
      </c>
      <c r="BN213" s="691">
        <v>0</v>
      </c>
      <c r="BO213" s="691">
        <v>0</v>
      </c>
      <c r="BP213" s="691">
        <v>0</v>
      </c>
      <c r="BQ213" s="691">
        <v>0</v>
      </c>
      <c r="BR213" s="691">
        <v>0</v>
      </c>
      <c r="BS213" s="691">
        <v>0</v>
      </c>
      <c r="BT213" s="691">
        <v>0</v>
      </c>
      <c r="BU213" s="163"/>
    </row>
    <row r="214" spans="2:73" ht="15.6">
      <c r="B214" s="690"/>
      <c r="C214" s="690"/>
      <c r="D214" s="690" t="s">
        <v>113</v>
      </c>
      <c r="E214" s="690"/>
      <c r="F214" s="690"/>
      <c r="G214" s="690"/>
      <c r="H214" s="690">
        <v>2016</v>
      </c>
      <c r="I214" s="643" t="s">
        <v>575</v>
      </c>
      <c r="J214" s="643" t="s">
        <v>588</v>
      </c>
      <c r="K214" s="632"/>
      <c r="L214" s="691"/>
      <c r="M214" s="691"/>
      <c r="N214" s="691"/>
      <c r="O214" s="691"/>
      <c r="P214" s="691"/>
      <c r="Q214" s="691">
        <v>444</v>
      </c>
      <c r="R214" s="691">
        <v>444</v>
      </c>
      <c r="S214" s="691">
        <v>444</v>
      </c>
      <c r="T214" s="691">
        <v>444</v>
      </c>
      <c r="U214" s="691">
        <v>444</v>
      </c>
      <c r="V214" s="691">
        <v>444</v>
      </c>
      <c r="W214" s="691">
        <v>444</v>
      </c>
      <c r="X214" s="691">
        <v>444</v>
      </c>
      <c r="Y214" s="691">
        <v>444</v>
      </c>
      <c r="Z214" s="691">
        <v>443</v>
      </c>
      <c r="AA214" s="691">
        <v>431</v>
      </c>
      <c r="AB214" s="691">
        <v>431</v>
      </c>
      <c r="AC214" s="691">
        <v>431</v>
      </c>
      <c r="AD214" s="691">
        <v>430</v>
      </c>
      <c r="AE214" s="691">
        <v>384</v>
      </c>
      <c r="AF214" s="691">
        <v>384</v>
      </c>
      <c r="AG214" s="691">
        <v>129</v>
      </c>
      <c r="AH214" s="691">
        <v>0</v>
      </c>
      <c r="AI214" s="691">
        <v>0</v>
      </c>
      <c r="AJ214" s="691">
        <v>0</v>
      </c>
      <c r="AK214" s="691">
        <v>0</v>
      </c>
      <c r="AL214" s="691">
        <v>0</v>
      </c>
      <c r="AM214" s="691">
        <v>0</v>
      </c>
      <c r="AN214" s="691">
        <v>0</v>
      </c>
      <c r="AO214" s="691">
        <v>0</v>
      </c>
      <c r="AP214" s="632"/>
      <c r="AQ214" s="691"/>
      <c r="AR214" s="691"/>
      <c r="AS214" s="691"/>
      <c r="AT214" s="691"/>
      <c r="AU214" s="691"/>
      <c r="AV214" s="691">
        <v>6840493</v>
      </c>
      <c r="AW214" s="691">
        <v>6840493</v>
      </c>
      <c r="AX214" s="691">
        <v>6840493</v>
      </c>
      <c r="AY214" s="691">
        <v>6840493</v>
      </c>
      <c r="AZ214" s="691">
        <v>6840493</v>
      </c>
      <c r="BA214" s="691">
        <v>6840493</v>
      </c>
      <c r="BB214" s="691">
        <v>6840493</v>
      </c>
      <c r="BC214" s="691">
        <v>6839739</v>
      </c>
      <c r="BD214" s="691">
        <v>6839739</v>
      </c>
      <c r="BE214" s="691">
        <v>6816915</v>
      </c>
      <c r="BF214" s="691">
        <v>6752144</v>
      </c>
      <c r="BG214" s="691">
        <v>6749208</v>
      </c>
      <c r="BH214" s="691">
        <v>6749208</v>
      </c>
      <c r="BI214" s="691">
        <v>6722211</v>
      </c>
      <c r="BJ214" s="691">
        <v>5977657</v>
      </c>
      <c r="BK214" s="691">
        <v>5977657</v>
      </c>
      <c r="BL214" s="691">
        <v>2060684</v>
      </c>
      <c r="BM214" s="691">
        <v>0</v>
      </c>
      <c r="BN214" s="691">
        <v>0</v>
      </c>
      <c r="BO214" s="691">
        <v>0</v>
      </c>
      <c r="BP214" s="691">
        <v>0</v>
      </c>
      <c r="BQ214" s="691">
        <v>0</v>
      </c>
      <c r="BR214" s="691">
        <v>0</v>
      </c>
      <c r="BS214" s="691">
        <v>0</v>
      </c>
      <c r="BT214" s="691">
        <v>0</v>
      </c>
      <c r="BU214" s="163"/>
    </row>
    <row r="215" spans="2:73" ht="15.6">
      <c r="B215" s="690"/>
      <c r="C215" s="690"/>
      <c r="D215" s="690" t="s">
        <v>740</v>
      </c>
      <c r="E215" s="690"/>
      <c r="F215" s="690"/>
      <c r="G215" s="690"/>
      <c r="H215" s="690">
        <v>2016</v>
      </c>
      <c r="I215" s="643" t="s">
        <v>575</v>
      </c>
      <c r="J215" s="643" t="s">
        <v>588</v>
      </c>
      <c r="K215" s="632"/>
      <c r="L215" s="691"/>
      <c r="M215" s="691"/>
      <c r="N215" s="691"/>
      <c r="O215" s="691"/>
      <c r="P215" s="691"/>
      <c r="Q215" s="691">
        <v>509</v>
      </c>
      <c r="R215" s="691">
        <v>509</v>
      </c>
      <c r="S215" s="691">
        <v>509</v>
      </c>
      <c r="T215" s="691">
        <v>509</v>
      </c>
      <c r="U215" s="691">
        <v>509</v>
      </c>
      <c r="V215" s="691">
        <v>509</v>
      </c>
      <c r="W215" s="691">
        <v>509</v>
      </c>
      <c r="X215" s="691">
        <v>509</v>
      </c>
      <c r="Y215" s="691">
        <v>509</v>
      </c>
      <c r="Z215" s="691">
        <v>509</v>
      </c>
      <c r="AA215" s="691">
        <v>509</v>
      </c>
      <c r="AB215" s="691">
        <v>509</v>
      </c>
      <c r="AC215" s="691">
        <v>509</v>
      </c>
      <c r="AD215" s="691">
        <v>509</v>
      </c>
      <c r="AE215" s="691">
        <v>509</v>
      </c>
      <c r="AF215" s="691">
        <v>509</v>
      </c>
      <c r="AG215" s="691">
        <v>509</v>
      </c>
      <c r="AH215" s="691">
        <v>509</v>
      </c>
      <c r="AI215" s="691">
        <v>457</v>
      </c>
      <c r="AJ215" s="691">
        <v>0</v>
      </c>
      <c r="AK215" s="691">
        <v>0</v>
      </c>
      <c r="AL215" s="691">
        <v>0</v>
      </c>
      <c r="AM215" s="691">
        <v>0</v>
      </c>
      <c r="AN215" s="691">
        <v>0</v>
      </c>
      <c r="AO215" s="691">
        <v>0</v>
      </c>
      <c r="AP215" s="632"/>
      <c r="AQ215" s="691"/>
      <c r="AR215" s="691"/>
      <c r="AS215" s="691"/>
      <c r="AT215" s="691"/>
      <c r="AU215" s="691"/>
      <c r="AV215" s="691">
        <v>1704051</v>
      </c>
      <c r="AW215" s="691">
        <v>1704051</v>
      </c>
      <c r="AX215" s="691">
        <v>1704051</v>
      </c>
      <c r="AY215" s="691">
        <v>1704051</v>
      </c>
      <c r="AZ215" s="691">
        <v>1704051</v>
      </c>
      <c r="BA215" s="691">
        <v>1704051</v>
      </c>
      <c r="BB215" s="691">
        <v>1704051</v>
      </c>
      <c r="BC215" s="691">
        <v>1704051</v>
      </c>
      <c r="BD215" s="691">
        <v>1704051</v>
      </c>
      <c r="BE215" s="691">
        <v>1704051</v>
      </c>
      <c r="BF215" s="691">
        <v>1704051</v>
      </c>
      <c r="BG215" s="691">
        <v>1704051</v>
      </c>
      <c r="BH215" s="691">
        <v>1704051</v>
      </c>
      <c r="BI215" s="691">
        <v>1704051</v>
      </c>
      <c r="BJ215" s="691">
        <v>1704051</v>
      </c>
      <c r="BK215" s="691">
        <v>1704051</v>
      </c>
      <c r="BL215" s="691">
        <v>1704051</v>
      </c>
      <c r="BM215" s="691">
        <v>1704051</v>
      </c>
      <c r="BN215" s="691">
        <v>1657178</v>
      </c>
      <c r="BO215" s="691">
        <v>0</v>
      </c>
      <c r="BP215" s="691">
        <v>0</v>
      </c>
      <c r="BQ215" s="691">
        <v>0</v>
      </c>
      <c r="BR215" s="691">
        <v>0</v>
      </c>
      <c r="BS215" s="691">
        <v>0</v>
      </c>
      <c r="BT215" s="691">
        <v>0</v>
      </c>
      <c r="BU215" s="163"/>
    </row>
    <row r="216" spans="2:73" ht="15.6">
      <c r="B216" s="690"/>
      <c r="C216" s="690"/>
      <c r="D216" s="690" t="s">
        <v>115</v>
      </c>
      <c r="E216" s="690"/>
      <c r="F216" s="690"/>
      <c r="G216" s="690"/>
      <c r="H216" s="690">
        <v>2016</v>
      </c>
      <c r="I216" s="643" t="s">
        <v>575</v>
      </c>
      <c r="J216" s="643" t="s">
        <v>588</v>
      </c>
      <c r="K216" s="632"/>
      <c r="L216" s="691"/>
      <c r="M216" s="691"/>
      <c r="N216" s="691"/>
      <c r="O216" s="691"/>
      <c r="P216" s="691"/>
      <c r="Q216" s="691"/>
      <c r="R216" s="691"/>
      <c r="S216" s="691"/>
      <c r="T216" s="691"/>
      <c r="U216" s="691"/>
      <c r="V216" s="691"/>
      <c r="W216" s="691"/>
      <c r="X216" s="691"/>
      <c r="Y216" s="691"/>
      <c r="Z216" s="691"/>
      <c r="AA216" s="691"/>
      <c r="AB216" s="691"/>
      <c r="AC216" s="691"/>
      <c r="AD216" s="691"/>
      <c r="AE216" s="691"/>
      <c r="AF216" s="691"/>
      <c r="AG216" s="691"/>
      <c r="AH216" s="691"/>
      <c r="AI216" s="691"/>
      <c r="AJ216" s="691"/>
      <c r="AK216" s="691"/>
      <c r="AL216" s="691"/>
      <c r="AM216" s="691"/>
      <c r="AN216" s="691"/>
      <c r="AO216" s="691"/>
      <c r="AP216" s="632"/>
      <c r="AQ216" s="691"/>
      <c r="AR216" s="691"/>
      <c r="AS216" s="691"/>
      <c r="AT216" s="691"/>
      <c r="AU216" s="691"/>
      <c r="AV216" s="691"/>
      <c r="AW216" s="691"/>
      <c r="AX216" s="691"/>
      <c r="AY216" s="691"/>
      <c r="AZ216" s="691"/>
      <c r="BA216" s="691"/>
      <c r="BB216" s="691"/>
      <c r="BC216" s="691"/>
      <c r="BD216" s="691"/>
      <c r="BE216" s="691"/>
      <c r="BF216" s="691"/>
      <c r="BG216" s="691"/>
      <c r="BH216" s="691"/>
      <c r="BI216" s="691"/>
      <c r="BJ216" s="691"/>
      <c r="BK216" s="691"/>
      <c r="BL216" s="691"/>
      <c r="BM216" s="691"/>
      <c r="BN216" s="691"/>
      <c r="BO216" s="691"/>
      <c r="BP216" s="691"/>
      <c r="BQ216" s="691"/>
      <c r="BR216" s="691"/>
      <c r="BS216" s="691"/>
      <c r="BT216" s="691">
        <v>0</v>
      </c>
      <c r="BU216" s="163"/>
    </row>
    <row r="217" spans="2:73" ht="15.6">
      <c r="B217" s="690"/>
      <c r="C217" s="690"/>
      <c r="D217" s="690" t="s">
        <v>116</v>
      </c>
      <c r="E217" s="690"/>
      <c r="F217" s="690"/>
      <c r="G217" s="690"/>
      <c r="H217" s="690">
        <v>2016</v>
      </c>
      <c r="I217" s="643" t="s">
        <v>575</v>
      </c>
      <c r="J217" s="643" t="s">
        <v>588</v>
      </c>
      <c r="K217" s="632"/>
      <c r="L217" s="691"/>
      <c r="M217" s="691"/>
      <c r="N217" s="691"/>
      <c r="O217" s="691"/>
      <c r="P217" s="691"/>
      <c r="Q217" s="691">
        <v>15</v>
      </c>
      <c r="R217" s="691">
        <v>15</v>
      </c>
      <c r="S217" s="691">
        <v>15</v>
      </c>
      <c r="T217" s="691">
        <v>15</v>
      </c>
      <c r="U217" s="691">
        <v>15</v>
      </c>
      <c r="V217" s="691">
        <v>15</v>
      </c>
      <c r="W217" s="691">
        <v>15</v>
      </c>
      <c r="X217" s="691">
        <v>15</v>
      </c>
      <c r="Y217" s="691">
        <v>15</v>
      </c>
      <c r="Z217" s="691">
        <v>13</v>
      </c>
      <c r="AA217" s="691">
        <v>6</v>
      </c>
      <c r="AB217" s="691">
        <v>6</v>
      </c>
      <c r="AC217" s="691">
        <v>6</v>
      </c>
      <c r="AD217" s="691">
        <v>6</v>
      </c>
      <c r="AE217" s="691">
        <v>6</v>
      </c>
      <c r="AF217" s="691">
        <v>6</v>
      </c>
      <c r="AG217" s="691">
        <v>6</v>
      </c>
      <c r="AH217" s="691">
        <v>6</v>
      </c>
      <c r="AI217" s="691">
        <v>6</v>
      </c>
      <c r="AJ217" s="691">
        <v>6</v>
      </c>
      <c r="AK217" s="691">
        <v>0</v>
      </c>
      <c r="AL217" s="691">
        <v>0</v>
      </c>
      <c r="AM217" s="691">
        <v>0</v>
      </c>
      <c r="AN217" s="691">
        <v>0</v>
      </c>
      <c r="AO217" s="691">
        <v>0</v>
      </c>
      <c r="AP217" s="632"/>
      <c r="AQ217" s="691"/>
      <c r="AR217" s="691"/>
      <c r="AS217" s="691"/>
      <c r="AT217" s="691"/>
      <c r="AU217" s="691"/>
      <c r="AV217" s="691">
        <v>106867</v>
      </c>
      <c r="AW217" s="691">
        <v>106867</v>
      </c>
      <c r="AX217" s="691">
        <v>106867</v>
      </c>
      <c r="AY217" s="691">
        <v>106867</v>
      </c>
      <c r="AZ217" s="691">
        <v>106867</v>
      </c>
      <c r="BA217" s="691">
        <v>106867</v>
      </c>
      <c r="BB217" s="691">
        <v>106867</v>
      </c>
      <c r="BC217" s="691">
        <v>106867</v>
      </c>
      <c r="BD217" s="691">
        <v>106867</v>
      </c>
      <c r="BE217" s="691">
        <v>92912</v>
      </c>
      <c r="BF217" s="691">
        <v>82606</v>
      </c>
      <c r="BG217" s="691">
        <v>82606</v>
      </c>
      <c r="BH217" s="691">
        <v>81590</v>
      </c>
      <c r="BI217" s="691">
        <v>81590</v>
      </c>
      <c r="BJ217" s="691">
        <v>81590</v>
      </c>
      <c r="BK217" s="691">
        <v>81590</v>
      </c>
      <c r="BL217" s="691">
        <v>81590</v>
      </c>
      <c r="BM217" s="691">
        <v>81590</v>
      </c>
      <c r="BN217" s="691">
        <v>81590</v>
      </c>
      <c r="BO217" s="691">
        <v>81590</v>
      </c>
      <c r="BP217" s="691">
        <v>0</v>
      </c>
      <c r="BQ217" s="691">
        <v>0</v>
      </c>
      <c r="BR217" s="691">
        <v>0</v>
      </c>
      <c r="BS217" s="691">
        <v>0</v>
      </c>
      <c r="BT217" s="691">
        <v>0</v>
      </c>
      <c r="BU217" s="163"/>
    </row>
    <row r="218" spans="2:73" ht="15.6">
      <c r="B218" s="690"/>
      <c r="C218" s="690"/>
      <c r="D218" s="690" t="s">
        <v>117</v>
      </c>
      <c r="E218" s="690"/>
      <c r="F218" s="690"/>
      <c r="G218" s="690"/>
      <c r="H218" s="690">
        <v>2016</v>
      </c>
      <c r="I218" s="643" t="s">
        <v>575</v>
      </c>
      <c r="J218" s="643" t="s">
        <v>588</v>
      </c>
      <c r="K218" s="632"/>
      <c r="L218" s="691"/>
      <c r="M218" s="691"/>
      <c r="N218" s="691"/>
      <c r="O218" s="691"/>
      <c r="P218" s="691"/>
      <c r="Q218" s="691">
        <v>2</v>
      </c>
      <c r="R218" s="691">
        <v>2</v>
      </c>
      <c r="S218" s="691">
        <v>2</v>
      </c>
      <c r="T218" s="691">
        <v>2</v>
      </c>
      <c r="U218" s="691">
        <v>2</v>
      </c>
      <c r="V218" s="691">
        <v>2</v>
      </c>
      <c r="W218" s="691">
        <v>2</v>
      </c>
      <c r="X218" s="691">
        <v>2</v>
      </c>
      <c r="Y218" s="691">
        <v>2</v>
      </c>
      <c r="Z218" s="691">
        <v>2</v>
      </c>
      <c r="AA218" s="691">
        <v>0</v>
      </c>
      <c r="AB218" s="691">
        <v>0</v>
      </c>
      <c r="AC218" s="691">
        <v>0</v>
      </c>
      <c r="AD218" s="691">
        <v>0</v>
      </c>
      <c r="AE218" s="691">
        <v>0</v>
      </c>
      <c r="AF218" s="691">
        <v>0</v>
      </c>
      <c r="AG218" s="691">
        <v>0</v>
      </c>
      <c r="AH218" s="691">
        <v>0</v>
      </c>
      <c r="AI218" s="691">
        <v>0</v>
      </c>
      <c r="AJ218" s="691">
        <v>0</v>
      </c>
      <c r="AK218" s="691">
        <v>0</v>
      </c>
      <c r="AL218" s="691">
        <v>0</v>
      </c>
      <c r="AM218" s="691">
        <v>0</v>
      </c>
      <c r="AN218" s="691">
        <v>0</v>
      </c>
      <c r="AO218" s="691">
        <v>0</v>
      </c>
      <c r="AP218" s="632"/>
      <c r="AQ218" s="691"/>
      <c r="AR218" s="691"/>
      <c r="AS218" s="691"/>
      <c r="AT218" s="691"/>
      <c r="AU218" s="691"/>
      <c r="AV218" s="691">
        <v>13143</v>
      </c>
      <c r="AW218" s="691">
        <v>13143</v>
      </c>
      <c r="AX218" s="691">
        <v>13143</v>
      </c>
      <c r="AY218" s="691">
        <v>13143</v>
      </c>
      <c r="AZ218" s="691">
        <v>13143</v>
      </c>
      <c r="BA218" s="691">
        <v>13143</v>
      </c>
      <c r="BB218" s="691">
        <v>13143</v>
      </c>
      <c r="BC218" s="691">
        <v>13143</v>
      </c>
      <c r="BD218" s="691">
        <v>13143</v>
      </c>
      <c r="BE218" s="691">
        <v>13143</v>
      </c>
      <c r="BF218" s="691">
        <v>3245</v>
      </c>
      <c r="BG218" s="691">
        <v>0</v>
      </c>
      <c r="BH218" s="691">
        <v>0</v>
      </c>
      <c r="BI218" s="691">
        <v>0</v>
      </c>
      <c r="BJ218" s="691">
        <v>0</v>
      </c>
      <c r="BK218" s="691">
        <v>0</v>
      </c>
      <c r="BL218" s="691">
        <v>0</v>
      </c>
      <c r="BM218" s="691">
        <v>0</v>
      </c>
      <c r="BN218" s="691">
        <v>0</v>
      </c>
      <c r="BO218" s="691">
        <v>0</v>
      </c>
      <c r="BP218" s="691">
        <v>0</v>
      </c>
      <c r="BQ218" s="691">
        <v>0</v>
      </c>
      <c r="BR218" s="691">
        <v>0</v>
      </c>
      <c r="BS218" s="691">
        <v>0</v>
      </c>
      <c r="BT218" s="691">
        <v>0</v>
      </c>
      <c r="BU218" s="163"/>
    </row>
    <row r="219" spans="2:73" ht="15.6">
      <c r="B219" s="690"/>
      <c r="C219" s="690"/>
      <c r="D219" s="690" t="s">
        <v>118</v>
      </c>
      <c r="E219" s="690"/>
      <c r="F219" s="690"/>
      <c r="G219" s="690"/>
      <c r="H219" s="690">
        <v>2016</v>
      </c>
      <c r="I219" s="643" t="s">
        <v>575</v>
      </c>
      <c r="J219" s="643" t="s">
        <v>588</v>
      </c>
      <c r="K219" s="632"/>
      <c r="L219" s="691"/>
      <c r="M219" s="691"/>
      <c r="N219" s="691"/>
      <c r="O219" s="691"/>
      <c r="P219" s="691"/>
      <c r="Q219" s="691">
        <v>822</v>
      </c>
      <c r="R219" s="691">
        <v>792</v>
      </c>
      <c r="S219" s="691">
        <v>792</v>
      </c>
      <c r="T219" s="691">
        <v>792</v>
      </c>
      <c r="U219" s="691">
        <v>792</v>
      </c>
      <c r="V219" s="691">
        <v>785</v>
      </c>
      <c r="W219" s="691">
        <v>785</v>
      </c>
      <c r="X219" s="691">
        <v>785</v>
      </c>
      <c r="Y219" s="691">
        <v>783</v>
      </c>
      <c r="Z219" s="691">
        <v>783</v>
      </c>
      <c r="AA219" s="691">
        <v>774</v>
      </c>
      <c r="AB219" s="691">
        <v>543</v>
      </c>
      <c r="AC219" s="691">
        <v>172</v>
      </c>
      <c r="AD219" s="691">
        <v>172</v>
      </c>
      <c r="AE219" s="691">
        <v>68</v>
      </c>
      <c r="AF219" s="691">
        <v>15</v>
      </c>
      <c r="AG219" s="691">
        <v>15</v>
      </c>
      <c r="AH219" s="691">
        <v>15</v>
      </c>
      <c r="AI219" s="691">
        <v>15</v>
      </c>
      <c r="AJ219" s="691">
        <v>15</v>
      </c>
      <c r="AK219" s="691">
        <v>0</v>
      </c>
      <c r="AL219" s="691">
        <v>0</v>
      </c>
      <c r="AM219" s="691">
        <v>0</v>
      </c>
      <c r="AN219" s="691">
        <v>0</v>
      </c>
      <c r="AO219" s="691">
        <v>0</v>
      </c>
      <c r="AP219" s="632"/>
      <c r="AQ219" s="691"/>
      <c r="AR219" s="691"/>
      <c r="AS219" s="691"/>
      <c r="AT219" s="691"/>
      <c r="AU219" s="691"/>
      <c r="AV219" s="691">
        <v>5917870</v>
      </c>
      <c r="AW219" s="691">
        <v>5738809</v>
      </c>
      <c r="AX219" s="691">
        <v>5738809</v>
      </c>
      <c r="AY219" s="691">
        <v>5738809</v>
      </c>
      <c r="AZ219" s="691">
        <v>5738809</v>
      </c>
      <c r="BA219" s="691">
        <v>5696902</v>
      </c>
      <c r="BB219" s="691">
        <v>5696902</v>
      </c>
      <c r="BC219" s="691">
        <v>5696902</v>
      </c>
      <c r="BD219" s="691">
        <v>5675349</v>
      </c>
      <c r="BE219" s="691">
        <v>5675349</v>
      </c>
      <c r="BF219" s="691">
        <v>5622664</v>
      </c>
      <c r="BG219" s="691">
        <v>4198188</v>
      </c>
      <c r="BH219" s="691">
        <v>1519543</v>
      </c>
      <c r="BI219" s="691">
        <v>1519543</v>
      </c>
      <c r="BJ219" s="691">
        <v>239768</v>
      </c>
      <c r="BK219" s="691">
        <v>10093</v>
      </c>
      <c r="BL219" s="691">
        <v>10093</v>
      </c>
      <c r="BM219" s="691">
        <v>10093</v>
      </c>
      <c r="BN219" s="691">
        <v>10093</v>
      </c>
      <c r="BO219" s="691">
        <v>10093</v>
      </c>
      <c r="BP219" s="691">
        <v>0</v>
      </c>
      <c r="BQ219" s="691">
        <v>0</v>
      </c>
      <c r="BR219" s="691">
        <v>0</v>
      </c>
      <c r="BS219" s="691">
        <v>0</v>
      </c>
      <c r="BT219" s="691">
        <v>0</v>
      </c>
      <c r="BU219" s="163"/>
    </row>
    <row r="220" spans="2:73" ht="15.6">
      <c r="B220" s="690"/>
      <c r="C220" s="690"/>
      <c r="D220" s="690" t="s">
        <v>771</v>
      </c>
      <c r="E220" s="690"/>
      <c r="F220" s="690"/>
      <c r="G220" s="690"/>
      <c r="H220" s="690">
        <v>2016</v>
      </c>
      <c r="I220" s="643" t="s">
        <v>575</v>
      </c>
      <c r="J220" s="643" t="s">
        <v>588</v>
      </c>
      <c r="K220" s="632"/>
      <c r="L220" s="691"/>
      <c r="M220" s="691"/>
      <c r="N220" s="691"/>
      <c r="O220" s="691"/>
      <c r="P220" s="691"/>
      <c r="Q220" s="691"/>
      <c r="R220" s="691"/>
      <c r="S220" s="691"/>
      <c r="T220" s="691"/>
      <c r="U220" s="691"/>
      <c r="V220" s="691"/>
      <c r="W220" s="691"/>
      <c r="X220" s="691"/>
      <c r="Y220" s="691"/>
      <c r="Z220" s="691"/>
      <c r="AA220" s="691"/>
      <c r="AB220" s="691"/>
      <c r="AC220" s="691"/>
      <c r="AD220" s="691"/>
      <c r="AE220" s="691"/>
      <c r="AF220" s="691"/>
      <c r="AG220" s="691"/>
      <c r="AH220" s="691"/>
      <c r="AI220" s="691"/>
      <c r="AJ220" s="691"/>
      <c r="AK220" s="691"/>
      <c r="AL220" s="691"/>
      <c r="AM220" s="691"/>
      <c r="AN220" s="691"/>
      <c r="AO220" s="691"/>
      <c r="AP220" s="632"/>
      <c r="AQ220" s="691"/>
      <c r="AR220" s="691"/>
      <c r="AS220" s="691"/>
      <c r="AT220" s="691"/>
      <c r="AU220" s="691"/>
      <c r="AV220" s="691"/>
      <c r="AW220" s="691"/>
      <c r="AX220" s="691"/>
      <c r="AY220" s="691"/>
      <c r="AZ220" s="691"/>
      <c r="BA220" s="691"/>
      <c r="BB220" s="691"/>
      <c r="BC220" s="691"/>
      <c r="BD220" s="691"/>
      <c r="BE220" s="691"/>
      <c r="BF220" s="691"/>
      <c r="BG220" s="691"/>
      <c r="BH220" s="691"/>
      <c r="BI220" s="691"/>
      <c r="BJ220" s="691"/>
      <c r="BK220" s="691"/>
      <c r="BL220" s="691"/>
      <c r="BM220" s="691"/>
      <c r="BN220" s="691"/>
      <c r="BO220" s="691"/>
      <c r="BP220" s="691"/>
      <c r="BQ220" s="691"/>
      <c r="BR220" s="691"/>
      <c r="BS220" s="691"/>
      <c r="BT220" s="691">
        <v>0</v>
      </c>
      <c r="BU220" s="163"/>
    </row>
    <row r="221" spans="2:73" ht="15.6">
      <c r="B221" s="690"/>
      <c r="C221" s="690"/>
      <c r="D221" s="690" t="s">
        <v>772</v>
      </c>
      <c r="E221" s="690"/>
      <c r="F221" s="690"/>
      <c r="G221" s="690"/>
      <c r="H221" s="690">
        <v>2016</v>
      </c>
      <c r="I221" s="643" t="s">
        <v>575</v>
      </c>
      <c r="J221" s="643" t="s">
        <v>588</v>
      </c>
      <c r="K221" s="632"/>
      <c r="L221" s="691"/>
      <c r="M221" s="691"/>
      <c r="N221" s="691"/>
      <c r="O221" s="691"/>
      <c r="P221" s="691"/>
      <c r="Q221" s="691">
        <v>64</v>
      </c>
      <c r="R221" s="691">
        <v>64</v>
      </c>
      <c r="S221" s="691">
        <v>64</v>
      </c>
      <c r="T221" s="691">
        <v>64</v>
      </c>
      <c r="U221" s="691">
        <v>64</v>
      </c>
      <c r="V221" s="691">
        <v>64</v>
      </c>
      <c r="W221" s="691">
        <v>64</v>
      </c>
      <c r="X221" s="691">
        <v>64</v>
      </c>
      <c r="Y221" s="691">
        <v>64</v>
      </c>
      <c r="Z221" s="691">
        <v>64</v>
      </c>
      <c r="AA221" s="691">
        <v>64</v>
      </c>
      <c r="AB221" s="691">
        <v>64</v>
      </c>
      <c r="AC221" s="691">
        <v>64</v>
      </c>
      <c r="AD221" s="691">
        <v>55</v>
      </c>
      <c r="AE221" s="691">
        <v>55</v>
      </c>
      <c r="AF221" s="691">
        <v>20</v>
      </c>
      <c r="AG221" s="691">
        <v>20</v>
      </c>
      <c r="AH221" s="691">
        <v>0</v>
      </c>
      <c r="AI221" s="691">
        <v>0</v>
      </c>
      <c r="AJ221" s="691">
        <v>0</v>
      </c>
      <c r="AK221" s="691">
        <v>0</v>
      </c>
      <c r="AL221" s="691">
        <v>0</v>
      </c>
      <c r="AM221" s="691">
        <v>0</v>
      </c>
      <c r="AN221" s="691">
        <v>0</v>
      </c>
      <c r="AO221" s="691">
        <v>0</v>
      </c>
      <c r="AP221" s="632"/>
      <c r="AQ221" s="691"/>
      <c r="AR221" s="691"/>
      <c r="AS221" s="691"/>
      <c r="AT221" s="691"/>
      <c r="AU221" s="691"/>
      <c r="AV221" s="691">
        <v>1026115</v>
      </c>
      <c r="AW221" s="691">
        <v>1026115</v>
      </c>
      <c r="AX221" s="691">
        <v>1026115</v>
      </c>
      <c r="AY221" s="691">
        <v>1026115</v>
      </c>
      <c r="AZ221" s="691">
        <v>1026115</v>
      </c>
      <c r="BA221" s="691">
        <v>1026115</v>
      </c>
      <c r="BB221" s="691">
        <v>1026115</v>
      </c>
      <c r="BC221" s="691">
        <v>1026115</v>
      </c>
      <c r="BD221" s="691">
        <v>1026115</v>
      </c>
      <c r="BE221" s="691">
        <v>1026115</v>
      </c>
      <c r="BF221" s="691">
        <v>1026115</v>
      </c>
      <c r="BG221" s="691">
        <v>1026115</v>
      </c>
      <c r="BH221" s="691">
        <v>1026115</v>
      </c>
      <c r="BI221" s="691">
        <v>877016</v>
      </c>
      <c r="BJ221" s="691">
        <v>877016</v>
      </c>
      <c r="BK221" s="691">
        <v>325671</v>
      </c>
      <c r="BL221" s="691">
        <v>325671</v>
      </c>
      <c r="BM221" s="691">
        <v>0</v>
      </c>
      <c r="BN221" s="691">
        <v>0</v>
      </c>
      <c r="BO221" s="691">
        <v>0</v>
      </c>
      <c r="BP221" s="691">
        <v>0</v>
      </c>
      <c r="BQ221" s="691">
        <v>0</v>
      </c>
      <c r="BR221" s="691">
        <v>0</v>
      </c>
      <c r="BS221" s="691">
        <v>0</v>
      </c>
      <c r="BT221" s="691">
        <v>0</v>
      </c>
      <c r="BU221" s="163"/>
    </row>
    <row r="222" spans="2:73" ht="15.6">
      <c r="B222" s="690"/>
      <c r="C222" s="690"/>
      <c r="D222" s="690" t="s">
        <v>773</v>
      </c>
      <c r="E222" s="690"/>
      <c r="F222" s="690"/>
      <c r="G222" s="690"/>
      <c r="H222" s="690">
        <v>2016</v>
      </c>
      <c r="I222" s="643" t="s">
        <v>575</v>
      </c>
      <c r="J222" s="643" t="s">
        <v>588</v>
      </c>
      <c r="K222" s="632"/>
      <c r="L222" s="691"/>
      <c r="M222" s="691"/>
      <c r="N222" s="691"/>
      <c r="O222" s="691"/>
      <c r="P222" s="691"/>
      <c r="Q222" s="691"/>
      <c r="R222" s="691"/>
      <c r="S222" s="691"/>
      <c r="T222" s="691"/>
      <c r="U222" s="691"/>
      <c r="V222" s="691"/>
      <c r="W222" s="691"/>
      <c r="X222" s="691"/>
      <c r="Y222" s="691"/>
      <c r="Z222" s="691"/>
      <c r="AA222" s="691"/>
      <c r="AB222" s="691"/>
      <c r="AC222" s="691"/>
      <c r="AD222" s="691"/>
      <c r="AE222" s="691"/>
      <c r="AF222" s="691"/>
      <c r="AG222" s="691"/>
      <c r="AH222" s="691"/>
      <c r="AI222" s="691"/>
      <c r="AJ222" s="691"/>
      <c r="AK222" s="691"/>
      <c r="AL222" s="691"/>
      <c r="AM222" s="691"/>
      <c r="AN222" s="691"/>
      <c r="AO222" s="691"/>
      <c r="AP222" s="632"/>
      <c r="AQ222" s="691"/>
      <c r="AR222" s="691"/>
      <c r="AS222" s="691"/>
      <c r="AT222" s="691"/>
      <c r="AU222" s="691"/>
      <c r="AV222" s="691"/>
      <c r="AW222" s="691"/>
      <c r="AX222" s="691"/>
      <c r="AY222" s="691"/>
      <c r="AZ222" s="691"/>
      <c r="BA222" s="691"/>
      <c r="BB222" s="691"/>
      <c r="BC222" s="691"/>
      <c r="BD222" s="691"/>
      <c r="BE222" s="691"/>
      <c r="BF222" s="691"/>
      <c r="BG222" s="691"/>
      <c r="BH222" s="691"/>
      <c r="BI222" s="691"/>
      <c r="BJ222" s="691"/>
      <c r="BK222" s="691"/>
      <c r="BL222" s="691"/>
      <c r="BM222" s="691"/>
      <c r="BN222" s="691"/>
      <c r="BO222" s="691"/>
      <c r="BP222" s="691"/>
      <c r="BQ222" s="691"/>
      <c r="BR222" s="691"/>
      <c r="BS222" s="691"/>
      <c r="BT222" s="691">
        <v>0</v>
      </c>
      <c r="BU222" s="163"/>
    </row>
    <row r="223" spans="2:73" ht="15.6">
      <c r="B223" s="690"/>
      <c r="C223" s="690"/>
      <c r="D223" s="690" t="s">
        <v>774</v>
      </c>
      <c r="E223" s="690"/>
      <c r="F223" s="690"/>
      <c r="G223" s="690"/>
      <c r="H223" s="690">
        <v>2016</v>
      </c>
      <c r="I223" s="643" t="s">
        <v>575</v>
      </c>
      <c r="J223" s="643" t="s">
        <v>588</v>
      </c>
      <c r="K223" s="632"/>
      <c r="L223" s="691"/>
      <c r="M223" s="691"/>
      <c r="N223" s="691"/>
      <c r="O223" s="691"/>
      <c r="P223" s="691"/>
      <c r="Q223" s="691"/>
      <c r="R223" s="691"/>
      <c r="S223" s="691"/>
      <c r="T223" s="691"/>
      <c r="U223" s="691"/>
      <c r="V223" s="691"/>
      <c r="W223" s="691"/>
      <c r="X223" s="691"/>
      <c r="Y223" s="691"/>
      <c r="Z223" s="691"/>
      <c r="AA223" s="691"/>
      <c r="AB223" s="691"/>
      <c r="AC223" s="691"/>
      <c r="AD223" s="691"/>
      <c r="AE223" s="691"/>
      <c r="AF223" s="691"/>
      <c r="AG223" s="691"/>
      <c r="AH223" s="691"/>
      <c r="AI223" s="691"/>
      <c r="AJ223" s="691"/>
      <c r="AK223" s="691"/>
      <c r="AL223" s="691"/>
      <c r="AM223" s="691"/>
      <c r="AN223" s="691"/>
      <c r="AO223" s="691"/>
      <c r="AP223" s="632"/>
      <c r="AQ223" s="691"/>
      <c r="AR223" s="691"/>
      <c r="AS223" s="691"/>
      <c r="AT223" s="691"/>
      <c r="AU223" s="691"/>
      <c r="AV223" s="691"/>
      <c r="AW223" s="691"/>
      <c r="AX223" s="691"/>
      <c r="AY223" s="691"/>
      <c r="AZ223" s="691"/>
      <c r="BA223" s="691"/>
      <c r="BB223" s="691"/>
      <c r="BC223" s="691"/>
      <c r="BD223" s="691"/>
      <c r="BE223" s="691"/>
      <c r="BF223" s="691"/>
      <c r="BG223" s="691"/>
      <c r="BH223" s="691"/>
      <c r="BI223" s="691"/>
      <c r="BJ223" s="691"/>
      <c r="BK223" s="691"/>
      <c r="BL223" s="691"/>
      <c r="BM223" s="691"/>
      <c r="BN223" s="691"/>
      <c r="BO223" s="691"/>
      <c r="BP223" s="691"/>
      <c r="BQ223" s="691"/>
      <c r="BR223" s="691"/>
      <c r="BS223" s="691"/>
      <c r="BT223" s="691">
        <v>0</v>
      </c>
      <c r="BU223" s="163"/>
    </row>
    <row r="224" spans="2:73" ht="15.6">
      <c r="B224" s="690"/>
      <c r="C224" s="690"/>
      <c r="D224" s="690" t="s">
        <v>775</v>
      </c>
      <c r="E224" s="690"/>
      <c r="F224" s="690"/>
      <c r="G224" s="690"/>
      <c r="H224" s="690">
        <v>2016</v>
      </c>
      <c r="I224" s="643" t="s">
        <v>575</v>
      </c>
      <c r="J224" s="643" t="s">
        <v>588</v>
      </c>
      <c r="K224" s="632"/>
      <c r="L224" s="691"/>
      <c r="M224" s="691"/>
      <c r="N224" s="691"/>
      <c r="O224" s="691"/>
      <c r="P224" s="691"/>
      <c r="Q224" s="691"/>
      <c r="R224" s="691"/>
      <c r="S224" s="691"/>
      <c r="T224" s="691"/>
      <c r="U224" s="691"/>
      <c r="V224" s="691"/>
      <c r="W224" s="691"/>
      <c r="X224" s="691"/>
      <c r="Y224" s="691"/>
      <c r="Z224" s="691"/>
      <c r="AA224" s="691"/>
      <c r="AB224" s="691"/>
      <c r="AC224" s="691"/>
      <c r="AD224" s="691"/>
      <c r="AE224" s="691"/>
      <c r="AF224" s="691"/>
      <c r="AG224" s="691"/>
      <c r="AH224" s="691"/>
      <c r="AI224" s="691"/>
      <c r="AJ224" s="691"/>
      <c r="AK224" s="691"/>
      <c r="AL224" s="691"/>
      <c r="AM224" s="691"/>
      <c r="AN224" s="691"/>
      <c r="AO224" s="691"/>
      <c r="AP224" s="632"/>
      <c r="AQ224" s="691"/>
      <c r="AR224" s="691"/>
      <c r="AS224" s="691"/>
      <c r="AT224" s="691"/>
      <c r="AU224" s="691"/>
      <c r="AV224" s="691"/>
      <c r="AW224" s="691"/>
      <c r="AX224" s="691"/>
      <c r="AY224" s="691"/>
      <c r="AZ224" s="691"/>
      <c r="BA224" s="691"/>
      <c r="BB224" s="691"/>
      <c r="BC224" s="691"/>
      <c r="BD224" s="691"/>
      <c r="BE224" s="691"/>
      <c r="BF224" s="691"/>
      <c r="BG224" s="691"/>
      <c r="BH224" s="691"/>
      <c r="BI224" s="691"/>
      <c r="BJ224" s="691"/>
      <c r="BK224" s="691"/>
      <c r="BL224" s="691"/>
      <c r="BM224" s="691"/>
      <c r="BN224" s="691"/>
      <c r="BO224" s="691"/>
      <c r="BP224" s="691"/>
      <c r="BQ224" s="691"/>
      <c r="BR224" s="691"/>
      <c r="BS224" s="691"/>
      <c r="BT224" s="691">
        <v>0</v>
      </c>
      <c r="BU224" s="163"/>
    </row>
    <row r="225" spans="2:73" ht="15.6">
      <c r="B225" s="690"/>
      <c r="C225" s="690"/>
      <c r="D225" s="690" t="s">
        <v>776</v>
      </c>
      <c r="E225" s="690"/>
      <c r="F225" s="690"/>
      <c r="G225" s="690"/>
      <c r="H225" s="690">
        <v>2016</v>
      </c>
      <c r="I225" s="643" t="s">
        <v>575</v>
      </c>
      <c r="J225" s="643" t="s">
        <v>588</v>
      </c>
      <c r="K225" s="632"/>
      <c r="L225" s="691"/>
      <c r="M225" s="691"/>
      <c r="N225" s="691"/>
      <c r="O225" s="691"/>
      <c r="P225" s="691"/>
      <c r="Q225" s="691"/>
      <c r="R225" s="691"/>
      <c r="S225" s="691"/>
      <c r="T225" s="691"/>
      <c r="U225" s="691"/>
      <c r="V225" s="691"/>
      <c r="W225" s="691"/>
      <c r="X225" s="691"/>
      <c r="Y225" s="691"/>
      <c r="Z225" s="691"/>
      <c r="AA225" s="691"/>
      <c r="AB225" s="691"/>
      <c r="AC225" s="691"/>
      <c r="AD225" s="691"/>
      <c r="AE225" s="691"/>
      <c r="AF225" s="691"/>
      <c r="AG225" s="691"/>
      <c r="AH225" s="691"/>
      <c r="AI225" s="691"/>
      <c r="AJ225" s="691"/>
      <c r="AK225" s="691"/>
      <c r="AL225" s="691"/>
      <c r="AM225" s="691"/>
      <c r="AN225" s="691"/>
      <c r="AO225" s="691"/>
      <c r="AP225" s="632"/>
      <c r="AQ225" s="691"/>
      <c r="AR225" s="691"/>
      <c r="AS225" s="691"/>
      <c r="AT225" s="691"/>
      <c r="AU225" s="691"/>
      <c r="AV225" s="691"/>
      <c r="AW225" s="691"/>
      <c r="AX225" s="691"/>
      <c r="AY225" s="691"/>
      <c r="AZ225" s="691"/>
      <c r="BA225" s="691"/>
      <c r="BB225" s="691"/>
      <c r="BC225" s="691"/>
      <c r="BD225" s="691"/>
      <c r="BE225" s="691"/>
      <c r="BF225" s="691"/>
      <c r="BG225" s="691"/>
      <c r="BH225" s="691"/>
      <c r="BI225" s="691"/>
      <c r="BJ225" s="691"/>
      <c r="BK225" s="691"/>
      <c r="BL225" s="691"/>
      <c r="BM225" s="691"/>
      <c r="BN225" s="691"/>
      <c r="BO225" s="691"/>
      <c r="BP225" s="691"/>
      <c r="BQ225" s="691"/>
      <c r="BR225" s="691"/>
      <c r="BS225" s="691"/>
      <c r="BT225" s="691">
        <v>0</v>
      </c>
      <c r="BU225" s="163"/>
    </row>
    <row r="226" spans="2:73" ht="15.6">
      <c r="B226" s="690"/>
      <c r="C226" s="690"/>
      <c r="D226" s="690" t="s">
        <v>777</v>
      </c>
      <c r="E226" s="690"/>
      <c r="F226" s="690"/>
      <c r="G226" s="690"/>
      <c r="H226" s="690">
        <v>2016</v>
      </c>
      <c r="I226" s="643" t="s">
        <v>575</v>
      </c>
      <c r="J226" s="643" t="s">
        <v>588</v>
      </c>
      <c r="K226" s="632"/>
      <c r="L226" s="691"/>
      <c r="M226" s="691"/>
      <c r="N226" s="691"/>
      <c r="O226" s="691"/>
      <c r="P226" s="691"/>
      <c r="Q226" s="691"/>
      <c r="R226" s="691"/>
      <c r="S226" s="691"/>
      <c r="T226" s="691"/>
      <c r="U226" s="691"/>
      <c r="V226" s="691"/>
      <c r="W226" s="691"/>
      <c r="X226" s="691"/>
      <c r="Y226" s="691"/>
      <c r="Z226" s="691"/>
      <c r="AA226" s="691"/>
      <c r="AB226" s="691"/>
      <c r="AC226" s="691"/>
      <c r="AD226" s="691"/>
      <c r="AE226" s="691"/>
      <c r="AF226" s="691"/>
      <c r="AG226" s="691"/>
      <c r="AH226" s="691"/>
      <c r="AI226" s="691"/>
      <c r="AJ226" s="691"/>
      <c r="AK226" s="691"/>
      <c r="AL226" s="691"/>
      <c r="AM226" s="691"/>
      <c r="AN226" s="691"/>
      <c r="AO226" s="691"/>
      <c r="AP226" s="632"/>
      <c r="AQ226" s="691"/>
      <c r="AR226" s="691"/>
      <c r="AS226" s="691"/>
      <c r="AT226" s="691"/>
      <c r="AU226" s="691"/>
      <c r="AV226" s="691"/>
      <c r="AW226" s="691"/>
      <c r="AX226" s="691"/>
      <c r="AY226" s="691"/>
      <c r="AZ226" s="691"/>
      <c r="BA226" s="691"/>
      <c r="BB226" s="691"/>
      <c r="BC226" s="691"/>
      <c r="BD226" s="691"/>
      <c r="BE226" s="691"/>
      <c r="BF226" s="691"/>
      <c r="BG226" s="691"/>
      <c r="BH226" s="691"/>
      <c r="BI226" s="691"/>
      <c r="BJ226" s="691"/>
      <c r="BK226" s="691"/>
      <c r="BL226" s="691"/>
      <c r="BM226" s="691"/>
      <c r="BN226" s="691"/>
      <c r="BO226" s="691"/>
      <c r="BP226" s="691"/>
      <c r="BQ226" s="691"/>
      <c r="BR226" s="691"/>
      <c r="BS226" s="691"/>
      <c r="BT226" s="691">
        <v>0</v>
      </c>
      <c r="BU226" s="163"/>
    </row>
    <row r="227" spans="2:73" ht="15.6">
      <c r="B227" s="690"/>
      <c r="C227" s="690"/>
      <c r="D227" s="690" t="s">
        <v>778</v>
      </c>
      <c r="E227" s="690"/>
      <c r="F227" s="690"/>
      <c r="G227" s="690"/>
      <c r="H227" s="690">
        <v>2016</v>
      </c>
      <c r="I227" s="643" t="s">
        <v>575</v>
      </c>
      <c r="J227" s="643" t="s">
        <v>588</v>
      </c>
      <c r="K227" s="632"/>
      <c r="L227" s="691"/>
      <c r="M227" s="691"/>
      <c r="N227" s="691"/>
      <c r="O227" s="691"/>
      <c r="P227" s="691"/>
      <c r="Q227" s="691"/>
      <c r="R227" s="691"/>
      <c r="S227" s="691"/>
      <c r="T227" s="691"/>
      <c r="U227" s="691"/>
      <c r="V227" s="691"/>
      <c r="W227" s="691"/>
      <c r="X227" s="691"/>
      <c r="Y227" s="691"/>
      <c r="Z227" s="691"/>
      <c r="AA227" s="691"/>
      <c r="AB227" s="691"/>
      <c r="AC227" s="691"/>
      <c r="AD227" s="691"/>
      <c r="AE227" s="691"/>
      <c r="AF227" s="691"/>
      <c r="AG227" s="691"/>
      <c r="AH227" s="691"/>
      <c r="AI227" s="691"/>
      <c r="AJ227" s="691"/>
      <c r="AK227" s="691"/>
      <c r="AL227" s="691"/>
      <c r="AM227" s="691"/>
      <c r="AN227" s="691"/>
      <c r="AO227" s="691"/>
      <c r="AP227" s="632"/>
      <c r="AQ227" s="691"/>
      <c r="AR227" s="691"/>
      <c r="AS227" s="691"/>
      <c r="AT227" s="691"/>
      <c r="AU227" s="691"/>
      <c r="AV227" s="691"/>
      <c r="AW227" s="691"/>
      <c r="AX227" s="691"/>
      <c r="AY227" s="691"/>
      <c r="AZ227" s="691"/>
      <c r="BA227" s="691"/>
      <c r="BB227" s="691"/>
      <c r="BC227" s="691"/>
      <c r="BD227" s="691"/>
      <c r="BE227" s="691"/>
      <c r="BF227" s="691"/>
      <c r="BG227" s="691"/>
      <c r="BH227" s="691"/>
      <c r="BI227" s="691"/>
      <c r="BJ227" s="691"/>
      <c r="BK227" s="691"/>
      <c r="BL227" s="691"/>
      <c r="BM227" s="691"/>
      <c r="BN227" s="691"/>
      <c r="BO227" s="691"/>
      <c r="BP227" s="691"/>
      <c r="BQ227" s="691"/>
      <c r="BR227" s="691"/>
      <c r="BS227" s="691"/>
      <c r="BT227" s="691">
        <v>0</v>
      </c>
      <c r="BU227" s="163"/>
    </row>
    <row r="228" spans="2:73" ht="15.6">
      <c r="B228" s="690"/>
      <c r="C228" s="690"/>
      <c r="D228" s="690" t="s">
        <v>779</v>
      </c>
      <c r="E228" s="690"/>
      <c r="F228" s="690"/>
      <c r="G228" s="690"/>
      <c r="H228" s="690">
        <v>2016</v>
      </c>
      <c r="I228" s="643" t="s">
        <v>575</v>
      </c>
      <c r="J228" s="643" t="s">
        <v>588</v>
      </c>
      <c r="K228" s="632"/>
      <c r="L228" s="691"/>
      <c r="M228" s="691"/>
      <c r="N228" s="691"/>
      <c r="O228" s="691"/>
      <c r="P228" s="691"/>
      <c r="Q228" s="691">
        <v>0</v>
      </c>
      <c r="R228" s="691">
        <v>0</v>
      </c>
      <c r="S228" s="691">
        <v>0</v>
      </c>
      <c r="T228" s="691">
        <v>0</v>
      </c>
      <c r="U228" s="691">
        <v>0</v>
      </c>
      <c r="V228" s="691">
        <v>0</v>
      </c>
      <c r="W228" s="691">
        <v>0</v>
      </c>
      <c r="X228" s="691">
        <v>0</v>
      </c>
      <c r="Y228" s="691">
        <v>0</v>
      </c>
      <c r="Z228" s="691">
        <v>0</v>
      </c>
      <c r="AA228" s="691">
        <v>0</v>
      </c>
      <c r="AB228" s="691">
        <v>0</v>
      </c>
      <c r="AC228" s="691">
        <v>0</v>
      </c>
      <c r="AD228" s="691">
        <v>0</v>
      </c>
      <c r="AE228" s="691">
        <v>0</v>
      </c>
      <c r="AF228" s="691">
        <v>0</v>
      </c>
      <c r="AG228" s="691">
        <v>0</v>
      </c>
      <c r="AH228" s="691">
        <v>0</v>
      </c>
      <c r="AI228" s="691">
        <v>0</v>
      </c>
      <c r="AJ228" s="691">
        <v>0</v>
      </c>
      <c r="AK228" s="691">
        <v>0</v>
      </c>
      <c r="AL228" s="691">
        <v>0</v>
      </c>
      <c r="AM228" s="691">
        <v>0</v>
      </c>
      <c r="AN228" s="691">
        <v>0</v>
      </c>
      <c r="AO228" s="691">
        <v>0</v>
      </c>
      <c r="AP228" s="632"/>
      <c r="AQ228" s="691"/>
      <c r="AR228" s="691"/>
      <c r="AS228" s="691"/>
      <c r="AT228" s="691"/>
      <c r="AU228" s="691"/>
      <c r="AV228" s="691">
        <v>2457</v>
      </c>
      <c r="AW228" s="691">
        <v>2457</v>
      </c>
      <c r="AX228" s="691">
        <v>2457</v>
      </c>
      <c r="AY228" s="691">
        <v>2457</v>
      </c>
      <c r="AZ228" s="691">
        <v>2457</v>
      </c>
      <c r="BA228" s="691">
        <v>2457</v>
      </c>
      <c r="BB228" s="691">
        <v>2457</v>
      </c>
      <c r="BC228" s="691">
        <v>2457</v>
      </c>
      <c r="BD228" s="691">
        <v>2457</v>
      </c>
      <c r="BE228" s="691">
        <v>2457</v>
      </c>
      <c r="BF228" s="691">
        <v>2457</v>
      </c>
      <c r="BG228" s="691">
        <v>2457</v>
      </c>
      <c r="BH228" s="691">
        <v>2457</v>
      </c>
      <c r="BI228" s="691">
        <v>2457</v>
      </c>
      <c r="BJ228" s="691">
        <v>1838</v>
      </c>
      <c r="BK228" s="691">
        <v>1838</v>
      </c>
      <c r="BL228" s="691">
        <v>1838</v>
      </c>
      <c r="BM228" s="691">
        <v>1838</v>
      </c>
      <c r="BN228" s="691">
        <v>0</v>
      </c>
      <c r="BO228" s="691">
        <v>0</v>
      </c>
      <c r="BP228" s="691">
        <v>0</v>
      </c>
      <c r="BQ228" s="691">
        <v>0</v>
      </c>
      <c r="BR228" s="691">
        <v>0</v>
      </c>
      <c r="BS228" s="691">
        <v>0</v>
      </c>
      <c r="BT228" s="691">
        <v>0</v>
      </c>
      <c r="BU228" s="163"/>
    </row>
    <row r="229" spans="2:73" ht="15.6">
      <c r="B229" s="690"/>
      <c r="C229" s="690"/>
      <c r="D229" s="690" t="s">
        <v>115</v>
      </c>
      <c r="E229" s="690"/>
      <c r="F229" s="690"/>
      <c r="G229" s="690"/>
      <c r="H229" s="690">
        <v>2015</v>
      </c>
      <c r="I229" s="643" t="s">
        <v>576</v>
      </c>
      <c r="J229" s="643" t="s">
        <v>581</v>
      </c>
      <c r="K229" s="632"/>
      <c r="L229" s="691"/>
      <c r="M229" s="691"/>
      <c r="N229" s="691"/>
      <c r="O229" s="691"/>
      <c r="P229" s="691">
        <v>6</v>
      </c>
      <c r="Q229" s="691">
        <v>6</v>
      </c>
      <c r="R229" s="691">
        <v>6</v>
      </c>
      <c r="S229" s="691">
        <v>6</v>
      </c>
      <c r="T229" s="691">
        <v>6</v>
      </c>
      <c r="U229" s="691">
        <v>6</v>
      </c>
      <c r="V229" s="691">
        <v>6</v>
      </c>
      <c r="W229" s="691">
        <v>6</v>
      </c>
      <c r="X229" s="691">
        <v>6</v>
      </c>
      <c r="Y229" s="691">
        <v>6</v>
      </c>
      <c r="Z229" s="691">
        <v>6</v>
      </c>
      <c r="AA229" s="691">
        <v>6</v>
      </c>
      <c r="AB229" s="691">
        <v>6</v>
      </c>
      <c r="AC229" s="691">
        <v>6</v>
      </c>
      <c r="AD229" s="691">
        <v>6</v>
      </c>
      <c r="AE229" s="691">
        <v>6</v>
      </c>
      <c r="AF229" s="691">
        <v>6</v>
      </c>
      <c r="AG229" s="691">
        <v>2</v>
      </c>
      <c r="AH229" s="691">
        <v>2</v>
      </c>
      <c r="AI229" s="691">
        <v>2</v>
      </c>
      <c r="AJ229" s="691">
        <v>2</v>
      </c>
      <c r="AK229" s="691">
        <v>2</v>
      </c>
      <c r="AL229" s="691">
        <v>2</v>
      </c>
      <c r="AM229" s="691">
        <v>2</v>
      </c>
      <c r="AN229" s="691">
        <v>0</v>
      </c>
      <c r="AO229" s="691">
        <v>0</v>
      </c>
      <c r="AP229" s="632"/>
      <c r="AQ229" s="691"/>
      <c r="AR229" s="691"/>
      <c r="AS229" s="691"/>
      <c r="AT229" s="691"/>
      <c r="AU229" s="691">
        <v>113382</v>
      </c>
      <c r="AV229" s="691">
        <v>113382</v>
      </c>
      <c r="AW229" s="691">
        <v>113382</v>
      </c>
      <c r="AX229" s="691">
        <v>113382</v>
      </c>
      <c r="AY229" s="691">
        <v>113382</v>
      </c>
      <c r="AZ229" s="691">
        <v>113382</v>
      </c>
      <c r="BA229" s="691">
        <v>113382</v>
      </c>
      <c r="BB229" s="691">
        <v>113382</v>
      </c>
      <c r="BC229" s="691">
        <v>113382</v>
      </c>
      <c r="BD229" s="691">
        <v>113382</v>
      </c>
      <c r="BE229" s="691">
        <v>113382</v>
      </c>
      <c r="BF229" s="691">
        <v>113382</v>
      </c>
      <c r="BG229" s="691">
        <v>113382</v>
      </c>
      <c r="BH229" s="691">
        <v>113382</v>
      </c>
      <c r="BI229" s="691">
        <v>113382</v>
      </c>
      <c r="BJ229" s="691">
        <v>113382</v>
      </c>
      <c r="BK229" s="691">
        <v>113382</v>
      </c>
      <c r="BL229" s="691">
        <v>52648</v>
      </c>
      <c r="BM229" s="691">
        <v>52648</v>
      </c>
      <c r="BN229" s="691">
        <v>52648</v>
      </c>
      <c r="BO229" s="691">
        <v>52648</v>
      </c>
      <c r="BP229" s="691">
        <v>52648</v>
      </c>
      <c r="BQ229" s="691">
        <v>52648</v>
      </c>
      <c r="BR229" s="691">
        <v>52648</v>
      </c>
      <c r="BS229" s="691">
        <v>0</v>
      </c>
      <c r="BT229" s="691">
        <v>0</v>
      </c>
      <c r="BU229" s="163"/>
    </row>
    <row r="230" spans="2:73" ht="15.6">
      <c r="B230" s="690"/>
      <c r="C230" s="690"/>
      <c r="D230" s="690" t="s">
        <v>118</v>
      </c>
      <c r="E230" s="690"/>
      <c r="F230" s="690"/>
      <c r="G230" s="690"/>
      <c r="H230" s="690">
        <v>2015</v>
      </c>
      <c r="I230" s="643" t="s">
        <v>576</v>
      </c>
      <c r="J230" s="643" t="s">
        <v>581</v>
      </c>
      <c r="K230" s="632"/>
      <c r="L230" s="691"/>
      <c r="M230" s="691"/>
      <c r="N230" s="691"/>
      <c r="O230" s="691"/>
      <c r="P230" s="691">
        <v>0</v>
      </c>
      <c r="Q230" s="691">
        <v>0</v>
      </c>
      <c r="R230" s="691">
        <v>0</v>
      </c>
      <c r="S230" s="691">
        <v>0</v>
      </c>
      <c r="T230" s="691">
        <v>0</v>
      </c>
      <c r="U230" s="691">
        <v>0</v>
      </c>
      <c r="V230" s="691">
        <v>4</v>
      </c>
      <c r="W230" s="691">
        <v>4</v>
      </c>
      <c r="X230" s="691">
        <v>4</v>
      </c>
      <c r="Y230" s="691">
        <v>3</v>
      </c>
      <c r="Z230" s="691">
        <v>0</v>
      </c>
      <c r="AA230" s="691">
        <v>0</v>
      </c>
      <c r="AB230" s="691">
        <v>0</v>
      </c>
      <c r="AC230" s="691">
        <v>0</v>
      </c>
      <c r="AD230" s="691">
        <v>0</v>
      </c>
      <c r="AE230" s="691">
        <v>0</v>
      </c>
      <c r="AF230" s="691">
        <v>0</v>
      </c>
      <c r="AG230" s="691">
        <v>0</v>
      </c>
      <c r="AH230" s="691">
        <v>0</v>
      </c>
      <c r="AI230" s="691">
        <v>0</v>
      </c>
      <c r="AJ230" s="691">
        <v>0</v>
      </c>
      <c r="AK230" s="691">
        <v>0</v>
      </c>
      <c r="AL230" s="691">
        <v>0</v>
      </c>
      <c r="AM230" s="691">
        <v>0</v>
      </c>
      <c r="AN230" s="691">
        <v>0</v>
      </c>
      <c r="AO230" s="691">
        <v>0</v>
      </c>
      <c r="AP230" s="632"/>
      <c r="AQ230" s="691"/>
      <c r="AR230" s="691"/>
      <c r="AS230" s="691"/>
      <c r="AT230" s="691"/>
      <c r="AU230" s="691">
        <v>0</v>
      </c>
      <c r="AV230" s="691">
        <v>560</v>
      </c>
      <c r="AW230" s="691">
        <v>560</v>
      </c>
      <c r="AX230" s="691">
        <v>560</v>
      </c>
      <c r="AY230" s="691">
        <v>560</v>
      </c>
      <c r="AZ230" s="691">
        <v>560</v>
      </c>
      <c r="BA230" s="691">
        <v>17096</v>
      </c>
      <c r="BB230" s="691">
        <v>17096</v>
      </c>
      <c r="BC230" s="691">
        <v>17096</v>
      </c>
      <c r="BD230" s="691">
        <v>12215</v>
      </c>
      <c r="BE230" s="691">
        <v>0</v>
      </c>
      <c r="BF230" s="691">
        <v>0</v>
      </c>
      <c r="BG230" s="691">
        <v>0</v>
      </c>
      <c r="BH230" s="691">
        <v>0</v>
      </c>
      <c r="BI230" s="691">
        <v>0</v>
      </c>
      <c r="BJ230" s="691">
        <v>0</v>
      </c>
      <c r="BK230" s="691">
        <v>0</v>
      </c>
      <c r="BL230" s="691">
        <v>0</v>
      </c>
      <c r="BM230" s="691">
        <v>0</v>
      </c>
      <c r="BN230" s="691">
        <v>0</v>
      </c>
      <c r="BO230" s="691">
        <v>0</v>
      </c>
      <c r="BP230" s="691">
        <v>0</v>
      </c>
      <c r="BQ230" s="691">
        <v>0</v>
      </c>
      <c r="BR230" s="691">
        <v>0</v>
      </c>
      <c r="BS230" s="691">
        <v>0</v>
      </c>
      <c r="BT230" s="691">
        <v>0</v>
      </c>
      <c r="BU230" s="163"/>
    </row>
    <row r="231" spans="2:73" ht="15.6">
      <c r="B231" s="690"/>
      <c r="C231" s="690"/>
      <c r="D231" s="690" t="s">
        <v>100</v>
      </c>
      <c r="E231" s="690"/>
      <c r="F231" s="690"/>
      <c r="G231" s="690"/>
      <c r="H231" s="690">
        <v>2015</v>
      </c>
      <c r="I231" s="643" t="s">
        <v>576</v>
      </c>
      <c r="J231" s="643" t="s">
        <v>581</v>
      </c>
      <c r="K231" s="632"/>
      <c r="L231" s="691"/>
      <c r="M231" s="691"/>
      <c r="N231" s="691"/>
      <c r="O231" s="691"/>
      <c r="P231" s="691">
        <v>11</v>
      </c>
      <c r="Q231" s="691">
        <v>11</v>
      </c>
      <c r="R231" s="691">
        <v>27</v>
      </c>
      <c r="S231" s="691">
        <v>27</v>
      </c>
      <c r="T231" s="691">
        <v>27</v>
      </c>
      <c r="U231" s="691">
        <v>27</v>
      </c>
      <c r="V231" s="691">
        <v>89</v>
      </c>
      <c r="W231" s="691">
        <v>89</v>
      </c>
      <c r="X231" s="691">
        <v>91</v>
      </c>
      <c r="Y231" s="691">
        <v>70</v>
      </c>
      <c r="Z231" s="691">
        <v>27</v>
      </c>
      <c r="AA231" s="691">
        <v>26</v>
      </c>
      <c r="AB231" s="691">
        <v>20</v>
      </c>
      <c r="AC231" s="691">
        <v>18</v>
      </c>
      <c r="AD231" s="691">
        <v>18</v>
      </c>
      <c r="AE231" s="691">
        <v>13</v>
      </c>
      <c r="AF231" s="691">
        <v>4</v>
      </c>
      <c r="AG231" s="691">
        <v>4</v>
      </c>
      <c r="AH231" s="691">
        <v>4</v>
      </c>
      <c r="AI231" s="691">
        <v>4</v>
      </c>
      <c r="AJ231" s="691">
        <v>0</v>
      </c>
      <c r="AK231" s="691">
        <v>0</v>
      </c>
      <c r="AL231" s="691">
        <v>0</v>
      </c>
      <c r="AM231" s="691">
        <v>0</v>
      </c>
      <c r="AN231" s="691">
        <v>0</v>
      </c>
      <c r="AO231" s="691">
        <v>0</v>
      </c>
      <c r="AP231" s="632"/>
      <c r="AQ231" s="691"/>
      <c r="AR231" s="691"/>
      <c r="AS231" s="691"/>
      <c r="AT231" s="691"/>
      <c r="AU231" s="691">
        <v>10267</v>
      </c>
      <c r="AV231" s="691">
        <v>10267</v>
      </c>
      <c r="AW231" s="691">
        <v>61274</v>
      </c>
      <c r="AX231" s="691">
        <v>62991</v>
      </c>
      <c r="AY231" s="691">
        <v>62991</v>
      </c>
      <c r="AZ231" s="691">
        <v>62991</v>
      </c>
      <c r="BA231" s="691">
        <v>443065</v>
      </c>
      <c r="BB231" s="691">
        <v>443065</v>
      </c>
      <c r="BC231" s="691">
        <v>470990</v>
      </c>
      <c r="BD231" s="691">
        <v>357711</v>
      </c>
      <c r="BE231" s="691">
        <v>84008</v>
      </c>
      <c r="BF231" s="691">
        <v>66910</v>
      </c>
      <c r="BG231" s="691">
        <v>54313</v>
      </c>
      <c r="BH231" s="691">
        <v>47682</v>
      </c>
      <c r="BI231" s="691">
        <v>47682</v>
      </c>
      <c r="BJ231" s="691">
        <v>35813</v>
      </c>
      <c r="BK231" s="691">
        <v>9545</v>
      </c>
      <c r="BL231" s="691">
        <v>9545</v>
      </c>
      <c r="BM231" s="691">
        <v>9545</v>
      </c>
      <c r="BN231" s="691">
        <v>9545</v>
      </c>
      <c r="BO231" s="691">
        <v>0</v>
      </c>
      <c r="BP231" s="691">
        <v>0</v>
      </c>
      <c r="BQ231" s="691">
        <v>0</v>
      </c>
      <c r="BR231" s="691">
        <v>0</v>
      </c>
      <c r="BS231" s="691">
        <v>0</v>
      </c>
      <c r="BT231" s="691">
        <v>0</v>
      </c>
      <c r="BU231" s="163"/>
    </row>
    <row r="232" spans="2:73" ht="15.6">
      <c r="B232" s="690"/>
      <c r="C232" s="690"/>
      <c r="D232" s="690" t="s">
        <v>101</v>
      </c>
      <c r="E232" s="690"/>
      <c r="F232" s="690"/>
      <c r="G232" s="690"/>
      <c r="H232" s="690">
        <v>2015</v>
      </c>
      <c r="I232" s="643" t="s">
        <v>576</v>
      </c>
      <c r="J232" s="643" t="s">
        <v>581</v>
      </c>
      <c r="K232" s="632"/>
      <c r="L232" s="691"/>
      <c r="M232" s="691"/>
      <c r="N232" s="691"/>
      <c r="O232" s="691"/>
      <c r="P232" s="691">
        <v>-12</v>
      </c>
      <c r="Q232" s="691">
        <v>-12</v>
      </c>
      <c r="R232" s="691">
        <v>0</v>
      </c>
      <c r="S232" s="691">
        <v>0</v>
      </c>
      <c r="T232" s="691">
        <v>0</v>
      </c>
      <c r="U232" s="691">
        <v>0</v>
      </c>
      <c r="V232" s="691">
        <v>0</v>
      </c>
      <c r="W232" s="691">
        <v>0</v>
      </c>
      <c r="X232" s="691">
        <v>0</v>
      </c>
      <c r="Y232" s="691">
        <v>0</v>
      </c>
      <c r="Z232" s="691">
        <v>0</v>
      </c>
      <c r="AA232" s="691">
        <v>0</v>
      </c>
      <c r="AB232" s="691">
        <v>0</v>
      </c>
      <c r="AC232" s="691">
        <v>0</v>
      </c>
      <c r="AD232" s="691">
        <v>0</v>
      </c>
      <c r="AE232" s="691">
        <v>0</v>
      </c>
      <c r="AF232" s="691">
        <v>0</v>
      </c>
      <c r="AG232" s="691">
        <v>0</v>
      </c>
      <c r="AH232" s="691">
        <v>0</v>
      </c>
      <c r="AI232" s="691">
        <v>0</v>
      </c>
      <c r="AJ232" s="691">
        <v>0</v>
      </c>
      <c r="AK232" s="691">
        <v>0</v>
      </c>
      <c r="AL232" s="691">
        <v>0</v>
      </c>
      <c r="AM232" s="691">
        <v>0</v>
      </c>
      <c r="AN232" s="691">
        <v>0</v>
      </c>
      <c r="AO232" s="691">
        <v>0</v>
      </c>
      <c r="AP232" s="632"/>
      <c r="AQ232" s="691"/>
      <c r="AR232" s="691"/>
      <c r="AS232" s="691"/>
      <c r="AT232" s="691"/>
      <c r="AU232" s="691">
        <v>-46987</v>
      </c>
      <c r="AV232" s="691">
        <v>-45215</v>
      </c>
      <c r="AW232" s="691">
        <v>-159</v>
      </c>
      <c r="AX232" s="691">
        <v>387</v>
      </c>
      <c r="AY232" s="691">
        <v>387</v>
      </c>
      <c r="AZ232" s="691">
        <v>387</v>
      </c>
      <c r="BA232" s="691">
        <v>387</v>
      </c>
      <c r="BB232" s="691">
        <v>387</v>
      </c>
      <c r="BC232" s="691">
        <v>387</v>
      </c>
      <c r="BD232" s="691">
        <v>387</v>
      </c>
      <c r="BE232" s="691">
        <v>387</v>
      </c>
      <c r="BF232" s="691">
        <v>763</v>
      </c>
      <c r="BG232" s="691">
        <v>0</v>
      </c>
      <c r="BH232" s="691">
        <v>0</v>
      </c>
      <c r="BI232" s="691">
        <v>0</v>
      </c>
      <c r="BJ232" s="691">
        <v>0</v>
      </c>
      <c r="BK232" s="691">
        <v>0</v>
      </c>
      <c r="BL232" s="691">
        <v>0</v>
      </c>
      <c r="BM232" s="691">
        <v>0</v>
      </c>
      <c r="BN232" s="691">
        <v>0</v>
      </c>
      <c r="BO232" s="691">
        <v>0</v>
      </c>
      <c r="BP232" s="691">
        <v>0</v>
      </c>
      <c r="BQ232" s="691">
        <v>0</v>
      </c>
      <c r="BR232" s="691">
        <v>0</v>
      </c>
      <c r="BS232" s="691">
        <v>0</v>
      </c>
      <c r="BT232" s="691">
        <v>0</v>
      </c>
      <c r="BU232" s="163"/>
    </row>
    <row r="233" spans="2:73" ht="15.6">
      <c r="B233" s="690"/>
      <c r="C233" s="690"/>
      <c r="D233" s="690" t="s">
        <v>113</v>
      </c>
      <c r="E233" s="690"/>
      <c r="F233" s="690"/>
      <c r="G233" s="690"/>
      <c r="H233" s="690">
        <v>2016</v>
      </c>
      <c r="I233" s="643" t="s">
        <v>576</v>
      </c>
      <c r="J233" s="643" t="s">
        <v>581</v>
      </c>
      <c r="K233" s="632"/>
      <c r="L233" s="691"/>
      <c r="M233" s="691"/>
      <c r="N233" s="691"/>
      <c r="O233" s="691"/>
      <c r="P233" s="691"/>
      <c r="Q233" s="691">
        <v>36</v>
      </c>
      <c r="R233" s="691">
        <v>36</v>
      </c>
      <c r="S233" s="691">
        <v>36</v>
      </c>
      <c r="T233" s="691">
        <v>36</v>
      </c>
      <c r="U233" s="691">
        <v>36</v>
      </c>
      <c r="V233" s="691">
        <v>36</v>
      </c>
      <c r="W233" s="691">
        <v>36</v>
      </c>
      <c r="X233" s="691">
        <v>36</v>
      </c>
      <c r="Y233" s="691">
        <v>36</v>
      </c>
      <c r="Z233" s="691">
        <v>36</v>
      </c>
      <c r="AA233" s="691">
        <v>37</v>
      </c>
      <c r="AB233" s="691">
        <v>37</v>
      </c>
      <c r="AC233" s="691">
        <v>37</v>
      </c>
      <c r="AD233" s="691">
        <v>37</v>
      </c>
      <c r="AE233" s="691">
        <v>32</v>
      </c>
      <c r="AF233" s="691">
        <v>32</v>
      </c>
      <c r="AG233" s="691">
        <v>13</v>
      </c>
      <c r="AH233" s="691">
        <v>0</v>
      </c>
      <c r="AI233" s="691">
        <v>0</v>
      </c>
      <c r="AJ233" s="691">
        <v>0</v>
      </c>
      <c r="AK233" s="691">
        <v>0</v>
      </c>
      <c r="AL233" s="691">
        <v>0</v>
      </c>
      <c r="AM233" s="691">
        <v>0</v>
      </c>
      <c r="AN233" s="691">
        <v>0</v>
      </c>
      <c r="AO233" s="691">
        <v>0</v>
      </c>
      <c r="AP233" s="632"/>
      <c r="AQ233" s="691"/>
      <c r="AR233" s="691"/>
      <c r="AS233" s="691"/>
      <c r="AT233" s="691"/>
      <c r="AU233" s="691"/>
      <c r="AV233" s="691">
        <v>572824</v>
      </c>
      <c r="AW233" s="691">
        <v>572824</v>
      </c>
      <c r="AX233" s="691">
        <v>572824</v>
      </c>
      <c r="AY233" s="691">
        <v>572824</v>
      </c>
      <c r="AZ233" s="691">
        <v>572824</v>
      </c>
      <c r="BA233" s="691">
        <v>572824</v>
      </c>
      <c r="BB233" s="691">
        <v>572824</v>
      </c>
      <c r="BC233" s="691">
        <v>572774</v>
      </c>
      <c r="BD233" s="691">
        <v>572774</v>
      </c>
      <c r="BE233" s="691">
        <v>573552</v>
      </c>
      <c r="BF233" s="691">
        <v>573457</v>
      </c>
      <c r="BG233" s="691">
        <v>573986</v>
      </c>
      <c r="BH233" s="691">
        <v>573986</v>
      </c>
      <c r="BI233" s="691">
        <v>572487</v>
      </c>
      <c r="BJ233" s="691">
        <v>495509</v>
      </c>
      <c r="BK233" s="691">
        <v>495509</v>
      </c>
      <c r="BL233" s="691">
        <v>201503</v>
      </c>
      <c r="BM233" s="691">
        <v>0</v>
      </c>
      <c r="BN233" s="691">
        <v>0</v>
      </c>
      <c r="BO233" s="691">
        <v>0</v>
      </c>
      <c r="BP233" s="691">
        <v>0</v>
      </c>
      <c r="BQ233" s="691">
        <v>0</v>
      </c>
      <c r="BR233" s="691">
        <v>0</v>
      </c>
      <c r="BS233" s="691">
        <v>0</v>
      </c>
      <c r="BT233" s="691">
        <v>0</v>
      </c>
      <c r="BU233" s="163"/>
    </row>
    <row r="234" spans="2:73" ht="15.6">
      <c r="B234" s="690"/>
      <c r="C234" s="690"/>
      <c r="D234" s="690" t="s">
        <v>740</v>
      </c>
      <c r="E234" s="690"/>
      <c r="F234" s="690"/>
      <c r="G234" s="690"/>
      <c r="H234" s="690">
        <v>2016</v>
      </c>
      <c r="I234" s="643" t="s">
        <v>576</v>
      </c>
      <c r="J234" s="643" t="s">
        <v>581</v>
      </c>
      <c r="K234" s="632"/>
      <c r="L234" s="691"/>
      <c r="M234" s="691"/>
      <c r="N234" s="691"/>
      <c r="O234" s="691"/>
      <c r="P234" s="691"/>
      <c r="Q234" s="691">
        <v>2</v>
      </c>
      <c r="R234" s="691">
        <v>2</v>
      </c>
      <c r="S234" s="691">
        <v>2</v>
      </c>
      <c r="T234" s="691">
        <v>2</v>
      </c>
      <c r="U234" s="691">
        <v>2</v>
      </c>
      <c r="V234" s="691">
        <v>2</v>
      </c>
      <c r="W234" s="691">
        <v>2</v>
      </c>
      <c r="X234" s="691">
        <v>2</v>
      </c>
      <c r="Y234" s="691">
        <v>2</v>
      </c>
      <c r="Z234" s="691">
        <v>2</v>
      </c>
      <c r="AA234" s="691">
        <v>2</v>
      </c>
      <c r="AB234" s="691">
        <v>2</v>
      </c>
      <c r="AC234" s="691">
        <v>2</v>
      </c>
      <c r="AD234" s="691">
        <v>2</v>
      </c>
      <c r="AE234" s="691">
        <v>2</v>
      </c>
      <c r="AF234" s="691">
        <v>2</v>
      </c>
      <c r="AG234" s="691">
        <v>2</v>
      </c>
      <c r="AH234" s="691">
        <v>2</v>
      </c>
      <c r="AI234" s="691">
        <v>2</v>
      </c>
      <c r="AJ234" s="691">
        <v>0</v>
      </c>
      <c r="AK234" s="691">
        <v>0</v>
      </c>
      <c r="AL234" s="691">
        <v>0</v>
      </c>
      <c r="AM234" s="691">
        <v>0</v>
      </c>
      <c r="AN234" s="691">
        <v>0</v>
      </c>
      <c r="AO234" s="691">
        <v>0</v>
      </c>
      <c r="AP234" s="632"/>
      <c r="AQ234" s="691"/>
      <c r="AR234" s="691"/>
      <c r="AS234" s="691"/>
      <c r="AT234" s="691"/>
      <c r="AU234" s="691"/>
      <c r="AV234" s="691">
        <v>5900</v>
      </c>
      <c r="AW234" s="691">
        <v>5900</v>
      </c>
      <c r="AX234" s="691">
        <v>5900</v>
      </c>
      <c r="AY234" s="691">
        <v>5900</v>
      </c>
      <c r="AZ234" s="691">
        <v>5900</v>
      </c>
      <c r="BA234" s="691">
        <v>5900</v>
      </c>
      <c r="BB234" s="691">
        <v>5900</v>
      </c>
      <c r="BC234" s="691">
        <v>5900</v>
      </c>
      <c r="BD234" s="691">
        <v>5900</v>
      </c>
      <c r="BE234" s="691">
        <v>5900</v>
      </c>
      <c r="BF234" s="691">
        <v>5900</v>
      </c>
      <c r="BG234" s="691">
        <v>5900</v>
      </c>
      <c r="BH234" s="691">
        <v>5900</v>
      </c>
      <c r="BI234" s="691">
        <v>5900</v>
      </c>
      <c r="BJ234" s="691">
        <v>5900</v>
      </c>
      <c r="BK234" s="691">
        <v>5900</v>
      </c>
      <c r="BL234" s="691">
        <v>5900</v>
      </c>
      <c r="BM234" s="691">
        <v>5900</v>
      </c>
      <c r="BN234" s="691">
        <v>5741</v>
      </c>
      <c r="BO234" s="691">
        <v>0</v>
      </c>
      <c r="BP234" s="691">
        <v>0</v>
      </c>
      <c r="BQ234" s="691">
        <v>0</v>
      </c>
      <c r="BR234" s="691">
        <v>0</v>
      </c>
      <c r="BS234" s="691">
        <v>0</v>
      </c>
      <c r="BT234" s="691">
        <v>0</v>
      </c>
      <c r="BU234" s="163"/>
    </row>
    <row r="235" spans="2:73" ht="15.6">
      <c r="B235" s="690"/>
      <c r="C235" s="690"/>
      <c r="D235" s="690" t="s">
        <v>115</v>
      </c>
      <c r="E235" s="690"/>
      <c r="F235" s="690"/>
      <c r="G235" s="690"/>
      <c r="H235" s="690">
        <v>2016</v>
      </c>
      <c r="I235" s="643" t="s">
        <v>576</v>
      </c>
      <c r="J235" s="643" t="s">
        <v>581</v>
      </c>
      <c r="K235" s="632"/>
      <c r="L235" s="691"/>
      <c r="M235" s="691"/>
      <c r="N235" s="691"/>
      <c r="O235" s="691"/>
      <c r="P235" s="691"/>
      <c r="Q235" s="691">
        <v>4</v>
      </c>
      <c r="R235" s="691">
        <v>4</v>
      </c>
      <c r="S235" s="691">
        <v>4</v>
      </c>
      <c r="T235" s="691">
        <v>4</v>
      </c>
      <c r="U235" s="691">
        <v>4</v>
      </c>
      <c r="V235" s="691">
        <v>4</v>
      </c>
      <c r="W235" s="691">
        <v>4</v>
      </c>
      <c r="X235" s="691">
        <v>4</v>
      </c>
      <c r="Y235" s="691">
        <v>4</v>
      </c>
      <c r="Z235" s="691">
        <v>4</v>
      </c>
      <c r="AA235" s="691">
        <v>4</v>
      </c>
      <c r="AB235" s="691">
        <v>4</v>
      </c>
      <c r="AC235" s="691">
        <v>4</v>
      </c>
      <c r="AD235" s="691">
        <v>4</v>
      </c>
      <c r="AE235" s="691">
        <v>4</v>
      </c>
      <c r="AF235" s="691">
        <v>0</v>
      </c>
      <c r="AG235" s="691">
        <v>0</v>
      </c>
      <c r="AH235" s="691">
        <v>0</v>
      </c>
      <c r="AI235" s="691">
        <v>0</v>
      </c>
      <c r="AJ235" s="691">
        <v>0</v>
      </c>
      <c r="AK235" s="691">
        <v>0</v>
      </c>
      <c r="AL235" s="691">
        <v>0</v>
      </c>
      <c r="AM235" s="691">
        <v>0</v>
      </c>
      <c r="AN235" s="691">
        <v>0</v>
      </c>
      <c r="AO235" s="691">
        <v>0</v>
      </c>
      <c r="AP235" s="632"/>
      <c r="AQ235" s="691"/>
      <c r="AR235" s="691"/>
      <c r="AS235" s="691"/>
      <c r="AT235" s="691"/>
      <c r="AU235" s="691"/>
      <c r="AV235" s="691">
        <v>16797</v>
      </c>
      <c r="AW235" s="691">
        <v>16797</v>
      </c>
      <c r="AX235" s="691">
        <v>16797</v>
      </c>
      <c r="AY235" s="691">
        <v>16797</v>
      </c>
      <c r="AZ235" s="691">
        <v>16797</v>
      </c>
      <c r="BA235" s="691">
        <v>16797</v>
      </c>
      <c r="BB235" s="691">
        <v>16797</v>
      </c>
      <c r="BC235" s="691">
        <v>16797</v>
      </c>
      <c r="BD235" s="691">
        <v>16797</v>
      </c>
      <c r="BE235" s="691">
        <v>16797</v>
      </c>
      <c r="BF235" s="691">
        <v>16797</v>
      </c>
      <c r="BG235" s="691">
        <v>16797</v>
      </c>
      <c r="BH235" s="691">
        <v>16797</v>
      </c>
      <c r="BI235" s="691">
        <v>16797</v>
      </c>
      <c r="BJ235" s="691">
        <v>16797</v>
      </c>
      <c r="BK235" s="691">
        <v>5643</v>
      </c>
      <c r="BL235" s="691">
        <v>0</v>
      </c>
      <c r="BM235" s="691">
        <v>0</v>
      </c>
      <c r="BN235" s="691">
        <v>0</v>
      </c>
      <c r="BO235" s="691">
        <v>0</v>
      </c>
      <c r="BP235" s="691">
        <v>0</v>
      </c>
      <c r="BQ235" s="691">
        <v>0</v>
      </c>
      <c r="BR235" s="691">
        <v>0</v>
      </c>
      <c r="BS235" s="691">
        <v>0</v>
      </c>
      <c r="BT235" s="691">
        <v>0</v>
      </c>
      <c r="BU235" s="163"/>
    </row>
    <row r="236" spans="2:73" ht="15.6">
      <c r="B236" s="690"/>
      <c r="C236" s="690"/>
      <c r="D236" s="690" t="s">
        <v>117</v>
      </c>
      <c r="E236" s="690"/>
      <c r="F236" s="690"/>
      <c r="G236" s="690"/>
      <c r="H236" s="690">
        <v>2016</v>
      </c>
      <c r="I236" s="643" t="s">
        <v>576</v>
      </c>
      <c r="J236" s="643" t="s">
        <v>581</v>
      </c>
      <c r="K236" s="632"/>
      <c r="L236" s="691"/>
      <c r="M236" s="691"/>
      <c r="N236" s="691"/>
      <c r="O236" s="691"/>
      <c r="P236" s="691"/>
      <c r="Q236" s="691">
        <v>2</v>
      </c>
      <c r="R236" s="691">
        <v>2</v>
      </c>
      <c r="S236" s="691">
        <v>2</v>
      </c>
      <c r="T236" s="691">
        <v>2</v>
      </c>
      <c r="U236" s="691">
        <v>2</v>
      </c>
      <c r="V236" s="691">
        <v>2</v>
      </c>
      <c r="W236" s="691">
        <v>2</v>
      </c>
      <c r="X236" s="691">
        <v>2</v>
      </c>
      <c r="Y236" s="691">
        <v>2</v>
      </c>
      <c r="Z236" s="691">
        <v>2</v>
      </c>
      <c r="AA236" s="691">
        <v>0</v>
      </c>
      <c r="AB236" s="691">
        <v>0</v>
      </c>
      <c r="AC236" s="691">
        <v>0</v>
      </c>
      <c r="AD236" s="691">
        <v>0</v>
      </c>
      <c r="AE236" s="691">
        <v>0</v>
      </c>
      <c r="AF236" s="691">
        <v>0</v>
      </c>
      <c r="AG236" s="691">
        <v>0</v>
      </c>
      <c r="AH236" s="691">
        <v>0</v>
      </c>
      <c r="AI236" s="691">
        <v>0</v>
      </c>
      <c r="AJ236" s="691">
        <v>0</v>
      </c>
      <c r="AK236" s="691">
        <v>0</v>
      </c>
      <c r="AL236" s="691">
        <v>0</v>
      </c>
      <c r="AM236" s="691">
        <v>0</v>
      </c>
      <c r="AN236" s="691">
        <v>0</v>
      </c>
      <c r="AO236" s="691">
        <v>0</v>
      </c>
      <c r="AP236" s="632"/>
      <c r="AQ236" s="691"/>
      <c r="AR236" s="691"/>
      <c r="AS236" s="691"/>
      <c r="AT236" s="691"/>
      <c r="AU236" s="691"/>
      <c r="AV236" s="691">
        <v>13143</v>
      </c>
      <c r="AW236" s="691">
        <v>13143</v>
      </c>
      <c r="AX236" s="691">
        <v>13143</v>
      </c>
      <c r="AY236" s="691">
        <v>13143</v>
      </c>
      <c r="AZ236" s="691">
        <v>13143</v>
      </c>
      <c r="BA236" s="691">
        <v>13143</v>
      </c>
      <c r="BB236" s="691">
        <v>13143</v>
      </c>
      <c r="BC236" s="691">
        <v>13143</v>
      </c>
      <c r="BD236" s="691">
        <v>13143</v>
      </c>
      <c r="BE236" s="691">
        <v>13143</v>
      </c>
      <c r="BF236" s="691">
        <v>3245</v>
      </c>
      <c r="BG236" s="691">
        <v>0</v>
      </c>
      <c r="BH236" s="691">
        <v>0</v>
      </c>
      <c r="BI236" s="691">
        <v>0</v>
      </c>
      <c r="BJ236" s="691">
        <v>0</v>
      </c>
      <c r="BK236" s="691">
        <v>0</v>
      </c>
      <c r="BL236" s="691">
        <v>0</v>
      </c>
      <c r="BM236" s="691">
        <v>0</v>
      </c>
      <c r="BN236" s="691">
        <v>0</v>
      </c>
      <c r="BO236" s="691">
        <v>0</v>
      </c>
      <c r="BP236" s="691">
        <v>0</v>
      </c>
      <c r="BQ236" s="691">
        <v>0</v>
      </c>
      <c r="BR236" s="691">
        <v>0</v>
      </c>
      <c r="BS236" s="691">
        <v>0</v>
      </c>
      <c r="BT236" s="691">
        <v>0</v>
      </c>
      <c r="BU236" s="163"/>
    </row>
    <row r="237" spans="2:73" ht="15.6">
      <c r="B237" s="690"/>
      <c r="C237" s="690"/>
      <c r="D237" s="690" t="s">
        <v>118</v>
      </c>
      <c r="E237" s="690"/>
      <c r="F237" s="690"/>
      <c r="G237" s="690"/>
      <c r="H237" s="690">
        <v>2016</v>
      </c>
      <c r="I237" s="643" t="s">
        <v>576</v>
      </c>
      <c r="J237" s="643" t="s">
        <v>581</v>
      </c>
      <c r="K237" s="632"/>
      <c r="L237" s="691"/>
      <c r="M237" s="691"/>
      <c r="N237" s="691"/>
      <c r="O237" s="691"/>
      <c r="P237" s="691"/>
      <c r="Q237" s="691">
        <v>374</v>
      </c>
      <c r="R237" s="691">
        <v>404</v>
      </c>
      <c r="S237" s="691">
        <v>404</v>
      </c>
      <c r="T237" s="691">
        <v>404</v>
      </c>
      <c r="U237" s="691">
        <v>404</v>
      </c>
      <c r="V237" s="691">
        <v>404</v>
      </c>
      <c r="W237" s="691">
        <v>404</v>
      </c>
      <c r="X237" s="691">
        <v>404</v>
      </c>
      <c r="Y237" s="691">
        <v>404</v>
      </c>
      <c r="Z237" s="691">
        <v>404</v>
      </c>
      <c r="AA237" s="691">
        <v>397</v>
      </c>
      <c r="AB237" s="691">
        <v>339</v>
      </c>
      <c r="AC237" s="691">
        <v>239</v>
      </c>
      <c r="AD237" s="691">
        <v>239</v>
      </c>
      <c r="AE237" s="691">
        <v>32</v>
      </c>
      <c r="AF237" s="691">
        <v>0</v>
      </c>
      <c r="AG237" s="691">
        <v>0</v>
      </c>
      <c r="AH237" s="691">
        <v>0</v>
      </c>
      <c r="AI237" s="691">
        <v>0</v>
      </c>
      <c r="AJ237" s="691">
        <v>0</v>
      </c>
      <c r="AK237" s="691">
        <v>0</v>
      </c>
      <c r="AL237" s="691">
        <v>0</v>
      </c>
      <c r="AM237" s="691">
        <v>0</v>
      </c>
      <c r="AN237" s="691">
        <v>0</v>
      </c>
      <c r="AO237" s="691">
        <v>0</v>
      </c>
      <c r="AP237" s="632"/>
      <c r="AQ237" s="691"/>
      <c r="AR237" s="691"/>
      <c r="AS237" s="691"/>
      <c r="AT237" s="691"/>
      <c r="AU237" s="691"/>
      <c r="AV237" s="691">
        <v>2540719</v>
      </c>
      <c r="AW237" s="691">
        <v>2719780</v>
      </c>
      <c r="AX237" s="691">
        <v>2720273</v>
      </c>
      <c r="AY237" s="691">
        <v>2720273</v>
      </c>
      <c r="AZ237" s="691">
        <v>2720273</v>
      </c>
      <c r="BA237" s="691">
        <v>2720273</v>
      </c>
      <c r="BB237" s="691">
        <v>2720273</v>
      </c>
      <c r="BC237" s="691">
        <v>2720273</v>
      </c>
      <c r="BD237" s="691">
        <v>2720273</v>
      </c>
      <c r="BE237" s="691">
        <v>2720273</v>
      </c>
      <c r="BF237" s="691">
        <v>2685754</v>
      </c>
      <c r="BG237" s="691">
        <v>2367564</v>
      </c>
      <c r="BH237" s="691">
        <v>1324011</v>
      </c>
      <c r="BI237" s="691">
        <v>1324011</v>
      </c>
      <c r="BJ237" s="691">
        <v>121872</v>
      </c>
      <c r="BK237" s="691">
        <v>0</v>
      </c>
      <c r="BL237" s="691">
        <v>0</v>
      </c>
      <c r="BM237" s="691">
        <v>0</v>
      </c>
      <c r="BN237" s="691">
        <v>0</v>
      </c>
      <c r="BO237" s="691">
        <v>0</v>
      </c>
      <c r="BP237" s="691">
        <v>0</v>
      </c>
      <c r="BQ237" s="691">
        <v>0</v>
      </c>
      <c r="BR237" s="691">
        <v>0</v>
      </c>
      <c r="BS237" s="691">
        <v>0</v>
      </c>
      <c r="BT237" s="691">
        <v>0</v>
      </c>
      <c r="BU237" s="163"/>
    </row>
    <row r="238" spans="2:73" ht="15.6">
      <c r="B238" s="690"/>
      <c r="C238" s="690"/>
      <c r="D238" s="690" t="s">
        <v>124</v>
      </c>
      <c r="E238" s="690"/>
      <c r="F238" s="690"/>
      <c r="G238" s="690"/>
      <c r="H238" s="690">
        <v>2016</v>
      </c>
      <c r="I238" s="643" t="s">
        <v>576</v>
      </c>
      <c r="J238" s="643" t="s">
        <v>581</v>
      </c>
      <c r="K238" s="632"/>
      <c r="L238" s="691"/>
      <c r="M238" s="691"/>
      <c r="N238" s="691"/>
      <c r="O238" s="691"/>
      <c r="P238" s="691"/>
      <c r="Q238" s="691">
        <v>0</v>
      </c>
      <c r="R238" s="691">
        <v>0</v>
      </c>
      <c r="S238" s="691">
        <v>0</v>
      </c>
      <c r="T238" s="691">
        <v>0</v>
      </c>
      <c r="U238" s="691">
        <v>0</v>
      </c>
      <c r="V238" s="691">
        <v>0</v>
      </c>
      <c r="W238" s="691">
        <v>0</v>
      </c>
      <c r="X238" s="691">
        <v>0</v>
      </c>
      <c r="Y238" s="691">
        <v>0</v>
      </c>
      <c r="Z238" s="691">
        <v>0</v>
      </c>
      <c r="AA238" s="691">
        <v>0</v>
      </c>
      <c r="AB238" s="691">
        <v>0</v>
      </c>
      <c r="AC238" s="691">
        <v>0</v>
      </c>
      <c r="AD238" s="691">
        <v>0</v>
      </c>
      <c r="AE238" s="691">
        <v>0</v>
      </c>
      <c r="AF238" s="691">
        <v>0</v>
      </c>
      <c r="AG238" s="691">
        <v>0</v>
      </c>
      <c r="AH238" s="691">
        <v>0</v>
      </c>
      <c r="AI238" s="691">
        <v>0</v>
      </c>
      <c r="AJ238" s="691">
        <v>0</v>
      </c>
      <c r="AK238" s="691">
        <v>0</v>
      </c>
      <c r="AL238" s="691">
        <v>0</v>
      </c>
      <c r="AM238" s="691">
        <v>0</v>
      </c>
      <c r="AN238" s="691">
        <v>0</v>
      </c>
      <c r="AO238" s="691">
        <v>0</v>
      </c>
      <c r="AP238" s="632"/>
      <c r="AQ238" s="691"/>
      <c r="AR238" s="691"/>
      <c r="AS238" s="691"/>
      <c r="AT238" s="691"/>
      <c r="AU238" s="691"/>
      <c r="AV238" s="691">
        <v>1671</v>
      </c>
      <c r="AW238" s="691">
        <v>1671</v>
      </c>
      <c r="AX238" s="691">
        <v>1671</v>
      </c>
      <c r="AY238" s="691">
        <v>835</v>
      </c>
      <c r="AZ238" s="691">
        <v>835</v>
      </c>
      <c r="BA238" s="691">
        <v>0</v>
      </c>
      <c r="BB238" s="691">
        <v>0</v>
      </c>
      <c r="BC238" s="691">
        <v>0</v>
      </c>
      <c r="BD238" s="691">
        <v>0</v>
      </c>
      <c r="BE238" s="691">
        <v>0</v>
      </c>
      <c r="BF238" s="691">
        <v>0</v>
      </c>
      <c r="BG238" s="691">
        <v>0</v>
      </c>
      <c r="BH238" s="691">
        <v>0</v>
      </c>
      <c r="BI238" s="691">
        <v>0</v>
      </c>
      <c r="BJ238" s="691">
        <v>0</v>
      </c>
      <c r="BK238" s="691">
        <v>0</v>
      </c>
      <c r="BL238" s="691">
        <v>0</v>
      </c>
      <c r="BM238" s="691">
        <v>0</v>
      </c>
      <c r="BN238" s="691">
        <v>0</v>
      </c>
      <c r="BO238" s="691">
        <v>0</v>
      </c>
      <c r="BP238" s="691">
        <v>0</v>
      </c>
      <c r="BQ238" s="691">
        <v>0</v>
      </c>
      <c r="BR238" s="691">
        <v>0</v>
      </c>
      <c r="BS238" s="691">
        <v>0</v>
      </c>
      <c r="BT238" s="691">
        <v>0</v>
      </c>
      <c r="BU238" s="163"/>
    </row>
    <row r="239" spans="2:73" ht="15.6">
      <c r="B239" s="690"/>
      <c r="C239" s="690"/>
      <c r="D239" s="690" t="s">
        <v>113</v>
      </c>
      <c r="E239" s="690"/>
      <c r="F239" s="690"/>
      <c r="G239" s="690"/>
      <c r="H239" s="690">
        <v>2017</v>
      </c>
      <c r="I239" s="643" t="s">
        <v>576</v>
      </c>
      <c r="J239" s="643" t="s">
        <v>588</v>
      </c>
      <c r="K239" s="632"/>
      <c r="L239" s="691"/>
      <c r="M239" s="691"/>
      <c r="N239" s="691"/>
      <c r="O239" s="691"/>
      <c r="P239" s="691"/>
      <c r="Q239" s="691"/>
      <c r="R239" s="691"/>
      <c r="S239" s="691"/>
      <c r="T239" s="691"/>
      <c r="U239" s="691"/>
      <c r="V239" s="691"/>
      <c r="W239" s="691"/>
      <c r="X239" s="691"/>
      <c r="Y239" s="691"/>
      <c r="Z239" s="691"/>
      <c r="AA239" s="691"/>
      <c r="AB239" s="691"/>
      <c r="AC239" s="691"/>
      <c r="AD239" s="691"/>
      <c r="AE239" s="691"/>
      <c r="AF239" s="691"/>
      <c r="AG239" s="691"/>
      <c r="AH239" s="691"/>
      <c r="AI239" s="691"/>
      <c r="AJ239" s="691"/>
      <c r="AK239" s="691"/>
      <c r="AL239" s="691"/>
      <c r="AM239" s="691"/>
      <c r="AN239" s="691"/>
      <c r="AO239" s="691"/>
      <c r="AP239" s="632"/>
      <c r="AQ239" s="691"/>
      <c r="AR239" s="691"/>
      <c r="AS239" s="691"/>
      <c r="AT239" s="691"/>
      <c r="AU239" s="691"/>
      <c r="AV239" s="691"/>
      <c r="AW239" s="691">
        <v>8932888.6747930627</v>
      </c>
      <c r="AX239" s="691">
        <v>7189612.3010924282</v>
      </c>
      <c r="AY239" s="691">
        <v>7189612.3010924282</v>
      </c>
      <c r="AZ239" s="691">
        <v>7189612.3010924282</v>
      </c>
      <c r="BA239" s="691">
        <v>7189612.3010924282</v>
      </c>
      <c r="BB239" s="691">
        <v>7189612.3010924282</v>
      </c>
      <c r="BC239" s="691">
        <v>7189612.3010924282</v>
      </c>
      <c r="BD239" s="691">
        <v>7189612.3010924282</v>
      </c>
      <c r="BE239" s="691">
        <v>7189612.3010924282</v>
      </c>
      <c r="BF239" s="691">
        <v>7189612.3010924282</v>
      </c>
      <c r="BG239" s="691">
        <v>7189612.3010924282</v>
      </c>
      <c r="BH239" s="691">
        <v>7189612.3010924282</v>
      </c>
      <c r="BI239" s="691">
        <v>7189612.3010924282</v>
      </c>
      <c r="BJ239" s="691">
        <v>7189612.3010924282</v>
      </c>
      <c r="BK239" s="691">
        <v>7189612.3010924282</v>
      </c>
      <c r="BL239" s="691">
        <v>7189612.3010924282</v>
      </c>
      <c r="BM239" s="691">
        <v>7189612.3010924282</v>
      </c>
      <c r="BN239" s="691">
        <v>7189612.3010924282</v>
      </c>
      <c r="BO239" s="691">
        <v>7189612.3010924282</v>
      </c>
      <c r="BP239" s="691">
        <v>7189612.3010924282</v>
      </c>
      <c r="BQ239" s="691">
        <v>7189612.3010924282</v>
      </c>
      <c r="BR239" s="691">
        <v>7189612.3010924282</v>
      </c>
      <c r="BS239" s="691">
        <v>7189612.3010924282</v>
      </c>
      <c r="BT239" s="691">
        <v>7189612.3010924282</v>
      </c>
      <c r="BU239" s="163"/>
    </row>
    <row r="240" spans="2:73" ht="15.6">
      <c r="B240" s="690"/>
      <c r="C240" s="690"/>
      <c r="D240" s="690" t="s">
        <v>114</v>
      </c>
      <c r="E240" s="690"/>
      <c r="F240" s="690"/>
      <c r="G240" s="690"/>
      <c r="H240" s="690">
        <v>2017</v>
      </c>
      <c r="I240" s="643" t="s">
        <v>576</v>
      </c>
      <c r="J240" s="643" t="s">
        <v>588</v>
      </c>
      <c r="K240" s="632"/>
      <c r="L240" s="691"/>
      <c r="M240" s="691"/>
      <c r="N240" s="691"/>
      <c r="O240" s="691"/>
      <c r="P240" s="691"/>
      <c r="Q240" s="691"/>
      <c r="R240" s="691">
        <v>460.33800000000065</v>
      </c>
      <c r="S240" s="691">
        <f>+R240</f>
        <v>460.33800000000065</v>
      </c>
      <c r="T240" s="691">
        <f t="shared" ref="T240:AL240" si="0">+S240</f>
        <v>460.33800000000065</v>
      </c>
      <c r="U240" s="691">
        <f t="shared" si="0"/>
        <v>460.33800000000065</v>
      </c>
      <c r="V240" s="691">
        <f t="shared" si="0"/>
        <v>460.33800000000065</v>
      </c>
      <c r="W240" s="691">
        <f t="shared" si="0"/>
        <v>460.33800000000065</v>
      </c>
      <c r="X240" s="691">
        <f t="shared" si="0"/>
        <v>460.33800000000065</v>
      </c>
      <c r="Y240" s="691">
        <f t="shared" si="0"/>
        <v>460.33800000000065</v>
      </c>
      <c r="Z240" s="691">
        <f t="shared" si="0"/>
        <v>460.33800000000065</v>
      </c>
      <c r="AA240" s="691">
        <f t="shared" si="0"/>
        <v>460.33800000000065</v>
      </c>
      <c r="AB240" s="691">
        <f t="shared" si="0"/>
        <v>460.33800000000065</v>
      </c>
      <c r="AC240" s="691">
        <f t="shared" si="0"/>
        <v>460.33800000000065</v>
      </c>
      <c r="AD240" s="691">
        <f t="shared" si="0"/>
        <v>460.33800000000065</v>
      </c>
      <c r="AE240" s="691">
        <f t="shared" si="0"/>
        <v>460.33800000000065</v>
      </c>
      <c r="AF240" s="691">
        <f t="shared" si="0"/>
        <v>460.33800000000065</v>
      </c>
      <c r="AG240" s="691">
        <f t="shared" si="0"/>
        <v>460.33800000000065</v>
      </c>
      <c r="AH240" s="691">
        <f t="shared" si="0"/>
        <v>460.33800000000065</v>
      </c>
      <c r="AI240" s="691">
        <f t="shared" si="0"/>
        <v>460.33800000000065</v>
      </c>
      <c r="AJ240" s="691">
        <f t="shared" si="0"/>
        <v>460.33800000000065</v>
      </c>
      <c r="AK240" s="691">
        <f t="shared" si="0"/>
        <v>460.33800000000065</v>
      </c>
      <c r="AL240" s="691">
        <f t="shared" si="0"/>
        <v>460.33800000000065</v>
      </c>
      <c r="AM240" s="691"/>
      <c r="AN240" s="691"/>
      <c r="AO240" s="691"/>
      <c r="AP240" s="632"/>
      <c r="AQ240" s="691"/>
      <c r="AR240" s="691"/>
      <c r="AS240" s="691"/>
      <c r="AT240" s="691"/>
      <c r="AU240" s="691"/>
      <c r="AV240" s="691"/>
      <c r="AW240" s="691">
        <v>1645782.859347262</v>
      </c>
      <c r="AX240" s="691">
        <v>1645782.859347262</v>
      </c>
      <c r="AY240" s="691">
        <v>1645782.859347262</v>
      </c>
      <c r="AZ240" s="691">
        <v>1645782.859347262</v>
      </c>
      <c r="BA240" s="691">
        <v>1645782.859347262</v>
      </c>
      <c r="BB240" s="691">
        <v>1645782.859347262</v>
      </c>
      <c r="BC240" s="691">
        <v>1645782.859347262</v>
      </c>
      <c r="BD240" s="691">
        <v>1645782.859347262</v>
      </c>
      <c r="BE240" s="691">
        <v>1645782.859347262</v>
      </c>
      <c r="BF240" s="691">
        <v>1645782.859347262</v>
      </c>
      <c r="BG240" s="691">
        <v>1645782.859347262</v>
      </c>
      <c r="BH240" s="691">
        <v>1645782.859347262</v>
      </c>
      <c r="BI240" s="691">
        <v>1645782.859347262</v>
      </c>
      <c r="BJ240" s="691">
        <v>1645782.859347262</v>
      </c>
      <c r="BK240" s="691">
        <v>1645782.859347262</v>
      </c>
      <c r="BL240" s="691">
        <v>1645782.859347262</v>
      </c>
      <c r="BM240" s="691">
        <v>1645782.859347262</v>
      </c>
      <c r="BN240" s="691">
        <v>1645782.859347262</v>
      </c>
      <c r="BO240" s="691">
        <v>1645782.859347262</v>
      </c>
      <c r="BP240" s="691">
        <v>1645782.859347262</v>
      </c>
      <c r="BQ240" s="691">
        <v>1645782.859347262</v>
      </c>
      <c r="BR240" s="691">
        <v>1645782.859347262</v>
      </c>
      <c r="BS240" s="691">
        <v>1645782.859347262</v>
      </c>
      <c r="BT240" s="691">
        <v>1645782.859347262</v>
      </c>
      <c r="BU240" s="163"/>
    </row>
    <row r="241" spans="2:73" ht="15.6">
      <c r="B241" s="690"/>
      <c r="C241" s="690"/>
      <c r="D241" s="690" t="s">
        <v>116</v>
      </c>
      <c r="E241" s="690"/>
      <c r="F241" s="690"/>
      <c r="G241" s="690"/>
      <c r="H241" s="690">
        <v>2017</v>
      </c>
      <c r="I241" s="643" t="s">
        <v>576</v>
      </c>
      <c r="J241" s="643" t="s">
        <v>588</v>
      </c>
      <c r="K241" s="632"/>
      <c r="L241" s="691"/>
      <c r="M241" s="691"/>
      <c r="N241" s="691"/>
      <c r="O241" s="691"/>
      <c r="P241" s="691"/>
      <c r="Q241" s="691"/>
      <c r="R241" s="691">
        <v>4.4956868000000014</v>
      </c>
      <c r="S241" s="691">
        <f>+R241</f>
        <v>4.4956868000000014</v>
      </c>
      <c r="T241" s="691">
        <f t="shared" ref="T241:AL241" si="1">+S241</f>
        <v>4.4956868000000014</v>
      </c>
      <c r="U241" s="691">
        <f t="shared" si="1"/>
        <v>4.4956868000000014</v>
      </c>
      <c r="V241" s="691">
        <f t="shared" si="1"/>
        <v>4.4956868000000014</v>
      </c>
      <c r="W241" s="691">
        <f t="shared" si="1"/>
        <v>4.4956868000000014</v>
      </c>
      <c r="X241" s="691">
        <f t="shared" si="1"/>
        <v>4.4956868000000014</v>
      </c>
      <c r="Y241" s="691">
        <f t="shared" si="1"/>
        <v>4.4956868000000014</v>
      </c>
      <c r="Z241" s="691">
        <f t="shared" si="1"/>
        <v>4.4956868000000014</v>
      </c>
      <c r="AA241" s="691">
        <f t="shared" si="1"/>
        <v>4.4956868000000014</v>
      </c>
      <c r="AB241" s="691">
        <f t="shared" si="1"/>
        <v>4.4956868000000014</v>
      </c>
      <c r="AC241" s="691">
        <f t="shared" si="1"/>
        <v>4.4956868000000014</v>
      </c>
      <c r="AD241" s="691">
        <f t="shared" si="1"/>
        <v>4.4956868000000014</v>
      </c>
      <c r="AE241" s="691">
        <f t="shared" si="1"/>
        <v>4.4956868000000014</v>
      </c>
      <c r="AF241" s="691">
        <f t="shared" si="1"/>
        <v>4.4956868000000014</v>
      </c>
      <c r="AG241" s="691">
        <f t="shared" si="1"/>
        <v>4.4956868000000014</v>
      </c>
      <c r="AH241" s="691">
        <f t="shared" si="1"/>
        <v>4.4956868000000014</v>
      </c>
      <c r="AI241" s="691">
        <f t="shared" si="1"/>
        <v>4.4956868000000014</v>
      </c>
      <c r="AJ241" s="691">
        <f t="shared" si="1"/>
        <v>4.4956868000000014</v>
      </c>
      <c r="AK241" s="691">
        <f t="shared" si="1"/>
        <v>4.4956868000000014</v>
      </c>
      <c r="AL241" s="691">
        <f t="shared" si="1"/>
        <v>4.4956868000000014</v>
      </c>
      <c r="AM241" s="691"/>
      <c r="AN241" s="691"/>
      <c r="AO241" s="691"/>
      <c r="AP241" s="632"/>
      <c r="AQ241" s="691"/>
      <c r="AR241" s="691"/>
      <c r="AS241" s="691"/>
      <c r="AT241" s="691"/>
      <c r="AU241" s="691"/>
      <c r="AV241" s="691"/>
      <c r="AW241" s="691">
        <v>21245.704163400005</v>
      </c>
      <c r="AX241" s="691">
        <v>21245.704163400005</v>
      </c>
      <c r="AY241" s="691">
        <v>21245.704163400005</v>
      </c>
      <c r="AZ241" s="691">
        <v>21245.704163400005</v>
      </c>
      <c r="BA241" s="691">
        <v>21245.704163400005</v>
      </c>
      <c r="BB241" s="691">
        <v>21245.704163400005</v>
      </c>
      <c r="BC241" s="691">
        <v>21245.704163400005</v>
      </c>
      <c r="BD241" s="691">
        <v>21245.704163400005</v>
      </c>
      <c r="BE241" s="691">
        <v>21245.704163400005</v>
      </c>
      <c r="BF241" s="691">
        <v>21245.704163400005</v>
      </c>
      <c r="BG241" s="691">
        <v>21245.704163400005</v>
      </c>
      <c r="BH241" s="691">
        <v>21245.704163400005</v>
      </c>
      <c r="BI241" s="691">
        <v>21245.704163400005</v>
      </c>
      <c r="BJ241" s="691">
        <v>21245.704163400005</v>
      </c>
      <c r="BK241" s="691">
        <v>21245.704163400005</v>
      </c>
      <c r="BL241" s="691">
        <v>21245.704163400005</v>
      </c>
      <c r="BM241" s="691">
        <v>21245.704163400005</v>
      </c>
      <c r="BN241" s="691">
        <v>21245.704163400005</v>
      </c>
      <c r="BO241" s="691">
        <v>21245.704163400005</v>
      </c>
      <c r="BP241" s="691">
        <v>21245.704163400005</v>
      </c>
      <c r="BQ241" s="691">
        <v>21245.704163400005</v>
      </c>
      <c r="BR241" s="691">
        <v>21245.704163400005</v>
      </c>
      <c r="BS241" s="691">
        <v>21245.704163400005</v>
      </c>
      <c r="BT241" s="691">
        <v>21245.704163400005</v>
      </c>
      <c r="BU241" s="163"/>
    </row>
    <row r="242" spans="2:73" ht="15.6">
      <c r="B242" s="690"/>
      <c r="C242" s="690"/>
      <c r="D242" s="690" t="s">
        <v>784</v>
      </c>
      <c r="E242" s="690"/>
      <c r="F242" s="690"/>
      <c r="G242" s="690"/>
      <c r="H242" s="690">
        <v>2017</v>
      </c>
      <c r="I242" s="643" t="s">
        <v>576</v>
      </c>
      <c r="J242" s="643" t="s">
        <v>588</v>
      </c>
      <c r="K242" s="632"/>
      <c r="L242" s="691"/>
      <c r="M242" s="691"/>
      <c r="N242" s="691"/>
      <c r="O242" s="691"/>
      <c r="P242" s="691"/>
      <c r="Q242" s="691"/>
      <c r="R242" s="691">
        <v>458.47971814595218</v>
      </c>
      <c r="S242" s="691">
        <f>+R242</f>
        <v>458.47971814595218</v>
      </c>
      <c r="T242" s="691">
        <f t="shared" ref="T242:AL242" si="2">+S242</f>
        <v>458.47971814595218</v>
      </c>
      <c r="U242" s="691">
        <f t="shared" si="2"/>
        <v>458.47971814595218</v>
      </c>
      <c r="V242" s="691">
        <f t="shared" si="2"/>
        <v>458.47971814595218</v>
      </c>
      <c r="W242" s="691">
        <f t="shared" si="2"/>
        <v>458.47971814595218</v>
      </c>
      <c r="X242" s="691">
        <f t="shared" si="2"/>
        <v>458.47971814595218</v>
      </c>
      <c r="Y242" s="691">
        <f t="shared" si="2"/>
        <v>458.47971814595218</v>
      </c>
      <c r="Z242" s="691">
        <f t="shared" si="2"/>
        <v>458.47971814595218</v>
      </c>
      <c r="AA242" s="691">
        <f t="shared" si="2"/>
        <v>458.47971814595218</v>
      </c>
      <c r="AB242" s="691">
        <f t="shared" si="2"/>
        <v>458.47971814595218</v>
      </c>
      <c r="AC242" s="691">
        <f t="shared" si="2"/>
        <v>458.47971814595218</v>
      </c>
      <c r="AD242" s="691">
        <f t="shared" si="2"/>
        <v>458.47971814595218</v>
      </c>
      <c r="AE242" s="691">
        <f t="shared" si="2"/>
        <v>458.47971814595218</v>
      </c>
      <c r="AF242" s="691">
        <f t="shared" si="2"/>
        <v>458.47971814595218</v>
      </c>
      <c r="AG242" s="691">
        <f t="shared" si="2"/>
        <v>458.47971814595218</v>
      </c>
      <c r="AH242" s="691">
        <f t="shared" si="2"/>
        <v>458.47971814595218</v>
      </c>
      <c r="AI242" s="691">
        <f t="shared" si="2"/>
        <v>458.47971814595218</v>
      </c>
      <c r="AJ242" s="691">
        <f t="shared" si="2"/>
        <v>458.47971814595218</v>
      </c>
      <c r="AK242" s="691">
        <f t="shared" si="2"/>
        <v>458.47971814595218</v>
      </c>
      <c r="AL242" s="691">
        <f t="shared" si="2"/>
        <v>458.47971814595218</v>
      </c>
      <c r="AM242" s="691"/>
      <c r="AN242" s="691"/>
      <c r="AO242" s="691"/>
      <c r="AP242" s="632"/>
      <c r="AQ242" s="691"/>
      <c r="AR242" s="691"/>
      <c r="AS242" s="691"/>
      <c r="AT242" s="691"/>
      <c r="AU242" s="691"/>
      <c r="AV242" s="691"/>
      <c r="AW242" s="691">
        <v>6685194.2673836313</v>
      </c>
      <c r="AX242" s="691">
        <v>4841340.5932746371</v>
      </c>
      <c r="AY242" s="691">
        <v>4841340.5932746371</v>
      </c>
      <c r="AZ242" s="691">
        <v>4841340.5932746371</v>
      </c>
      <c r="BA242" s="691">
        <v>4841340.5932746371</v>
      </c>
      <c r="BB242" s="691">
        <v>4841340.5932746371</v>
      </c>
      <c r="BC242" s="691">
        <v>4841340.5932746371</v>
      </c>
      <c r="BD242" s="691">
        <v>4841340.5932746371</v>
      </c>
      <c r="BE242" s="691">
        <v>4841340.5932746371</v>
      </c>
      <c r="BF242" s="691">
        <v>4841340.5932746371</v>
      </c>
      <c r="BG242" s="691">
        <v>4841340.5932746371</v>
      </c>
      <c r="BH242" s="691">
        <v>4841340.5932746371</v>
      </c>
      <c r="BI242" s="691">
        <v>4841340.5932746371</v>
      </c>
      <c r="BJ242" s="691">
        <v>4841340.5932746371</v>
      </c>
      <c r="BK242" s="691">
        <v>4841340.5932746371</v>
      </c>
      <c r="BL242" s="691">
        <v>4841340.5932746371</v>
      </c>
      <c r="BM242" s="691">
        <v>4841340.5932746371</v>
      </c>
      <c r="BN242" s="691">
        <v>4841340.5932746371</v>
      </c>
      <c r="BO242" s="691">
        <v>4841340.5932746371</v>
      </c>
      <c r="BP242" s="691">
        <v>4841340.5932746371</v>
      </c>
      <c r="BQ242" s="691">
        <v>4841340.5932746371</v>
      </c>
      <c r="BR242" s="691">
        <v>4841340.5932746371</v>
      </c>
      <c r="BS242" s="691">
        <v>4841340.5932746371</v>
      </c>
      <c r="BT242" s="691">
        <v>4841340.5932746371</v>
      </c>
      <c r="BU242" s="163"/>
    </row>
    <row r="243" spans="2:73" ht="15.6">
      <c r="B243" s="690"/>
      <c r="C243" s="690"/>
      <c r="D243" s="690" t="s">
        <v>115</v>
      </c>
      <c r="E243" s="690"/>
      <c r="F243" s="690"/>
      <c r="G243" s="690"/>
      <c r="H243" s="690">
        <v>2017</v>
      </c>
      <c r="I243" s="643" t="s">
        <v>576</v>
      </c>
      <c r="J243" s="643" t="s">
        <v>588</v>
      </c>
      <c r="K243" s="632"/>
      <c r="L243" s="691"/>
      <c r="M243" s="691"/>
      <c r="N243" s="691"/>
      <c r="O243" s="691"/>
      <c r="P243" s="691"/>
      <c r="Q243" s="691"/>
      <c r="R243" s="691">
        <v>80.631526773999994</v>
      </c>
      <c r="S243" s="691">
        <f>+R243</f>
        <v>80.631526773999994</v>
      </c>
      <c r="T243" s="691">
        <f t="shared" ref="T243:AL243" si="3">+S243</f>
        <v>80.631526773999994</v>
      </c>
      <c r="U243" s="691">
        <f t="shared" si="3"/>
        <v>80.631526773999994</v>
      </c>
      <c r="V243" s="691">
        <f t="shared" si="3"/>
        <v>80.631526773999994</v>
      </c>
      <c r="W243" s="691">
        <f t="shared" si="3"/>
        <v>80.631526773999994</v>
      </c>
      <c r="X243" s="691">
        <f t="shared" si="3"/>
        <v>80.631526773999994</v>
      </c>
      <c r="Y243" s="691">
        <f t="shared" si="3"/>
        <v>80.631526773999994</v>
      </c>
      <c r="Z243" s="691">
        <f t="shared" si="3"/>
        <v>80.631526773999994</v>
      </c>
      <c r="AA243" s="691">
        <f t="shared" si="3"/>
        <v>80.631526773999994</v>
      </c>
      <c r="AB243" s="691">
        <f t="shared" si="3"/>
        <v>80.631526773999994</v>
      </c>
      <c r="AC243" s="691">
        <f t="shared" si="3"/>
        <v>80.631526773999994</v>
      </c>
      <c r="AD243" s="691">
        <f t="shared" si="3"/>
        <v>80.631526773999994</v>
      </c>
      <c r="AE243" s="691">
        <f t="shared" si="3"/>
        <v>80.631526773999994</v>
      </c>
      <c r="AF243" s="691">
        <f t="shared" si="3"/>
        <v>80.631526773999994</v>
      </c>
      <c r="AG243" s="691">
        <f t="shared" si="3"/>
        <v>80.631526773999994</v>
      </c>
      <c r="AH243" s="691">
        <f t="shared" si="3"/>
        <v>80.631526773999994</v>
      </c>
      <c r="AI243" s="691">
        <f t="shared" si="3"/>
        <v>80.631526773999994</v>
      </c>
      <c r="AJ243" s="691">
        <f t="shared" si="3"/>
        <v>80.631526773999994</v>
      </c>
      <c r="AK243" s="691">
        <f t="shared" si="3"/>
        <v>80.631526773999994</v>
      </c>
      <c r="AL243" s="691">
        <f t="shared" si="3"/>
        <v>80.631526773999994</v>
      </c>
      <c r="AM243" s="691"/>
      <c r="AN243" s="691"/>
      <c r="AO243" s="691"/>
      <c r="AP243" s="632"/>
      <c r="AQ243" s="691"/>
      <c r="AR243" s="691"/>
      <c r="AS243" s="691"/>
      <c r="AT243" s="691"/>
      <c r="AU243" s="691"/>
      <c r="AV243" s="691"/>
      <c r="AW243" s="691">
        <v>574021.36418015696</v>
      </c>
      <c r="AX243" s="691">
        <v>574021.36418015696</v>
      </c>
      <c r="AY243" s="691">
        <v>574021.36418015696</v>
      </c>
      <c r="AZ243" s="691">
        <v>574021.36418015696</v>
      </c>
      <c r="BA243" s="691">
        <v>574021.36418015696</v>
      </c>
      <c r="BB243" s="691">
        <v>574021.36418015696</v>
      </c>
      <c r="BC243" s="691">
        <v>574021.36418015696</v>
      </c>
      <c r="BD243" s="691">
        <v>574021.36418015696</v>
      </c>
      <c r="BE243" s="691">
        <v>574021.36418015696</v>
      </c>
      <c r="BF243" s="691">
        <v>574021.36418015696</v>
      </c>
      <c r="BG243" s="691">
        <v>574021.36418015696</v>
      </c>
      <c r="BH243" s="691">
        <v>574021.36418015696</v>
      </c>
      <c r="BI243" s="691">
        <v>574021.36418015696</v>
      </c>
      <c r="BJ243" s="691">
        <v>574021.36418015696</v>
      </c>
      <c r="BK243" s="691">
        <v>574021.36418015696</v>
      </c>
      <c r="BL243" s="691">
        <v>574021.36418015696</v>
      </c>
      <c r="BM243" s="691">
        <v>574021.36418015696</v>
      </c>
      <c r="BN243" s="691">
        <v>574021.36418015696</v>
      </c>
      <c r="BO243" s="691">
        <v>574021.36418015696</v>
      </c>
      <c r="BP243" s="691">
        <v>574021.36418015696</v>
      </c>
      <c r="BQ243" s="691">
        <v>574021.36418015696</v>
      </c>
      <c r="BR243" s="691">
        <v>574021.36418015696</v>
      </c>
      <c r="BS243" s="691">
        <v>574021.36418015696</v>
      </c>
      <c r="BT243" s="691">
        <v>574021.36418015696</v>
      </c>
      <c r="BU243" s="163"/>
    </row>
    <row r="244" spans="2:73" ht="15.6">
      <c r="B244" s="690"/>
      <c r="C244" s="690"/>
      <c r="D244" s="690" t="s">
        <v>785</v>
      </c>
      <c r="E244" s="690"/>
      <c r="F244" s="690"/>
      <c r="G244" s="690"/>
      <c r="H244" s="690">
        <v>2017</v>
      </c>
      <c r="I244" s="643" t="s">
        <v>576</v>
      </c>
      <c r="J244" s="643" t="s">
        <v>588</v>
      </c>
      <c r="K244" s="632"/>
      <c r="L244" s="691"/>
      <c r="M244" s="691"/>
      <c r="N244" s="691"/>
      <c r="O244" s="691"/>
      <c r="P244" s="691"/>
      <c r="Q244" s="691"/>
      <c r="R244" s="691"/>
      <c r="S244" s="691"/>
      <c r="T244" s="691"/>
      <c r="U244" s="691"/>
      <c r="V244" s="691"/>
      <c r="W244" s="691"/>
      <c r="X244" s="691"/>
      <c r="Y244" s="691"/>
      <c r="Z244" s="691"/>
      <c r="AA244" s="691"/>
      <c r="AB244" s="691"/>
      <c r="AC244" s="691"/>
      <c r="AD244" s="691"/>
      <c r="AE244" s="691"/>
      <c r="AF244" s="691"/>
      <c r="AG244" s="691"/>
      <c r="AH244" s="691"/>
      <c r="AI244" s="691"/>
      <c r="AJ244" s="691"/>
      <c r="AK244" s="691"/>
      <c r="AL244" s="691"/>
      <c r="AM244" s="691"/>
      <c r="AN244" s="691"/>
      <c r="AO244" s="691"/>
      <c r="AP244" s="632"/>
      <c r="AQ244" s="691"/>
      <c r="AR244" s="691"/>
      <c r="AS244" s="691"/>
      <c r="AT244" s="691"/>
      <c r="AU244" s="691"/>
      <c r="AV244" s="691"/>
      <c r="AW244" s="691">
        <v>35108.999999999942</v>
      </c>
      <c r="AX244" s="691">
        <v>35108.999999999942</v>
      </c>
      <c r="AY244" s="691">
        <v>35108.999999999942</v>
      </c>
      <c r="AZ244" s="691">
        <v>35108.999999999942</v>
      </c>
      <c r="BA244" s="691">
        <v>35108.999999999942</v>
      </c>
      <c r="BB244" s="691">
        <v>35108.999999999942</v>
      </c>
      <c r="BC244" s="691">
        <v>35108.999999999942</v>
      </c>
      <c r="BD244" s="691">
        <v>35108.999999999942</v>
      </c>
      <c r="BE244" s="691">
        <v>35108.999999999942</v>
      </c>
      <c r="BF244" s="691">
        <v>35108.999999999942</v>
      </c>
      <c r="BG244" s="691">
        <v>35108.999999999942</v>
      </c>
      <c r="BH244" s="691">
        <v>35108.999999999942</v>
      </c>
      <c r="BI244" s="691">
        <v>35108.999999999942</v>
      </c>
      <c r="BJ244" s="691">
        <v>35108.999999999942</v>
      </c>
      <c r="BK244" s="691">
        <v>35108.999999999942</v>
      </c>
      <c r="BL244" s="691">
        <v>35108.999999999942</v>
      </c>
      <c r="BM244" s="691">
        <v>35108.999999999942</v>
      </c>
      <c r="BN244" s="691">
        <v>35108.999999999942</v>
      </c>
      <c r="BO244" s="691">
        <v>35108.999999999942</v>
      </c>
      <c r="BP244" s="691">
        <v>35108.999999999942</v>
      </c>
      <c r="BQ244" s="691">
        <v>35108.999999999942</v>
      </c>
      <c r="BR244" s="691">
        <v>35108.999999999942</v>
      </c>
      <c r="BS244" s="691">
        <v>35108.999999999942</v>
      </c>
      <c r="BT244" s="691">
        <v>35108.999999999942</v>
      </c>
      <c r="BU244" s="163"/>
    </row>
    <row r="245" spans="2:73" ht="15.6">
      <c r="B245" s="690"/>
      <c r="C245" s="690"/>
      <c r="D245" s="690" t="s">
        <v>786</v>
      </c>
      <c r="E245" s="690"/>
      <c r="F245" s="690"/>
      <c r="G245" s="690"/>
      <c r="H245" s="690">
        <v>2017</v>
      </c>
      <c r="I245" s="643" t="s">
        <v>576</v>
      </c>
      <c r="J245" s="643" t="s">
        <v>588</v>
      </c>
      <c r="K245" s="632"/>
      <c r="L245" s="691"/>
      <c r="M245" s="691"/>
      <c r="N245" s="691"/>
      <c r="O245" s="691"/>
      <c r="P245" s="691"/>
      <c r="Q245" s="691"/>
      <c r="R245" s="691">
        <v>36.867179936268883</v>
      </c>
      <c r="S245" s="691">
        <f>+R245</f>
        <v>36.867179936268883</v>
      </c>
      <c r="T245" s="691">
        <f t="shared" ref="T245:AL247" si="4">+S245</f>
        <v>36.867179936268883</v>
      </c>
      <c r="U245" s="691">
        <f t="shared" si="4"/>
        <v>36.867179936268883</v>
      </c>
      <c r="V245" s="691">
        <f t="shared" si="4"/>
        <v>36.867179936268883</v>
      </c>
      <c r="W245" s="691">
        <f t="shared" si="4"/>
        <v>36.867179936268883</v>
      </c>
      <c r="X245" s="691">
        <f t="shared" si="4"/>
        <v>36.867179936268883</v>
      </c>
      <c r="Y245" s="691">
        <f t="shared" si="4"/>
        <v>36.867179936268883</v>
      </c>
      <c r="Z245" s="691">
        <f t="shared" si="4"/>
        <v>36.867179936268883</v>
      </c>
      <c r="AA245" s="691">
        <f t="shared" si="4"/>
        <v>36.867179936268883</v>
      </c>
      <c r="AB245" s="691">
        <f t="shared" si="4"/>
        <v>36.867179936268883</v>
      </c>
      <c r="AC245" s="691">
        <f t="shared" si="4"/>
        <v>36.867179936268883</v>
      </c>
      <c r="AD245" s="691">
        <f t="shared" si="4"/>
        <v>36.867179936268883</v>
      </c>
      <c r="AE245" s="691">
        <f t="shared" si="4"/>
        <v>36.867179936268883</v>
      </c>
      <c r="AF245" s="691">
        <f t="shared" si="4"/>
        <v>36.867179936268883</v>
      </c>
      <c r="AG245" s="691">
        <f t="shared" si="4"/>
        <v>36.867179936268883</v>
      </c>
      <c r="AH245" s="691">
        <f t="shared" si="4"/>
        <v>36.867179936268883</v>
      </c>
      <c r="AI245" s="691">
        <f t="shared" si="4"/>
        <v>36.867179936268883</v>
      </c>
      <c r="AJ245" s="691">
        <f t="shared" si="4"/>
        <v>36.867179936268883</v>
      </c>
      <c r="AK245" s="691">
        <f t="shared" si="4"/>
        <v>36.867179936268883</v>
      </c>
      <c r="AL245" s="691">
        <f t="shared" si="4"/>
        <v>36.867179936268883</v>
      </c>
      <c r="AM245" s="691"/>
      <c r="AN245" s="691"/>
      <c r="AO245" s="691"/>
      <c r="AP245" s="632"/>
      <c r="AQ245" s="691"/>
      <c r="AR245" s="691"/>
      <c r="AS245" s="691"/>
      <c r="AT245" s="691"/>
      <c r="AU245" s="691"/>
      <c r="AV245" s="691"/>
      <c r="AW245" s="691">
        <v>198882.0000000002</v>
      </c>
      <c r="AX245" s="691">
        <v>198882.0000000002</v>
      </c>
      <c r="AY245" s="691">
        <v>198882.0000000002</v>
      </c>
      <c r="AZ245" s="691">
        <v>198882.0000000002</v>
      </c>
      <c r="BA245" s="691">
        <v>198882.0000000002</v>
      </c>
      <c r="BB245" s="691">
        <v>198882.0000000002</v>
      </c>
      <c r="BC245" s="691">
        <v>198882.0000000002</v>
      </c>
      <c r="BD245" s="691">
        <v>198882.0000000002</v>
      </c>
      <c r="BE245" s="691">
        <v>198882.0000000002</v>
      </c>
      <c r="BF245" s="691">
        <v>198882.0000000002</v>
      </c>
      <c r="BG245" s="691">
        <v>198882.0000000002</v>
      </c>
      <c r="BH245" s="691">
        <v>198882.0000000002</v>
      </c>
      <c r="BI245" s="691">
        <v>198882.0000000002</v>
      </c>
      <c r="BJ245" s="691">
        <v>198882.0000000002</v>
      </c>
      <c r="BK245" s="691">
        <v>198882.0000000002</v>
      </c>
      <c r="BL245" s="691">
        <v>198882.0000000002</v>
      </c>
      <c r="BM245" s="691">
        <v>198882.0000000002</v>
      </c>
      <c r="BN245" s="691">
        <v>198882.0000000002</v>
      </c>
      <c r="BO245" s="691">
        <v>198882.0000000002</v>
      </c>
      <c r="BP245" s="691">
        <v>198882.0000000002</v>
      </c>
      <c r="BQ245" s="691">
        <v>198882.0000000002</v>
      </c>
      <c r="BR245" s="691">
        <v>198882.0000000002</v>
      </c>
      <c r="BS245" s="691">
        <v>198882.0000000002</v>
      </c>
      <c r="BT245" s="691">
        <v>198882.0000000002</v>
      </c>
      <c r="BU245" s="163"/>
    </row>
    <row r="246" spans="2:73" ht="15.6">
      <c r="B246" s="690"/>
      <c r="C246" s="690"/>
      <c r="D246" s="690" t="s">
        <v>117</v>
      </c>
      <c r="E246" s="690"/>
      <c r="F246" s="690"/>
      <c r="G246" s="690"/>
      <c r="H246" s="690">
        <v>2017</v>
      </c>
      <c r="I246" s="643" t="s">
        <v>576</v>
      </c>
      <c r="J246" s="643" t="s">
        <v>588</v>
      </c>
      <c r="K246" s="632"/>
      <c r="L246" s="691"/>
      <c r="M246" s="691"/>
      <c r="N246" s="691"/>
      <c r="O246" s="691"/>
      <c r="P246" s="691"/>
      <c r="Q246" s="691"/>
      <c r="R246" s="691">
        <v>8.7061669952779646</v>
      </c>
      <c r="S246" s="691">
        <f>+R246</f>
        <v>8.7061669952779646</v>
      </c>
      <c r="T246" s="691">
        <f t="shared" si="4"/>
        <v>8.7061669952779646</v>
      </c>
      <c r="U246" s="691">
        <f t="shared" si="4"/>
        <v>8.7061669952779646</v>
      </c>
      <c r="V246" s="691">
        <f t="shared" si="4"/>
        <v>8.7061669952779646</v>
      </c>
      <c r="W246" s="691">
        <f t="shared" si="4"/>
        <v>8.7061669952779646</v>
      </c>
      <c r="X246" s="691">
        <f t="shared" si="4"/>
        <v>8.7061669952779646</v>
      </c>
      <c r="Y246" s="691">
        <f t="shared" si="4"/>
        <v>8.7061669952779646</v>
      </c>
      <c r="Z246" s="691">
        <f t="shared" si="4"/>
        <v>8.7061669952779646</v>
      </c>
      <c r="AA246" s="691">
        <f t="shared" si="4"/>
        <v>8.7061669952779646</v>
      </c>
      <c r="AB246" s="691">
        <f t="shared" si="4"/>
        <v>8.7061669952779646</v>
      </c>
      <c r="AC246" s="691">
        <f t="shared" si="4"/>
        <v>8.7061669952779646</v>
      </c>
      <c r="AD246" s="691">
        <f t="shared" si="4"/>
        <v>8.7061669952779646</v>
      </c>
      <c r="AE246" s="691">
        <f t="shared" si="4"/>
        <v>8.7061669952779646</v>
      </c>
      <c r="AF246" s="691">
        <f t="shared" si="4"/>
        <v>8.7061669952779646</v>
      </c>
      <c r="AG246" s="691">
        <f t="shared" si="4"/>
        <v>8.7061669952779646</v>
      </c>
      <c r="AH246" s="691">
        <f t="shared" si="4"/>
        <v>8.7061669952779646</v>
      </c>
      <c r="AI246" s="691">
        <f t="shared" si="4"/>
        <v>8.7061669952779646</v>
      </c>
      <c r="AJ246" s="691">
        <f t="shared" si="4"/>
        <v>8.7061669952779646</v>
      </c>
      <c r="AK246" s="691">
        <f t="shared" si="4"/>
        <v>8.7061669952779646</v>
      </c>
      <c r="AL246" s="691">
        <f t="shared" si="4"/>
        <v>8.7061669952779646</v>
      </c>
      <c r="AM246" s="691"/>
      <c r="AN246" s="691"/>
      <c r="AO246" s="691"/>
      <c r="AP246" s="632"/>
      <c r="AQ246" s="691"/>
      <c r="AR246" s="691"/>
      <c r="AS246" s="691"/>
      <c r="AT246" s="691"/>
      <c r="AU246" s="691"/>
      <c r="AV246" s="691"/>
      <c r="AW246" s="691">
        <v>196001.00900566403</v>
      </c>
      <c r="AX246" s="691">
        <v>196001.00900566403</v>
      </c>
      <c r="AY246" s="691">
        <v>196001.00900566403</v>
      </c>
      <c r="AZ246" s="691">
        <v>196001.00900566403</v>
      </c>
      <c r="BA246" s="691">
        <v>196001.00900566403</v>
      </c>
      <c r="BB246" s="691">
        <v>196001.00900566403</v>
      </c>
      <c r="BC246" s="691">
        <v>196001.00900566403</v>
      </c>
      <c r="BD246" s="691">
        <v>196001.00900566403</v>
      </c>
      <c r="BE246" s="691">
        <v>196001.00900566403</v>
      </c>
      <c r="BF246" s="691">
        <v>196001.00900566403</v>
      </c>
      <c r="BG246" s="691">
        <v>196001.00900566403</v>
      </c>
      <c r="BH246" s="691">
        <v>196001.00900566403</v>
      </c>
      <c r="BI246" s="691">
        <v>196001.00900566403</v>
      </c>
      <c r="BJ246" s="691">
        <v>196001.00900566403</v>
      </c>
      <c r="BK246" s="691">
        <v>196001.00900566403</v>
      </c>
      <c r="BL246" s="691">
        <v>196001.00900566403</v>
      </c>
      <c r="BM246" s="691">
        <v>196001.00900566403</v>
      </c>
      <c r="BN246" s="691">
        <v>196001.00900566403</v>
      </c>
      <c r="BO246" s="691">
        <v>196001.00900566403</v>
      </c>
      <c r="BP246" s="691">
        <v>196001.00900566403</v>
      </c>
      <c r="BQ246" s="691">
        <v>196001.00900566403</v>
      </c>
      <c r="BR246" s="691">
        <v>196001.00900566403</v>
      </c>
      <c r="BS246" s="691">
        <v>196001.00900566403</v>
      </c>
      <c r="BT246" s="691">
        <v>196001.00900566403</v>
      </c>
      <c r="BU246" s="163"/>
    </row>
    <row r="247" spans="2:73" ht="15.6">
      <c r="B247" s="690"/>
      <c r="C247" s="690"/>
      <c r="D247" s="690" t="s">
        <v>118</v>
      </c>
      <c r="E247" s="690"/>
      <c r="F247" s="690"/>
      <c r="G247" s="690"/>
      <c r="H247" s="690">
        <v>2017</v>
      </c>
      <c r="I247" s="643" t="s">
        <v>576</v>
      </c>
      <c r="J247" s="643" t="s">
        <v>588</v>
      </c>
      <c r="K247" s="632"/>
      <c r="L247" s="691"/>
      <c r="M247" s="691"/>
      <c r="N247" s="691"/>
      <c r="O247" s="691"/>
      <c r="P247" s="691"/>
      <c r="Q247" s="691"/>
      <c r="R247" s="691">
        <v>1370.5540370853216</v>
      </c>
      <c r="S247" s="691">
        <f>+R247</f>
        <v>1370.5540370853216</v>
      </c>
      <c r="T247" s="691">
        <f t="shared" si="4"/>
        <v>1370.5540370853216</v>
      </c>
      <c r="U247" s="691">
        <f t="shared" si="4"/>
        <v>1370.5540370853216</v>
      </c>
      <c r="V247" s="691">
        <f t="shared" si="4"/>
        <v>1370.5540370853216</v>
      </c>
      <c r="W247" s="691">
        <f t="shared" si="4"/>
        <v>1370.5540370853216</v>
      </c>
      <c r="X247" s="691">
        <f t="shared" si="4"/>
        <v>1370.5540370853216</v>
      </c>
      <c r="Y247" s="691">
        <f t="shared" si="4"/>
        <v>1370.5540370853216</v>
      </c>
      <c r="Z247" s="691">
        <f t="shared" si="4"/>
        <v>1370.5540370853216</v>
      </c>
      <c r="AA247" s="691">
        <f t="shared" si="4"/>
        <v>1370.5540370853216</v>
      </c>
      <c r="AB247" s="691">
        <f t="shared" si="4"/>
        <v>1370.5540370853216</v>
      </c>
      <c r="AC247" s="691">
        <f t="shared" si="4"/>
        <v>1370.5540370853216</v>
      </c>
      <c r="AD247" s="691">
        <f t="shared" si="4"/>
        <v>1370.5540370853216</v>
      </c>
      <c r="AE247" s="691">
        <f t="shared" si="4"/>
        <v>1370.5540370853216</v>
      </c>
      <c r="AF247" s="691">
        <f t="shared" si="4"/>
        <v>1370.5540370853216</v>
      </c>
      <c r="AG247" s="691">
        <f t="shared" si="4"/>
        <v>1370.5540370853216</v>
      </c>
      <c r="AH247" s="691">
        <f t="shared" si="4"/>
        <v>1370.5540370853216</v>
      </c>
      <c r="AI247" s="691">
        <f t="shared" si="4"/>
        <v>1370.5540370853216</v>
      </c>
      <c r="AJ247" s="691">
        <f t="shared" si="4"/>
        <v>1370.5540370853216</v>
      </c>
      <c r="AK247" s="691">
        <f t="shared" si="4"/>
        <v>1370.5540370853216</v>
      </c>
      <c r="AL247" s="691">
        <f t="shared" si="4"/>
        <v>1370.5540370853216</v>
      </c>
      <c r="AM247" s="691"/>
      <c r="AN247" s="691"/>
      <c r="AO247" s="691"/>
      <c r="AP247" s="632"/>
      <c r="AQ247" s="691"/>
      <c r="AR247" s="691"/>
      <c r="AS247" s="691"/>
      <c r="AT247" s="691"/>
      <c r="AU247" s="691"/>
      <c r="AV247" s="691"/>
      <c r="AW247" s="691">
        <v>13386638.471265148</v>
      </c>
      <c r="AX247" s="691">
        <v>13377065.847222771</v>
      </c>
      <c r="AY247" s="691">
        <v>13377065.847222771</v>
      </c>
      <c r="AZ247" s="691">
        <v>13377065.847222771</v>
      </c>
      <c r="BA247" s="691">
        <v>13377065.847222771</v>
      </c>
      <c r="BB247" s="691">
        <v>13377065.847222771</v>
      </c>
      <c r="BC247" s="691">
        <v>13377065.847222771</v>
      </c>
      <c r="BD247" s="691">
        <v>13377065.847222771</v>
      </c>
      <c r="BE247" s="691">
        <v>13377065.847222771</v>
      </c>
      <c r="BF247" s="691">
        <v>13377065.847222771</v>
      </c>
      <c r="BG247" s="691">
        <v>13377065.847222771</v>
      </c>
      <c r="BH247" s="691">
        <v>13377065.847222771</v>
      </c>
      <c r="BI247" s="691">
        <v>13377065.847222771</v>
      </c>
      <c r="BJ247" s="691">
        <v>13377065.847222771</v>
      </c>
      <c r="BK247" s="691">
        <v>13377065.847222771</v>
      </c>
      <c r="BL247" s="691">
        <v>13377065.847222771</v>
      </c>
      <c r="BM247" s="691">
        <v>13377065.847222771</v>
      </c>
      <c r="BN247" s="691">
        <v>13377065.847222771</v>
      </c>
      <c r="BO247" s="691">
        <v>13377065.847222771</v>
      </c>
      <c r="BP247" s="691">
        <v>13377065.847222771</v>
      </c>
      <c r="BQ247" s="691">
        <v>13377065.847222771</v>
      </c>
      <c r="BR247" s="691">
        <v>13377065.847222771</v>
      </c>
      <c r="BS247" s="691">
        <v>13377065.847222771</v>
      </c>
      <c r="BT247" s="691">
        <v>13377065.847222771</v>
      </c>
      <c r="BU247" s="163"/>
    </row>
    <row r="248" spans="2:73" ht="15.6">
      <c r="B248" s="690"/>
      <c r="C248" s="690"/>
      <c r="D248" s="690" t="s">
        <v>741</v>
      </c>
      <c r="E248" s="690"/>
      <c r="F248" s="690"/>
      <c r="G248" s="690"/>
      <c r="H248" s="690">
        <v>2017</v>
      </c>
      <c r="I248" s="643" t="s">
        <v>576</v>
      </c>
      <c r="J248" s="643" t="s">
        <v>588</v>
      </c>
      <c r="K248" s="632"/>
      <c r="L248" s="691"/>
      <c r="M248" s="691"/>
      <c r="N248" s="691"/>
      <c r="O248" s="691"/>
      <c r="P248" s="691"/>
      <c r="Q248" s="691"/>
      <c r="R248" s="691"/>
      <c r="S248" s="691"/>
      <c r="T248" s="691"/>
      <c r="U248" s="691"/>
      <c r="V248" s="691"/>
      <c r="W248" s="691"/>
      <c r="X248" s="691"/>
      <c r="Y248" s="691"/>
      <c r="Z248" s="691"/>
      <c r="AA248" s="691"/>
      <c r="AB248" s="691"/>
      <c r="AC248" s="691"/>
      <c r="AD248" s="691"/>
      <c r="AE248" s="691"/>
      <c r="AF248" s="691"/>
      <c r="AG248" s="691"/>
      <c r="AH248" s="691"/>
      <c r="AI248" s="691"/>
      <c r="AJ248" s="691"/>
      <c r="AK248" s="691"/>
      <c r="AL248" s="691"/>
      <c r="AM248" s="691"/>
      <c r="AN248" s="691"/>
      <c r="AO248" s="691"/>
      <c r="AP248" s="632"/>
      <c r="AQ248" s="691"/>
      <c r="AR248" s="691"/>
      <c r="AS248" s="691"/>
      <c r="AT248" s="691"/>
      <c r="AU248" s="691"/>
      <c r="AV248" s="691"/>
      <c r="AW248" s="691">
        <v>0</v>
      </c>
      <c r="AX248" s="691">
        <v>0</v>
      </c>
      <c r="AY248" s="691">
        <v>0</v>
      </c>
      <c r="AZ248" s="691">
        <v>0</v>
      </c>
      <c r="BA248" s="691">
        <v>0</v>
      </c>
      <c r="BB248" s="691">
        <v>0</v>
      </c>
      <c r="BC248" s="691">
        <v>0</v>
      </c>
      <c r="BD248" s="691">
        <v>0</v>
      </c>
      <c r="BE248" s="691">
        <v>0</v>
      </c>
      <c r="BF248" s="691">
        <v>0</v>
      </c>
      <c r="BG248" s="691">
        <v>0</v>
      </c>
      <c r="BH248" s="691">
        <v>0</v>
      </c>
      <c r="BI248" s="691">
        <v>0</v>
      </c>
      <c r="BJ248" s="691">
        <v>0</v>
      </c>
      <c r="BK248" s="691">
        <v>0</v>
      </c>
      <c r="BL248" s="691">
        <v>0</v>
      </c>
      <c r="BM248" s="691">
        <v>0</v>
      </c>
      <c r="BN248" s="691">
        <v>0</v>
      </c>
      <c r="BO248" s="691">
        <v>0</v>
      </c>
      <c r="BP248" s="691">
        <v>0</v>
      </c>
      <c r="BQ248" s="691">
        <v>0</v>
      </c>
      <c r="BR248" s="691">
        <v>0</v>
      </c>
      <c r="BS248" s="691">
        <v>0</v>
      </c>
      <c r="BT248" s="691">
        <v>0</v>
      </c>
      <c r="BU248" s="163"/>
    </row>
    <row r="249" spans="2:73" ht="15.6">
      <c r="B249" s="690"/>
      <c r="C249" s="690"/>
      <c r="D249" s="690" t="s">
        <v>773</v>
      </c>
      <c r="E249" s="690"/>
      <c r="F249" s="690"/>
      <c r="G249" s="690"/>
      <c r="H249" s="690">
        <v>2017</v>
      </c>
      <c r="I249" s="643" t="s">
        <v>576</v>
      </c>
      <c r="J249" s="643" t="s">
        <v>588</v>
      </c>
      <c r="K249" s="632"/>
      <c r="L249" s="691"/>
      <c r="M249" s="691"/>
      <c r="N249" s="691"/>
      <c r="O249" s="691"/>
      <c r="P249" s="691"/>
      <c r="Q249" s="691"/>
      <c r="R249" s="691"/>
      <c r="S249" s="691"/>
      <c r="T249" s="691"/>
      <c r="U249" s="691"/>
      <c r="V249" s="691"/>
      <c r="W249" s="691"/>
      <c r="X249" s="691"/>
      <c r="Y249" s="691"/>
      <c r="Z249" s="691"/>
      <c r="AA249" s="691"/>
      <c r="AB249" s="691"/>
      <c r="AC249" s="691"/>
      <c r="AD249" s="691"/>
      <c r="AE249" s="691"/>
      <c r="AF249" s="691"/>
      <c r="AG249" s="691"/>
      <c r="AH249" s="691"/>
      <c r="AI249" s="691"/>
      <c r="AJ249" s="691"/>
      <c r="AK249" s="691"/>
      <c r="AL249" s="691"/>
      <c r="AM249" s="691"/>
      <c r="AN249" s="691"/>
      <c r="AO249" s="691"/>
      <c r="AP249" s="632"/>
      <c r="AQ249" s="691"/>
      <c r="AR249" s="691"/>
      <c r="AS249" s="691"/>
      <c r="AT249" s="691"/>
      <c r="AU249" s="691"/>
      <c r="AV249" s="691"/>
      <c r="AW249" s="691">
        <v>0</v>
      </c>
      <c r="AX249" s="691">
        <v>0</v>
      </c>
      <c r="AY249" s="691">
        <v>0</v>
      </c>
      <c r="AZ249" s="691">
        <v>0</v>
      </c>
      <c r="BA249" s="691">
        <v>0</v>
      </c>
      <c r="BB249" s="691">
        <v>0</v>
      </c>
      <c r="BC249" s="691">
        <v>0</v>
      </c>
      <c r="BD249" s="691">
        <v>0</v>
      </c>
      <c r="BE249" s="691">
        <v>0</v>
      </c>
      <c r="BF249" s="691">
        <v>0</v>
      </c>
      <c r="BG249" s="691">
        <v>0</v>
      </c>
      <c r="BH249" s="691">
        <v>0</v>
      </c>
      <c r="BI249" s="691">
        <v>0</v>
      </c>
      <c r="BJ249" s="691">
        <v>0</v>
      </c>
      <c r="BK249" s="691">
        <v>0</v>
      </c>
      <c r="BL249" s="691">
        <v>0</v>
      </c>
      <c r="BM249" s="691">
        <v>0</v>
      </c>
      <c r="BN249" s="691">
        <v>0</v>
      </c>
      <c r="BO249" s="691">
        <v>0</v>
      </c>
      <c r="BP249" s="691">
        <v>0</v>
      </c>
      <c r="BQ249" s="691">
        <v>0</v>
      </c>
      <c r="BR249" s="691">
        <v>0</v>
      </c>
      <c r="BS249" s="691">
        <v>0</v>
      </c>
      <c r="BT249" s="691">
        <v>0</v>
      </c>
      <c r="BU249" s="163"/>
    </row>
    <row r="250" spans="2:73" ht="15.6">
      <c r="B250" s="690"/>
      <c r="C250" s="690"/>
      <c r="D250" s="690" t="s">
        <v>119</v>
      </c>
      <c r="E250" s="690"/>
      <c r="F250" s="690"/>
      <c r="G250" s="690"/>
      <c r="H250" s="690">
        <v>2017</v>
      </c>
      <c r="I250" s="643" t="s">
        <v>576</v>
      </c>
      <c r="J250" s="643" t="s">
        <v>588</v>
      </c>
      <c r="K250" s="632"/>
      <c r="L250" s="691"/>
      <c r="M250" s="691"/>
      <c r="N250" s="691"/>
      <c r="O250" s="691"/>
      <c r="P250" s="691"/>
      <c r="Q250" s="691"/>
      <c r="R250" s="691">
        <v>120.0536233924372</v>
      </c>
      <c r="S250" s="691">
        <f>+R250</f>
        <v>120.0536233924372</v>
      </c>
      <c r="T250" s="691">
        <f t="shared" ref="T250:AL250" si="5">+S250</f>
        <v>120.0536233924372</v>
      </c>
      <c r="U250" s="691">
        <f t="shared" si="5"/>
        <v>120.0536233924372</v>
      </c>
      <c r="V250" s="691">
        <f t="shared" si="5"/>
        <v>120.0536233924372</v>
      </c>
      <c r="W250" s="691">
        <f t="shared" si="5"/>
        <v>120.0536233924372</v>
      </c>
      <c r="X250" s="691">
        <f t="shared" si="5"/>
        <v>120.0536233924372</v>
      </c>
      <c r="Y250" s="691">
        <f t="shared" si="5"/>
        <v>120.0536233924372</v>
      </c>
      <c r="Z250" s="691">
        <f t="shared" si="5"/>
        <v>120.0536233924372</v>
      </c>
      <c r="AA250" s="691">
        <f t="shared" si="5"/>
        <v>120.0536233924372</v>
      </c>
      <c r="AB250" s="691">
        <f t="shared" si="5"/>
        <v>120.0536233924372</v>
      </c>
      <c r="AC250" s="691">
        <f t="shared" si="5"/>
        <v>120.0536233924372</v>
      </c>
      <c r="AD250" s="691">
        <f t="shared" si="5"/>
        <v>120.0536233924372</v>
      </c>
      <c r="AE250" s="691">
        <f t="shared" si="5"/>
        <v>120.0536233924372</v>
      </c>
      <c r="AF250" s="691">
        <f t="shared" si="5"/>
        <v>120.0536233924372</v>
      </c>
      <c r="AG250" s="691">
        <f t="shared" si="5"/>
        <v>120.0536233924372</v>
      </c>
      <c r="AH250" s="691">
        <f t="shared" si="5"/>
        <v>120.0536233924372</v>
      </c>
      <c r="AI250" s="691">
        <f t="shared" si="5"/>
        <v>120.0536233924372</v>
      </c>
      <c r="AJ250" s="691">
        <f t="shared" si="5"/>
        <v>120.0536233924372</v>
      </c>
      <c r="AK250" s="691">
        <f t="shared" si="5"/>
        <v>120.0536233924372</v>
      </c>
      <c r="AL250" s="691">
        <f t="shared" si="5"/>
        <v>120.0536233924372</v>
      </c>
      <c r="AM250" s="691"/>
      <c r="AN250" s="691"/>
      <c r="AO250" s="691"/>
      <c r="AP250" s="632"/>
      <c r="AQ250" s="691"/>
      <c r="AR250" s="691"/>
      <c r="AS250" s="691"/>
      <c r="AT250" s="691"/>
      <c r="AU250" s="691"/>
      <c r="AV250" s="691"/>
      <c r="AW250" s="691">
        <v>491137.66897640459</v>
      </c>
      <c r="AX250" s="691">
        <v>481155.34447137674</v>
      </c>
      <c r="AY250" s="691">
        <v>481155.34447137674</v>
      </c>
      <c r="AZ250" s="691">
        <v>481155.34447137674</v>
      </c>
      <c r="BA250" s="691">
        <v>481155.34447137674</v>
      </c>
      <c r="BB250" s="691">
        <v>481155.34447137674</v>
      </c>
      <c r="BC250" s="691">
        <v>481155.34447137674</v>
      </c>
      <c r="BD250" s="691">
        <v>481155.34447137674</v>
      </c>
      <c r="BE250" s="691">
        <v>481155.34447137674</v>
      </c>
      <c r="BF250" s="691">
        <v>481155.34447137674</v>
      </c>
      <c r="BG250" s="691">
        <v>481155.34447137674</v>
      </c>
      <c r="BH250" s="691">
        <v>481155.34447137674</v>
      </c>
      <c r="BI250" s="691">
        <v>481155.34447137674</v>
      </c>
      <c r="BJ250" s="691">
        <v>481155.34447137674</v>
      </c>
      <c r="BK250" s="691">
        <v>481155.34447137674</v>
      </c>
      <c r="BL250" s="691">
        <v>481155.34447137674</v>
      </c>
      <c r="BM250" s="691">
        <v>481155.34447137674</v>
      </c>
      <c r="BN250" s="691">
        <v>481155.34447137674</v>
      </c>
      <c r="BO250" s="691">
        <v>481155.34447137674</v>
      </c>
      <c r="BP250" s="691">
        <v>481155.34447137674</v>
      </c>
      <c r="BQ250" s="691">
        <v>481155.34447137674</v>
      </c>
      <c r="BR250" s="691">
        <v>481155.34447137674</v>
      </c>
      <c r="BS250" s="691">
        <v>481155.34447137674</v>
      </c>
      <c r="BT250" s="691">
        <v>481155.34447137674</v>
      </c>
      <c r="BU250" s="163"/>
    </row>
    <row r="251" spans="2:73" ht="15.6">
      <c r="B251" s="690"/>
      <c r="C251" s="690"/>
      <c r="D251" s="690" t="s">
        <v>787</v>
      </c>
      <c r="E251" s="690"/>
      <c r="F251" s="690"/>
      <c r="G251" s="690"/>
      <c r="H251" s="690">
        <v>2017</v>
      </c>
      <c r="I251" s="643" t="s">
        <v>576</v>
      </c>
      <c r="J251" s="643" t="s">
        <v>588</v>
      </c>
      <c r="K251" s="632"/>
      <c r="L251" s="691"/>
      <c r="M251" s="691"/>
      <c r="N251" s="691"/>
      <c r="O251" s="691"/>
      <c r="P251" s="691"/>
      <c r="Q251" s="691"/>
      <c r="R251" s="691">
        <v>29.502112646709023</v>
      </c>
      <c r="S251" s="691">
        <f>+R251</f>
        <v>29.502112646709023</v>
      </c>
      <c r="T251" s="691">
        <f t="shared" ref="T251:AL251" si="6">+S251</f>
        <v>29.502112646709023</v>
      </c>
      <c r="U251" s="691">
        <f t="shared" si="6"/>
        <v>29.502112646709023</v>
      </c>
      <c r="V251" s="691">
        <f t="shared" si="6"/>
        <v>29.502112646709023</v>
      </c>
      <c r="W251" s="691">
        <f t="shared" si="6"/>
        <v>29.502112646709023</v>
      </c>
      <c r="X251" s="691">
        <f t="shared" si="6"/>
        <v>29.502112646709023</v>
      </c>
      <c r="Y251" s="691">
        <f t="shared" si="6"/>
        <v>29.502112646709023</v>
      </c>
      <c r="Z251" s="691">
        <f t="shared" si="6"/>
        <v>29.502112646709023</v>
      </c>
      <c r="AA251" s="691">
        <f t="shared" si="6"/>
        <v>29.502112646709023</v>
      </c>
      <c r="AB251" s="691">
        <f t="shared" si="6"/>
        <v>29.502112646709023</v>
      </c>
      <c r="AC251" s="691">
        <f t="shared" si="6"/>
        <v>29.502112646709023</v>
      </c>
      <c r="AD251" s="691">
        <f t="shared" si="6"/>
        <v>29.502112646709023</v>
      </c>
      <c r="AE251" s="691">
        <f t="shared" si="6"/>
        <v>29.502112646709023</v>
      </c>
      <c r="AF251" s="691">
        <f t="shared" si="6"/>
        <v>29.502112646709023</v>
      </c>
      <c r="AG251" s="691">
        <f t="shared" si="6"/>
        <v>29.502112646709023</v>
      </c>
      <c r="AH251" s="691">
        <f t="shared" si="6"/>
        <v>29.502112646709023</v>
      </c>
      <c r="AI251" s="691">
        <f t="shared" si="6"/>
        <v>29.502112646709023</v>
      </c>
      <c r="AJ251" s="691">
        <f t="shared" si="6"/>
        <v>29.502112646709023</v>
      </c>
      <c r="AK251" s="691">
        <f t="shared" si="6"/>
        <v>29.502112646709023</v>
      </c>
      <c r="AL251" s="691">
        <f t="shared" si="6"/>
        <v>29.502112646709023</v>
      </c>
      <c r="AM251" s="691"/>
      <c r="AN251" s="691"/>
      <c r="AO251" s="691"/>
      <c r="AP251" s="632"/>
      <c r="AQ251" s="691"/>
      <c r="AR251" s="691"/>
      <c r="AS251" s="691"/>
      <c r="AT251" s="691"/>
      <c r="AU251" s="691"/>
      <c r="AV251" s="691"/>
      <c r="AW251" s="691">
        <v>215126.19783363063</v>
      </c>
      <c r="AX251" s="691">
        <v>196724.37968273446</v>
      </c>
      <c r="AY251" s="691">
        <v>196724.37968273446</v>
      </c>
      <c r="AZ251" s="691">
        <v>196724.37968273446</v>
      </c>
      <c r="BA251" s="691">
        <v>196724.37968273446</v>
      </c>
      <c r="BB251" s="691">
        <v>196724.37968273446</v>
      </c>
      <c r="BC251" s="691">
        <v>196724.37968273446</v>
      </c>
      <c r="BD251" s="691">
        <v>196724.37968273446</v>
      </c>
      <c r="BE251" s="691">
        <v>196724.37968273446</v>
      </c>
      <c r="BF251" s="691">
        <v>196724.37968273446</v>
      </c>
      <c r="BG251" s="691">
        <v>196724.37968273446</v>
      </c>
      <c r="BH251" s="691">
        <v>196724.37968273446</v>
      </c>
      <c r="BI251" s="691">
        <v>196724.37968273446</v>
      </c>
      <c r="BJ251" s="691">
        <v>196724.37968273446</v>
      </c>
      <c r="BK251" s="691">
        <v>196724.37968273446</v>
      </c>
      <c r="BL251" s="691">
        <v>196724.37968273446</v>
      </c>
      <c r="BM251" s="691">
        <v>196724.37968273446</v>
      </c>
      <c r="BN251" s="691">
        <v>196724.37968273446</v>
      </c>
      <c r="BO251" s="691">
        <v>196724.37968273446</v>
      </c>
      <c r="BP251" s="691">
        <v>196724.37968273446</v>
      </c>
      <c r="BQ251" s="691">
        <v>196724.37968273446</v>
      </c>
      <c r="BR251" s="691">
        <v>196724.37968273446</v>
      </c>
      <c r="BS251" s="691">
        <v>196724.37968273446</v>
      </c>
      <c r="BT251" s="691">
        <v>196724.37968273446</v>
      </c>
      <c r="BU251" s="163"/>
    </row>
    <row r="252" spans="2:73" ht="15.6">
      <c r="B252" s="690"/>
      <c r="C252" s="690"/>
      <c r="D252" s="690" t="s">
        <v>788</v>
      </c>
      <c r="E252" s="690"/>
      <c r="F252" s="690"/>
      <c r="G252" s="690"/>
      <c r="H252" s="690">
        <v>2017</v>
      </c>
      <c r="I252" s="643" t="s">
        <v>576</v>
      </c>
      <c r="J252" s="643" t="s">
        <v>588</v>
      </c>
      <c r="K252" s="632"/>
      <c r="L252" s="691"/>
      <c r="M252" s="691"/>
      <c r="N252" s="691"/>
      <c r="O252" s="691"/>
      <c r="P252" s="691"/>
      <c r="Q252" s="691"/>
      <c r="R252" s="691"/>
      <c r="S252" s="691"/>
      <c r="T252" s="691"/>
      <c r="U252" s="691"/>
      <c r="V252" s="691"/>
      <c r="W252" s="691"/>
      <c r="X252" s="691"/>
      <c r="Y252" s="691"/>
      <c r="Z252" s="691"/>
      <c r="AA252" s="691"/>
      <c r="AB252" s="691"/>
      <c r="AC252" s="691"/>
      <c r="AD252" s="691"/>
      <c r="AE252" s="691"/>
      <c r="AF252" s="691"/>
      <c r="AG252" s="691"/>
      <c r="AH252" s="691"/>
      <c r="AI252" s="691"/>
      <c r="AJ252" s="691"/>
      <c r="AK252" s="691"/>
      <c r="AL252" s="691"/>
      <c r="AM252" s="691"/>
      <c r="AN252" s="691"/>
      <c r="AO252" s="691"/>
      <c r="AP252" s="632"/>
      <c r="AQ252" s="691"/>
      <c r="AR252" s="691"/>
      <c r="AS252" s="691"/>
      <c r="AT252" s="691"/>
      <c r="AU252" s="691"/>
      <c r="AV252" s="691"/>
      <c r="AW252" s="691">
        <v>0</v>
      </c>
      <c r="AX252" s="691">
        <v>0</v>
      </c>
      <c r="AY252" s="691">
        <v>0</v>
      </c>
      <c r="AZ252" s="691">
        <v>0</v>
      </c>
      <c r="BA252" s="691">
        <v>0</v>
      </c>
      <c r="BB252" s="691">
        <v>0</v>
      </c>
      <c r="BC252" s="691">
        <v>0</v>
      </c>
      <c r="BD252" s="691">
        <v>0</v>
      </c>
      <c r="BE252" s="691">
        <v>0</v>
      </c>
      <c r="BF252" s="691">
        <v>0</v>
      </c>
      <c r="BG252" s="691">
        <v>0</v>
      </c>
      <c r="BH252" s="691">
        <v>0</v>
      </c>
      <c r="BI252" s="691">
        <v>0</v>
      </c>
      <c r="BJ252" s="691">
        <v>0</v>
      </c>
      <c r="BK252" s="691">
        <v>0</v>
      </c>
      <c r="BL252" s="691">
        <v>0</v>
      </c>
      <c r="BM252" s="691">
        <v>0</v>
      </c>
      <c r="BN252" s="691">
        <v>0</v>
      </c>
      <c r="BO252" s="691">
        <v>0</v>
      </c>
      <c r="BP252" s="691">
        <v>0</v>
      </c>
      <c r="BQ252" s="691">
        <v>0</v>
      </c>
      <c r="BR252" s="691">
        <v>0</v>
      </c>
      <c r="BS252" s="691">
        <v>0</v>
      </c>
      <c r="BT252" s="691">
        <v>0</v>
      </c>
      <c r="BU252" s="163"/>
    </row>
    <row r="253" spans="2:73" ht="15.6">
      <c r="B253" s="690"/>
      <c r="C253" s="690"/>
      <c r="D253" s="690" t="s">
        <v>121</v>
      </c>
      <c r="E253" s="690"/>
      <c r="F253" s="690"/>
      <c r="G253" s="690"/>
      <c r="H253" s="690">
        <v>2017</v>
      </c>
      <c r="I253" s="643" t="s">
        <v>576</v>
      </c>
      <c r="J253" s="643" t="s">
        <v>588</v>
      </c>
      <c r="K253" s="632"/>
      <c r="L253" s="691"/>
      <c r="M253" s="691"/>
      <c r="N253" s="691"/>
      <c r="O253" s="691"/>
      <c r="P253" s="691"/>
      <c r="Q253" s="691"/>
      <c r="R253" s="691"/>
      <c r="S253" s="691"/>
      <c r="T253" s="691"/>
      <c r="U253" s="691"/>
      <c r="V253" s="691"/>
      <c r="W253" s="691"/>
      <c r="X253" s="691"/>
      <c r="Y253" s="691"/>
      <c r="Z253" s="691"/>
      <c r="AA253" s="691"/>
      <c r="AB253" s="691"/>
      <c r="AC253" s="691"/>
      <c r="AD253" s="691"/>
      <c r="AE253" s="691"/>
      <c r="AF253" s="691"/>
      <c r="AG253" s="691"/>
      <c r="AH253" s="691"/>
      <c r="AI253" s="691"/>
      <c r="AJ253" s="691"/>
      <c r="AK253" s="691"/>
      <c r="AL253" s="691"/>
      <c r="AM253" s="691"/>
      <c r="AN253" s="691"/>
      <c r="AO253" s="691"/>
      <c r="AP253" s="632"/>
      <c r="AQ253" s="691"/>
      <c r="AR253" s="691"/>
      <c r="AS253" s="691"/>
      <c r="AT253" s="691"/>
      <c r="AU253" s="691"/>
      <c r="AV253" s="691"/>
      <c r="AW253" s="691">
        <v>0</v>
      </c>
      <c r="AX253" s="691">
        <v>0</v>
      </c>
      <c r="AY253" s="691">
        <v>0</v>
      </c>
      <c r="AZ253" s="691">
        <v>0</v>
      </c>
      <c r="BA253" s="691">
        <v>0</v>
      </c>
      <c r="BB253" s="691">
        <v>0</v>
      </c>
      <c r="BC253" s="691">
        <v>0</v>
      </c>
      <c r="BD253" s="691">
        <v>0</v>
      </c>
      <c r="BE253" s="691">
        <v>0</v>
      </c>
      <c r="BF253" s="691">
        <v>0</v>
      </c>
      <c r="BG253" s="691">
        <v>0</v>
      </c>
      <c r="BH253" s="691">
        <v>0</v>
      </c>
      <c r="BI253" s="691">
        <v>0</v>
      </c>
      <c r="BJ253" s="691">
        <v>0</v>
      </c>
      <c r="BK253" s="691">
        <v>0</v>
      </c>
      <c r="BL253" s="691">
        <v>0</v>
      </c>
      <c r="BM253" s="691">
        <v>0</v>
      </c>
      <c r="BN253" s="691">
        <v>0</v>
      </c>
      <c r="BO253" s="691">
        <v>0</v>
      </c>
      <c r="BP253" s="691">
        <v>0</v>
      </c>
      <c r="BQ253" s="691">
        <v>0</v>
      </c>
      <c r="BR253" s="691">
        <v>0</v>
      </c>
      <c r="BS253" s="691">
        <v>0</v>
      </c>
      <c r="BT253" s="691">
        <v>0</v>
      </c>
      <c r="BU253" s="163"/>
    </row>
    <row r="254" spans="2:73" ht="15.6">
      <c r="B254" s="690"/>
      <c r="C254" s="690"/>
      <c r="D254" s="690" t="s">
        <v>120</v>
      </c>
      <c r="E254" s="690"/>
      <c r="F254" s="690"/>
      <c r="G254" s="643"/>
      <c r="H254" s="690">
        <v>2017</v>
      </c>
      <c r="I254" s="643" t="s">
        <v>576</v>
      </c>
      <c r="J254" s="643" t="s">
        <v>588</v>
      </c>
      <c r="K254" s="691"/>
      <c r="L254" s="691"/>
      <c r="M254" s="691"/>
      <c r="N254" s="691"/>
      <c r="O254" s="691"/>
      <c r="P254" s="691"/>
      <c r="Q254" s="691"/>
      <c r="R254" s="691">
        <v>30.10647610367014</v>
      </c>
      <c r="S254" s="691">
        <v>30.10647610367014</v>
      </c>
      <c r="T254" s="691">
        <v>30.10647610367014</v>
      </c>
      <c r="U254" s="691">
        <v>30.10647610367014</v>
      </c>
      <c r="V254" s="691">
        <v>30.10647610367014</v>
      </c>
      <c r="W254" s="691">
        <v>30.10647610367014</v>
      </c>
      <c r="X254" s="691">
        <v>30.10647610367014</v>
      </c>
      <c r="Y254" s="691">
        <v>30.10647610367014</v>
      </c>
      <c r="Z254" s="691">
        <v>30.10647610367014</v>
      </c>
      <c r="AA254" s="691">
        <v>30.10647610367014</v>
      </c>
      <c r="AB254" s="691">
        <v>30.10647610367014</v>
      </c>
      <c r="AC254" s="691">
        <v>30.10647610367014</v>
      </c>
      <c r="AD254" s="691">
        <v>30.10647610367014</v>
      </c>
      <c r="AE254" s="691">
        <v>30.10647610367014</v>
      </c>
      <c r="AF254" s="691">
        <v>30.10647610367014</v>
      </c>
      <c r="AG254" s="691">
        <v>30.10647610367014</v>
      </c>
      <c r="AH254" s="691">
        <v>30.10647610367014</v>
      </c>
      <c r="AI254" s="691">
        <v>30.10647610367014</v>
      </c>
      <c r="AJ254" s="691">
        <v>30.10647610367014</v>
      </c>
      <c r="AK254" s="691">
        <v>30.10647610367014</v>
      </c>
      <c r="AL254" s="691">
        <v>30.10647610367014</v>
      </c>
      <c r="AM254" s="691"/>
      <c r="AN254" s="632"/>
      <c r="AO254" s="691"/>
      <c r="AP254" s="691"/>
      <c r="AQ254" s="691"/>
      <c r="AR254" s="691"/>
      <c r="AS254" s="691"/>
      <c r="AT254" s="691"/>
      <c r="AU254" s="691"/>
      <c r="AV254" s="691"/>
      <c r="AW254" s="691">
        <v>186905.60531061364</v>
      </c>
      <c r="AX254" s="691">
        <v>185050.80391269299</v>
      </c>
      <c r="AY254" s="691">
        <v>185050.80391269299</v>
      </c>
      <c r="AZ254" s="691">
        <v>185050.80391269299</v>
      </c>
      <c r="BA254" s="691">
        <v>185050.80391269299</v>
      </c>
      <c r="BB254" s="691">
        <v>185050.80391269299</v>
      </c>
      <c r="BC254" s="691">
        <v>185050.80391269299</v>
      </c>
      <c r="BD254" s="691">
        <v>185050.80391269299</v>
      </c>
      <c r="BE254" s="691">
        <v>185050.80391269299</v>
      </c>
      <c r="BF254" s="691">
        <v>185050.80391269299</v>
      </c>
      <c r="BG254" s="691">
        <v>185050.80391269299</v>
      </c>
      <c r="BH254" s="691">
        <v>185050.80391269299</v>
      </c>
      <c r="BI254" s="691">
        <v>185050.80391269299</v>
      </c>
      <c r="BJ254" s="691">
        <v>185050.80391269299</v>
      </c>
      <c r="BK254" s="691">
        <v>185050.80391269299</v>
      </c>
      <c r="BL254" s="691">
        <v>185050.80391269299</v>
      </c>
      <c r="BM254" s="691">
        <v>185050.80391269299</v>
      </c>
      <c r="BN254" s="691">
        <v>185050.80391269299</v>
      </c>
      <c r="BO254" s="691">
        <v>185050.80391269299</v>
      </c>
      <c r="BP254" s="691">
        <v>185050.80391269299</v>
      </c>
      <c r="BQ254" s="691">
        <v>185050.80391269299</v>
      </c>
      <c r="BR254" s="691">
        <v>185050.80391269299</v>
      </c>
      <c r="BS254" s="163">
        <v>185050.80391269299</v>
      </c>
      <c r="BT254" s="12">
        <v>185050.80391269299</v>
      </c>
      <c r="BU254" s="12"/>
    </row>
    <row r="255" spans="2:73" ht="15.6">
      <c r="B255" s="690"/>
      <c r="C255" s="690"/>
      <c r="D255" s="690" t="s">
        <v>774</v>
      </c>
      <c r="E255" s="690"/>
      <c r="F255" s="690"/>
      <c r="G255" s="690"/>
      <c r="H255" s="690">
        <v>2017</v>
      </c>
      <c r="I255" s="643" t="s">
        <v>576</v>
      </c>
      <c r="J255" s="643" t="s">
        <v>588</v>
      </c>
      <c r="K255" s="632"/>
      <c r="L255" s="691"/>
      <c r="M255" s="691"/>
      <c r="N255" s="691"/>
      <c r="O255" s="691"/>
      <c r="P255" s="691"/>
      <c r="Q255" s="691"/>
      <c r="R255" s="691"/>
      <c r="S255" s="691"/>
      <c r="T255" s="691"/>
      <c r="U255" s="691"/>
      <c r="V255" s="691"/>
      <c r="W255" s="691"/>
      <c r="X255" s="691"/>
      <c r="Y255" s="691"/>
      <c r="Z255" s="691"/>
      <c r="AA255" s="691"/>
      <c r="AB255" s="691"/>
      <c r="AC255" s="691"/>
      <c r="AD255" s="691"/>
      <c r="AE255" s="691"/>
      <c r="AF255" s="691"/>
      <c r="AG255" s="691"/>
      <c r="AH255" s="691"/>
      <c r="AI255" s="691"/>
      <c r="AJ255" s="691"/>
      <c r="AK255" s="691"/>
      <c r="AL255" s="691"/>
      <c r="AM255" s="691"/>
      <c r="AN255" s="691"/>
      <c r="AO255" s="691"/>
      <c r="AP255" s="632"/>
      <c r="AQ255" s="691"/>
      <c r="AR255" s="691"/>
      <c r="AS255" s="691"/>
      <c r="AT255" s="691"/>
      <c r="AU255" s="691"/>
      <c r="AV255" s="691"/>
      <c r="AW255" s="691">
        <v>0</v>
      </c>
      <c r="AX255" s="691">
        <v>0</v>
      </c>
      <c r="AY255" s="691">
        <v>0</v>
      </c>
      <c r="AZ255" s="691">
        <v>0</v>
      </c>
      <c r="BA255" s="691">
        <v>0</v>
      </c>
      <c r="BB255" s="691">
        <v>0</v>
      </c>
      <c r="BC255" s="691">
        <v>0</v>
      </c>
      <c r="BD255" s="691">
        <v>0</v>
      </c>
      <c r="BE255" s="691">
        <v>0</v>
      </c>
      <c r="BF255" s="691">
        <v>0</v>
      </c>
      <c r="BG255" s="691">
        <v>0</v>
      </c>
      <c r="BH255" s="691">
        <v>0</v>
      </c>
      <c r="BI255" s="691">
        <v>0</v>
      </c>
      <c r="BJ255" s="691">
        <v>0</v>
      </c>
      <c r="BK255" s="691">
        <v>0</v>
      </c>
      <c r="BL255" s="691">
        <v>0</v>
      </c>
      <c r="BM255" s="691">
        <v>0</v>
      </c>
      <c r="BN255" s="691">
        <v>0</v>
      </c>
      <c r="BO255" s="691">
        <v>0</v>
      </c>
      <c r="BP255" s="691">
        <v>0</v>
      </c>
      <c r="BQ255" s="691">
        <v>0</v>
      </c>
      <c r="BR255" s="691">
        <v>0</v>
      </c>
      <c r="BS255" s="691">
        <v>0</v>
      </c>
      <c r="BT255" s="691">
        <v>0</v>
      </c>
      <c r="BU255" s="163"/>
    </row>
    <row r="256" spans="2:73" ht="15.6">
      <c r="B256" s="690"/>
      <c r="C256" s="690"/>
      <c r="D256" s="690" t="s">
        <v>791</v>
      </c>
      <c r="E256" s="690"/>
      <c r="F256" s="690"/>
      <c r="G256" s="690"/>
      <c r="H256" s="690">
        <v>2017</v>
      </c>
      <c r="I256" s="643" t="s">
        <v>576</v>
      </c>
      <c r="J256" s="643" t="s">
        <v>588</v>
      </c>
      <c r="K256" s="632"/>
      <c r="L256" s="691"/>
      <c r="M256" s="691"/>
      <c r="N256" s="691"/>
      <c r="O256" s="691"/>
      <c r="P256" s="691"/>
      <c r="Q256" s="691"/>
      <c r="R256" s="691">
        <v>243.76005502122624</v>
      </c>
      <c r="S256" s="691">
        <f>+R256</f>
        <v>243.76005502122624</v>
      </c>
      <c r="T256" s="691">
        <v>243.76005502122624</v>
      </c>
      <c r="U256" s="691">
        <f t="shared" ref="U256" si="7">+T256</f>
        <v>243.76005502122624</v>
      </c>
      <c r="V256" s="691">
        <v>243.76005502122624</v>
      </c>
      <c r="W256" s="691">
        <f t="shared" ref="W256" si="8">+V256</f>
        <v>243.76005502122624</v>
      </c>
      <c r="X256" s="691">
        <v>243.76005502122624</v>
      </c>
      <c r="Y256" s="691">
        <f t="shared" ref="Y256" si="9">+X256</f>
        <v>243.76005502122624</v>
      </c>
      <c r="Z256" s="691">
        <v>243.76005502122624</v>
      </c>
      <c r="AA256" s="691">
        <f t="shared" ref="AA256" si="10">+Z256</f>
        <v>243.76005502122624</v>
      </c>
      <c r="AB256" s="691">
        <v>243.76005502122624</v>
      </c>
      <c r="AC256" s="691">
        <f t="shared" ref="AC256" si="11">+AB256</f>
        <v>243.76005502122624</v>
      </c>
      <c r="AD256" s="691">
        <v>243.76005502122624</v>
      </c>
      <c r="AE256" s="691">
        <f t="shared" ref="AE256" si="12">+AD256</f>
        <v>243.76005502122624</v>
      </c>
      <c r="AF256" s="691">
        <v>243.76005502122624</v>
      </c>
      <c r="AG256" s="691">
        <f t="shared" ref="AG256" si="13">+AF256</f>
        <v>243.76005502122624</v>
      </c>
      <c r="AH256" s="691">
        <v>243.76005502122624</v>
      </c>
      <c r="AI256" s="691">
        <f t="shared" ref="AI256" si="14">+AH256</f>
        <v>243.76005502122624</v>
      </c>
      <c r="AJ256" s="691">
        <v>243.76005502122624</v>
      </c>
      <c r="AK256" s="691">
        <f t="shared" ref="AK256" si="15">+AJ256</f>
        <v>243.76005502122624</v>
      </c>
      <c r="AL256" s="691">
        <v>243.76005502122624</v>
      </c>
      <c r="AM256" s="691"/>
      <c r="AN256" s="691"/>
      <c r="AO256" s="691"/>
      <c r="AP256" s="632"/>
      <c r="AQ256" s="691"/>
      <c r="AR256" s="691"/>
      <c r="AS256" s="691"/>
      <c r="AT256" s="691"/>
      <c r="AU256" s="691"/>
      <c r="AV256" s="691"/>
      <c r="AW256" s="691">
        <v>1274229.2473665788</v>
      </c>
      <c r="AX256" s="691">
        <f>+AW256</f>
        <v>1274229.2473665788</v>
      </c>
      <c r="AY256" s="691">
        <f t="shared" ref="AY256:BT256" si="16">+AX256</f>
        <v>1274229.2473665788</v>
      </c>
      <c r="AZ256" s="691">
        <f t="shared" si="16"/>
        <v>1274229.2473665788</v>
      </c>
      <c r="BA256" s="691">
        <f t="shared" si="16"/>
        <v>1274229.2473665788</v>
      </c>
      <c r="BB256" s="691">
        <f t="shared" si="16"/>
        <v>1274229.2473665788</v>
      </c>
      <c r="BC256" s="691">
        <f t="shared" si="16"/>
        <v>1274229.2473665788</v>
      </c>
      <c r="BD256" s="691">
        <f t="shared" si="16"/>
        <v>1274229.2473665788</v>
      </c>
      <c r="BE256" s="691">
        <f t="shared" si="16"/>
        <v>1274229.2473665788</v>
      </c>
      <c r="BF256" s="691">
        <f t="shared" si="16"/>
        <v>1274229.2473665788</v>
      </c>
      <c r="BG256" s="691">
        <f t="shared" si="16"/>
        <v>1274229.2473665788</v>
      </c>
      <c r="BH256" s="691">
        <f t="shared" si="16"/>
        <v>1274229.2473665788</v>
      </c>
      <c r="BI256" s="691">
        <f t="shared" si="16"/>
        <v>1274229.2473665788</v>
      </c>
      <c r="BJ256" s="691">
        <f t="shared" si="16"/>
        <v>1274229.2473665788</v>
      </c>
      <c r="BK256" s="691">
        <f t="shared" si="16"/>
        <v>1274229.2473665788</v>
      </c>
      <c r="BL256" s="691">
        <f t="shared" si="16"/>
        <v>1274229.2473665788</v>
      </c>
      <c r="BM256" s="691">
        <f t="shared" si="16"/>
        <v>1274229.2473665788</v>
      </c>
      <c r="BN256" s="691">
        <f t="shared" si="16"/>
        <v>1274229.2473665788</v>
      </c>
      <c r="BO256" s="691">
        <f t="shared" si="16"/>
        <v>1274229.2473665788</v>
      </c>
      <c r="BP256" s="691">
        <f t="shared" si="16"/>
        <v>1274229.2473665788</v>
      </c>
      <c r="BQ256" s="691">
        <f t="shared" si="16"/>
        <v>1274229.2473665788</v>
      </c>
      <c r="BR256" s="691">
        <f t="shared" si="16"/>
        <v>1274229.2473665788</v>
      </c>
      <c r="BS256" s="691">
        <f t="shared" si="16"/>
        <v>1274229.2473665788</v>
      </c>
      <c r="BT256" s="691">
        <f t="shared" si="16"/>
        <v>1274229.2473665788</v>
      </c>
      <c r="BU256" s="163"/>
    </row>
    <row r="257" spans="2:73" ht="15.6">
      <c r="B257" s="690"/>
      <c r="C257" s="690"/>
      <c r="D257" s="690" t="s">
        <v>751</v>
      </c>
      <c r="E257" s="690"/>
      <c r="F257" s="690"/>
      <c r="G257" s="690"/>
      <c r="H257" s="690">
        <v>2017</v>
      </c>
      <c r="I257" s="643" t="s">
        <v>576</v>
      </c>
      <c r="J257" s="643" t="s">
        <v>588</v>
      </c>
      <c r="K257" s="632"/>
      <c r="L257" s="691"/>
      <c r="M257" s="691"/>
      <c r="N257" s="691"/>
      <c r="O257" s="691"/>
      <c r="P257" s="691"/>
      <c r="Q257" s="691"/>
      <c r="R257" s="691">
        <v>20.375473012</v>
      </c>
      <c r="S257" s="691">
        <f>+R257</f>
        <v>20.375473012</v>
      </c>
      <c r="T257" s="691">
        <v>20.375473012</v>
      </c>
      <c r="U257" s="691">
        <f t="shared" ref="U257" si="17">+T257</f>
        <v>20.375473012</v>
      </c>
      <c r="V257" s="691">
        <v>20.375473012</v>
      </c>
      <c r="W257" s="691">
        <f t="shared" ref="W257" si="18">+V257</f>
        <v>20.375473012</v>
      </c>
      <c r="X257" s="691">
        <v>20.375473012</v>
      </c>
      <c r="Y257" s="691">
        <f t="shared" ref="Y257" si="19">+X257</f>
        <v>20.375473012</v>
      </c>
      <c r="Z257" s="691">
        <v>20.375473012</v>
      </c>
      <c r="AA257" s="691">
        <f t="shared" ref="AA257" si="20">+Z257</f>
        <v>20.375473012</v>
      </c>
      <c r="AB257" s="691">
        <v>20.375473012</v>
      </c>
      <c r="AC257" s="691">
        <f t="shared" ref="AC257" si="21">+AB257</f>
        <v>20.375473012</v>
      </c>
      <c r="AD257" s="691">
        <v>20.375473012</v>
      </c>
      <c r="AE257" s="691">
        <f t="shared" ref="AE257" si="22">+AD257</f>
        <v>20.375473012</v>
      </c>
      <c r="AF257" s="691">
        <v>20.375473012</v>
      </c>
      <c r="AG257" s="691">
        <f t="shared" ref="AG257" si="23">+AF257</f>
        <v>20.375473012</v>
      </c>
      <c r="AH257" s="691">
        <v>20.375473012</v>
      </c>
      <c r="AI257" s="691">
        <f t="shared" ref="AI257" si="24">+AH257</f>
        <v>20.375473012</v>
      </c>
      <c r="AJ257" s="691">
        <v>20.375473012</v>
      </c>
      <c r="AK257" s="691">
        <f t="shared" ref="AK257" si="25">+AJ257</f>
        <v>20.375473012</v>
      </c>
      <c r="AL257" s="691">
        <v>20.375473012</v>
      </c>
      <c r="AM257" s="691"/>
      <c r="AN257" s="691"/>
      <c r="AO257" s="691"/>
      <c r="AP257" s="632"/>
      <c r="AQ257" s="691"/>
      <c r="AR257" s="691"/>
      <c r="AS257" s="691"/>
      <c r="AT257" s="691"/>
      <c r="AU257" s="691"/>
      <c r="AV257" s="691"/>
      <c r="AW257" s="691">
        <v>379260.56019984296</v>
      </c>
      <c r="AX257" s="691">
        <f>+AW257</f>
        <v>379260.56019984296</v>
      </c>
      <c r="AY257" s="691">
        <f t="shared" ref="AY257:BT257" si="26">+AX257</f>
        <v>379260.56019984296</v>
      </c>
      <c r="AZ257" s="691">
        <f t="shared" si="26"/>
        <v>379260.56019984296</v>
      </c>
      <c r="BA257" s="691">
        <f t="shared" si="26"/>
        <v>379260.56019984296</v>
      </c>
      <c r="BB257" s="691">
        <f t="shared" si="26"/>
        <v>379260.56019984296</v>
      </c>
      <c r="BC257" s="691">
        <f t="shared" si="26"/>
        <v>379260.56019984296</v>
      </c>
      <c r="BD257" s="691">
        <f t="shared" si="26"/>
        <v>379260.56019984296</v>
      </c>
      <c r="BE257" s="691">
        <f t="shared" si="26"/>
        <v>379260.56019984296</v>
      </c>
      <c r="BF257" s="691">
        <f t="shared" si="26"/>
        <v>379260.56019984296</v>
      </c>
      <c r="BG257" s="691">
        <f t="shared" si="26"/>
        <v>379260.56019984296</v>
      </c>
      <c r="BH257" s="691">
        <f t="shared" si="26"/>
        <v>379260.56019984296</v>
      </c>
      <c r="BI257" s="691">
        <f t="shared" si="26"/>
        <v>379260.56019984296</v>
      </c>
      <c r="BJ257" s="691">
        <f t="shared" si="26"/>
        <v>379260.56019984296</v>
      </c>
      <c r="BK257" s="691">
        <f t="shared" si="26"/>
        <v>379260.56019984296</v>
      </c>
      <c r="BL257" s="691">
        <f t="shared" si="26"/>
        <v>379260.56019984296</v>
      </c>
      <c r="BM257" s="691">
        <f t="shared" si="26"/>
        <v>379260.56019984296</v>
      </c>
      <c r="BN257" s="691">
        <f t="shared" si="26"/>
        <v>379260.56019984296</v>
      </c>
      <c r="BO257" s="691">
        <f t="shared" si="26"/>
        <v>379260.56019984296</v>
      </c>
      <c r="BP257" s="691">
        <f t="shared" si="26"/>
        <v>379260.56019984296</v>
      </c>
      <c r="BQ257" s="691">
        <f t="shared" si="26"/>
        <v>379260.56019984296</v>
      </c>
      <c r="BR257" s="691">
        <f t="shared" si="26"/>
        <v>379260.56019984296</v>
      </c>
      <c r="BS257" s="691">
        <f t="shared" si="26"/>
        <v>379260.56019984296</v>
      </c>
      <c r="BT257" s="691">
        <f t="shared" si="26"/>
        <v>379260.56019984296</v>
      </c>
      <c r="BU257" s="163"/>
    </row>
    <row r="258" spans="2:73" ht="15.6">
      <c r="B258" s="690"/>
      <c r="C258" s="690"/>
      <c r="D258" s="690" t="s">
        <v>775</v>
      </c>
      <c r="E258" s="690"/>
      <c r="F258" s="690"/>
      <c r="G258" s="690"/>
      <c r="H258" s="690">
        <v>2017</v>
      </c>
      <c r="I258" s="643" t="s">
        <v>576</v>
      </c>
      <c r="J258" s="643" t="s">
        <v>588</v>
      </c>
      <c r="K258" s="632"/>
      <c r="L258" s="691"/>
      <c r="M258" s="691"/>
      <c r="N258" s="691"/>
      <c r="O258" s="691"/>
      <c r="P258" s="691"/>
      <c r="Q258" s="691"/>
      <c r="R258" s="691"/>
      <c r="S258" s="691"/>
      <c r="T258" s="691"/>
      <c r="U258" s="691"/>
      <c r="V258" s="691"/>
      <c r="W258" s="691"/>
      <c r="X258" s="691"/>
      <c r="Y258" s="691"/>
      <c r="Z258" s="691"/>
      <c r="AA258" s="691"/>
      <c r="AB258" s="691"/>
      <c r="AC258" s="691"/>
      <c r="AD258" s="691"/>
      <c r="AE258" s="691"/>
      <c r="AF258" s="691"/>
      <c r="AG258" s="691"/>
      <c r="AH258" s="691"/>
      <c r="AI258" s="691"/>
      <c r="AJ258" s="691"/>
      <c r="AK258" s="691"/>
      <c r="AL258" s="691"/>
      <c r="AM258" s="691"/>
      <c r="AN258" s="691"/>
      <c r="AO258" s="691"/>
      <c r="AP258" s="632"/>
      <c r="AQ258" s="691"/>
      <c r="AR258" s="691"/>
      <c r="AS258" s="691"/>
      <c r="AT258" s="691"/>
      <c r="AU258" s="691"/>
      <c r="AV258" s="691"/>
      <c r="AW258" s="691">
        <v>0</v>
      </c>
      <c r="AX258" s="691">
        <v>0</v>
      </c>
      <c r="AY258" s="691">
        <v>0</v>
      </c>
      <c r="AZ258" s="691">
        <v>0</v>
      </c>
      <c r="BA258" s="691">
        <v>0</v>
      </c>
      <c r="BB258" s="691">
        <v>0</v>
      </c>
      <c r="BC258" s="691">
        <v>0</v>
      </c>
      <c r="BD258" s="691">
        <v>0</v>
      </c>
      <c r="BE258" s="691">
        <v>0</v>
      </c>
      <c r="BF258" s="691">
        <v>0</v>
      </c>
      <c r="BG258" s="691">
        <v>0</v>
      </c>
      <c r="BH258" s="691">
        <v>0</v>
      </c>
      <c r="BI258" s="691">
        <v>0</v>
      </c>
      <c r="BJ258" s="691">
        <v>0</v>
      </c>
      <c r="BK258" s="691">
        <v>0</v>
      </c>
      <c r="BL258" s="691">
        <v>0</v>
      </c>
      <c r="BM258" s="691">
        <v>0</v>
      </c>
      <c r="BN258" s="691">
        <v>0</v>
      </c>
      <c r="BO258" s="691">
        <v>0</v>
      </c>
      <c r="BP258" s="691">
        <v>0</v>
      </c>
      <c r="BQ258" s="691">
        <v>0</v>
      </c>
      <c r="BR258" s="691">
        <v>0</v>
      </c>
      <c r="BS258" s="691">
        <v>0</v>
      </c>
      <c r="BT258" s="691">
        <v>0</v>
      </c>
      <c r="BU258" s="163"/>
    </row>
    <row r="259" spans="2:73" ht="15.6">
      <c r="B259" s="690"/>
      <c r="C259" s="690"/>
      <c r="D259" s="690" t="s">
        <v>124</v>
      </c>
      <c r="E259" s="690"/>
      <c r="F259" s="690"/>
      <c r="G259" s="690"/>
      <c r="H259" s="690">
        <v>2017</v>
      </c>
      <c r="I259" s="643" t="s">
        <v>576</v>
      </c>
      <c r="J259" s="643" t="s">
        <v>588</v>
      </c>
      <c r="K259" s="632"/>
      <c r="L259" s="691"/>
      <c r="M259" s="691"/>
      <c r="N259" s="691"/>
      <c r="O259" s="691"/>
      <c r="P259" s="691"/>
      <c r="Q259" s="691"/>
      <c r="R259" s="691">
        <v>34.2186128489315</v>
      </c>
      <c r="S259" s="691">
        <f>+R259</f>
        <v>34.2186128489315</v>
      </c>
      <c r="T259" s="691">
        <f t="shared" ref="T259:AL259" si="27">+S259</f>
        <v>34.2186128489315</v>
      </c>
      <c r="U259" s="691">
        <f t="shared" si="27"/>
        <v>34.2186128489315</v>
      </c>
      <c r="V259" s="691">
        <f t="shared" si="27"/>
        <v>34.2186128489315</v>
      </c>
      <c r="W259" s="691">
        <f t="shared" si="27"/>
        <v>34.2186128489315</v>
      </c>
      <c r="X259" s="691">
        <f t="shared" si="27"/>
        <v>34.2186128489315</v>
      </c>
      <c r="Y259" s="691">
        <f t="shared" si="27"/>
        <v>34.2186128489315</v>
      </c>
      <c r="Z259" s="691">
        <f t="shared" si="27"/>
        <v>34.2186128489315</v>
      </c>
      <c r="AA259" s="691">
        <f t="shared" si="27"/>
        <v>34.2186128489315</v>
      </c>
      <c r="AB259" s="691">
        <f t="shared" si="27"/>
        <v>34.2186128489315</v>
      </c>
      <c r="AC259" s="691">
        <f t="shared" si="27"/>
        <v>34.2186128489315</v>
      </c>
      <c r="AD259" s="691">
        <f t="shared" si="27"/>
        <v>34.2186128489315</v>
      </c>
      <c r="AE259" s="691">
        <f t="shared" si="27"/>
        <v>34.2186128489315</v>
      </c>
      <c r="AF259" s="691">
        <f t="shared" si="27"/>
        <v>34.2186128489315</v>
      </c>
      <c r="AG259" s="691">
        <f t="shared" si="27"/>
        <v>34.2186128489315</v>
      </c>
      <c r="AH259" s="691">
        <f t="shared" si="27"/>
        <v>34.2186128489315</v>
      </c>
      <c r="AI259" s="691">
        <f t="shared" si="27"/>
        <v>34.2186128489315</v>
      </c>
      <c r="AJ259" s="691">
        <f t="shared" si="27"/>
        <v>34.2186128489315</v>
      </c>
      <c r="AK259" s="691">
        <f t="shared" si="27"/>
        <v>34.2186128489315</v>
      </c>
      <c r="AL259" s="691">
        <f t="shared" si="27"/>
        <v>34.2186128489315</v>
      </c>
      <c r="AM259" s="691"/>
      <c r="AN259" s="691"/>
      <c r="AO259" s="691"/>
      <c r="AP259" s="632"/>
      <c r="AQ259" s="691"/>
      <c r="AR259" s="691"/>
      <c r="AS259" s="691"/>
      <c r="AT259" s="691"/>
      <c r="AU259" s="691"/>
      <c r="AV259" s="691"/>
      <c r="AW259" s="691">
        <v>122265.84128551434</v>
      </c>
      <c r="AX259" s="691">
        <v>20141.713917403049</v>
      </c>
      <c r="AY259" s="691">
        <v>20141.713917403049</v>
      </c>
      <c r="AZ259" s="691">
        <v>20141.713917403049</v>
      </c>
      <c r="BA259" s="691">
        <v>20141.713917403049</v>
      </c>
      <c r="BB259" s="691">
        <v>20141.713917403049</v>
      </c>
      <c r="BC259" s="691">
        <v>20141.713917403049</v>
      </c>
      <c r="BD259" s="691">
        <v>20141.713917403049</v>
      </c>
      <c r="BE259" s="691">
        <v>20141.713917403049</v>
      </c>
      <c r="BF259" s="691">
        <v>20141.713917403049</v>
      </c>
      <c r="BG259" s="691">
        <v>20141.713917403049</v>
      </c>
      <c r="BH259" s="691">
        <v>20141.713917403049</v>
      </c>
      <c r="BI259" s="691">
        <v>20141.713917403049</v>
      </c>
      <c r="BJ259" s="691">
        <v>20141.713917403049</v>
      </c>
      <c r="BK259" s="691">
        <v>20141.713917403049</v>
      </c>
      <c r="BL259" s="691">
        <v>20141.713917403049</v>
      </c>
      <c r="BM259" s="691">
        <v>20141.713917403049</v>
      </c>
      <c r="BN259" s="691">
        <v>20141.713917403049</v>
      </c>
      <c r="BO259" s="691">
        <v>20141.713917403049</v>
      </c>
      <c r="BP259" s="691">
        <v>20141.713917403049</v>
      </c>
      <c r="BQ259" s="691">
        <v>20141.713917403049</v>
      </c>
      <c r="BR259" s="691">
        <v>20141.713917403049</v>
      </c>
      <c r="BS259" s="691">
        <v>20141.713917403049</v>
      </c>
      <c r="BT259" s="691">
        <v>20141.713917403049</v>
      </c>
      <c r="BU259" s="163"/>
    </row>
    <row r="260" spans="2:73" ht="15.6">
      <c r="B260" s="690"/>
      <c r="C260" s="690"/>
      <c r="D260" s="690" t="s">
        <v>123</v>
      </c>
      <c r="E260" s="690"/>
      <c r="F260" s="690"/>
      <c r="G260" s="690"/>
      <c r="H260" s="690">
        <v>2017</v>
      </c>
      <c r="I260" s="643" t="s">
        <v>576</v>
      </c>
      <c r="J260" s="643" t="s">
        <v>588</v>
      </c>
      <c r="K260" s="632"/>
      <c r="L260" s="691"/>
      <c r="M260" s="691"/>
      <c r="N260" s="691"/>
      <c r="O260" s="691"/>
      <c r="P260" s="691"/>
      <c r="Q260" s="691"/>
      <c r="R260" s="691"/>
      <c r="S260" s="691"/>
      <c r="T260" s="691"/>
      <c r="U260" s="691"/>
      <c r="V260" s="691"/>
      <c r="W260" s="691"/>
      <c r="X260" s="691"/>
      <c r="Y260" s="691"/>
      <c r="Z260" s="691"/>
      <c r="AA260" s="691"/>
      <c r="AB260" s="691"/>
      <c r="AC260" s="691"/>
      <c r="AD260" s="691"/>
      <c r="AE260" s="691"/>
      <c r="AF260" s="691"/>
      <c r="AG260" s="691"/>
      <c r="AH260" s="691"/>
      <c r="AI260" s="691"/>
      <c r="AJ260" s="691"/>
      <c r="AK260" s="691"/>
      <c r="AL260" s="691"/>
      <c r="AM260" s="691"/>
      <c r="AN260" s="691"/>
      <c r="AO260" s="691"/>
      <c r="AP260" s="632"/>
      <c r="AQ260" s="691"/>
      <c r="AR260" s="691"/>
      <c r="AS260" s="691"/>
      <c r="AT260" s="691"/>
      <c r="AU260" s="691"/>
      <c r="AV260" s="691"/>
      <c r="AW260" s="691">
        <v>0</v>
      </c>
      <c r="AX260" s="691">
        <v>0</v>
      </c>
      <c r="AY260" s="691">
        <v>0</v>
      </c>
      <c r="AZ260" s="691">
        <v>0</v>
      </c>
      <c r="BA260" s="691">
        <v>0</v>
      </c>
      <c r="BB260" s="691">
        <v>0</v>
      </c>
      <c r="BC260" s="691">
        <v>0</v>
      </c>
      <c r="BD260" s="691">
        <v>0</v>
      </c>
      <c r="BE260" s="691">
        <v>0</v>
      </c>
      <c r="BF260" s="691">
        <v>0</v>
      </c>
      <c r="BG260" s="691">
        <v>0</v>
      </c>
      <c r="BH260" s="691">
        <v>0</v>
      </c>
      <c r="BI260" s="691">
        <v>0</v>
      </c>
      <c r="BJ260" s="691">
        <v>0</v>
      </c>
      <c r="BK260" s="691">
        <v>0</v>
      </c>
      <c r="BL260" s="691">
        <v>0</v>
      </c>
      <c r="BM260" s="691">
        <v>0</v>
      </c>
      <c r="BN260" s="691">
        <v>0</v>
      </c>
      <c r="BO260" s="691">
        <v>0</v>
      </c>
      <c r="BP260" s="691">
        <v>0</v>
      </c>
      <c r="BQ260" s="691">
        <v>0</v>
      </c>
      <c r="BR260" s="691">
        <v>0</v>
      </c>
      <c r="BS260" s="691">
        <v>0</v>
      </c>
      <c r="BT260" s="691">
        <v>0</v>
      </c>
      <c r="BU260" s="163"/>
    </row>
    <row r="261" spans="2:73" ht="15.6">
      <c r="B261" s="690"/>
      <c r="C261" s="690"/>
      <c r="D261" s="690" t="s">
        <v>113</v>
      </c>
      <c r="E261" s="690"/>
      <c r="F261" s="690"/>
      <c r="G261" s="690"/>
      <c r="H261" s="690">
        <v>2018</v>
      </c>
      <c r="I261" s="643" t="s">
        <v>577</v>
      </c>
      <c r="J261" s="643" t="s">
        <v>588</v>
      </c>
      <c r="K261" s="632"/>
      <c r="L261" s="691"/>
      <c r="M261" s="691"/>
      <c r="N261" s="691"/>
      <c r="O261" s="691"/>
      <c r="P261" s="691"/>
      <c r="Q261" s="691"/>
      <c r="R261" s="691"/>
      <c r="S261" s="691"/>
      <c r="T261" s="691"/>
      <c r="U261" s="691"/>
      <c r="V261" s="691"/>
      <c r="W261" s="691"/>
      <c r="X261" s="691"/>
      <c r="Y261" s="691"/>
      <c r="Z261" s="691"/>
      <c r="AA261" s="691"/>
      <c r="AB261" s="691"/>
      <c r="AC261" s="691"/>
      <c r="AD261" s="691"/>
      <c r="AE261" s="691"/>
      <c r="AF261" s="691"/>
      <c r="AG261" s="691"/>
      <c r="AH261" s="691"/>
      <c r="AI261" s="691"/>
      <c r="AJ261" s="691"/>
      <c r="AK261" s="691"/>
      <c r="AL261" s="691"/>
      <c r="AM261" s="691"/>
      <c r="AN261" s="691"/>
      <c r="AO261" s="691"/>
      <c r="AP261" s="632"/>
      <c r="AQ261" s="691"/>
      <c r="AR261" s="691"/>
      <c r="AS261" s="691"/>
      <c r="AT261" s="691"/>
      <c r="AU261" s="691"/>
      <c r="AV261" s="691"/>
      <c r="AW261" s="691"/>
      <c r="AX261" s="691">
        <v>0</v>
      </c>
      <c r="AY261" s="691">
        <v>0</v>
      </c>
      <c r="AZ261" s="691"/>
      <c r="BA261" s="691"/>
      <c r="BB261" s="691"/>
      <c r="BC261" s="691"/>
      <c r="BD261" s="691"/>
      <c r="BE261" s="691"/>
      <c r="BF261" s="691"/>
      <c r="BG261" s="691"/>
      <c r="BH261" s="691"/>
      <c r="BI261" s="691"/>
      <c r="BJ261" s="691"/>
      <c r="BK261" s="691"/>
      <c r="BL261" s="691"/>
      <c r="BM261" s="691"/>
      <c r="BN261" s="691"/>
      <c r="BO261" s="691"/>
      <c r="BP261" s="691"/>
      <c r="BQ261" s="691"/>
      <c r="BR261" s="691"/>
      <c r="BS261" s="691"/>
      <c r="BT261" s="691"/>
      <c r="BU261" s="163"/>
    </row>
    <row r="262" spans="2:73" ht="15.6">
      <c r="B262" s="690"/>
      <c r="C262" s="690"/>
      <c r="D262" s="690" t="s">
        <v>114</v>
      </c>
      <c r="E262" s="690"/>
      <c r="F262" s="690"/>
      <c r="G262" s="690"/>
      <c r="H262" s="690">
        <v>2018</v>
      </c>
      <c r="I262" s="643" t="s">
        <v>577</v>
      </c>
      <c r="J262" s="643" t="s">
        <v>588</v>
      </c>
      <c r="K262" s="632"/>
      <c r="L262" s="691"/>
      <c r="M262" s="691"/>
      <c r="N262" s="691"/>
      <c r="O262" s="691"/>
      <c r="P262" s="691"/>
      <c r="Q262" s="691"/>
      <c r="R262" s="691"/>
      <c r="S262" s="691"/>
      <c r="T262" s="691"/>
      <c r="U262" s="691"/>
      <c r="V262" s="691"/>
      <c r="W262" s="691"/>
      <c r="X262" s="691"/>
      <c r="Y262" s="691"/>
      <c r="Z262" s="691"/>
      <c r="AA262" s="691"/>
      <c r="AB262" s="691"/>
      <c r="AC262" s="691"/>
      <c r="AD262" s="691"/>
      <c r="AE262" s="691"/>
      <c r="AF262" s="691"/>
      <c r="AG262" s="691"/>
      <c r="AH262" s="691"/>
      <c r="AI262" s="691"/>
      <c r="AJ262" s="691"/>
      <c r="AK262" s="691"/>
      <c r="AL262" s="691"/>
      <c r="AM262" s="691"/>
      <c r="AN262" s="691"/>
      <c r="AO262" s="691"/>
      <c r="AP262" s="632"/>
      <c r="AQ262" s="691"/>
      <c r="AR262" s="691"/>
      <c r="AS262" s="691"/>
      <c r="AT262" s="691"/>
      <c r="AU262" s="691"/>
      <c r="AV262" s="691"/>
      <c r="AW262" s="691"/>
      <c r="AX262" s="691">
        <v>613481.42051249999</v>
      </c>
      <c r="AY262" s="691">
        <v>613481.42051249999</v>
      </c>
      <c r="AZ262" s="691">
        <v>613481.42051249999</v>
      </c>
      <c r="BA262" s="691">
        <v>613481.42051249999</v>
      </c>
      <c r="BB262" s="691">
        <v>613481.42051249999</v>
      </c>
      <c r="BC262" s="691">
        <v>613481.42051249999</v>
      </c>
      <c r="BD262" s="691">
        <v>613481.42051249999</v>
      </c>
      <c r="BE262" s="691">
        <v>613481.42051249999</v>
      </c>
      <c r="BF262" s="691">
        <v>613481.42051249999</v>
      </c>
      <c r="BG262" s="691">
        <v>613481.42051249999</v>
      </c>
      <c r="BH262" s="691">
        <v>613481.42051249999</v>
      </c>
      <c r="BI262" s="691">
        <v>613481.42051249999</v>
      </c>
      <c r="BJ262" s="691">
        <v>613481.42051249999</v>
      </c>
      <c r="BK262" s="691">
        <v>613481.42051249999</v>
      </c>
      <c r="BL262" s="691">
        <v>613481.42051249999</v>
      </c>
      <c r="BM262" s="691">
        <v>613481.42051249999</v>
      </c>
      <c r="BN262" s="691">
        <v>613481.42051249999</v>
      </c>
      <c r="BO262" s="691">
        <v>613481.42051249999</v>
      </c>
      <c r="BP262" s="691">
        <v>613481.42051249999</v>
      </c>
      <c r="BQ262" s="691">
        <v>613481.42051249999</v>
      </c>
      <c r="BR262" s="691">
        <v>613481.42051249999</v>
      </c>
      <c r="BS262" s="691">
        <v>613481.42051249999</v>
      </c>
      <c r="BT262" s="691">
        <v>613481.42051249999</v>
      </c>
      <c r="BU262" s="163"/>
    </row>
    <row r="263" spans="2:73" ht="15.6">
      <c r="B263" s="690"/>
      <c r="C263" s="690"/>
      <c r="D263" s="690" t="s">
        <v>116</v>
      </c>
      <c r="E263" s="690"/>
      <c r="F263" s="690"/>
      <c r="G263" s="690"/>
      <c r="H263" s="690">
        <v>2018</v>
      </c>
      <c r="I263" s="643" t="s">
        <v>577</v>
      </c>
      <c r="J263" s="643" t="s">
        <v>588</v>
      </c>
      <c r="K263" s="632"/>
      <c r="L263" s="691"/>
      <c r="M263" s="691"/>
      <c r="N263" s="691"/>
      <c r="O263" s="691"/>
      <c r="P263" s="691"/>
      <c r="Q263" s="691"/>
      <c r="R263" s="691"/>
      <c r="S263" s="691">
        <v>2.214776853744</v>
      </c>
      <c r="T263" s="691">
        <f>+S263</f>
        <v>2.214776853744</v>
      </c>
      <c r="U263" s="691">
        <f t="shared" ref="U263:AM263" si="28">+T263</f>
        <v>2.214776853744</v>
      </c>
      <c r="V263" s="691">
        <f t="shared" si="28"/>
        <v>2.214776853744</v>
      </c>
      <c r="W263" s="691">
        <f t="shared" si="28"/>
        <v>2.214776853744</v>
      </c>
      <c r="X263" s="691">
        <f t="shared" si="28"/>
        <v>2.214776853744</v>
      </c>
      <c r="Y263" s="691">
        <f t="shared" si="28"/>
        <v>2.214776853744</v>
      </c>
      <c r="Z263" s="691">
        <f t="shared" si="28"/>
        <v>2.214776853744</v>
      </c>
      <c r="AA263" s="691">
        <f t="shared" si="28"/>
        <v>2.214776853744</v>
      </c>
      <c r="AB263" s="691">
        <f t="shared" si="28"/>
        <v>2.214776853744</v>
      </c>
      <c r="AC263" s="691">
        <f t="shared" si="28"/>
        <v>2.214776853744</v>
      </c>
      <c r="AD263" s="691">
        <f t="shared" si="28"/>
        <v>2.214776853744</v>
      </c>
      <c r="AE263" s="691">
        <f t="shared" si="28"/>
        <v>2.214776853744</v>
      </c>
      <c r="AF263" s="691">
        <f t="shared" si="28"/>
        <v>2.214776853744</v>
      </c>
      <c r="AG263" s="691">
        <f t="shared" si="28"/>
        <v>2.214776853744</v>
      </c>
      <c r="AH263" s="691">
        <f t="shared" si="28"/>
        <v>2.214776853744</v>
      </c>
      <c r="AI263" s="691">
        <f t="shared" si="28"/>
        <v>2.214776853744</v>
      </c>
      <c r="AJ263" s="691">
        <f t="shared" si="28"/>
        <v>2.214776853744</v>
      </c>
      <c r="AK263" s="691">
        <f t="shared" si="28"/>
        <v>2.214776853744</v>
      </c>
      <c r="AL263" s="691">
        <f t="shared" si="28"/>
        <v>2.214776853744</v>
      </c>
      <c r="AM263" s="691">
        <f t="shared" si="28"/>
        <v>2.214776853744</v>
      </c>
      <c r="AN263" s="691"/>
      <c r="AO263" s="691"/>
      <c r="AP263" s="632"/>
      <c r="AQ263" s="691"/>
      <c r="AR263" s="691"/>
      <c r="AS263" s="691"/>
      <c r="AT263" s="691"/>
      <c r="AU263" s="691"/>
      <c r="AV263" s="691"/>
      <c r="AW263" s="691"/>
      <c r="AX263" s="691">
        <v>12510.849664649963</v>
      </c>
      <c r="AY263" s="691">
        <v>10925.147346027477</v>
      </c>
      <c r="AZ263" s="691">
        <v>10925.147346027477</v>
      </c>
      <c r="BA263" s="691">
        <v>10925.147346027477</v>
      </c>
      <c r="BB263" s="691">
        <v>10925.147346027477</v>
      </c>
      <c r="BC263" s="691">
        <v>10925.147346027477</v>
      </c>
      <c r="BD263" s="691">
        <v>10925.147346027477</v>
      </c>
      <c r="BE263" s="691">
        <v>10925.147346027477</v>
      </c>
      <c r="BF263" s="691">
        <v>10925.147346027477</v>
      </c>
      <c r="BG263" s="691">
        <v>10925.147346027477</v>
      </c>
      <c r="BH263" s="691">
        <v>10925.147346027477</v>
      </c>
      <c r="BI263" s="691">
        <v>10925.147346027477</v>
      </c>
      <c r="BJ263" s="691">
        <v>10925.147346027477</v>
      </c>
      <c r="BK263" s="691">
        <v>10925.147346027477</v>
      </c>
      <c r="BL263" s="691">
        <v>10925.147346027477</v>
      </c>
      <c r="BM263" s="691">
        <v>10925.147346027477</v>
      </c>
      <c r="BN263" s="691">
        <v>10925.147346027477</v>
      </c>
      <c r="BO263" s="691">
        <v>10925.147346027477</v>
      </c>
      <c r="BP263" s="691">
        <v>10925.147346027477</v>
      </c>
      <c r="BQ263" s="691">
        <v>10925.147346027477</v>
      </c>
      <c r="BR263" s="691">
        <v>10925.147346027477</v>
      </c>
      <c r="BS263" s="691">
        <v>10925.147346027477</v>
      </c>
      <c r="BT263" s="691">
        <v>10925.147346027477</v>
      </c>
      <c r="BU263" s="163"/>
    </row>
    <row r="264" spans="2:73" ht="15.6">
      <c r="B264" s="690"/>
      <c r="C264" s="690"/>
      <c r="D264" s="690" t="s">
        <v>784</v>
      </c>
      <c r="E264" s="690"/>
      <c r="F264" s="690"/>
      <c r="G264" s="690"/>
      <c r="H264" s="690">
        <v>2018</v>
      </c>
      <c r="I264" s="643" t="s">
        <v>577</v>
      </c>
      <c r="J264" s="643" t="s">
        <v>588</v>
      </c>
      <c r="K264" s="632"/>
      <c r="L264" s="691"/>
      <c r="M264" s="691"/>
      <c r="N264" s="691"/>
      <c r="O264" s="691"/>
      <c r="P264" s="691"/>
      <c r="Q264" s="691"/>
      <c r="R264" s="691"/>
      <c r="S264" s="691"/>
      <c r="T264" s="691"/>
      <c r="U264" s="691"/>
      <c r="V264" s="691"/>
      <c r="W264" s="691"/>
      <c r="X264" s="691"/>
      <c r="Y264" s="691"/>
      <c r="Z264" s="691"/>
      <c r="AA264" s="691"/>
      <c r="AB264" s="691"/>
      <c r="AC264" s="691"/>
      <c r="AD264" s="691"/>
      <c r="AE264" s="691"/>
      <c r="AF264" s="691"/>
      <c r="AG264" s="691"/>
      <c r="AH264" s="691"/>
      <c r="AI264" s="691"/>
      <c r="AJ264" s="691"/>
      <c r="AK264" s="691"/>
      <c r="AL264" s="691"/>
      <c r="AM264" s="691"/>
      <c r="AN264" s="691"/>
      <c r="AO264" s="691"/>
      <c r="AP264" s="632"/>
      <c r="AQ264" s="691"/>
      <c r="AR264" s="691"/>
      <c r="AS264" s="691"/>
      <c r="AT264" s="691"/>
      <c r="AU264" s="691"/>
      <c r="AV264" s="691"/>
      <c r="AW264" s="691"/>
      <c r="AX264" s="691">
        <v>2865390.3600171176</v>
      </c>
      <c r="AY264" s="691">
        <v>2841835.0168146337</v>
      </c>
      <c r="AZ264" s="691">
        <v>2841835.0168146337</v>
      </c>
      <c r="BA264" s="691">
        <v>2841835.0168146337</v>
      </c>
      <c r="BB264" s="691">
        <v>2841835.0168146337</v>
      </c>
      <c r="BC264" s="691">
        <v>2841835.0168146337</v>
      </c>
      <c r="BD264" s="691">
        <v>2841835.0168146337</v>
      </c>
      <c r="BE264" s="691">
        <v>2841835.0168146337</v>
      </c>
      <c r="BF264" s="691">
        <v>2841835.0168146337</v>
      </c>
      <c r="BG264" s="691">
        <v>2841835.0168146337</v>
      </c>
      <c r="BH264" s="691">
        <v>2841835.0168146337</v>
      </c>
      <c r="BI264" s="691">
        <v>2841835.0168146337</v>
      </c>
      <c r="BJ264" s="691">
        <v>2841835.0168146337</v>
      </c>
      <c r="BK264" s="691">
        <v>2841835.0168146337</v>
      </c>
      <c r="BL264" s="691">
        <v>2841835.0168146337</v>
      </c>
      <c r="BM264" s="691">
        <v>2841835.0168146337</v>
      </c>
      <c r="BN264" s="691">
        <v>2841835.0168146337</v>
      </c>
      <c r="BO264" s="691">
        <v>2841835.0168146337</v>
      </c>
      <c r="BP264" s="691">
        <v>2841835.0168146337</v>
      </c>
      <c r="BQ264" s="691">
        <v>2841835.0168146337</v>
      </c>
      <c r="BR264" s="691">
        <v>2841835.0168146337</v>
      </c>
      <c r="BS264" s="691">
        <v>2841835.0168146337</v>
      </c>
      <c r="BT264" s="691">
        <v>2841835.0168146337</v>
      </c>
      <c r="BU264" s="163"/>
    </row>
    <row r="265" spans="2:73" ht="15.6">
      <c r="B265" s="690"/>
      <c r="C265" s="690"/>
      <c r="D265" s="690" t="s">
        <v>115</v>
      </c>
      <c r="E265" s="690"/>
      <c r="F265" s="690"/>
      <c r="G265" s="690"/>
      <c r="H265" s="690">
        <v>2018</v>
      </c>
      <c r="I265" s="643" t="s">
        <v>577</v>
      </c>
      <c r="J265" s="643" t="s">
        <v>588</v>
      </c>
      <c r="K265" s="632"/>
      <c r="L265" s="691"/>
      <c r="M265" s="691"/>
      <c r="N265" s="691"/>
      <c r="O265" s="691"/>
      <c r="P265" s="691"/>
      <c r="Q265" s="691"/>
      <c r="R265" s="691"/>
      <c r="S265" s="691">
        <v>23.373280799999989</v>
      </c>
      <c r="T265" s="691">
        <f>+S265</f>
        <v>23.373280799999989</v>
      </c>
      <c r="U265" s="691">
        <f t="shared" ref="U265:AM265" si="29">+T265</f>
        <v>23.373280799999989</v>
      </c>
      <c r="V265" s="691">
        <f t="shared" si="29"/>
        <v>23.373280799999989</v>
      </c>
      <c r="W265" s="691">
        <f t="shared" si="29"/>
        <v>23.373280799999989</v>
      </c>
      <c r="X265" s="691">
        <f t="shared" si="29"/>
        <v>23.373280799999989</v>
      </c>
      <c r="Y265" s="691">
        <f t="shared" si="29"/>
        <v>23.373280799999989</v>
      </c>
      <c r="Z265" s="691">
        <f t="shared" si="29"/>
        <v>23.373280799999989</v>
      </c>
      <c r="AA265" s="691">
        <f t="shared" si="29"/>
        <v>23.373280799999989</v>
      </c>
      <c r="AB265" s="691">
        <f t="shared" si="29"/>
        <v>23.373280799999989</v>
      </c>
      <c r="AC265" s="691">
        <f t="shared" si="29"/>
        <v>23.373280799999989</v>
      </c>
      <c r="AD265" s="691">
        <f t="shared" si="29"/>
        <v>23.373280799999989</v>
      </c>
      <c r="AE265" s="691">
        <f t="shared" si="29"/>
        <v>23.373280799999989</v>
      </c>
      <c r="AF265" s="691">
        <f t="shared" si="29"/>
        <v>23.373280799999989</v>
      </c>
      <c r="AG265" s="691">
        <f t="shared" si="29"/>
        <v>23.373280799999989</v>
      </c>
      <c r="AH265" s="691">
        <f t="shared" si="29"/>
        <v>23.373280799999989</v>
      </c>
      <c r="AI265" s="691">
        <f t="shared" si="29"/>
        <v>23.373280799999989</v>
      </c>
      <c r="AJ265" s="691">
        <f t="shared" si="29"/>
        <v>23.373280799999989</v>
      </c>
      <c r="AK265" s="691">
        <f t="shared" si="29"/>
        <v>23.373280799999989</v>
      </c>
      <c r="AL265" s="691">
        <f t="shared" si="29"/>
        <v>23.373280799999989</v>
      </c>
      <c r="AM265" s="691">
        <f t="shared" si="29"/>
        <v>23.373280799999989</v>
      </c>
      <c r="AN265" s="691"/>
      <c r="AO265" s="691"/>
      <c r="AP265" s="632"/>
      <c r="AQ265" s="691"/>
      <c r="AR265" s="691"/>
      <c r="AS265" s="691"/>
      <c r="AT265" s="691"/>
      <c r="AU265" s="691"/>
      <c r="AV265" s="691"/>
      <c r="AW265" s="691"/>
      <c r="AX265" s="691">
        <v>843222.05218014645</v>
      </c>
      <c r="AY265" s="691">
        <v>843222.05218014645</v>
      </c>
      <c r="AZ265" s="691">
        <v>843222.05218014645</v>
      </c>
      <c r="BA265" s="691">
        <v>843222.05218014645</v>
      </c>
      <c r="BB265" s="691">
        <v>843222.05218014645</v>
      </c>
      <c r="BC265" s="691">
        <v>843222.05218014645</v>
      </c>
      <c r="BD265" s="691">
        <v>843222.05218014645</v>
      </c>
      <c r="BE265" s="691">
        <v>843222.05218014645</v>
      </c>
      <c r="BF265" s="691">
        <v>843222.05218014645</v>
      </c>
      <c r="BG265" s="691">
        <v>843222.05218014645</v>
      </c>
      <c r="BH265" s="691">
        <v>843222.05218014645</v>
      </c>
      <c r="BI265" s="691">
        <v>843222.05218014645</v>
      </c>
      <c r="BJ265" s="691">
        <v>843222.05218014645</v>
      </c>
      <c r="BK265" s="691">
        <v>843222.05218014645</v>
      </c>
      <c r="BL265" s="691">
        <v>843222.05218014645</v>
      </c>
      <c r="BM265" s="691">
        <v>843222.05218014645</v>
      </c>
      <c r="BN265" s="691">
        <v>843222.05218014645</v>
      </c>
      <c r="BO265" s="691">
        <v>843222.05218014645</v>
      </c>
      <c r="BP265" s="691">
        <v>843222.05218014645</v>
      </c>
      <c r="BQ265" s="691">
        <v>843222.05218014645</v>
      </c>
      <c r="BR265" s="691">
        <v>843222.05218014645</v>
      </c>
      <c r="BS265" s="691">
        <v>843222.05218014645</v>
      </c>
      <c r="BT265" s="691">
        <v>843222.05218014645</v>
      </c>
      <c r="BU265" s="163"/>
    </row>
    <row r="266" spans="2:73" ht="15.6">
      <c r="B266" s="690"/>
      <c r="C266" s="690"/>
      <c r="D266" s="690" t="s">
        <v>785</v>
      </c>
      <c r="E266" s="690"/>
      <c r="F266" s="690"/>
      <c r="G266" s="690"/>
      <c r="H266" s="690">
        <v>2018</v>
      </c>
      <c r="I266" s="643" t="s">
        <v>577</v>
      </c>
      <c r="J266" s="643" t="s">
        <v>588</v>
      </c>
      <c r="K266" s="632"/>
      <c r="L266" s="691"/>
      <c r="M266" s="691"/>
      <c r="N266" s="691"/>
      <c r="O266" s="691"/>
      <c r="P266" s="691"/>
      <c r="Q266" s="691"/>
      <c r="R266" s="691"/>
      <c r="S266" s="691"/>
      <c r="T266" s="691"/>
      <c r="U266" s="691"/>
      <c r="V266" s="691"/>
      <c r="W266" s="691"/>
      <c r="X266" s="691"/>
      <c r="Y266" s="691"/>
      <c r="Z266" s="691"/>
      <c r="AA266" s="691"/>
      <c r="AB266" s="691"/>
      <c r="AC266" s="691"/>
      <c r="AD266" s="691"/>
      <c r="AE266" s="691"/>
      <c r="AF266" s="691"/>
      <c r="AG266" s="691"/>
      <c r="AH266" s="691"/>
      <c r="AI266" s="691"/>
      <c r="AJ266" s="691"/>
      <c r="AK266" s="691"/>
      <c r="AL266" s="691"/>
      <c r="AM266" s="691"/>
      <c r="AN266" s="691"/>
      <c r="AO266" s="691"/>
      <c r="AP266" s="632"/>
      <c r="AQ266" s="691"/>
      <c r="AR266" s="691"/>
      <c r="AS266" s="691"/>
      <c r="AT266" s="691"/>
      <c r="AU266" s="691"/>
      <c r="AV266" s="691"/>
      <c r="AW266" s="691"/>
      <c r="AX266" s="691">
        <v>133024.10000000082</v>
      </c>
      <c r="AY266" s="691">
        <v>133024.10000000082</v>
      </c>
      <c r="AZ266" s="691">
        <v>133024.10000000082</v>
      </c>
      <c r="BA266" s="691">
        <v>133024.10000000082</v>
      </c>
      <c r="BB266" s="691">
        <v>133024.10000000082</v>
      </c>
      <c r="BC266" s="691">
        <v>133024.10000000082</v>
      </c>
      <c r="BD266" s="691">
        <v>133024.10000000082</v>
      </c>
      <c r="BE266" s="691">
        <v>133024.10000000082</v>
      </c>
      <c r="BF266" s="691">
        <v>133024.10000000082</v>
      </c>
      <c r="BG266" s="691">
        <v>133024.10000000082</v>
      </c>
      <c r="BH266" s="691">
        <v>133024.10000000082</v>
      </c>
      <c r="BI266" s="691">
        <v>133024.10000000082</v>
      </c>
      <c r="BJ266" s="691">
        <v>133024.10000000082</v>
      </c>
      <c r="BK266" s="691">
        <v>133024.10000000082</v>
      </c>
      <c r="BL266" s="691">
        <v>133024.10000000082</v>
      </c>
      <c r="BM266" s="691">
        <v>133024.10000000082</v>
      </c>
      <c r="BN266" s="691">
        <v>133024.10000000082</v>
      </c>
      <c r="BO266" s="691">
        <v>133024.10000000082</v>
      </c>
      <c r="BP266" s="691">
        <v>133024.10000000082</v>
      </c>
      <c r="BQ266" s="691">
        <v>133024.10000000082</v>
      </c>
      <c r="BR266" s="691">
        <v>133024.10000000082</v>
      </c>
      <c r="BS266" s="691">
        <v>133024.10000000082</v>
      </c>
      <c r="BT266" s="691">
        <v>133024.10000000082</v>
      </c>
      <c r="BU266" s="163"/>
    </row>
    <row r="267" spans="2:73" ht="15.6">
      <c r="B267" s="690"/>
      <c r="C267" s="690"/>
      <c r="D267" s="690" t="s">
        <v>786</v>
      </c>
      <c r="E267" s="690"/>
      <c r="F267" s="690"/>
      <c r="G267" s="690"/>
      <c r="H267" s="690">
        <v>2018</v>
      </c>
      <c r="I267" s="643" t="s">
        <v>577</v>
      </c>
      <c r="J267" s="643" t="s">
        <v>588</v>
      </c>
      <c r="K267" s="632"/>
      <c r="L267" s="691"/>
      <c r="M267" s="691"/>
      <c r="N267" s="691"/>
      <c r="O267" s="691"/>
      <c r="P267" s="691"/>
      <c r="Q267" s="691"/>
      <c r="R267" s="691"/>
      <c r="S267" s="691"/>
      <c r="T267" s="691"/>
      <c r="U267" s="691"/>
      <c r="V267" s="691"/>
      <c r="W267" s="691"/>
      <c r="X267" s="691"/>
      <c r="Y267" s="691"/>
      <c r="Z267" s="691"/>
      <c r="AA267" s="691"/>
      <c r="AB267" s="691"/>
      <c r="AC267" s="691"/>
      <c r="AD267" s="691"/>
      <c r="AE267" s="691"/>
      <c r="AF267" s="691"/>
      <c r="AG267" s="691"/>
      <c r="AH267" s="691"/>
      <c r="AI267" s="691"/>
      <c r="AJ267" s="691"/>
      <c r="AK267" s="691"/>
      <c r="AL267" s="691"/>
      <c r="AM267" s="691"/>
      <c r="AN267" s="691"/>
      <c r="AO267" s="691"/>
      <c r="AP267" s="632"/>
      <c r="AQ267" s="691"/>
      <c r="AR267" s="691"/>
      <c r="AS267" s="691"/>
      <c r="AT267" s="691"/>
      <c r="AU267" s="691"/>
      <c r="AV267" s="691"/>
      <c r="AW267" s="691"/>
      <c r="AX267" s="691">
        <v>0</v>
      </c>
      <c r="AY267" s="691">
        <v>0</v>
      </c>
      <c r="AZ267" s="691">
        <v>0</v>
      </c>
      <c r="BA267" s="691">
        <v>0</v>
      </c>
      <c r="BB267" s="691">
        <v>0</v>
      </c>
      <c r="BC267" s="691">
        <v>0</v>
      </c>
      <c r="BD267" s="691">
        <v>0</v>
      </c>
      <c r="BE267" s="691">
        <v>0</v>
      </c>
      <c r="BF267" s="691">
        <v>0</v>
      </c>
      <c r="BG267" s="691">
        <v>0</v>
      </c>
      <c r="BH267" s="691">
        <v>0</v>
      </c>
      <c r="BI267" s="691">
        <v>0</v>
      </c>
      <c r="BJ267" s="691">
        <v>0</v>
      </c>
      <c r="BK267" s="691">
        <v>0</v>
      </c>
      <c r="BL267" s="691">
        <v>0</v>
      </c>
      <c r="BM267" s="691">
        <v>0</v>
      </c>
      <c r="BN267" s="691">
        <v>0</v>
      </c>
      <c r="BO267" s="691">
        <v>0</v>
      </c>
      <c r="BP267" s="691">
        <v>0</v>
      </c>
      <c r="BQ267" s="691">
        <v>0</v>
      </c>
      <c r="BR267" s="691">
        <v>0</v>
      </c>
      <c r="BS267" s="691">
        <v>0</v>
      </c>
      <c r="BT267" s="691">
        <v>0</v>
      </c>
      <c r="BU267" s="163"/>
    </row>
    <row r="268" spans="2:73" ht="15.6">
      <c r="B268" s="690"/>
      <c r="C268" s="690"/>
      <c r="D268" s="690" t="s">
        <v>117</v>
      </c>
      <c r="E268" s="690"/>
      <c r="F268" s="690"/>
      <c r="G268" s="690"/>
      <c r="H268" s="690">
        <v>2018</v>
      </c>
      <c r="I268" s="643" t="s">
        <v>577</v>
      </c>
      <c r="J268" s="643" t="s">
        <v>588</v>
      </c>
      <c r="K268" s="632"/>
      <c r="L268" s="691"/>
      <c r="M268" s="691"/>
      <c r="N268" s="691"/>
      <c r="O268" s="691"/>
      <c r="P268" s="691"/>
      <c r="Q268" s="691"/>
      <c r="R268" s="691"/>
      <c r="S268" s="691"/>
      <c r="T268" s="691"/>
      <c r="U268" s="691"/>
      <c r="V268" s="691"/>
      <c r="W268" s="691"/>
      <c r="X268" s="691"/>
      <c r="Y268" s="691"/>
      <c r="Z268" s="691"/>
      <c r="AA268" s="691"/>
      <c r="AB268" s="691"/>
      <c r="AC268" s="691"/>
      <c r="AD268" s="691"/>
      <c r="AE268" s="691"/>
      <c r="AF268" s="691"/>
      <c r="AG268" s="691"/>
      <c r="AH268" s="691"/>
      <c r="AI268" s="691"/>
      <c r="AJ268" s="691"/>
      <c r="AK268" s="691"/>
      <c r="AL268" s="691"/>
      <c r="AM268" s="691"/>
      <c r="AN268" s="691"/>
      <c r="AO268" s="691"/>
      <c r="AP268" s="632"/>
      <c r="AQ268" s="691"/>
      <c r="AR268" s="691"/>
      <c r="AS268" s="691"/>
      <c r="AT268" s="691"/>
      <c r="AU268" s="691"/>
      <c r="AV268" s="691"/>
      <c r="AW268" s="691"/>
      <c r="AX268" s="691">
        <v>0</v>
      </c>
      <c r="AY268" s="691">
        <v>0</v>
      </c>
      <c r="AZ268" s="691">
        <v>0</v>
      </c>
      <c r="BA268" s="691">
        <v>0</v>
      </c>
      <c r="BB268" s="691">
        <v>0</v>
      </c>
      <c r="BC268" s="691">
        <v>0</v>
      </c>
      <c r="BD268" s="691">
        <v>0</v>
      </c>
      <c r="BE268" s="691">
        <v>0</v>
      </c>
      <c r="BF268" s="691">
        <v>0</v>
      </c>
      <c r="BG268" s="691">
        <v>0</v>
      </c>
      <c r="BH268" s="691">
        <v>0</v>
      </c>
      <c r="BI268" s="691">
        <v>0</v>
      </c>
      <c r="BJ268" s="691">
        <v>0</v>
      </c>
      <c r="BK268" s="691">
        <v>0</v>
      </c>
      <c r="BL268" s="691">
        <v>0</v>
      </c>
      <c r="BM268" s="691">
        <v>0</v>
      </c>
      <c r="BN268" s="691">
        <v>0</v>
      </c>
      <c r="BO268" s="691">
        <v>0</v>
      </c>
      <c r="BP268" s="691">
        <v>0</v>
      </c>
      <c r="BQ268" s="691">
        <v>0</v>
      </c>
      <c r="BR268" s="691">
        <v>0</v>
      </c>
      <c r="BS268" s="691">
        <v>0</v>
      </c>
      <c r="BT268" s="691">
        <v>0</v>
      </c>
      <c r="BU268" s="163"/>
    </row>
    <row r="269" spans="2:73" ht="15.6">
      <c r="B269" s="690"/>
      <c r="C269" s="690"/>
      <c r="D269" s="690" t="s">
        <v>118</v>
      </c>
      <c r="E269" s="690"/>
      <c r="F269" s="690"/>
      <c r="G269" s="690"/>
      <c r="H269" s="690">
        <v>2018</v>
      </c>
      <c r="I269" s="643" t="s">
        <v>577</v>
      </c>
      <c r="J269" s="643" t="s">
        <v>588</v>
      </c>
      <c r="K269" s="632"/>
      <c r="L269" s="691"/>
      <c r="M269" s="691"/>
      <c r="N269" s="691"/>
      <c r="O269" s="691"/>
      <c r="P269" s="691"/>
      <c r="Q269" s="691"/>
      <c r="R269" s="691"/>
      <c r="S269" s="691">
        <v>1310.5319491161911</v>
      </c>
      <c r="T269" s="691">
        <f>+S269</f>
        <v>1310.5319491161911</v>
      </c>
      <c r="U269" s="691">
        <f t="shared" ref="U269:AM269" si="30">+T269</f>
        <v>1310.5319491161911</v>
      </c>
      <c r="V269" s="691">
        <f t="shared" si="30"/>
        <v>1310.5319491161911</v>
      </c>
      <c r="W269" s="691">
        <f t="shared" si="30"/>
        <v>1310.5319491161911</v>
      </c>
      <c r="X269" s="691">
        <f t="shared" si="30"/>
        <v>1310.5319491161911</v>
      </c>
      <c r="Y269" s="691">
        <f t="shared" si="30"/>
        <v>1310.5319491161911</v>
      </c>
      <c r="Z269" s="691">
        <f t="shared" si="30"/>
        <v>1310.5319491161911</v>
      </c>
      <c r="AA269" s="691">
        <f t="shared" si="30"/>
        <v>1310.5319491161911</v>
      </c>
      <c r="AB269" s="691">
        <f t="shared" si="30"/>
        <v>1310.5319491161911</v>
      </c>
      <c r="AC269" s="691">
        <f t="shared" si="30"/>
        <v>1310.5319491161911</v>
      </c>
      <c r="AD269" s="691">
        <f t="shared" si="30"/>
        <v>1310.5319491161911</v>
      </c>
      <c r="AE269" s="691">
        <f t="shared" si="30"/>
        <v>1310.5319491161911</v>
      </c>
      <c r="AF269" s="691">
        <f t="shared" si="30"/>
        <v>1310.5319491161911</v>
      </c>
      <c r="AG269" s="691">
        <f t="shared" si="30"/>
        <v>1310.5319491161911</v>
      </c>
      <c r="AH269" s="691">
        <f t="shared" si="30"/>
        <v>1310.5319491161911</v>
      </c>
      <c r="AI269" s="691">
        <f t="shared" si="30"/>
        <v>1310.5319491161911</v>
      </c>
      <c r="AJ269" s="691">
        <f t="shared" si="30"/>
        <v>1310.5319491161911</v>
      </c>
      <c r="AK269" s="691">
        <f t="shared" si="30"/>
        <v>1310.5319491161911</v>
      </c>
      <c r="AL269" s="691">
        <f t="shared" si="30"/>
        <v>1310.5319491161911</v>
      </c>
      <c r="AM269" s="691">
        <f t="shared" si="30"/>
        <v>1310.5319491161911</v>
      </c>
      <c r="AN269" s="691"/>
      <c r="AO269" s="691"/>
      <c r="AP269" s="632"/>
      <c r="AQ269" s="691"/>
      <c r="AR269" s="691"/>
      <c r="AS269" s="691"/>
      <c r="AT269" s="691"/>
      <c r="AU269" s="691"/>
      <c r="AV269" s="691"/>
      <c r="AW269" s="691"/>
      <c r="AX269" s="691">
        <v>12276866.532526737</v>
      </c>
      <c r="AY269" s="691">
        <f>+AX269</f>
        <v>12276866.532526737</v>
      </c>
      <c r="AZ269" s="691">
        <f t="shared" ref="AZ269:BT270" si="31">+AY269</f>
        <v>12276866.532526737</v>
      </c>
      <c r="BA269" s="691">
        <f t="shared" si="31"/>
        <v>12276866.532526737</v>
      </c>
      <c r="BB269" s="691">
        <f t="shared" si="31"/>
        <v>12276866.532526737</v>
      </c>
      <c r="BC269" s="691">
        <f t="shared" si="31"/>
        <v>12276866.532526737</v>
      </c>
      <c r="BD269" s="691">
        <f t="shared" si="31"/>
        <v>12276866.532526737</v>
      </c>
      <c r="BE269" s="691">
        <f t="shared" si="31"/>
        <v>12276866.532526737</v>
      </c>
      <c r="BF269" s="691">
        <f t="shared" si="31"/>
        <v>12276866.532526737</v>
      </c>
      <c r="BG269" s="691">
        <f t="shared" si="31"/>
        <v>12276866.532526737</v>
      </c>
      <c r="BH269" s="691">
        <f t="shared" si="31"/>
        <v>12276866.532526737</v>
      </c>
      <c r="BI269" s="691">
        <f t="shared" si="31"/>
        <v>12276866.532526737</v>
      </c>
      <c r="BJ269" s="691">
        <f t="shared" si="31"/>
        <v>12276866.532526737</v>
      </c>
      <c r="BK269" s="691">
        <f t="shared" si="31"/>
        <v>12276866.532526737</v>
      </c>
      <c r="BL269" s="691">
        <f t="shared" si="31"/>
        <v>12276866.532526737</v>
      </c>
      <c r="BM269" s="691">
        <f t="shared" si="31"/>
        <v>12276866.532526737</v>
      </c>
      <c r="BN269" s="691">
        <f t="shared" si="31"/>
        <v>12276866.532526737</v>
      </c>
      <c r="BO269" s="691">
        <f t="shared" si="31"/>
        <v>12276866.532526737</v>
      </c>
      <c r="BP269" s="691">
        <f t="shared" si="31"/>
        <v>12276866.532526737</v>
      </c>
      <c r="BQ269" s="691">
        <f t="shared" si="31"/>
        <v>12276866.532526737</v>
      </c>
      <c r="BR269" s="691">
        <f t="shared" si="31"/>
        <v>12276866.532526737</v>
      </c>
      <c r="BS269" s="691">
        <f t="shared" si="31"/>
        <v>12276866.532526737</v>
      </c>
      <c r="BT269" s="691">
        <f t="shared" si="31"/>
        <v>12276866.532526737</v>
      </c>
      <c r="BU269" s="163"/>
    </row>
    <row r="270" spans="2:73" ht="15.6">
      <c r="B270" s="690"/>
      <c r="C270" s="690"/>
      <c r="D270" s="746" t="s">
        <v>914</v>
      </c>
      <c r="E270" s="746"/>
      <c r="F270" s="690"/>
      <c r="G270" s="690"/>
      <c r="H270" s="690">
        <v>2018</v>
      </c>
      <c r="I270" s="643" t="s">
        <v>577</v>
      </c>
      <c r="J270" s="643" t="s">
        <v>588</v>
      </c>
      <c r="K270" s="632"/>
      <c r="L270" s="691"/>
      <c r="M270" s="691"/>
      <c r="N270" s="691"/>
      <c r="O270" s="691"/>
      <c r="P270" s="691"/>
      <c r="Q270" s="691"/>
      <c r="R270" s="691"/>
      <c r="S270" s="691">
        <v>0</v>
      </c>
      <c r="T270" s="691">
        <v>0</v>
      </c>
      <c r="U270" s="691">
        <v>0</v>
      </c>
      <c r="V270" s="691">
        <v>0</v>
      </c>
      <c r="W270" s="691">
        <v>0</v>
      </c>
      <c r="X270" s="691">
        <v>0</v>
      </c>
      <c r="Y270" s="691">
        <v>0</v>
      </c>
      <c r="Z270" s="691">
        <v>0</v>
      </c>
      <c r="AA270" s="691">
        <v>0</v>
      </c>
      <c r="AB270" s="691">
        <v>0</v>
      </c>
      <c r="AC270" s="691">
        <v>0</v>
      </c>
      <c r="AD270" s="691">
        <v>0</v>
      </c>
      <c r="AE270" s="691">
        <v>0</v>
      </c>
      <c r="AF270" s="691">
        <v>0</v>
      </c>
      <c r="AG270" s="691">
        <v>0</v>
      </c>
      <c r="AH270" s="691">
        <v>0</v>
      </c>
      <c r="AI270" s="691">
        <v>0</v>
      </c>
      <c r="AJ270" s="691">
        <v>0</v>
      </c>
      <c r="AK270" s="691">
        <v>0</v>
      </c>
      <c r="AL270" s="691">
        <v>0</v>
      </c>
      <c r="AM270" s="691">
        <v>0</v>
      </c>
      <c r="AN270" s="691"/>
      <c r="AO270" s="691"/>
      <c r="AP270" s="632"/>
      <c r="AQ270" s="691"/>
      <c r="AR270" s="691"/>
      <c r="AS270" s="691"/>
      <c r="AT270" s="691"/>
      <c r="AU270" s="691"/>
      <c r="AV270" s="691"/>
      <c r="AW270" s="691"/>
      <c r="AX270" s="691">
        <v>-1927423.8839806446</v>
      </c>
      <c r="AY270" s="691">
        <f>+AX270</f>
        <v>-1927423.8839806446</v>
      </c>
      <c r="AZ270" s="691">
        <f t="shared" si="31"/>
        <v>-1927423.8839806446</v>
      </c>
      <c r="BA270" s="691">
        <f t="shared" si="31"/>
        <v>-1927423.8839806446</v>
      </c>
      <c r="BB270" s="691">
        <f t="shared" si="31"/>
        <v>-1927423.8839806446</v>
      </c>
      <c r="BC270" s="691">
        <f t="shared" si="31"/>
        <v>-1927423.8839806446</v>
      </c>
      <c r="BD270" s="691">
        <f t="shared" si="31"/>
        <v>-1927423.8839806446</v>
      </c>
      <c r="BE270" s="691">
        <f t="shared" si="31"/>
        <v>-1927423.8839806446</v>
      </c>
      <c r="BF270" s="691">
        <f t="shared" si="31"/>
        <v>-1927423.8839806446</v>
      </c>
      <c r="BG270" s="691">
        <f t="shared" si="31"/>
        <v>-1927423.8839806446</v>
      </c>
      <c r="BH270" s="691">
        <f t="shared" si="31"/>
        <v>-1927423.8839806446</v>
      </c>
      <c r="BI270" s="691">
        <f t="shared" si="31"/>
        <v>-1927423.8839806446</v>
      </c>
      <c r="BJ270" s="691">
        <f t="shared" si="31"/>
        <v>-1927423.8839806446</v>
      </c>
      <c r="BK270" s="691">
        <f t="shared" si="31"/>
        <v>-1927423.8839806446</v>
      </c>
      <c r="BL270" s="691">
        <f t="shared" si="31"/>
        <v>-1927423.8839806446</v>
      </c>
      <c r="BM270" s="691">
        <f t="shared" si="31"/>
        <v>-1927423.8839806446</v>
      </c>
      <c r="BN270" s="691">
        <f t="shared" si="31"/>
        <v>-1927423.8839806446</v>
      </c>
      <c r="BO270" s="691">
        <f t="shared" si="31"/>
        <v>-1927423.8839806446</v>
      </c>
      <c r="BP270" s="691">
        <f t="shared" si="31"/>
        <v>-1927423.8839806446</v>
      </c>
      <c r="BQ270" s="691">
        <f t="shared" si="31"/>
        <v>-1927423.8839806446</v>
      </c>
      <c r="BR270" s="691">
        <f t="shared" si="31"/>
        <v>-1927423.8839806446</v>
      </c>
      <c r="BS270" s="691">
        <f t="shared" si="31"/>
        <v>-1927423.8839806446</v>
      </c>
      <c r="BT270" s="691">
        <f t="shared" si="31"/>
        <v>-1927423.8839806446</v>
      </c>
      <c r="BU270" s="163"/>
    </row>
    <row r="271" spans="2:73" ht="15.6">
      <c r="B271" s="690"/>
      <c r="C271" s="690"/>
      <c r="D271" s="690" t="s">
        <v>773</v>
      </c>
      <c r="E271" s="690"/>
      <c r="F271" s="690"/>
      <c r="G271" s="690"/>
      <c r="H271" s="690">
        <v>2018</v>
      </c>
      <c r="I271" s="643" t="s">
        <v>577</v>
      </c>
      <c r="J271" s="643" t="s">
        <v>588</v>
      </c>
      <c r="K271" s="632"/>
      <c r="L271" s="691"/>
      <c r="M271" s="691"/>
      <c r="N271" s="691"/>
      <c r="O271" s="691"/>
      <c r="P271" s="691"/>
      <c r="Q271" s="691"/>
      <c r="R271" s="691"/>
      <c r="S271" s="691"/>
      <c r="T271" s="691"/>
      <c r="U271" s="691"/>
      <c r="V271" s="691"/>
      <c r="W271" s="691"/>
      <c r="X271" s="691"/>
      <c r="Y271" s="691"/>
      <c r="Z271" s="691"/>
      <c r="AA271" s="691"/>
      <c r="AB271" s="691"/>
      <c r="AC271" s="691"/>
      <c r="AD271" s="691"/>
      <c r="AE271" s="691"/>
      <c r="AF271" s="691"/>
      <c r="AG271" s="691"/>
      <c r="AH271" s="691"/>
      <c r="AI271" s="691"/>
      <c r="AJ271" s="691"/>
      <c r="AK271" s="691"/>
      <c r="AL271" s="691"/>
      <c r="AM271" s="691"/>
      <c r="AN271" s="691"/>
      <c r="AO271" s="691"/>
      <c r="AP271" s="632"/>
      <c r="AQ271" s="691"/>
      <c r="AR271" s="691"/>
      <c r="AS271" s="691"/>
      <c r="AT271" s="691"/>
      <c r="AU271" s="691"/>
      <c r="AV271" s="691"/>
      <c r="AW271" s="691"/>
      <c r="AX271" s="691">
        <v>0</v>
      </c>
      <c r="AY271" s="691">
        <v>0</v>
      </c>
      <c r="AZ271" s="691">
        <v>0</v>
      </c>
      <c r="BA271" s="691">
        <v>0</v>
      </c>
      <c r="BB271" s="691">
        <v>0</v>
      </c>
      <c r="BC271" s="691">
        <v>0</v>
      </c>
      <c r="BD271" s="691">
        <v>0</v>
      </c>
      <c r="BE271" s="691">
        <v>0</v>
      </c>
      <c r="BF271" s="691">
        <v>0</v>
      </c>
      <c r="BG271" s="691">
        <v>0</v>
      </c>
      <c r="BH271" s="691">
        <v>0</v>
      </c>
      <c r="BI271" s="691">
        <v>0</v>
      </c>
      <c r="BJ271" s="691">
        <v>0</v>
      </c>
      <c r="BK271" s="691">
        <v>0</v>
      </c>
      <c r="BL271" s="691">
        <v>0</v>
      </c>
      <c r="BM271" s="691">
        <v>0</v>
      </c>
      <c r="BN271" s="691">
        <v>0</v>
      </c>
      <c r="BO271" s="691">
        <v>0</v>
      </c>
      <c r="BP271" s="691">
        <v>0</v>
      </c>
      <c r="BQ271" s="691">
        <v>0</v>
      </c>
      <c r="BR271" s="691">
        <v>0</v>
      </c>
      <c r="BS271" s="691">
        <v>0</v>
      </c>
      <c r="BT271" s="691">
        <v>0</v>
      </c>
      <c r="BU271" s="163"/>
    </row>
    <row r="272" spans="2:73" ht="15.6">
      <c r="B272" s="690"/>
      <c r="C272" s="690"/>
      <c r="D272" s="690" t="s">
        <v>119</v>
      </c>
      <c r="E272" s="690"/>
      <c r="F272" s="690"/>
      <c r="G272" s="690"/>
      <c r="H272" s="690">
        <v>2018</v>
      </c>
      <c r="I272" s="643" t="s">
        <v>577</v>
      </c>
      <c r="J272" s="643" t="s">
        <v>588</v>
      </c>
      <c r="K272" s="632"/>
      <c r="L272" s="691"/>
      <c r="M272" s="691"/>
      <c r="N272" s="691"/>
      <c r="O272" s="691"/>
      <c r="P272" s="691"/>
      <c r="Q272" s="691"/>
      <c r="R272" s="691"/>
      <c r="S272" s="691">
        <v>26.89380253813562</v>
      </c>
      <c r="T272" s="691">
        <f>+S272</f>
        <v>26.89380253813562</v>
      </c>
      <c r="U272" s="691">
        <f t="shared" ref="U272:AM272" si="32">+T272</f>
        <v>26.89380253813562</v>
      </c>
      <c r="V272" s="691">
        <f t="shared" si="32"/>
        <v>26.89380253813562</v>
      </c>
      <c r="W272" s="691">
        <f t="shared" si="32"/>
        <v>26.89380253813562</v>
      </c>
      <c r="X272" s="691">
        <f t="shared" si="32"/>
        <v>26.89380253813562</v>
      </c>
      <c r="Y272" s="691">
        <f t="shared" si="32"/>
        <v>26.89380253813562</v>
      </c>
      <c r="Z272" s="691">
        <f t="shared" si="32"/>
        <v>26.89380253813562</v>
      </c>
      <c r="AA272" s="691">
        <f t="shared" si="32"/>
        <v>26.89380253813562</v>
      </c>
      <c r="AB272" s="691">
        <f t="shared" si="32"/>
        <v>26.89380253813562</v>
      </c>
      <c r="AC272" s="691">
        <f t="shared" si="32"/>
        <v>26.89380253813562</v>
      </c>
      <c r="AD272" s="691">
        <f t="shared" si="32"/>
        <v>26.89380253813562</v>
      </c>
      <c r="AE272" s="691">
        <f t="shared" si="32"/>
        <v>26.89380253813562</v>
      </c>
      <c r="AF272" s="691">
        <f t="shared" si="32"/>
        <v>26.89380253813562</v>
      </c>
      <c r="AG272" s="691">
        <f t="shared" si="32"/>
        <v>26.89380253813562</v>
      </c>
      <c r="AH272" s="691">
        <f t="shared" si="32"/>
        <v>26.89380253813562</v>
      </c>
      <c r="AI272" s="691">
        <f t="shared" si="32"/>
        <v>26.89380253813562</v>
      </c>
      <c r="AJ272" s="691">
        <f t="shared" si="32"/>
        <v>26.89380253813562</v>
      </c>
      <c r="AK272" s="691">
        <f t="shared" si="32"/>
        <v>26.89380253813562</v>
      </c>
      <c r="AL272" s="691">
        <f t="shared" si="32"/>
        <v>26.89380253813562</v>
      </c>
      <c r="AM272" s="691">
        <f t="shared" si="32"/>
        <v>26.89380253813562</v>
      </c>
      <c r="AN272" s="691"/>
      <c r="AO272" s="691"/>
      <c r="AP272" s="632"/>
      <c r="AQ272" s="691"/>
      <c r="AR272" s="691"/>
      <c r="AS272" s="691"/>
      <c r="AT272" s="691"/>
      <c r="AU272" s="691"/>
      <c r="AV272" s="691"/>
      <c r="AW272" s="691"/>
      <c r="AX272" s="691">
        <v>307061.36384267558</v>
      </c>
      <c r="AY272" s="691">
        <v>197436.90388737633</v>
      </c>
      <c r="AZ272" s="691">
        <v>197436.90388737633</v>
      </c>
      <c r="BA272" s="691">
        <v>197436.90388737633</v>
      </c>
      <c r="BB272" s="691">
        <v>197436.90388737633</v>
      </c>
      <c r="BC272" s="691">
        <v>197436.90388737633</v>
      </c>
      <c r="BD272" s="691">
        <v>197436.90388737633</v>
      </c>
      <c r="BE272" s="691">
        <v>197436.90388737633</v>
      </c>
      <c r="BF272" s="691">
        <v>197436.90388737633</v>
      </c>
      <c r="BG272" s="691">
        <v>197436.90388737633</v>
      </c>
      <c r="BH272" s="691">
        <v>197436.90388737633</v>
      </c>
      <c r="BI272" s="691">
        <v>197436.90388737633</v>
      </c>
      <c r="BJ272" s="691">
        <v>197436.90388737633</v>
      </c>
      <c r="BK272" s="691">
        <v>197436.90388737633</v>
      </c>
      <c r="BL272" s="691">
        <v>197436.90388737633</v>
      </c>
      <c r="BM272" s="691">
        <v>197436.90388737633</v>
      </c>
      <c r="BN272" s="691">
        <v>197436.90388737633</v>
      </c>
      <c r="BO272" s="691">
        <v>197436.90388737633</v>
      </c>
      <c r="BP272" s="691">
        <v>197436.90388737633</v>
      </c>
      <c r="BQ272" s="691">
        <v>197436.90388737633</v>
      </c>
      <c r="BR272" s="691">
        <v>197436.90388737633</v>
      </c>
      <c r="BS272" s="691">
        <v>197436.90388737633</v>
      </c>
      <c r="BT272" s="691">
        <v>197436.90388737633</v>
      </c>
      <c r="BU272" s="163"/>
    </row>
    <row r="273" spans="2:73" ht="15.6">
      <c r="B273" s="690"/>
      <c r="C273" s="690"/>
      <c r="D273" s="690" t="s">
        <v>787</v>
      </c>
      <c r="E273" s="690"/>
      <c r="F273" s="690"/>
      <c r="G273" s="690"/>
      <c r="H273" s="690">
        <v>2018</v>
      </c>
      <c r="I273" s="643" t="s">
        <v>577</v>
      </c>
      <c r="J273" s="643" t="s">
        <v>588</v>
      </c>
      <c r="K273" s="632"/>
      <c r="L273" s="691"/>
      <c r="M273" s="691"/>
      <c r="N273" s="691"/>
      <c r="O273" s="691"/>
      <c r="P273" s="691"/>
      <c r="Q273" s="691"/>
      <c r="R273" s="691"/>
      <c r="S273" s="691">
        <v>44.658184049999932</v>
      </c>
      <c r="T273" s="691">
        <f>+S273</f>
        <v>44.658184049999932</v>
      </c>
      <c r="U273" s="691">
        <f t="shared" ref="U273:AM273" si="33">+T273</f>
        <v>44.658184049999932</v>
      </c>
      <c r="V273" s="691">
        <f t="shared" si="33"/>
        <v>44.658184049999932</v>
      </c>
      <c r="W273" s="691">
        <f t="shared" si="33"/>
        <v>44.658184049999932</v>
      </c>
      <c r="X273" s="691">
        <f t="shared" si="33"/>
        <v>44.658184049999932</v>
      </c>
      <c r="Y273" s="691">
        <f t="shared" si="33"/>
        <v>44.658184049999932</v>
      </c>
      <c r="Z273" s="691">
        <f t="shared" si="33"/>
        <v>44.658184049999932</v>
      </c>
      <c r="AA273" s="691">
        <f t="shared" si="33"/>
        <v>44.658184049999932</v>
      </c>
      <c r="AB273" s="691">
        <f t="shared" si="33"/>
        <v>44.658184049999932</v>
      </c>
      <c r="AC273" s="691">
        <f t="shared" si="33"/>
        <v>44.658184049999932</v>
      </c>
      <c r="AD273" s="691">
        <f t="shared" si="33"/>
        <v>44.658184049999932</v>
      </c>
      <c r="AE273" s="691">
        <f t="shared" si="33"/>
        <v>44.658184049999932</v>
      </c>
      <c r="AF273" s="691">
        <f t="shared" si="33"/>
        <v>44.658184049999932</v>
      </c>
      <c r="AG273" s="691">
        <f t="shared" si="33"/>
        <v>44.658184049999932</v>
      </c>
      <c r="AH273" s="691">
        <f t="shared" si="33"/>
        <v>44.658184049999932</v>
      </c>
      <c r="AI273" s="691">
        <f t="shared" si="33"/>
        <v>44.658184049999932</v>
      </c>
      <c r="AJ273" s="691">
        <f t="shared" si="33"/>
        <v>44.658184049999932</v>
      </c>
      <c r="AK273" s="691">
        <f t="shared" si="33"/>
        <v>44.658184049999932</v>
      </c>
      <c r="AL273" s="691">
        <f t="shared" si="33"/>
        <v>44.658184049999932</v>
      </c>
      <c r="AM273" s="691">
        <f t="shared" si="33"/>
        <v>44.658184049999932</v>
      </c>
      <c r="AN273" s="691"/>
      <c r="AO273" s="691"/>
      <c r="AP273" s="632"/>
      <c r="AQ273" s="691"/>
      <c r="AR273" s="691"/>
      <c r="AS273" s="691"/>
      <c r="AT273" s="691"/>
      <c r="AU273" s="691"/>
      <c r="AV273" s="691"/>
      <c r="AW273" s="691"/>
      <c r="AX273" s="691">
        <v>675144.92916666728</v>
      </c>
      <c r="AY273" s="691">
        <v>675144.92916666728</v>
      </c>
      <c r="AZ273" s="691">
        <v>675144.92916666728</v>
      </c>
      <c r="BA273" s="691">
        <v>675144.92916666728</v>
      </c>
      <c r="BB273" s="691">
        <v>675144.92916666728</v>
      </c>
      <c r="BC273" s="691">
        <v>675144.92916666728</v>
      </c>
      <c r="BD273" s="691">
        <v>675144.92916666728</v>
      </c>
      <c r="BE273" s="691">
        <v>675144.92916666728</v>
      </c>
      <c r="BF273" s="691">
        <v>675144.92916666728</v>
      </c>
      <c r="BG273" s="691">
        <v>675144.92916666728</v>
      </c>
      <c r="BH273" s="691">
        <v>675144.92916666728</v>
      </c>
      <c r="BI273" s="691">
        <v>675144.92916666728</v>
      </c>
      <c r="BJ273" s="691">
        <v>675144.92916666728</v>
      </c>
      <c r="BK273" s="691">
        <v>675144.92916666728</v>
      </c>
      <c r="BL273" s="691">
        <v>675144.92916666728</v>
      </c>
      <c r="BM273" s="691">
        <v>675144.92916666728</v>
      </c>
      <c r="BN273" s="691">
        <v>675144.92916666728</v>
      </c>
      <c r="BO273" s="691">
        <v>675144.92916666728</v>
      </c>
      <c r="BP273" s="691">
        <v>675144.92916666728</v>
      </c>
      <c r="BQ273" s="691">
        <v>675144.92916666728</v>
      </c>
      <c r="BR273" s="691">
        <v>675144.92916666728</v>
      </c>
      <c r="BS273" s="691">
        <v>675144.92916666728</v>
      </c>
      <c r="BT273" s="691">
        <v>675144.92916666728</v>
      </c>
      <c r="BU273" s="163"/>
    </row>
    <row r="274" spans="2:73" ht="15.6">
      <c r="B274" s="690"/>
      <c r="C274" s="690"/>
      <c r="D274" s="690" t="s">
        <v>788</v>
      </c>
      <c r="E274" s="690"/>
      <c r="F274" s="690"/>
      <c r="G274" s="690"/>
      <c r="H274" s="690">
        <v>2018</v>
      </c>
      <c r="I274" s="643" t="s">
        <v>577</v>
      </c>
      <c r="J274" s="643" t="s">
        <v>588</v>
      </c>
      <c r="K274" s="632"/>
      <c r="L274" s="691"/>
      <c r="M274" s="691"/>
      <c r="N274" s="691"/>
      <c r="O274" s="691"/>
      <c r="P274" s="691"/>
      <c r="Q274" s="691"/>
      <c r="R274" s="691"/>
      <c r="S274" s="691"/>
      <c r="T274" s="691"/>
      <c r="U274" s="691"/>
      <c r="V274" s="691"/>
      <c r="W274" s="691"/>
      <c r="X274" s="691"/>
      <c r="Y274" s="691"/>
      <c r="Z274" s="691"/>
      <c r="AA274" s="691"/>
      <c r="AB274" s="691"/>
      <c r="AC274" s="691"/>
      <c r="AD274" s="691"/>
      <c r="AE274" s="691"/>
      <c r="AF274" s="691"/>
      <c r="AG274" s="691"/>
      <c r="AH274" s="691"/>
      <c r="AI274" s="691"/>
      <c r="AJ274" s="691"/>
      <c r="AK274" s="691"/>
      <c r="AL274" s="691"/>
      <c r="AM274" s="691"/>
      <c r="AN274" s="691"/>
      <c r="AO274" s="691"/>
      <c r="AP274" s="632"/>
      <c r="AQ274" s="691"/>
      <c r="AR274" s="691"/>
      <c r="AS274" s="691"/>
      <c r="AT274" s="691"/>
      <c r="AU274" s="691"/>
      <c r="AV274" s="691"/>
      <c r="AW274" s="691"/>
      <c r="AX274" s="691">
        <v>0</v>
      </c>
      <c r="AY274" s="691">
        <v>0</v>
      </c>
      <c r="AZ274" s="691">
        <v>0</v>
      </c>
      <c r="BA274" s="691">
        <v>0</v>
      </c>
      <c r="BB274" s="691">
        <v>0</v>
      </c>
      <c r="BC274" s="691">
        <v>0</v>
      </c>
      <c r="BD274" s="691">
        <v>0</v>
      </c>
      <c r="BE274" s="691">
        <v>0</v>
      </c>
      <c r="BF274" s="691">
        <v>0</v>
      </c>
      <c r="BG274" s="691">
        <v>0</v>
      </c>
      <c r="BH274" s="691">
        <v>0</v>
      </c>
      <c r="BI274" s="691">
        <v>0</v>
      </c>
      <c r="BJ274" s="691">
        <v>0</v>
      </c>
      <c r="BK274" s="691">
        <v>0</v>
      </c>
      <c r="BL274" s="691">
        <v>0</v>
      </c>
      <c r="BM274" s="691">
        <v>0</v>
      </c>
      <c r="BN274" s="691">
        <v>0</v>
      </c>
      <c r="BO274" s="691">
        <v>0</v>
      </c>
      <c r="BP274" s="691">
        <v>0</v>
      </c>
      <c r="BQ274" s="691">
        <v>0</v>
      </c>
      <c r="BR274" s="691">
        <v>0</v>
      </c>
      <c r="BS274" s="691">
        <v>0</v>
      </c>
      <c r="BT274" s="691">
        <v>0</v>
      </c>
      <c r="BU274" s="163"/>
    </row>
    <row r="275" spans="2:73" ht="15.6">
      <c r="B275" s="690"/>
      <c r="C275" s="690"/>
      <c r="D275" s="690" t="s">
        <v>121</v>
      </c>
      <c r="E275" s="690"/>
      <c r="F275" s="690"/>
      <c r="G275" s="690"/>
      <c r="H275" s="690">
        <v>2018</v>
      </c>
      <c r="I275" s="643" t="s">
        <v>577</v>
      </c>
      <c r="J275" s="643" t="s">
        <v>588</v>
      </c>
      <c r="K275" s="632"/>
      <c r="L275" s="691"/>
      <c r="M275" s="691"/>
      <c r="N275" s="691"/>
      <c r="O275" s="691"/>
      <c r="P275" s="691"/>
      <c r="Q275" s="691"/>
      <c r="R275" s="691"/>
      <c r="S275" s="691"/>
      <c r="T275" s="691"/>
      <c r="U275" s="691"/>
      <c r="V275" s="691"/>
      <c r="W275" s="691"/>
      <c r="X275" s="691"/>
      <c r="Y275" s="691"/>
      <c r="Z275" s="691"/>
      <c r="AA275" s="691"/>
      <c r="AB275" s="691"/>
      <c r="AC275" s="691"/>
      <c r="AD275" s="691"/>
      <c r="AE275" s="691"/>
      <c r="AF275" s="691"/>
      <c r="AG275" s="691"/>
      <c r="AH275" s="691"/>
      <c r="AI275" s="691"/>
      <c r="AJ275" s="691"/>
      <c r="AK275" s="691"/>
      <c r="AL275" s="691"/>
      <c r="AM275" s="691"/>
      <c r="AN275" s="691"/>
      <c r="AO275" s="691"/>
      <c r="AP275" s="632"/>
      <c r="AQ275" s="691"/>
      <c r="AR275" s="691"/>
      <c r="AS275" s="691"/>
      <c r="AT275" s="691"/>
      <c r="AU275" s="691"/>
      <c r="AV275" s="691"/>
      <c r="AW275" s="691"/>
      <c r="AX275" s="691">
        <v>0</v>
      </c>
      <c r="AY275" s="691">
        <v>0</v>
      </c>
      <c r="AZ275" s="691">
        <v>0</v>
      </c>
      <c r="BA275" s="691">
        <v>0</v>
      </c>
      <c r="BB275" s="691">
        <v>0</v>
      </c>
      <c r="BC275" s="691">
        <v>0</v>
      </c>
      <c r="BD275" s="691">
        <v>0</v>
      </c>
      <c r="BE275" s="691">
        <v>0</v>
      </c>
      <c r="BF275" s="691">
        <v>0</v>
      </c>
      <c r="BG275" s="691">
        <v>0</v>
      </c>
      <c r="BH275" s="691">
        <v>0</v>
      </c>
      <c r="BI275" s="691">
        <v>0</v>
      </c>
      <c r="BJ275" s="691">
        <v>0</v>
      </c>
      <c r="BK275" s="691">
        <v>0</v>
      </c>
      <c r="BL275" s="691">
        <v>0</v>
      </c>
      <c r="BM275" s="691">
        <v>0</v>
      </c>
      <c r="BN275" s="691">
        <v>0</v>
      </c>
      <c r="BO275" s="691">
        <v>0</v>
      </c>
      <c r="BP275" s="691">
        <v>0</v>
      </c>
      <c r="BQ275" s="691">
        <v>0</v>
      </c>
      <c r="BR275" s="691">
        <v>0</v>
      </c>
      <c r="BS275" s="691">
        <v>0</v>
      </c>
      <c r="BT275" s="691">
        <v>0</v>
      </c>
      <c r="BU275" s="163"/>
    </row>
    <row r="276" spans="2:73" ht="15.6">
      <c r="B276" s="690"/>
      <c r="C276" s="690"/>
      <c r="D276" s="690" t="s">
        <v>120</v>
      </c>
      <c r="E276" s="690"/>
      <c r="F276" s="690"/>
      <c r="G276" s="690"/>
      <c r="H276" s="690">
        <v>2018</v>
      </c>
      <c r="I276" s="643" t="s">
        <v>577</v>
      </c>
      <c r="J276" s="643" t="s">
        <v>588</v>
      </c>
      <c r="K276" s="632"/>
      <c r="L276" s="691"/>
      <c r="M276" s="691"/>
      <c r="N276" s="691"/>
      <c r="O276" s="691"/>
      <c r="P276" s="691"/>
      <c r="Q276" s="691"/>
      <c r="R276" s="691"/>
      <c r="S276" s="691">
        <v>57.762539469686509</v>
      </c>
      <c r="T276" s="691">
        <f>+S276</f>
        <v>57.762539469686509</v>
      </c>
      <c r="U276" s="691">
        <f t="shared" ref="U276:AM276" si="34">+T276</f>
        <v>57.762539469686509</v>
      </c>
      <c r="V276" s="691">
        <f t="shared" si="34"/>
        <v>57.762539469686509</v>
      </c>
      <c r="W276" s="691">
        <f t="shared" si="34"/>
        <v>57.762539469686509</v>
      </c>
      <c r="X276" s="691">
        <f t="shared" si="34"/>
        <v>57.762539469686509</v>
      </c>
      <c r="Y276" s="691">
        <f t="shared" si="34"/>
        <v>57.762539469686509</v>
      </c>
      <c r="Z276" s="691">
        <f t="shared" si="34"/>
        <v>57.762539469686509</v>
      </c>
      <c r="AA276" s="691">
        <f t="shared" si="34"/>
        <v>57.762539469686509</v>
      </c>
      <c r="AB276" s="691">
        <f t="shared" si="34"/>
        <v>57.762539469686509</v>
      </c>
      <c r="AC276" s="691">
        <f t="shared" si="34"/>
        <v>57.762539469686509</v>
      </c>
      <c r="AD276" s="691">
        <f t="shared" si="34"/>
        <v>57.762539469686509</v>
      </c>
      <c r="AE276" s="691">
        <f t="shared" si="34"/>
        <v>57.762539469686509</v>
      </c>
      <c r="AF276" s="691">
        <f t="shared" si="34"/>
        <v>57.762539469686509</v>
      </c>
      <c r="AG276" s="691">
        <f t="shared" si="34"/>
        <v>57.762539469686509</v>
      </c>
      <c r="AH276" s="691">
        <f t="shared" si="34"/>
        <v>57.762539469686509</v>
      </c>
      <c r="AI276" s="691">
        <f t="shared" si="34"/>
        <v>57.762539469686509</v>
      </c>
      <c r="AJ276" s="691">
        <f t="shared" si="34"/>
        <v>57.762539469686509</v>
      </c>
      <c r="AK276" s="691">
        <f t="shared" si="34"/>
        <v>57.762539469686509</v>
      </c>
      <c r="AL276" s="691">
        <f t="shared" si="34"/>
        <v>57.762539469686509</v>
      </c>
      <c r="AM276" s="691">
        <f t="shared" si="34"/>
        <v>57.762539469686509</v>
      </c>
      <c r="AN276" s="691"/>
      <c r="AO276" s="691"/>
      <c r="AP276" s="632"/>
      <c r="AQ276" s="691"/>
      <c r="AR276" s="691"/>
      <c r="AS276" s="691"/>
      <c r="AT276" s="691"/>
      <c r="AU276" s="691"/>
      <c r="AV276" s="691"/>
      <c r="AW276" s="691"/>
      <c r="AX276" s="691">
        <v>355040.03617351619</v>
      </c>
      <c r="AY276" s="691">
        <f>+AX276</f>
        <v>355040.03617351619</v>
      </c>
      <c r="AZ276" s="691">
        <f t="shared" ref="AZ276:BT276" si="35">+AY276</f>
        <v>355040.03617351619</v>
      </c>
      <c r="BA276" s="691">
        <f t="shared" si="35"/>
        <v>355040.03617351619</v>
      </c>
      <c r="BB276" s="691">
        <f t="shared" si="35"/>
        <v>355040.03617351619</v>
      </c>
      <c r="BC276" s="691">
        <f t="shared" si="35"/>
        <v>355040.03617351619</v>
      </c>
      <c r="BD276" s="691">
        <f t="shared" si="35"/>
        <v>355040.03617351619</v>
      </c>
      <c r="BE276" s="691">
        <f t="shared" si="35"/>
        <v>355040.03617351619</v>
      </c>
      <c r="BF276" s="691">
        <f t="shared" si="35"/>
        <v>355040.03617351619</v>
      </c>
      <c r="BG276" s="691">
        <f t="shared" si="35"/>
        <v>355040.03617351619</v>
      </c>
      <c r="BH276" s="691">
        <f t="shared" si="35"/>
        <v>355040.03617351619</v>
      </c>
      <c r="BI276" s="691">
        <f t="shared" si="35"/>
        <v>355040.03617351619</v>
      </c>
      <c r="BJ276" s="691">
        <f t="shared" si="35"/>
        <v>355040.03617351619</v>
      </c>
      <c r="BK276" s="691">
        <f t="shared" si="35"/>
        <v>355040.03617351619</v>
      </c>
      <c r="BL276" s="691">
        <f t="shared" si="35"/>
        <v>355040.03617351619</v>
      </c>
      <c r="BM276" s="691">
        <f t="shared" si="35"/>
        <v>355040.03617351619</v>
      </c>
      <c r="BN276" s="691">
        <f t="shared" si="35"/>
        <v>355040.03617351619</v>
      </c>
      <c r="BO276" s="691">
        <f t="shared" si="35"/>
        <v>355040.03617351619</v>
      </c>
      <c r="BP276" s="691">
        <f t="shared" si="35"/>
        <v>355040.03617351619</v>
      </c>
      <c r="BQ276" s="691">
        <f t="shared" si="35"/>
        <v>355040.03617351619</v>
      </c>
      <c r="BR276" s="691">
        <f t="shared" si="35"/>
        <v>355040.03617351619</v>
      </c>
      <c r="BS276" s="691">
        <f t="shared" si="35"/>
        <v>355040.03617351619</v>
      </c>
      <c r="BT276" s="691">
        <f t="shared" si="35"/>
        <v>355040.03617351619</v>
      </c>
      <c r="BU276" s="163"/>
    </row>
    <row r="277" spans="2:73" ht="15.6">
      <c r="B277" s="690"/>
      <c r="C277" s="690"/>
      <c r="D277" s="690" t="s">
        <v>774</v>
      </c>
      <c r="E277" s="690"/>
      <c r="F277" s="690"/>
      <c r="G277" s="690"/>
      <c r="H277" s="690">
        <v>2018</v>
      </c>
      <c r="I277" s="643" t="s">
        <v>577</v>
      </c>
      <c r="J277" s="643" t="s">
        <v>588</v>
      </c>
      <c r="K277" s="632"/>
      <c r="L277" s="691"/>
      <c r="M277" s="691"/>
      <c r="N277" s="691"/>
      <c r="O277" s="691"/>
      <c r="P277" s="691"/>
      <c r="Q277" s="691"/>
      <c r="R277" s="691"/>
      <c r="S277" s="691"/>
      <c r="T277" s="691"/>
      <c r="U277" s="691"/>
      <c r="V277" s="691"/>
      <c r="W277" s="691"/>
      <c r="X277" s="691"/>
      <c r="Y277" s="691"/>
      <c r="Z277" s="691"/>
      <c r="AA277" s="691"/>
      <c r="AB277" s="691"/>
      <c r="AC277" s="691"/>
      <c r="AD277" s="691"/>
      <c r="AE277" s="691"/>
      <c r="AF277" s="691"/>
      <c r="AG277" s="691"/>
      <c r="AH277" s="691"/>
      <c r="AI277" s="691"/>
      <c r="AJ277" s="691"/>
      <c r="AK277" s="691"/>
      <c r="AL277" s="691"/>
      <c r="AM277" s="691"/>
      <c r="AN277" s="691"/>
      <c r="AO277" s="691"/>
      <c r="AP277" s="632"/>
      <c r="AQ277" s="691"/>
      <c r="AR277" s="691"/>
      <c r="AS277" s="691"/>
      <c r="AT277" s="691"/>
      <c r="AU277" s="691"/>
      <c r="AV277" s="691"/>
      <c r="AW277" s="691"/>
      <c r="AX277" s="691">
        <v>0</v>
      </c>
      <c r="AY277" s="691">
        <v>0</v>
      </c>
      <c r="AZ277" s="691">
        <v>0</v>
      </c>
      <c r="BA277" s="691">
        <v>0</v>
      </c>
      <c r="BB277" s="691">
        <v>0</v>
      </c>
      <c r="BC277" s="691">
        <v>0</v>
      </c>
      <c r="BD277" s="691">
        <v>0</v>
      </c>
      <c r="BE277" s="691">
        <v>0</v>
      </c>
      <c r="BF277" s="691">
        <v>0</v>
      </c>
      <c r="BG277" s="691">
        <v>0</v>
      </c>
      <c r="BH277" s="691">
        <v>0</v>
      </c>
      <c r="BI277" s="691">
        <v>0</v>
      </c>
      <c r="BJ277" s="691">
        <v>0</v>
      </c>
      <c r="BK277" s="691">
        <v>0</v>
      </c>
      <c r="BL277" s="691">
        <v>0</v>
      </c>
      <c r="BM277" s="691">
        <v>0</v>
      </c>
      <c r="BN277" s="691">
        <v>0</v>
      </c>
      <c r="BO277" s="691">
        <v>0</v>
      </c>
      <c r="BP277" s="691">
        <v>0</v>
      </c>
      <c r="BQ277" s="691">
        <v>0</v>
      </c>
      <c r="BR277" s="691">
        <v>0</v>
      </c>
      <c r="BS277" s="691">
        <v>0</v>
      </c>
      <c r="BT277" s="691">
        <v>0</v>
      </c>
      <c r="BU277" s="163"/>
    </row>
    <row r="278" spans="2:73" ht="15.6">
      <c r="B278" s="690"/>
      <c r="C278" s="690"/>
      <c r="D278" s="690" t="s">
        <v>789</v>
      </c>
      <c r="E278" s="690"/>
      <c r="F278" s="690"/>
      <c r="G278" s="690"/>
      <c r="H278" s="690">
        <v>2018</v>
      </c>
      <c r="I278" s="643" t="s">
        <v>577</v>
      </c>
      <c r="J278" s="643" t="s">
        <v>588</v>
      </c>
      <c r="K278" s="632"/>
      <c r="L278" s="691"/>
      <c r="M278" s="691"/>
      <c r="N278" s="691"/>
      <c r="O278" s="691"/>
      <c r="P278" s="691"/>
      <c r="Q278" s="691"/>
      <c r="R278" s="691"/>
      <c r="S278" s="691">
        <v>43.287535713017228</v>
      </c>
      <c r="T278" s="691">
        <f>+S278</f>
        <v>43.287535713017228</v>
      </c>
      <c r="U278" s="691">
        <f t="shared" ref="U278:AM279" si="36">+T278</f>
        <v>43.287535713017228</v>
      </c>
      <c r="V278" s="691">
        <f t="shared" si="36"/>
        <v>43.287535713017228</v>
      </c>
      <c r="W278" s="691">
        <f t="shared" si="36"/>
        <v>43.287535713017228</v>
      </c>
      <c r="X278" s="691">
        <f t="shared" si="36"/>
        <v>43.287535713017228</v>
      </c>
      <c r="Y278" s="691">
        <f t="shared" si="36"/>
        <v>43.287535713017228</v>
      </c>
      <c r="Z278" s="691">
        <f t="shared" si="36"/>
        <v>43.287535713017228</v>
      </c>
      <c r="AA278" s="691">
        <f t="shared" si="36"/>
        <v>43.287535713017228</v>
      </c>
      <c r="AB278" s="691">
        <f t="shared" si="36"/>
        <v>43.287535713017228</v>
      </c>
      <c r="AC278" s="691">
        <f t="shared" si="36"/>
        <v>43.287535713017228</v>
      </c>
      <c r="AD278" s="691">
        <f t="shared" si="36"/>
        <v>43.287535713017228</v>
      </c>
      <c r="AE278" s="691">
        <f t="shared" si="36"/>
        <v>43.287535713017228</v>
      </c>
      <c r="AF278" s="691">
        <f t="shared" si="36"/>
        <v>43.287535713017228</v>
      </c>
      <c r="AG278" s="691">
        <f t="shared" si="36"/>
        <v>43.287535713017228</v>
      </c>
      <c r="AH278" s="691">
        <f t="shared" si="36"/>
        <v>43.287535713017228</v>
      </c>
      <c r="AI278" s="691">
        <f t="shared" si="36"/>
        <v>43.287535713017228</v>
      </c>
      <c r="AJ278" s="691">
        <f t="shared" si="36"/>
        <v>43.287535713017228</v>
      </c>
      <c r="AK278" s="691">
        <f t="shared" si="36"/>
        <v>43.287535713017228</v>
      </c>
      <c r="AL278" s="691">
        <f t="shared" si="36"/>
        <v>43.287535713017228</v>
      </c>
      <c r="AM278" s="691">
        <f t="shared" si="36"/>
        <v>43.287535713017228</v>
      </c>
      <c r="AN278" s="691"/>
      <c r="AO278" s="691"/>
      <c r="AP278" s="632"/>
      <c r="AQ278" s="691"/>
      <c r="AR278" s="691"/>
      <c r="AS278" s="691"/>
      <c r="AT278" s="691"/>
      <c r="AU278" s="691"/>
      <c r="AV278" s="691"/>
      <c r="AW278" s="691"/>
      <c r="AX278" s="691">
        <v>184200.95299049604</v>
      </c>
      <c r="AY278" s="691">
        <f>+AX278</f>
        <v>184200.95299049604</v>
      </c>
      <c r="AZ278" s="691">
        <f t="shared" ref="AZ278:BT279" si="37">+AY278</f>
        <v>184200.95299049604</v>
      </c>
      <c r="BA278" s="691">
        <f t="shared" si="37"/>
        <v>184200.95299049604</v>
      </c>
      <c r="BB278" s="691">
        <f t="shared" si="37"/>
        <v>184200.95299049604</v>
      </c>
      <c r="BC278" s="691">
        <f t="shared" si="37"/>
        <v>184200.95299049604</v>
      </c>
      <c r="BD278" s="691">
        <f t="shared" si="37"/>
        <v>184200.95299049604</v>
      </c>
      <c r="BE278" s="691">
        <f t="shared" si="37"/>
        <v>184200.95299049604</v>
      </c>
      <c r="BF278" s="691">
        <f t="shared" si="37"/>
        <v>184200.95299049604</v>
      </c>
      <c r="BG278" s="691">
        <f t="shared" si="37"/>
        <v>184200.95299049604</v>
      </c>
      <c r="BH278" s="691">
        <f t="shared" si="37"/>
        <v>184200.95299049604</v>
      </c>
      <c r="BI278" s="691">
        <f t="shared" si="37"/>
        <v>184200.95299049604</v>
      </c>
      <c r="BJ278" s="691">
        <f t="shared" si="37"/>
        <v>184200.95299049604</v>
      </c>
      <c r="BK278" s="691">
        <f t="shared" si="37"/>
        <v>184200.95299049604</v>
      </c>
      <c r="BL278" s="691">
        <f t="shared" si="37"/>
        <v>184200.95299049604</v>
      </c>
      <c r="BM278" s="691">
        <f t="shared" si="37"/>
        <v>184200.95299049604</v>
      </c>
      <c r="BN278" s="691">
        <f t="shared" si="37"/>
        <v>184200.95299049604</v>
      </c>
      <c r="BO278" s="691">
        <f t="shared" si="37"/>
        <v>184200.95299049604</v>
      </c>
      <c r="BP278" s="691">
        <f t="shared" si="37"/>
        <v>184200.95299049604</v>
      </c>
      <c r="BQ278" s="691">
        <f t="shared" si="37"/>
        <v>184200.95299049604</v>
      </c>
      <c r="BR278" s="691">
        <f t="shared" si="37"/>
        <v>184200.95299049604</v>
      </c>
      <c r="BS278" s="691">
        <f t="shared" si="37"/>
        <v>184200.95299049604</v>
      </c>
      <c r="BT278" s="691">
        <f t="shared" si="37"/>
        <v>184200.95299049604</v>
      </c>
      <c r="BU278" s="163"/>
    </row>
    <row r="279" spans="2:73" ht="15.6">
      <c r="B279" s="690"/>
      <c r="C279" s="690"/>
      <c r="D279" s="690" t="s">
        <v>790</v>
      </c>
      <c r="E279" s="690"/>
      <c r="F279" s="690"/>
      <c r="G279" s="690"/>
      <c r="H279" s="690">
        <v>2018</v>
      </c>
      <c r="I279" s="643" t="s">
        <v>577</v>
      </c>
      <c r="J279" s="643" t="s">
        <v>588</v>
      </c>
      <c r="K279" s="632"/>
      <c r="L279" s="691"/>
      <c r="M279" s="691"/>
      <c r="N279" s="691"/>
      <c r="O279" s="691"/>
      <c r="P279" s="691"/>
      <c r="Q279" s="691"/>
      <c r="R279" s="691"/>
      <c r="S279" s="691">
        <f>247.463691926998+12</f>
        <v>259.46369192699797</v>
      </c>
      <c r="T279" s="691">
        <f t="shared" ref="T279:AI279" si="38">+S279</f>
        <v>259.46369192699797</v>
      </c>
      <c r="U279" s="691">
        <f t="shared" si="38"/>
        <v>259.46369192699797</v>
      </c>
      <c r="V279" s="691">
        <f t="shared" si="38"/>
        <v>259.46369192699797</v>
      </c>
      <c r="W279" s="691">
        <f t="shared" si="38"/>
        <v>259.46369192699797</v>
      </c>
      <c r="X279" s="691">
        <f t="shared" si="38"/>
        <v>259.46369192699797</v>
      </c>
      <c r="Y279" s="691">
        <f t="shared" si="38"/>
        <v>259.46369192699797</v>
      </c>
      <c r="Z279" s="691">
        <f t="shared" si="38"/>
        <v>259.46369192699797</v>
      </c>
      <c r="AA279" s="691">
        <f t="shared" si="38"/>
        <v>259.46369192699797</v>
      </c>
      <c r="AB279" s="691">
        <f t="shared" si="38"/>
        <v>259.46369192699797</v>
      </c>
      <c r="AC279" s="691">
        <f t="shared" si="38"/>
        <v>259.46369192699797</v>
      </c>
      <c r="AD279" s="691">
        <f t="shared" si="38"/>
        <v>259.46369192699797</v>
      </c>
      <c r="AE279" s="691">
        <f t="shared" si="38"/>
        <v>259.46369192699797</v>
      </c>
      <c r="AF279" s="691">
        <f t="shared" si="38"/>
        <v>259.46369192699797</v>
      </c>
      <c r="AG279" s="691">
        <f t="shared" si="38"/>
        <v>259.46369192699797</v>
      </c>
      <c r="AH279" s="691">
        <f t="shared" si="38"/>
        <v>259.46369192699797</v>
      </c>
      <c r="AI279" s="691">
        <f t="shared" si="38"/>
        <v>259.46369192699797</v>
      </c>
      <c r="AJ279" s="691">
        <f t="shared" si="36"/>
        <v>259.46369192699797</v>
      </c>
      <c r="AK279" s="691">
        <f t="shared" si="36"/>
        <v>259.46369192699797</v>
      </c>
      <c r="AL279" s="691">
        <f t="shared" si="36"/>
        <v>259.46369192699797</v>
      </c>
      <c r="AM279" s="691">
        <f t="shared" si="36"/>
        <v>259.46369192699797</v>
      </c>
      <c r="AN279" s="691"/>
      <c r="AO279" s="691"/>
      <c r="AP279" s="632"/>
      <c r="AQ279" s="691"/>
      <c r="AR279" s="691"/>
      <c r="AS279" s="691"/>
      <c r="AT279" s="691"/>
      <c r="AU279" s="691"/>
      <c r="AV279" s="691"/>
      <c r="AW279" s="691"/>
      <c r="AX279" s="691">
        <v>744554.17736928631</v>
      </c>
      <c r="AY279" s="691">
        <f t="shared" ref="AY279:BN279" si="39">+AX279</f>
        <v>744554.17736928631</v>
      </c>
      <c r="AZ279" s="691">
        <f t="shared" si="39"/>
        <v>744554.17736928631</v>
      </c>
      <c r="BA279" s="691">
        <f t="shared" si="39"/>
        <v>744554.17736928631</v>
      </c>
      <c r="BB279" s="691">
        <f t="shared" si="39"/>
        <v>744554.17736928631</v>
      </c>
      <c r="BC279" s="691">
        <f t="shared" si="39"/>
        <v>744554.17736928631</v>
      </c>
      <c r="BD279" s="691">
        <f t="shared" si="39"/>
        <v>744554.17736928631</v>
      </c>
      <c r="BE279" s="691">
        <f t="shared" si="39"/>
        <v>744554.17736928631</v>
      </c>
      <c r="BF279" s="691">
        <f t="shared" si="39"/>
        <v>744554.17736928631</v>
      </c>
      <c r="BG279" s="691">
        <f t="shared" si="39"/>
        <v>744554.17736928631</v>
      </c>
      <c r="BH279" s="691">
        <f t="shared" si="39"/>
        <v>744554.17736928631</v>
      </c>
      <c r="BI279" s="691">
        <f t="shared" si="39"/>
        <v>744554.17736928631</v>
      </c>
      <c r="BJ279" s="691">
        <f t="shared" si="39"/>
        <v>744554.17736928631</v>
      </c>
      <c r="BK279" s="691">
        <f t="shared" si="39"/>
        <v>744554.17736928631</v>
      </c>
      <c r="BL279" s="691">
        <f t="shared" si="39"/>
        <v>744554.17736928631</v>
      </c>
      <c r="BM279" s="691">
        <f t="shared" si="39"/>
        <v>744554.17736928631</v>
      </c>
      <c r="BN279" s="691">
        <f t="shared" si="39"/>
        <v>744554.17736928631</v>
      </c>
      <c r="BO279" s="691">
        <f t="shared" si="37"/>
        <v>744554.17736928631</v>
      </c>
      <c r="BP279" s="691">
        <f t="shared" si="37"/>
        <v>744554.17736928631</v>
      </c>
      <c r="BQ279" s="691">
        <f t="shared" si="37"/>
        <v>744554.17736928631</v>
      </c>
      <c r="BR279" s="691">
        <f t="shared" si="37"/>
        <v>744554.17736928631</v>
      </c>
      <c r="BS279" s="691">
        <f t="shared" si="37"/>
        <v>744554.17736928631</v>
      </c>
      <c r="BT279" s="691">
        <f t="shared" si="37"/>
        <v>744554.17736928631</v>
      </c>
      <c r="BU279" s="163"/>
    </row>
    <row r="280" spans="2:73" ht="15.6">
      <c r="B280" s="690"/>
      <c r="C280" s="690"/>
      <c r="D280" s="690" t="s">
        <v>124</v>
      </c>
      <c r="E280" s="690"/>
      <c r="F280" s="690"/>
      <c r="G280" s="690"/>
      <c r="H280" s="690">
        <v>2018</v>
      </c>
      <c r="I280" s="643" t="s">
        <v>577</v>
      </c>
      <c r="J280" s="643" t="s">
        <v>588</v>
      </c>
      <c r="K280" s="632"/>
      <c r="L280" s="691"/>
      <c r="M280" s="691"/>
      <c r="N280" s="691"/>
      <c r="O280" s="691"/>
      <c r="P280" s="691"/>
      <c r="Q280" s="691"/>
      <c r="R280" s="691"/>
      <c r="S280" s="691"/>
      <c r="T280" s="691"/>
      <c r="U280" s="691"/>
      <c r="V280" s="691"/>
      <c r="W280" s="691"/>
      <c r="X280" s="691"/>
      <c r="Y280" s="691"/>
      <c r="Z280" s="691"/>
      <c r="AA280" s="691"/>
      <c r="AB280" s="691"/>
      <c r="AC280" s="691"/>
      <c r="AD280" s="691"/>
      <c r="AE280" s="691"/>
      <c r="AF280" s="691"/>
      <c r="AG280" s="691"/>
      <c r="AH280" s="691"/>
      <c r="AI280" s="691"/>
      <c r="AJ280" s="691"/>
      <c r="AK280" s="691"/>
      <c r="AL280" s="691"/>
      <c r="AM280" s="691"/>
      <c r="AN280" s="691"/>
      <c r="AO280" s="691"/>
      <c r="AP280" s="632"/>
      <c r="AQ280" s="691"/>
      <c r="AR280" s="691"/>
      <c r="AS280" s="691"/>
      <c r="AT280" s="691"/>
      <c r="AU280" s="691"/>
      <c r="AV280" s="691"/>
      <c r="AW280" s="691"/>
      <c r="AX280" s="691">
        <v>0</v>
      </c>
      <c r="AY280" s="691">
        <v>0</v>
      </c>
      <c r="AZ280" s="691">
        <v>0</v>
      </c>
      <c r="BA280" s="691">
        <v>0</v>
      </c>
      <c r="BB280" s="691">
        <v>0</v>
      </c>
      <c r="BC280" s="691">
        <v>0</v>
      </c>
      <c r="BD280" s="691">
        <v>0</v>
      </c>
      <c r="BE280" s="691">
        <v>0</v>
      </c>
      <c r="BF280" s="691">
        <v>0</v>
      </c>
      <c r="BG280" s="691">
        <v>0</v>
      </c>
      <c r="BH280" s="691">
        <v>0</v>
      </c>
      <c r="BI280" s="691">
        <v>0</v>
      </c>
      <c r="BJ280" s="691">
        <v>0</v>
      </c>
      <c r="BK280" s="691">
        <v>0</v>
      </c>
      <c r="BL280" s="691">
        <v>0</v>
      </c>
      <c r="BM280" s="691">
        <v>0</v>
      </c>
      <c r="BN280" s="691">
        <v>0</v>
      </c>
      <c r="BO280" s="691">
        <v>0</v>
      </c>
      <c r="BP280" s="691">
        <v>0</v>
      </c>
      <c r="BQ280" s="691">
        <v>0</v>
      </c>
      <c r="BR280" s="691">
        <v>0</v>
      </c>
      <c r="BS280" s="691">
        <v>0</v>
      </c>
      <c r="BT280" s="691">
        <v>0</v>
      </c>
      <c r="BU280" s="163"/>
    </row>
    <row r="281" spans="2:73" ht="15.6">
      <c r="B281" s="690"/>
      <c r="C281" s="690"/>
      <c r="D281" s="690" t="s">
        <v>123</v>
      </c>
      <c r="E281" s="690"/>
      <c r="F281" s="690"/>
      <c r="G281" s="690"/>
      <c r="H281" s="690">
        <v>2018</v>
      </c>
      <c r="I281" s="643" t="s">
        <v>577</v>
      </c>
      <c r="J281" s="643" t="s">
        <v>588</v>
      </c>
      <c r="K281" s="632"/>
      <c r="L281" s="691"/>
      <c r="M281" s="691"/>
      <c r="N281" s="691"/>
      <c r="O281" s="691"/>
      <c r="P281" s="691"/>
      <c r="Q281" s="691"/>
      <c r="R281" s="691"/>
      <c r="S281" s="691"/>
      <c r="T281" s="691"/>
      <c r="U281" s="691"/>
      <c r="V281" s="691"/>
      <c r="W281" s="691"/>
      <c r="X281" s="691"/>
      <c r="Y281" s="691"/>
      <c r="Z281" s="691"/>
      <c r="AA281" s="691"/>
      <c r="AB281" s="691"/>
      <c r="AC281" s="691"/>
      <c r="AD281" s="691"/>
      <c r="AE281" s="691"/>
      <c r="AF281" s="691"/>
      <c r="AG281" s="691"/>
      <c r="AH281" s="691"/>
      <c r="AI281" s="691"/>
      <c r="AJ281" s="691"/>
      <c r="AK281" s="691"/>
      <c r="AL281" s="691"/>
      <c r="AM281" s="691"/>
      <c r="AN281" s="691"/>
      <c r="AO281" s="691"/>
      <c r="AP281" s="632"/>
      <c r="AQ281" s="691"/>
      <c r="AR281" s="691"/>
      <c r="AS281" s="691"/>
      <c r="AT281" s="691"/>
      <c r="AU281" s="691"/>
      <c r="AV281" s="691"/>
      <c r="AW281" s="691"/>
      <c r="AX281" s="691">
        <v>0</v>
      </c>
      <c r="AY281" s="691">
        <v>0</v>
      </c>
      <c r="AZ281" s="691">
        <v>0</v>
      </c>
      <c r="BA281" s="691">
        <v>0</v>
      </c>
      <c r="BB281" s="691">
        <v>0</v>
      </c>
      <c r="BC281" s="691">
        <v>0</v>
      </c>
      <c r="BD281" s="691">
        <v>0</v>
      </c>
      <c r="BE281" s="691">
        <v>0</v>
      </c>
      <c r="BF281" s="691">
        <v>0</v>
      </c>
      <c r="BG281" s="691">
        <v>0</v>
      </c>
      <c r="BH281" s="691">
        <v>0</v>
      </c>
      <c r="BI281" s="691">
        <v>0</v>
      </c>
      <c r="BJ281" s="691">
        <v>0</v>
      </c>
      <c r="BK281" s="691">
        <v>0</v>
      </c>
      <c r="BL281" s="691">
        <v>0</v>
      </c>
      <c r="BM281" s="691">
        <v>0</v>
      </c>
      <c r="BN281" s="691">
        <v>0</v>
      </c>
      <c r="BO281" s="691">
        <v>0</v>
      </c>
      <c r="BP281" s="691">
        <v>0</v>
      </c>
      <c r="BQ281" s="691">
        <v>0</v>
      </c>
      <c r="BR281" s="691">
        <v>0</v>
      </c>
      <c r="BS281" s="691">
        <v>0</v>
      </c>
      <c r="BT281" s="691">
        <v>0</v>
      </c>
      <c r="BU281" s="163"/>
    </row>
    <row r="282" spans="2:73">
      <c r="AP282" s="745"/>
    </row>
    <row r="283" spans="2:73">
      <c r="AP283" s="745"/>
    </row>
    <row r="284" spans="2:73">
      <c r="AP284" s="745"/>
    </row>
    <row r="285" spans="2:73">
      <c r="AP285" s="745"/>
    </row>
    <row r="286" spans="2:73">
      <c r="AP286" s="745"/>
    </row>
    <row r="287" spans="2:73">
      <c r="AP287" s="745"/>
    </row>
    <row r="288" spans="2:73">
      <c r="AP288" s="745"/>
    </row>
    <row r="289" spans="42:42">
      <c r="AP289" s="745"/>
    </row>
    <row r="290" spans="42:42">
      <c r="AP290" s="745"/>
    </row>
    <row r="291" spans="42:42">
      <c r="AP291" s="745"/>
    </row>
    <row r="292" spans="42:42">
      <c r="AP292" s="745"/>
    </row>
    <row r="293" spans="42:42">
      <c r="AP293" s="745"/>
    </row>
    <row r="294" spans="42:42">
      <c r="AP294" s="745"/>
    </row>
    <row r="295" spans="42:42">
      <c r="AP295" s="745"/>
    </row>
    <row r="296" spans="42:42">
      <c r="AP296" s="745"/>
    </row>
    <row r="297" spans="42:42">
      <c r="AP297" s="745"/>
    </row>
    <row r="298" spans="42:42">
      <c r="AP298" s="745"/>
    </row>
    <row r="299" spans="42:42">
      <c r="AP299" s="745"/>
    </row>
    <row r="300" spans="42:42">
      <c r="AP300" s="745"/>
    </row>
    <row r="301" spans="42:42">
      <c r="AP301" s="745"/>
    </row>
    <row r="302" spans="42:42">
      <c r="AP302" s="745"/>
    </row>
    <row r="303" spans="42:42">
      <c r="AP303" s="745"/>
    </row>
    <row r="304" spans="42:42">
      <c r="AP304" s="745"/>
    </row>
    <row r="305" spans="42:42">
      <c r="AP305" s="745"/>
    </row>
    <row r="306" spans="42:42">
      <c r="AP306" s="745"/>
    </row>
    <row r="307" spans="42:42">
      <c r="AP307" s="745"/>
    </row>
    <row r="308" spans="42:42">
      <c r="AP308" s="745"/>
    </row>
    <row r="309" spans="42:42">
      <c r="AP309" s="745"/>
    </row>
    <row r="310" spans="42:42">
      <c r="AP310" s="745"/>
    </row>
    <row r="311" spans="42:42">
      <c r="AP311" s="745"/>
    </row>
    <row r="312" spans="42:42">
      <c r="AP312" s="745"/>
    </row>
    <row r="313" spans="42:42">
      <c r="AP313" s="745"/>
    </row>
    <row r="314" spans="42:42">
      <c r="AP314" s="745"/>
    </row>
    <row r="315" spans="42:42">
      <c r="AP315" s="745"/>
    </row>
    <row r="316" spans="42:42">
      <c r="AP316" s="745"/>
    </row>
    <row r="317" spans="42:42">
      <c r="AP317" s="745"/>
    </row>
    <row r="318" spans="42:42">
      <c r="AP318" s="745"/>
    </row>
    <row r="319" spans="42:42">
      <c r="AP319" s="745"/>
    </row>
    <row r="320" spans="42:42">
      <c r="AP320" s="745"/>
    </row>
    <row r="321" spans="42:42">
      <c r="AP321" s="745"/>
    </row>
    <row r="322" spans="42:42">
      <c r="AP322" s="745"/>
    </row>
    <row r="323" spans="42:42">
      <c r="AP323" s="745"/>
    </row>
    <row r="324" spans="42:42">
      <c r="AP324" s="745"/>
    </row>
    <row r="325" spans="42:42">
      <c r="AP325" s="745"/>
    </row>
    <row r="326" spans="42:42">
      <c r="AP326" s="745"/>
    </row>
    <row r="327" spans="42:42">
      <c r="AP327" s="745"/>
    </row>
    <row r="328" spans="42:42">
      <c r="AP328" s="745"/>
    </row>
    <row r="329" spans="42:42">
      <c r="AP329" s="745"/>
    </row>
    <row r="330" spans="42:42">
      <c r="AP330" s="745"/>
    </row>
    <row r="331" spans="42:42">
      <c r="AP331" s="745"/>
    </row>
    <row r="332" spans="42:42">
      <c r="AP332" s="745"/>
    </row>
    <row r="333" spans="42:42">
      <c r="AP333" s="745"/>
    </row>
    <row r="334" spans="42:42">
      <c r="AP334" s="745"/>
    </row>
    <row r="335" spans="42:42">
      <c r="AP335" s="745"/>
    </row>
    <row r="336" spans="42:42">
      <c r="AP336" s="745"/>
    </row>
    <row r="337" spans="42:42">
      <c r="AP337" s="745"/>
    </row>
    <row r="338" spans="42:42">
      <c r="AP338" s="745"/>
    </row>
    <row r="339" spans="42:42">
      <c r="AP339" s="745"/>
    </row>
    <row r="340" spans="42:42">
      <c r="AP340" s="745"/>
    </row>
    <row r="341" spans="42:42">
      <c r="AP341" s="745"/>
    </row>
    <row r="342" spans="42:42">
      <c r="AP342" s="745"/>
    </row>
    <row r="343" spans="42:42">
      <c r="AP343" s="745"/>
    </row>
    <row r="344" spans="42:42">
      <c r="AP344" s="745"/>
    </row>
    <row r="345" spans="42:42">
      <c r="AP345" s="745"/>
    </row>
    <row r="346" spans="42:42">
      <c r="AP346" s="745"/>
    </row>
    <row r="347" spans="42:42">
      <c r="AP347" s="745"/>
    </row>
    <row r="348" spans="42:42">
      <c r="AP348" s="745"/>
    </row>
    <row r="349" spans="42:42">
      <c r="AP349" s="745"/>
    </row>
    <row r="350" spans="42:42">
      <c r="AP350" s="745"/>
    </row>
    <row r="351" spans="42:42">
      <c r="AP351" s="745"/>
    </row>
    <row r="352" spans="42:42">
      <c r="AP352" s="745"/>
    </row>
    <row r="353" spans="42:42">
      <c r="AP353" s="745"/>
    </row>
    <row r="354" spans="42:42">
      <c r="AP354" s="745"/>
    </row>
    <row r="355" spans="42:42">
      <c r="AP355" s="745"/>
    </row>
    <row r="356" spans="42:42">
      <c r="AP356" s="745"/>
    </row>
    <row r="357" spans="42:42">
      <c r="AP357" s="745"/>
    </row>
    <row r="358" spans="42:42">
      <c r="AP358" s="745"/>
    </row>
    <row r="359" spans="42:42">
      <c r="AP359" s="745"/>
    </row>
    <row r="360" spans="42:42">
      <c r="AP360" s="745"/>
    </row>
    <row r="361" spans="42:42">
      <c r="AP361" s="745"/>
    </row>
    <row r="362" spans="42:42">
      <c r="AP362" s="745"/>
    </row>
    <row r="363" spans="42:42">
      <c r="AP363" s="745"/>
    </row>
    <row r="364" spans="42:42">
      <c r="AP364" s="745"/>
    </row>
    <row r="365" spans="42:42">
      <c r="AP365" s="745"/>
    </row>
    <row r="366" spans="42:42">
      <c r="AP366" s="745"/>
    </row>
    <row r="367" spans="42:42">
      <c r="AP367" s="745"/>
    </row>
    <row r="368" spans="42:42">
      <c r="AP368" s="745"/>
    </row>
    <row r="369" spans="42:42">
      <c r="AP369" s="745"/>
    </row>
    <row r="370" spans="42:42">
      <c r="AP370" s="745"/>
    </row>
    <row r="371" spans="42:42">
      <c r="AP371" s="745"/>
    </row>
    <row r="372" spans="42:42">
      <c r="AP372" s="745"/>
    </row>
    <row r="373" spans="42:42">
      <c r="AP373" s="745"/>
    </row>
    <row r="374" spans="42:42">
      <c r="AP374" s="745"/>
    </row>
    <row r="375" spans="42:42">
      <c r="AP375" s="745"/>
    </row>
    <row r="376" spans="42:42">
      <c r="AP376" s="745"/>
    </row>
    <row r="377" spans="42:42">
      <c r="AP377" s="745"/>
    </row>
    <row r="378" spans="42:42">
      <c r="AP378" s="745"/>
    </row>
    <row r="379" spans="42:42">
      <c r="AP379" s="745"/>
    </row>
    <row r="380" spans="42:42">
      <c r="AP380" s="745"/>
    </row>
    <row r="381" spans="42:42">
      <c r="AP381" s="745"/>
    </row>
    <row r="382" spans="42:42">
      <c r="AP382" s="745"/>
    </row>
    <row r="383" spans="42:42">
      <c r="AP383" s="745"/>
    </row>
  </sheetData>
  <autoFilter ref="C26:BT281">
    <sortState ref="C26:BT42">
      <sortCondition ref="H25"/>
    </sortState>
  </autoFilter>
  <mergeCells count="1">
    <mergeCell ref="C24:G24"/>
  </mergeCells>
  <conditionalFormatting sqref="BT27:BT218 AQ275:BT281 L275:AO281">
    <cfRule type="cellIs" dxfId="94" priority="122" operator="equal">
      <formula>0</formula>
    </cfRule>
  </conditionalFormatting>
  <conditionalFormatting sqref="BL41:BS52 L54:AO59 AQ54:BS59 L27:AO40">
    <cfRule type="cellIs" dxfId="93" priority="115" operator="equal">
      <formula>0</formula>
    </cfRule>
  </conditionalFormatting>
  <conditionalFormatting sqref="AQ95:BS95 AS91:BS91 AS96:BS96 AS120:BS120 AS127:BS127 AQ90:BS90 AQ92:BS92 AT97:BS102 AQ107:BS107 AT112:BS113 AQ114:BS119 AQ121:BS126 AQ128:BS129">
    <cfRule type="cellIs" dxfId="92" priority="114" operator="equal">
      <formula>0</formula>
    </cfRule>
  </conditionalFormatting>
  <conditionalFormatting sqref="L27:AO40">
    <cfRule type="cellIs" dxfId="91" priority="113" operator="equal">
      <formula>0</formula>
    </cfRule>
  </conditionalFormatting>
  <conditionalFormatting sqref="BL41:BS52 L33:AO40">
    <cfRule type="cellIs" dxfId="90" priority="112" operator="equal">
      <formula>0</formula>
    </cfRule>
  </conditionalFormatting>
  <conditionalFormatting sqref="AQ27:BS40">
    <cfRule type="cellIs" dxfId="89" priority="111" operator="equal">
      <formula>0</formula>
    </cfRule>
  </conditionalFormatting>
  <conditionalFormatting sqref="AQ27:BS40">
    <cfRule type="cellIs" dxfId="88" priority="110" operator="equal">
      <formula>0</formula>
    </cfRule>
  </conditionalFormatting>
  <conditionalFormatting sqref="BL53:BS53">
    <cfRule type="cellIs" dxfId="87" priority="109" operator="equal">
      <formula>0</formula>
    </cfRule>
  </conditionalFormatting>
  <conditionalFormatting sqref="BL53:BS53">
    <cfRule type="cellIs" dxfId="86" priority="108" operator="equal">
      <formula>0</formula>
    </cfRule>
  </conditionalFormatting>
  <conditionalFormatting sqref="AQ80:BS80 AQ64:BS64 L64:AO64 AQ84:BS86 AQ89:BS89 N60:AO60 N68:AO70 N72:AO72 N65:AO66 L79:AO80 N81:AO82 L84:AO89 AS60:BS60 AS68:BS70 AS72:BS72 AS65:BS66 AS79:BS79 AS81:BS82 AS87:BS88">
    <cfRule type="cellIs" dxfId="85" priority="107" operator="equal">
      <formula>0</formula>
    </cfRule>
  </conditionalFormatting>
  <conditionalFormatting sqref="L95:AO95 N91:AO91 N96:AO96 N120:AO120 N127:AO127 L90:AO90 L92:AO92 O97:AO102 L107:AO107 O112:AO113 L114:AO119 L121:AO126 L128:AO129">
    <cfRule type="cellIs" dxfId="84" priority="106" operator="equal">
      <formula>0</formula>
    </cfRule>
  </conditionalFormatting>
  <conditionalFormatting sqref="AQ130:BS201">
    <cfRule type="cellIs" dxfId="83" priority="105" operator="equal">
      <formula>0</formula>
    </cfRule>
  </conditionalFormatting>
  <conditionalFormatting sqref="L130:AO201">
    <cfRule type="cellIs" dxfId="82" priority="104" operator="equal">
      <formula>0</formula>
    </cfRule>
  </conditionalFormatting>
  <conditionalFormatting sqref="AQ214:BS218">
    <cfRule type="cellIs" dxfId="81" priority="103" operator="equal">
      <formula>0</formula>
    </cfRule>
  </conditionalFormatting>
  <conditionalFormatting sqref="L214:P218">
    <cfRule type="cellIs" dxfId="80" priority="102" operator="equal">
      <formula>0</formula>
    </cfRule>
  </conditionalFormatting>
  <conditionalFormatting sqref="AQ202:BS213">
    <cfRule type="cellIs" dxfId="79" priority="101" operator="equal">
      <formula>0</formula>
    </cfRule>
  </conditionalFormatting>
  <conditionalFormatting sqref="L202:AO213">
    <cfRule type="cellIs" dxfId="78" priority="100" operator="equal">
      <formula>0</formula>
    </cfRule>
  </conditionalFormatting>
  <conditionalFormatting sqref="N67:AP67 AS67:BS67">
    <cfRule type="cellIs" dxfId="77" priority="97" operator="equal">
      <formula>0</formula>
    </cfRule>
  </conditionalFormatting>
  <conditionalFormatting sqref="N71:AP71 AS71:BS71">
    <cfRule type="cellIs" dxfId="76" priority="96" operator="equal">
      <formula>0</formula>
    </cfRule>
  </conditionalFormatting>
  <conditionalFormatting sqref="L73:AL73 AN73:BQ73">
    <cfRule type="cellIs" dxfId="75" priority="95" operator="equal">
      <formula>0</formula>
    </cfRule>
  </conditionalFormatting>
  <conditionalFormatting sqref="L78:AL78 AN78:BQ78">
    <cfRule type="cellIs" dxfId="74" priority="94" operator="equal">
      <formula>0</formula>
    </cfRule>
  </conditionalFormatting>
  <conditionalFormatting sqref="AK74:BN74 L74:AI74">
    <cfRule type="cellIs" dxfId="73" priority="93" operator="equal">
      <formula>0</formula>
    </cfRule>
  </conditionalFormatting>
  <conditionalFormatting sqref="AK77:BN77 L77:AI77">
    <cfRule type="cellIs" dxfId="72" priority="92" operator="equal">
      <formula>0</formula>
    </cfRule>
  </conditionalFormatting>
  <conditionalFormatting sqref="AH76:BK76 L76:AF76">
    <cfRule type="cellIs" dxfId="71" priority="91" operator="equal">
      <formula>0</formula>
    </cfRule>
  </conditionalFormatting>
  <conditionalFormatting sqref="AE75:BH75 L75:AC75">
    <cfRule type="cellIs" dxfId="70" priority="90" operator="equal">
      <formula>0</formula>
    </cfRule>
  </conditionalFormatting>
  <conditionalFormatting sqref="N61:AP61 AS61:BS61">
    <cfRule type="cellIs" dxfId="69" priority="89" operator="equal">
      <formula>0</formula>
    </cfRule>
  </conditionalFormatting>
  <conditionalFormatting sqref="N62:AP62 AS62:BS62">
    <cfRule type="cellIs" dxfId="68" priority="88" operator="equal">
      <formula>0</formula>
    </cfRule>
  </conditionalFormatting>
  <conditionalFormatting sqref="AG64:AN64 N63:AP63 AS63:BS63">
    <cfRule type="cellIs" dxfId="67" priority="87" operator="equal">
      <formula>0</formula>
    </cfRule>
  </conditionalFormatting>
  <conditionalFormatting sqref="N83:AP83 AS83:BS83">
    <cfRule type="cellIs" dxfId="66" priority="86" operator="equal">
      <formula>0</formula>
    </cfRule>
  </conditionalFormatting>
  <conditionalFormatting sqref="AP103 BG107:BS107 BG109:BS109 AT103:BS103">
    <cfRule type="cellIs" dxfId="65" priority="85" operator="equal">
      <formula>0</formula>
    </cfRule>
  </conditionalFormatting>
  <conditionalFormatting sqref="O103:AO103">
    <cfRule type="cellIs" dxfId="64" priority="84" operator="equal">
      <formula>0</formula>
    </cfRule>
  </conditionalFormatting>
  <conditionalFormatting sqref="AP108 AS108:BS108">
    <cfRule type="cellIs" dxfId="63" priority="83" operator="equal">
      <formula>0</formula>
    </cfRule>
  </conditionalFormatting>
  <conditionalFormatting sqref="N108:AO108">
    <cfRule type="cellIs" dxfId="62" priority="82" operator="equal">
      <formula>0</formula>
    </cfRule>
  </conditionalFormatting>
  <conditionalFormatting sqref="AH109:BK109">
    <cfRule type="cellIs" dxfId="61" priority="81" operator="equal">
      <formula>0</formula>
    </cfRule>
  </conditionalFormatting>
  <conditionalFormatting sqref="L109:AF109">
    <cfRule type="cellIs" dxfId="60" priority="80" operator="equal">
      <formula>0</formula>
    </cfRule>
  </conditionalFormatting>
  <conditionalFormatting sqref="AP110 AT110:BS110">
    <cfRule type="cellIs" dxfId="59" priority="79" operator="equal">
      <formula>0</formula>
    </cfRule>
  </conditionalFormatting>
  <conditionalFormatting sqref="O110:AO110">
    <cfRule type="cellIs" dxfId="58" priority="78" operator="equal">
      <formula>0</formula>
    </cfRule>
  </conditionalFormatting>
  <conditionalFormatting sqref="AP111 AT111:BS111">
    <cfRule type="cellIs" dxfId="57" priority="77" operator="equal">
      <formula>0</formula>
    </cfRule>
  </conditionalFormatting>
  <conditionalFormatting sqref="O111:AO111">
    <cfRule type="cellIs" dxfId="56" priority="76" operator="equal">
      <formula>0</formula>
    </cfRule>
  </conditionalFormatting>
  <conditionalFormatting sqref="AN93:BQ93">
    <cfRule type="cellIs" dxfId="55" priority="75" operator="equal">
      <formula>0</formula>
    </cfRule>
  </conditionalFormatting>
  <conditionalFormatting sqref="L93:AL93">
    <cfRule type="cellIs" dxfId="54" priority="74" operator="equal">
      <formula>0</formula>
    </cfRule>
  </conditionalFormatting>
  <conditionalFormatting sqref="AP94 AS94:BS94">
    <cfRule type="cellIs" dxfId="53" priority="73" operator="equal">
      <formula>0</formula>
    </cfRule>
  </conditionalFormatting>
  <conditionalFormatting sqref="N94:AO94">
    <cfRule type="cellIs" dxfId="52" priority="72" operator="equal">
      <formula>0</formula>
    </cfRule>
  </conditionalFormatting>
  <conditionalFormatting sqref="L41:AO53 AQ41:BK53">
    <cfRule type="cellIs" dxfId="51" priority="69" operator="equal">
      <formula>0</formula>
    </cfRule>
  </conditionalFormatting>
  <conditionalFormatting sqref="L41:AO53 AQ41:BK53">
    <cfRule type="cellIs" dxfId="50" priority="71" operator="equal">
      <formula>0</formula>
    </cfRule>
  </conditionalFormatting>
  <conditionalFormatting sqref="L41:AO53 AQ41:BK53">
    <cfRule type="cellIs" dxfId="49" priority="70" operator="equal">
      <formula>0</formula>
    </cfRule>
  </conditionalFormatting>
  <conditionalFormatting sqref="Q214:AO218">
    <cfRule type="cellIs" dxfId="48" priority="66" operator="equal">
      <formula>0</formula>
    </cfRule>
  </conditionalFormatting>
  <conditionalFormatting sqref="AP104:AP106 AS104:BS104 AS106:BS106 AT105:BS105">
    <cfRule type="cellIs" dxfId="47" priority="64" operator="equal">
      <formula>0</formula>
    </cfRule>
  </conditionalFormatting>
  <conditionalFormatting sqref="N104:AO104 N106:AO106 O105:AO105">
    <cfRule type="cellIs" dxfId="46" priority="63" operator="equal">
      <formula>0</formula>
    </cfRule>
  </conditionalFormatting>
  <conditionalFormatting sqref="AJ84:AM93 AJ95:AM96 AJ107:AM107 AJ109:AM109 AJ114:AM120">
    <cfRule type="cellIs" dxfId="45" priority="62" operator="equal">
      <formula>0</formula>
    </cfRule>
  </conditionalFormatting>
  <conditionalFormatting sqref="L127:M127 L120:M120 L108:M108 L106:M106 L104:M104 L96:M96 L94:M94 L91:M91 L81:M83 L65:M72 L60:M63">
    <cfRule type="cellIs" dxfId="44" priority="61" operator="equal">
      <formula>0</formula>
    </cfRule>
  </conditionalFormatting>
  <conditionalFormatting sqref="AQ127:AR127 AQ120:AR120 AQ108:AR108 AQ106:AR106 AQ104:AR104 AQ96:AR96 AQ94:AR94 AQ91:AR91 AQ87:AR88 AQ81:AR83 AQ79:AR79 AQ65:AR72 AQ60:AR63">
    <cfRule type="cellIs" dxfId="43" priority="60" operator="equal">
      <formula>0</formula>
    </cfRule>
  </conditionalFormatting>
  <conditionalFormatting sqref="L110:N113 L105:N105 L97:N103">
    <cfRule type="cellIs" dxfId="42" priority="59" operator="equal">
      <formula>0</formula>
    </cfRule>
  </conditionalFormatting>
  <conditionalFormatting sqref="AQ110:AS113 AQ105:AS105 AQ97:AS103">
    <cfRule type="cellIs" dxfId="41" priority="58" operator="equal">
      <formula>0</formula>
    </cfRule>
  </conditionalFormatting>
  <conditionalFormatting sqref="BT219:BT227 BT229:BT237">
    <cfRule type="cellIs" dxfId="40" priority="53" operator="equal">
      <formula>0</formula>
    </cfRule>
  </conditionalFormatting>
  <conditionalFormatting sqref="AQ219:BS227 AQ247:AV250 AQ239:BT241 AW247:BT253 AX262:AX268 AW262:AW263 AX270:AX274 AW258:BT260 AQ246:BT246 AQ229:BS237 AW255:BT255">
    <cfRule type="cellIs" dxfId="39" priority="52" operator="equal">
      <formula>0</formula>
    </cfRule>
  </conditionalFormatting>
  <conditionalFormatting sqref="L219:P227 L246:P250 L229:P237 L239:P241">
    <cfRule type="cellIs" dxfId="38" priority="51" operator="equal">
      <formula>0</formula>
    </cfRule>
  </conditionalFormatting>
  <conditionalFormatting sqref="Q219:AO227 Q246:AO250 Q229:AO237 Q239:AO241">
    <cfRule type="cellIs" dxfId="37" priority="50" operator="equal">
      <formula>0</formula>
    </cfRule>
  </conditionalFormatting>
  <conditionalFormatting sqref="L256:P257">
    <cfRule type="cellIs" dxfId="36" priority="17" operator="equal">
      <formula>0</formula>
    </cfRule>
  </conditionalFormatting>
  <conditionalFormatting sqref="AQ264:AW266 AQ251:AV253 AQ255:AV255 AY262:BT268 AQ262:AV263 AY270:BT274 AQ258:AV260">
    <cfRule type="cellIs" dxfId="35" priority="48" operator="equal">
      <formula>0</formula>
    </cfRule>
  </conditionalFormatting>
  <conditionalFormatting sqref="L251:P253 L262:P266 L258:P260 L255:P255">
    <cfRule type="cellIs" dxfId="34" priority="47" operator="equal">
      <formula>0</formula>
    </cfRule>
  </conditionalFormatting>
  <conditionalFormatting sqref="Q251:AO253 Q255:AO255 Q262:AO266 Q258:AO260">
    <cfRule type="cellIs" dxfId="33" priority="46" operator="equal">
      <formula>0</formula>
    </cfRule>
  </conditionalFormatting>
  <conditionalFormatting sqref="AQ262:AW268 AQ270:AW274">
    <cfRule type="cellIs" dxfId="32" priority="44" operator="equal">
      <formula>0</formula>
    </cfRule>
  </conditionalFormatting>
  <conditionalFormatting sqref="L262:P268 L270:P274">
    <cfRule type="cellIs" dxfId="31" priority="43" operator="equal">
      <formula>0</formula>
    </cfRule>
  </conditionalFormatting>
  <conditionalFormatting sqref="Q262:AO268 Q270:AO274">
    <cfRule type="cellIs" dxfId="30" priority="42" operator="equal">
      <formula>0</formula>
    </cfRule>
  </conditionalFormatting>
  <conditionalFormatting sqref="Q256:AO257">
    <cfRule type="cellIs" dxfId="29" priority="16" operator="equal">
      <formula>0</formula>
    </cfRule>
  </conditionalFormatting>
  <conditionalFormatting sqref="AQ242:BT245">
    <cfRule type="cellIs" dxfId="28" priority="15" operator="equal">
      <formula>0</formula>
    </cfRule>
  </conditionalFormatting>
  <conditionalFormatting sqref="L242:P245">
    <cfRule type="cellIs" dxfId="27" priority="14" operator="equal">
      <formula>0</formula>
    </cfRule>
  </conditionalFormatting>
  <conditionalFormatting sqref="Q242:AO245">
    <cfRule type="cellIs" dxfId="26" priority="13" operator="equal">
      <formula>0</formula>
    </cfRule>
  </conditionalFormatting>
  <conditionalFormatting sqref="BT228">
    <cfRule type="cellIs" dxfId="25" priority="12" operator="equal">
      <formula>0</formula>
    </cfRule>
  </conditionalFormatting>
  <conditionalFormatting sqref="AW261:AX261">
    <cfRule type="cellIs" dxfId="24" priority="36" operator="equal">
      <formula>0</formula>
    </cfRule>
  </conditionalFormatting>
  <conditionalFormatting sqref="AY261:BT261 AQ261:AV261">
    <cfRule type="cellIs" dxfId="23" priority="35" operator="equal">
      <formula>0</formula>
    </cfRule>
  </conditionalFormatting>
  <conditionalFormatting sqref="L261:P261">
    <cfRule type="cellIs" dxfId="22" priority="34" operator="equal">
      <formula>0</formula>
    </cfRule>
  </conditionalFormatting>
  <conditionalFormatting sqref="Q261:AO261">
    <cfRule type="cellIs" dxfId="21" priority="33" operator="equal">
      <formula>0</formula>
    </cfRule>
  </conditionalFormatting>
  <conditionalFormatting sqref="AQ261:AW261">
    <cfRule type="cellIs" dxfId="20" priority="32" operator="equal">
      <formula>0</formula>
    </cfRule>
  </conditionalFormatting>
  <conditionalFormatting sqref="L261:P261">
    <cfRule type="cellIs" dxfId="19" priority="31" operator="equal">
      <formula>0</formula>
    </cfRule>
  </conditionalFormatting>
  <conditionalFormatting sqref="Q261:AO261">
    <cfRule type="cellIs" dxfId="18" priority="30" operator="equal">
      <formula>0</formula>
    </cfRule>
  </conditionalFormatting>
  <conditionalFormatting sqref="AX269">
    <cfRule type="cellIs" dxfId="17" priority="24" operator="equal">
      <formula>0</formula>
    </cfRule>
  </conditionalFormatting>
  <conditionalFormatting sqref="AY269:BT269">
    <cfRule type="cellIs" dxfId="16" priority="23" operator="equal">
      <formula>0</formula>
    </cfRule>
  </conditionalFormatting>
  <conditionalFormatting sqref="AQ269:AW269">
    <cfRule type="cellIs" dxfId="15" priority="22" operator="equal">
      <formula>0</formula>
    </cfRule>
  </conditionalFormatting>
  <conditionalFormatting sqref="L269:P269">
    <cfRule type="cellIs" dxfId="14" priority="21" operator="equal">
      <formula>0</formula>
    </cfRule>
  </conditionalFormatting>
  <conditionalFormatting sqref="Q269:AO269">
    <cfRule type="cellIs" dxfId="13" priority="20" operator="equal">
      <formula>0</formula>
    </cfRule>
  </conditionalFormatting>
  <conditionalFormatting sqref="AW256:BT257">
    <cfRule type="cellIs" dxfId="12" priority="19" operator="equal">
      <formula>0</formula>
    </cfRule>
  </conditionalFormatting>
  <conditionalFormatting sqref="AQ256:AV257">
    <cfRule type="cellIs" dxfId="11" priority="18" operator="equal">
      <formula>0</formula>
    </cfRule>
  </conditionalFormatting>
  <conditionalFormatting sqref="AQ228:BS228">
    <cfRule type="cellIs" dxfId="10" priority="11" operator="equal">
      <formula>0</formula>
    </cfRule>
  </conditionalFormatting>
  <conditionalFormatting sqref="L228:P228">
    <cfRule type="cellIs" dxfId="9" priority="10" operator="equal">
      <formula>0</formula>
    </cfRule>
  </conditionalFormatting>
  <conditionalFormatting sqref="Q228:AO228">
    <cfRule type="cellIs" dxfId="8" priority="9" operator="equal">
      <formula>0</formula>
    </cfRule>
  </conditionalFormatting>
  <conditionalFormatting sqref="BT238">
    <cfRule type="cellIs" dxfId="7" priority="8" operator="equal">
      <formula>0</formula>
    </cfRule>
  </conditionalFormatting>
  <conditionalFormatting sqref="AQ238:BS238">
    <cfRule type="cellIs" dxfId="6" priority="7" operator="equal">
      <formula>0</formula>
    </cfRule>
  </conditionalFormatting>
  <conditionalFormatting sqref="L238:P238">
    <cfRule type="cellIs" dxfId="5" priority="6" operator="equal">
      <formula>0</formula>
    </cfRule>
  </conditionalFormatting>
  <conditionalFormatting sqref="Q238:AO238">
    <cfRule type="cellIs" dxfId="4" priority="5" operator="equal">
      <formula>0</formula>
    </cfRule>
  </conditionalFormatting>
  <conditionalFormatting sqref="AU254:BR254">
    <cfRule type="cellIs" dxfId="3" priority="4" operator="equal">
      <formula>0</formula>
    </cfRule>
  </conditionalFormatting>
  <conditionalFormatting sqref="AO254:AT254">
    <cfRule type="cellIs" dxfId="2" priority="3" operator="equal">
      <formula>0</formula>
    </cfRule>
  </conditionalFormatting>
  <conditionalFormatting sqref="K254:N254">
    <cfRule type="cellIs" dxfId="1" priority="2" operator="equal">
      <formula>0</formula>
    </cfRule>
  </conditionalFormatting>
  <conditionalFormatting sqref="O254:AM254">
    <cfRule type="cellIs" dxfId="0" priority="1" operator="equal">
      <formula>0</formula>
    </cfRule>
  </conditionalFormatting>
  <pageMargins left="0.7" right="0.7" top="0.75" bottom="0.75" header="0.3" footer="0.3"/>
  <pageSetup scale="16"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DropDownList!$G$2:$G$11</xm:f>
          </x14:formula1>
          <xm:sqref>I27:I1048576</xm:sqref>
        </x14:dataValidation>
        <x14:dataValidation type="list" allowBlank="1" showInputMessage="1" showErrorMessage="1">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AJ138"/>
  <sheetViews>
    <sheetView topLeftCell="A46" workbookViewId="0">
      <selection activeCell="G63" sqref="G63"/>
    </sheetView>
  </sheetViews>
  <sheetFormatPr defaultColWidth="9.109375" defaultRowHeight="14.4"/>
  <cols>
    <col min="1" max="1" width="9.109375" style="12"/>
    <col min="2" max="2" width="10.109375" style="12" customWidth="1"/>
    <col min="3" max="3" width="11.33203125" style="12" customWidth="1"/>
    <col min="4" max="4" width="13.33203125" style="12" customWidth="1"/>
    <col min="5" max="5" width="12.6640625" style="12" customWidth="1"/>
    <col min="6" max="6" width="12" style="12" customWidth="1"/>
    <col min="7" max="7" width="9.109375" style="12"/>
    <col min="8" max="8" width="24.5546875" style="12" customWidth="1"/>
    <col min="9" max="9" width="11.109375" style="12" customWidth="1"/>
    <col min="10" max="10" width="9.109375" style="12"/>
    <col min="11" max="11" width="11.5546875" style="12" customWidth="1"/>
    <col min="12" max="12" width="9.109375" style="12"/>
    <col min="13" max="13" width="9" style="12" bestFit="1" customWidth="1"/>
    <col min="14" max="14" width="9.88671875" style="12" customWidth="1"/>
    <col min="15" max="15" width="9.109375" style="12"/>
    <col min="16" max="16" width="9.6640625" style="12" customWidth="1"/>
    <col min="17" max="16384" width="9.109375" style="12"/>
  </cols>
  <sheetData>
    <row r="12" spans="1:17" ht="24" customHeight="1" thickBot="1"/>
    <row r="13" spans="1:17" s="9" customFormat="1" ht="23.4" customHeight="1" thickBot="1">
      <c r="A13" s="587"/>
      <c r="B13" s="587" t="s">
        <v>171</v>
      </c>
      <c r="D13" s="126" t="s">
        <v>175</v>
      </c>
      <c r="E13" s="735"/>
      <c r="F13" s="177"/>
      <c r="G13" s="178"/>
      <c r="H13" s="179"/>
      <c r="K13" s="179"/>
      <c r="L13" s="177"/>
      <c r="M13" s="177"/>
      <c r="N13" s="177"/>
      <c r="O13" s="177"/>
      <c r="P13" s="177"/>
      <c r="Q13" s="180"/>
    </row>
    <row r="14" spans="1:17" s="9" customFormat="1" ht="15.6" customHeight="1">
      <c r="B14" s="550"/>
      <c r="D14" s="17"/>
      <c r="E14" s="17"/>
      <c r="F14" s="177"/>
      <c r="G14" s="178"/>
      <c r="H14" s="179"/>
      <c r="K14" s="179"/>
      <c r="L14" s="177"/>
      <c r="M14" s="177"/>
      <c r="N14" s="177"/>
      <c r="O14" s="177"/>
      <c r="P14" s="177"/>
      <c r="Q14" s="180"/>
    </row>
    <row r="15" spans="1:17" ht="15.6">
      <c r="B15" s="587" t="s">
        <v>504</v>
      </c>
    </row>
    <row r="16" spans="1:17" ht="15.6">
      <c r="B16" s="587"/>
    </row>
    <row r="17" spans="2:36" s="667" customFormat="1" ht="20.399999999999999" customHeight="1">
      <c r="B17" s="665" t="s">
        <v>663</v>
      </c>
      <c r="C17" s="666"/>
      <c r="D17" s="666"/>
      <c r="E17" s="666"/>
      <c r="F17" s="666"/>
      <c r="G17" s="666"/>
      <c r="H17" s="666"/>
      <c r="I17" s="666"/>
      <c r="J17" s="666"/>
      <c r="K17" s="666"/>
      <c r="L17" s="666"/>
      <c r="M17" s="666"/>
      <c r="N17" s="666"/>
      <c r="O17" s="666"/>
      <c r="P17" s="666"/>
      <c r="Q17" s="666"/>
      <c r="R17" s="666"/>
      <c r="S17" s="666"/>
      <c r="T17" s="666"/>
      <c r="U17" s="666"/>
    </row>
    <row r="18" spans="2:36" ht="60" customHeight="1">
      <c r="B18" s="878" t="s">
        <v>690</v>
      </c>
      <c r="C18" s="878"/>
      <c r="D18" s="878"/>
      <c r="E18" s="878"/>
      <c r="F18" s="878"/>
      <c r="G18" s="878"/>
      <c r="H18" s="878"/>
      <c r="I18" s="878"/>
      <c r="J18" s="878"/>
      <c r="K18" s="878"/>
      <c r="L18" s="878"/>
      <c r="M18" s="878"/>
      <c r="N18" s="878"/>
      <c r="O18" s="878"/>
      <c r="P18" s="878"/>
      <c r="Q18" s="878"/>
      <c r="R18" s="878"/>
      <c r="S18" s="878"/>
      <c r="T18" s="878"/>
      <c r="U18" s="878"/>
    </row>
    <row r="21" spans="2:36" ht="21">
      <c r="B21" s="733" t="s">
        <v>797</v>
      </c>
    </row>
    <row r="22" spans="2:36" ht="21">
      <c r="B22" s="733" t="s">
        <v>798</v>
      </c>
      <c r="H22" s="733" t="s">
        <v>799</v>
      </c>
      <c r="J22" s="772"/>
    </row>
    <row r="23" spans="2:36" ht="21">
      <c r="B23" s="733"/>
      <c r="C23" s="734"/>
      <c r="E23" s="734"/>
      <c r="F23" s="734"/>
      <c r="H23" s="733"/>
      <c r="N23"/>
      <c r="O23"/>
      <c r="P23"/>
      <c r="Q23"/>
      <c r="R23"/>
      <c r="S23"/>
      <c r="T23"/>
      <c r="U23"/>
      <c r="V23"/>
      <c r="W23"/>
      <c r="X23"/>
      <c r="Y23"/>
      <c r="Z23"/>
      <c r="AA23"/>
      <c r="AB23"/>
      <c r="AC23"/>
      <c r="AD23"/>
      <c r="AE23"/>
      <c r="AF23"/>
      <c r="AG23"/>
      <c r="AH23"/>
    </row>
    <row r="24" spans="2:36" ht="18.600000000000001" customHeight="1">
      <c r="B24" s="877" t="s">
        <v>679</v>
      </c>
      <c r="C24" s="877"/>
      <c r="D24" s="877"/>
      <c r="E24" s="877"/>
      <c r="F24" s="877"/>
      <c r="N24"/>
      <c r="O24"/>
      <c r="P24"/>
      <c r="Q24"/>
      <c r="R24"/>
      <c r="S24"/>
      <c r="T24"/>
      <c r="U24"/>
      <c r="V24"/>
      <c r="W24"/>
      <c r="X24"/>
      <c r="Y24"/>
      <c r="Z24"/>
      <c r="AA24"/>
      <c r="AB24"/>
      <c r="AC24"/>
      <c r="AD24"/>
      <c r="AE24"/>
      <c r="AF24"/>
      <c r="AG24"/>
      <c r="AH24"/>
    </row>
    <row r="25" spans="2:36" ht="45" customHeight="1">
      <c r="B25" s="764" t="s">
        <v>62</v>
      </c>
      <c r="C25" s="764" t="s">
        <v>680</v>
      </c>
      <c r="D25" s="764" t="s">
        <v>681</v>
      </c>
      <c r="E25" s="764" t="s">
        <v>683</v>
      </c>
      <c r="F25" s="764" t="s">
        <v>682</v>
      </c>
      <c r="H25" s="764"/>
      <c r="I25" s="764" t="s">
        <v>886</v>
      </c>
      <c r="J25" s="765" t="s">
        <v>887</v>
      </c>
      <c r="K25" s="875" t="s">
        <v>800</v>
      </c>
      <c r="L25" s="876"/>
      <c r="M25" s="876"/>
      <c r="N25" s="876"/>
      <c r="O25" s="876"/>
      <c r="P25" s="876"/>
      <c r="Q25" s="876"/>
      <c r="R25" s="876"/>
      <c r="S25" s="876"/>
      <c r="T25" s="876"/>
      <c r="U25" s="876"/>
      <c r="V25" s="876"/>
      <c r="W25" s="876"/>
      <c r="X25" s="876"/>
      <c r="Y25" s="876"/>
      <c r="Z25" s="876"/>
      <c r="AA25" s="876"/>
      <c r="AB25" s="876"/>
      <c r="AC25" s="876"/>
      <c r="AD25" s="876"/>
      <c r="AE25" s="876"/>
      <c r="AF25" s="876"/>
      <c r="AG25" s="876"/>
      <c r="AH25" s="876"/>
    </row>
    <row r="26" spans="2:36">
      <c r="B26" s="764"/>
      <c r="C26" s="764" t="s">
        <v>686</v>
      </c>
      <c r="D26" s="764" t="s">
        <v>687</v>
      </c>
      <c r="E26" s="764" t="s">
        <v>688</v>
      </c>
      <c r="F26" s="764" t="s">
        <v>689</v>
      </c>
      <c r="H26" s="764" t="s">
        <v>801</v>
      </c>
      <c r="I26" s="764" t="s">
        <v>802</v>
      </c>
      <c r="J26" s="764" t="s">
        <v>802</v>
      </c>
      <c r="K26" s="749">
        <v>42461</v>
      </c>
      <c r="L26" s="749">
        <v>42491</v>
      </c>
      <c r="M26" s="749">
        <v>42522</v>
      </c>
      <c r="N26" s="749">
        <v>42552</v>
      </c>
      <c r="O26" s="749">
        <v>42583</v>
      </c>
      <c r="P26" s="749">
        <v>42614</v>
      </c>
      <c r="Q26" s="749">
        <v>42644</v>
      </c>
      <c r="R26" s="749">
        <v>42675</v>
      </c>
      <c r="S26" s="749">
        <v>42705</v>
      </c>
      <c r="T26" s="749">
        <v>42736</v>
      </c>
      <c r="U26" s="749">
        <v>42767</v>
      </c>
      <c r="V26" s="749">
        <v>42795</v>
      </c>
      <c r="W26" s="749">
        <v>42826</v>
      </c>
      <c r="X26" s="749">
        <v>42856</v>
      </c>
      <c r="Y26" s="749">
        <v>42887</v>
      </c>
      <c r="Z26" s="749">
        <v>42917</v>
      </c>
      <c r="AA26" s="749">
        <v>42948</v>
      </c>
      <c r="AB26" s="749">
        <v>42979</v>
      </c>
      <c r="AC26" s="749">
        <v>43009</v>
      </c>
      <c r="AD26" s="749">
        <v>43040</v>
      </c>
      <c r="AE26" s="749">
        <v>43070</v>
      </c>
      <c r="AF26" s="749">
        <v>43101</v>
      </c>
      <c r="AG26" s="749">
        <v>43132</v>
      </c>
      <c r="AH26" s="749">
        <v>43160</v>
      </c>
    </row>
    <row r="27" spans="2:36" ht="15.6" customHeight="1">
      <c r="B27" s="732">
        <v>42461</v>
      </c>
      <c r="C27" s="750">
        <v>2307.89</v>
      </c>
      <c r="D27" s="751"/>
      <c r="E27" s="750"/>
      <c r="F27" s="750"/>
      <c r="H27" s="731" t="s">
        <v>803</v>
      </c>
      <c r="I27" s="731">
        <v>40</v>
      </c>
      <c r="J27" s="731"/>
      <c r="K27" s="758">
        <v>0</v>
      </c>
      <c r="L27" s="758">
        <v>0</v>
      </c>
      <c r="M27" s="758">
        <v>0</v>
      </c>
      <c r="N27" s="758">
        <v>0</v>
      </c>
      <c r="O27" s="758">
        <v>0</v>
      </c>
      <c r="P27" s="758">
        <v>0</v>
      </c>
      <c r="Q27" s="758">
        <v>0</v>
      </c>
      <c r="R27" s="758">
        <v>0</v>
      </c>
      <c r="S27" s="758">
        <v>0</v>
      </c>
      <c r="T27" s="758">
        <v>0</v>
      </c>
      <c r="U27" s="758">
        <v>0</v>
      </c>
      <c r="V27" s="758">
        <v>0</v>
      </c>
      <c r="W27" s="758">
        <v>0</v>
      </c>
      <c r="X27" s="758">
        <v>0</v>
      </c>
      <c r="Y27" s="758">
        <v>0</v>
      </c>
      <c r="Z27" s="758">
        <v>235</v>
      </c>
      <c r="AA27" s="758">
        <v>983</v>
      </c>
      <c r="AB27" s="758">
        <v>983</v>
      </c>
      <c r="AC27" s="758">
        <v>1934</v>
      </c>
      <c r="AD27" s="758">
        <v>2443</v>
      </c>
      <c r="AE27" s="758">
        <v>2567</v>
      </c>
      <c r="AF27" s="758">
        <v>2904</v>
      </c>
      <c r="AG27" s="758">
        <v>2916</v>
      </c>
      <c r="AH27" s="758">
        <v>2916</v>
      </c>
      <c r="AJ27" s="770"/>
    </row>
    <row r="28" spans="2:36" ht="15.6" customHeight="1">
      <c r="B28" s="732">
        <v>42491</v>
      </c>
      <c r="C28" s="750">
        <v>2210.9299999999998</v>
      </c>
      <c r="D28" s="751">
        <f>+C28-C27</f>
        <v>-96.960000000000036</v>
      </c>
      <c r="E28" s="750">
        <v>0.79</v>
      </c>
      <c r="F28" s="750">
        <f>+D28*E28</f>
        <v>-76.598400000000026</v>
      </c>
      <c r="H28" s="731" t="s">
        <v>804</v>
      </c>
      <c r="I28" s="731">
        <v>70</v>
      </c>
      <c r="J28" s="731">
        <v>21</v>
      </c>
      <c r="K28" s="758">
        <v>2909</v>
      </c>
      <c r="L28" s="758">
        <v>2909</v>
      </c>
      <c r="M28" s="758">
        <v>2909</v>
      </c>
      <c r="N28" s="758">
        <v>2909</v>
      </c>
      <c r="O28" s="758">
        <v>2909</v>
      </c>
      <c r="P28" s="758">
        <v>2909</v>
      </c>
      <c r="Q28" s="758">
        <v>2909</v>
      </c>
      <c r="R28" s="758">
        <v>2909</v>
      </c>
      <c r="S28" s="758">
        <v>2909</v>
      </c>
      <c r="T28" s="758">
        <v>2909</v>
      </c>
      <c r="U28" s="758">
        <v>2909</v>
      </c>
      <c r="V28" s="758">
        <v>2909</v>
      </c>
      <c r="W28" s="758">
        <v>2909</v>
      </c>
      <c r="X28" s="758">
        <v>2909</v>
      </c>
      <c r="Y28" s="758">
        <v>2909</v>
      </c>
      <c r="Z28" s="758">
        <v>2681</v>
      </c>
      <c r="AA28" s="758">
        <v>1933</v>
      </c>
      <c r="AB28" s="758">
        <v>1933</v>
      </c>
      <c r="AC28" s="758">
        <v>982</v>
      </c>
      <c r="AD28" s="758">
        <v>473</v>
      </c>
      <c r="AE28" s="758">
        <v>349</v>
      </c>
      <c r="AF28" s="758">
        <v>12</v>
      </c>
      <c r="AG28" s="758">
        <v>0</v>
      </c>
      <c r="AH28" s="758">
        <v>0</v>
      </c>
      <c r="AJ28" s="770"/>
    </row>
    <row r="29" spans="2:36" ht="15.6" customHeight="1">
      <c r="B29" s="732">
        <v>42522</v>
      </c>
      <c r="C29" s="750">
        <v>1981.62</v>
      </c>
      <c r="D29" s="751">
        <f t="shared" ref="D29:D35" si="0">+C29-C28</f>
        <v>-229.30999999999995</v>
      </c>
      <c r="E29" s="750">
        <v>0.79</v>
      </c>
      <c r="F29" s="750">
        <f t="shared" ref="F29:F35" si="1">+D29*E29</f>
        <v>-181.15489999999997</v>
      </c>
      <c r="H29" s="731" t="s">
        <v>805</v>
      </c>
      <c r="I29" s="731">
        <v>100</v>
      </c>
      <c r="J29" s="731"/>
      <c r="K29" s="758">
        <v>163</v>
      </c>
      <c r="L29" s="758">
        <v>163</v>
      </c>
      <c r="M29" s="758">
        <v>163</v>
      </c>
      <c r="N29" s="758">
        <v>163</v>
      </c>
      <c r="O29" s="758">
        <v>163</v>
      </c>
      <c r="P29" s="758">
        <v>163</v>
      </c>
      <c r="Q29" s="758">
        <v>163</v>
      </c>
      <c r="R29" s="758">
        <v>163</v>
      </c>
      <c r="S29" s="758">
        <v>163</v>
      </c>
      <c r="T29" s="758">
        <v>163</v>
      </c>
      <c r="U29" s="758">
        <v>163</v>
      </c>
      <c r="V29" s="758">
        <v>163</v>
      </c>
      <c r="W29" s="758">
        <v>163</v>
      </c>
      <c r="X29" s="758">
        <v>163</v>
      </c>
      <c r="Y29" s="758">
        <v>147</v>
      </c>
      <c r="Z29" s="758">
        <v>6</v>
      </c>
      <c r="AA29" s="758">
        <v>6</v>
      </c>
      <c r="AB29" s="758">
        <v>6</v>
      </c>
      <c r="AC29" s="758">
        <v>6</v>
      </c>
      <c r="AD29" s="758">
        <v>1</v>
      </c>
      <c r="AE29" s="758">
        <v>1</v>
      </c>
      <c r="AF29" s="758">
        <v>0</v>
      </c>
      <c r="AG29" s="758">
        <v>0</v>
      </c>
      <c r="AH29" s="758">
        <v>0</v>
      </c>
      <c r="AJ29" s="770"/>
    </row>
    <row r="30" spans="2:36" ht="15.6" customHeight="1">
      <c r="B30" s="732">
        <v>42552</v>
      </c>
      <c r="C30" s="750">
        <v>1842.55</v>
      </c>
      <c r="D30" s="751">
        <f t="shared" si="0"/>
        <v>-139.06999999999994</v>
      </c>
      <c r="E30" s="750">
        <v>0.79</v>
      </c>
      <c r="F30" s="750">
        <f t="shared" si="1"/>
        <v>-109.86529999999995</v>
      </c>
      <c r="H30" s="731" t="s">
        <v>806</v>
      </c>
      <c r="I30" s="731">
        <v>150</v>
      </c>
      <c r="J30" s="731"/>
      <c r="K30" s="758">
        <v>70</v>
      </c>
      <c r="L30" s="758">
        <v>70</v>
      </c>
      <c r="M30" s="758">
        <v>70</v>
      </c>
      <c r="N30" s="758">
        <v>70</v>
      </c>
      <c r="O30" s="758">
        <v>70</v>
      </c>
      <c r="P30" s="758">
        <v>70</v>
      </c>
      <c r="Q30" s="758">
        <v>70</v>
      </c>
      <c r="R30" s="758">
        <v>70</v>
      </c>
      <c r="S30" s="758">
        <v>70</v>
      </c>
      <c r="T30" s="758">
        <v>70</v>
      </c>
      <c r="U30" s="758">
        <v>70</v>
      </c>
      <c r="V30" s="758">
        <v>70</v>
      </c>
      <c r="W30" s="758">
        <v>70</v>
      </c>
      <c r="X30" s="758">
        <v>70</v>
      </c>
      <c r="Y30" s="758">
        <v>70</v>
      </c>
      <c r="Z30" s="758">
        <v>70</v>
      </c>
      <c r="AA30" s="758">
        <v>70</v>
      </c>
      <c r="AB30" s="758">
        <v>70</v>
      </c>
      <c r="AC30" s="758">
        <v>70</v>
      </c>
      <c r="AD30" s="758">
        <v>70</v>
      </c>
      <c r="AE30" s="758">
        <v>35</v>
      </c>
      <c r="AF30" s="758">
        <v>0</v>
      </c>
      <c r="AG30" s="758">
        <v>0</v>
      </c>
      <c r="AH30" s="758">
        <v>0</v>
      </c>
      <c r="AJ30" s="770"/>
    </row>
    <row r="31" spans="2:36" ht="15.6" customHeight="1">
      <c r="B31" s="732">
        <v>42583</v>
      </c>
      <c r="C31" s="750">
        <v>1829</v>
      </c>
      <c r="D31" s="751">
        <f t="shared" si="0"/>
        <v>-13.549999999999955</v>
      </c>
      <c r="E31" s="750">
        <v>0.79</v>
      </c>
      <c r="F31" s="750">
        <f t="shared" si="1"/>
        <v>-10.704499999999964</v>
      </c>
      <c r="H31" s="731" t="s">
        <v>807</v>
      </c>
      <c r="I31" s="731">
        <v>40</v>
      </c>
      <c r="J31" s="731"/>
      <c r="K31" s="758">
        <v>0</v>
      </c>
      <c r="L31" s="758">
        <v>0</v>
      </c>
      <c r="M31" s="758">
        <v>0</v>
      </c>
      <c r="N31" s="758">
        <v>0</v>
      </c>
      <c r="O31" s="758">
        <v>0</v>
      </c>
      <c r="P31" s="758">
        <v>0</v>
      </c>
      <c r="Q31" s="758">
        <v>0</v>
      </c>
      <c r="R31" s="758">
        <v>0</v>
      </c>
      <c r="S31" s="758">
        <v>0</v>
      </c>
      <c r="T31" s="758">
        <v>0</v>
      </c>
      <c r="U31" s="758">
        <v>0</v>
      </c>
      <c r="V31" s="758">
        <v>0</v>
      </c>
      <c r="W31" s="758">
        <v>0</v>
      </c>
      <c r="X31" s="758">
        <v>0</v>
      </c>
      <c r="Y31" s="758">
        <v>76</v>
      </c>
      <c r="Z31" s="758">
        <v>959</v>
      </c>
      <c r="AA31" s="758">
        <v>959</v>
      </c>
      <c r="AB31" s="758">
        <v>959</v>
      </c>
      <c r="AC31" s="758">
        <v>959</v>
      </c>
      <c r="AD31" s="758">
        <v>994</v>
      </c>
      <c r="AE31" s="758">
        <v>1029</v>
      </c>
      <c r="AF31" s="758">
        <v>1065</v>
      </c>
      <c r="AG31" s="758">
        <v>1065</v>
      </c>
      <c r="AH31" s="758">
        <v>1065</v>
      </c>
      <c r="AJ31" s="770"/>
    </row>
    <row r="32" spans="2:36" ht="15.6" customHeight="1">
      <c r="B32" s="732">
        <v>42614</v>
      </c>
      <c r="C32" s="750">
        <v>1711.12</v>
      </c>
      <c r="D32" s="751">
        <f t="shared" si="0"/>
        <v>-117.88000000000011</v>
      </c>
      <c r="E32" s="750">
        <v>0.79</v>
      </c>
      <c r="F32" s="750">
        <f t="shared" si="1"/>
        <v>-93.125200000000092</v>
      </c>
      <c r="H32" s="731" t="s">
        <v>808</v>
      </c>
      <c r="I32" s="731">
        <v>70</v>
      </c>
      <c r="J32" s="731">
        <v>21</v>
      </c>
      <c r="K32" s="758">
        <v>839</v>
      </c>
      <c r="L32" s="758">
        <v>839</v>
      </c>
      <c r="M32" s="758">
        <v>839</v>
      </c>
      <c r="N32" s="758">
        <v>839</v>
      </c>
      <c r="O32" s="758">
        <v>839</v>
      </c>
      <c r="P32" s="758">
        <v>839</v>
      </c>
      <c r="Q32" s="758">
        <v>839</v>
      </c>
      <c r="R32" s="758">
        <v>839</v>
      </c>
      <c r="S32" s="758">
        <v>839</v>
      </c>
      <c r="T32" s="758">
        <v>839</v>
      </c>
      <c r="U32" s="758">
        <v>839</v>
      </c>
      <c r="V32" s="758">
        <v>839</v>
      </c>
      <c r="W32" s="758">
        <v>839</v>
      </c>
      <c r="X32" s="758">
        <v>839</v>
      </c>
      <c r="Y32" s="758">
        <v>779</v>
      </c>
      <c r="Z32" s="758">
        <v>30</v>
      </c>
      <c r="AA32" s="758">
        <v>30</v>
      </c>
      <c r="AB32" s="758">
        <v>30</v>
      </c>
      <c r="AC32" s="758">
        <v>30</v>
      </c>
      <c r="AD32" s="758">
        <v>0</v>
      </c>
      <c r="AE32" s="758">
        <v>0</v>
      </c>
      <c r="AF32" s="758">
        <v>0</v>
      </c>
      <c r="AG32" s="758">
        <v>0</v>
      </c>
      <c r="AH32" s="758">
        <v>0</v>
      </c>
      <c r="AJ32" s="770"/>
    </row>
    <row r="33" spans="2:36" ht="15.6" customHeight="1">
      <c r="B33" s="732">
        <v>42644</v>
      </c>
      <c r="C33" s="750">
        <v>1643.76</v>
      </c>
      <c r="D33" s="751">
        <f t="shared" si="0"/>
        <v>-67.3599999999999</v>
      </c>
      <c r="E33" s="750">
        <v>0.79</v>
      </c>
      <c r="F33" s="750">
        <f t="shared" si="1"/>
        <v>-53.214399999999927</v>
      </c>
      <c r="H33" s="731" t="s">
        <v>809</v>
      </c>
      <c r="I33" s="731">
        <v>100</v>
      </c>
      <c r="J33" s="731"/>
      <c r="K33" s="758">
        <v>159</v>
      </c>
      <c r="L33" s="758">
        <v>159</v>
      </c>
      <c r="M33" s="758">
        <v>159</v>
      </c>
      <c r="N33" s="758">
        <v>159</v>
      </c>
      <c r="O33" s="758">
        <v>159</v>
      </c>
      <c r="P33" s="758">
        <v>159</v>
      </c>
      <c r="Q33" s="758">
        <v>159</v>
      </c>
      <c r="R33" s="758">
        <v>159</v>
      </c>
      <c r="S33" s="758">
        <v>159</v>
      </c>
      <c r="T33" s="758">
        <v>159</v>
      </c>
      <c r="U33" s="758">
        <v>159</v>
      </c>
      <c r="V33" s="758">
        <v>159</v>
      </c>
      <c r="W33" s="758">
        <v>159</v>
      </c>
      <c r="X33" s="758">
        <v>159</v>
      </c>
      <c r="Y33" s="758">
        <v>159</v>
      </c>
      <c r="Z33" s="758">
        <v>159</v>
      </c>
      <c r="AA33" s="758">
        <v>159</v>
      </c>
      <c r="AB33" s="758">
        <v>159</v>
      </c>
      <c r="AC33" s="758">
        <v>159</v>
      </c>
      <c r="AD33" s="758">
        <v>159</v>
      </c>
      <c r="AE33" s="758">
        <v>159</v>
      </c>
      <c r="AF33" s="758">
        <v>5</v>
      </c>
      <c r="AG33" s="758">
        <v>0</v>
      </c>
      <c r="AH33" s="758">
        <v>0</v>
      </c>
      <c r="AJ33" s="770"/>
    </row>
    <row r="34" spans="2:36" ht="15.6" customHeight="1">
      <c r="B34" s="732">
        <v>42675</v>
      </c>
      <c r="C34" s="750">
        <v>1480.01</v>
      </c>
      <c r="D34" s="751">
        <f t="shared" si="0"/>
        <v>-163.75</v>
      </c>
      <c r="E34" s="750">
        <v>0.79</v>
      </c>
      <c r="F34" s="750">
        <f t="shared" si="1"/>
        <v>-129.36250000000001</v>
      </c>
      <c r="H34" s="731" t="s">
        <v>810</v>
      </c>
      <c r="I34" s="731">
        <v>40</v>
      </c>
      <c r="J34" s="731"/>
      <c r="K34" s="758">
        <v>0</v>
      </c>
      <c r="L34" s="758">
        <v>0</v>
      </c>
      <c r="M34" s="758">
        <v>0</v>
      </c>
      <c r="N34" s="758">
        <v>0</v>
      </c>
      <c r="O34" s="758">
        <v>0</v>
      </c>
      <c r="P34" s="758">
        <v>0</v>
      </c>
      <c r="Q34" s="758">
        <v>0</v>
      </c>
      <c r="R34" s="758">
        <v>0</v>
      </c>
      <c r="S34" s="758">
        <v>0</v>
      </c>
      <c r="T34" s="758">
        <v>0</v>
      </c>
      <c r="U34" s="758">
        <v>0</v>
      </c>
      <c r="V34" s="758">
        <v>0</v>
      </c>
      <c r="W34" s="758">
        <v>0</v>
      </c>
      <c r="X34" s="758">
        <v>0</v>
      </c>
      <c r="Y34" s="758">
        <v>0</v>
      </c>
      <c r="Z34" s="758">
        <v>0</v>
      </c>
      <c r="AA34" s="758">
        <v>0</v>
      </c>
      <c r="AB34" s="758">
        <v>0</v>
      </c>
      <c r="AC34" s="758">
        <v>0</v>
      </c>
      <c r="AD34" s="758">
        <v>0</v>
      </c>
      <c r="AE34" s="758">
        <v>0</v>
      </c>
      <c r="AF34" s="758">
        <v>154</v>
      </c>
      <c r="AG34" s="758">
        <v>159</v>
      </c>
      <c r="AH34" s="758">
        <v>159</v>
      </c>
      <c r="AJ34" s="770"/>
    </row>
    <row r="35" spans="2:36" ht="15.6" customHeight="1">
      <c r="B35" s="732">
        <v>42705</v>
      </c>
      <c r="C35" s="750">
        <v>1288.97</v>
      </c>
      <c r="D35" s="751">
        <f t="shared" si="0"/>
        <v>-191.03999999999996</v>
      </c>
      <c r="E35" s="750">
        <v>0.79</v>
      </c>
      <c r="F35" s="750">
        <f t="shared" si="1"/>
        <v>-150.92159999999998</v>
      </c>
      <c r="H35" s="731" t="s">
        <v>811</v>
      </c>
      <c r="I35" s="731">
        <v>100</v>
      </c>
      <c r="J35" s="731">
        <v>30</v>
      </c>
      <c r="K35" s="758">
        <v>1534</v>
      </c>
      <c r="L35" s="758">
        <v>1332</v>
      </c>
      <c r="M35" s="758">
        <v>520</v>
      </c>
      <c r="N35" s="758">
        <v>207</v>
      </c>
      <c r="O35" s="758">
        <v>207</v>
      </c>
      <c r="P35" s="758">
        <v>166</v>
      </c>
      <c r="Q35" s="758">
        <v>166</v>
      </c>
      <c r="R35" s="758">
        <v>121</v>
      </c>
      <c r="S35" s="758">
        <v>109</v>
      </c>
      <c r="T35" s="758">
        <v>109</v>
      </c>
      <c r="U35" s="758">
        <v>109</v>
      </c>
      <c r="V35" s="758">
        <v>2</v>
      </c>
      <c r="W35" s="758">
        <v>1</v>
      </c>
      <c r="X35" s="758">
        <v>1</v>
      </c>
      <c r="Y35" s="758">
        <v>1</v>
      </c>
      <c r="Z35" s="758">
        <v>1</v>
      </c>
      <c r="AA35" s="758">
        <v>1</v>
      </c>
      <c r="AB35" s="758">
        <v>1</v>
      </c>
      <c r="AC35" s="758">
        <v>1</v>
      </c>
      <c r="AD35" s="758">
        <v>1</v>
      </c>
      <c r="AE35" s="758">
        <v>1</v>
      </c>
      <c r="AF35" s="758">
        <v>0</v>
      </c>
      <c r="AG35" s="758">
        <v>0</v>
      </c>
      <c r="AH35" s="758">
        <v>0</v>
      </c>
      <c r="AJ35" s="770"/>
    </row>
    <row r="36" spans="2:36" ht="15.6" customHeight="1">
      <c r="B36" s="737" t="s">
        <v>812</v>
      </c>
      <c r="C36" s="752">
        <f>SUM(C28:C35)</f>
        <v>13987.96</v>
      </c>
      <c r="D36" s="752">
        <f>SUM(D28:D35)</f>
        <v>-1018.9199999999998</v>
      </c>
      <c r="E36" s="752"/>
      <c r="F36" s="752">
        <f>SUM(F28:F35)</f>
        <v>-804.94679999999983</v>
      </c>
      <c r="H36" s="731" t="s">
        <v>813</v>
      </c>
      <c r="I36" s="731">
        <v>108</v>
      </c>
      <c r="J36" s="731"/>
      <c r="K36" s="758">
        <v>0</v>
      </c>
      <c r="L36" s="758">
        <v>0</v>
      </c>
      <c r="M36" s="758">
        <v>0</v>
      </c>
      <c r="N36" s="758">
        <v>0</v>
      </c>
      <c r="O36" s="758">
        <v>0</v>
      </c>
      <c r="P36" s="758">
        <v>35</v>
      </c>
      <c r="Q36" s="758">
        <v>35</v>
      </c>
      <c r="R36" s="758">
        <v>35</v>
      </c>
      <c r="S36" s="758">
        <v>35</v>
      </c>
      <c r="T36" s="758">
        <v>35</v>
      </c>
      <c r="U36" s="758">
        <v>35</v>
      </c>
      <c r="V36" s="758">
        <v>35</v>
      </c>
      <c r="W36" s="758">
        <v>35</v>
      </c>
      <c r="X36" s="758">
        <v>35</v>
      </c>
      <c r="Y36" s="758">
        <v>35</v>
      </c>
      <c r="Z36" s="758">
        <v>35</v>
      </c>
      <c r="AA36" s="758">
        <v>35</v>
      </c>
      <c r="AB36" s="758">
        <v>35</v>
      </c>
      <c r="AC36" s="758">
        <v>35</v>
      </c>
      <c r="AD36" s="758">
        <v>35</v>
      </c>
      <c r="AE36" s="758">
        <v>35</v>
      </c>
      <c r="AF36" s="758">
        <v>35</v>
      </c>
      <c r="AG36" s="758">
        <v>35</v>
      </c>
      <c r="AH36" s="758">
        <v>35</v>
      </c>
      <c r="AJ36" s="770"/>
    </row>
    <row r="37" spans="2:36" ht="15.6" customHeight="1">
      <c r="B37" s="754" t="s">
        <v>814</v>
      </c>
      <c r="C37" s="731"/>
      <c r="D37" s="731"/>
      <c r="E37" s="731"/>
      <c r="F37" s="753">
        <f>+F36</f>
        <v>-804.94679999999983</v>
      </c>
      <c r="H37" s="731" t="s">
        <v>815</v>
      </c>
      <c r="I37" s="731">
        <v>150</v>
      </c>
      <c r="J37" s="731">
        <v>46</v>
      </c>
      <c r="K37" s="758">
        <v>2794</v>
      </c>
      <c r="L37" s="758">
        <v>2548</v>
      </c>
      <c r="M37" s="758">
        <v>2179</v>
      </c>
      <c r="N37" s="758">
        <v>1838</v>
      </c>
      <c r="O37" s="758">
        <v>1834</v>
      </c>
      <c r="P37" s="758">
        <v>1246</v>
      </c>
      <c r="Q37" s="758">
        <v>988</v>
      </c>
      <c r="R37" s="758">
        <v>805</v>
      </c>
      <c r="S37" s="758">
        <v>51</v>
      </c>
      <c r="T37" s="758">
        <v>51</v>
      </c>
      <c r="U37" s="758">
        <v>51</v>
      </c>
      <c r="V37" s="758">
        <v>45</v>
      </c>
      <c r="W37" s="758">
        <v>1</v>
      </c>
      <c r="X37" s="758">
        <v>1</v>
      </c>
      <c r="Y37" s="758">
        <v>1</v>
      </c>
      <c r="Z37" s="758">
        <v>1</v>
      </c>
      <c r="AA37" s="758">
        <v>1</v>
      </c>
      <c r="AB37" s="758">
        <v>1</v>
      </c>
      <c r="AC37" s="758">
        <v>1</v>
      </c>
      <c r="AD37" s="758">
        <v>0</v>
      </c>
      <c r="AE37" s="758">
        <v>0</v>
      </c>
      <c r="AF37" s="758">
        <v>0</v>
      </c>
      <c r="AG37" s="758">
        <v>0</v>
      </c>
      <c r="AH37" s="758">
        <v>0</v>
      </c>
      <c r="AJ37" s="770"/>
    </row>
    <row r="38" spans="2:36" ht="15.6" customHeight="1">
      <c r="B38" s="754" t="s">
        <v>816</v>
      </c>
      <c r="C38" s="731"/>
      <c r="D38" s="731"/>
      <c r="E38" s="731"/>
      <c r="F38" s="753">
        <f>+F37*0.995</f>
        <v>-800.92206599999986</v>
      </c>
      <c r="H38" s="731" t="s">
        <v>817</v>
      </c>
      <c r="I38" s="731">
        <v>200</v>
      </c>
      <c r="J38" s="731">
        <v>55</v>
      </c>
      <c r="K38" s="758">
        <v>1006</v>
      </c>
      <c r="L38" s="758">
        <v>909</v>
      </c>
      <c r="M38" s="758">
        <v>330</v>
      </c>
      <c r="N38" s="758">
        <v>280</v>
      </c>
      <c r="O38" s="758">
        <v>280</v>
      </c>
      <c r="P38" s="758">
        <v>179</v>
      </c>
      <c r="Q38" s="758">
        <v>165</v>
      </c>
      <c r="R38" s="758">
        <v>122</v>
      </c>
      <c r="S38" s="758">
        <v>50</v>
      </c>
      <c r="T38" s="758">
        <v>50</v>
      </c>
      <c r="U38" s="758">
        <v>50</v>
      </c>
      <c r="V38" s="758">
        <v>50</v>
      </c>
      <c r="W38" s="758">
        <v>16</v>
      </c>
      <c r="X38" s="758">
        <v>16</v>
      </c>
      <c r="Y38" s="758">
        <v>16</v>
      </c>
      <c r="Z38" s="758">
        <v>16</v>
      </c>
      <c r="AA38" s="758">
        <v>16</v>
      </c>
      <c r="AB38" s="758">
        <v>16</v>
      </c>
      <c r="AC38" s="758">
        <v>16</v>
      </c>
      <c r="AD38" s="758">
        <v>0</v>
      </c>
      <c r="AE38" s="758">
        <v>0</v>
      </c>
      <c r="AF38" s="758">
        <v>0</v>
      </c>
      <c r="AG38" s="758">
        <v>0</v>
      </c>
      <c r="AH38" s="758">
        <v>0</v>
      </c>
      <c r="AJ38" s="770"/>
    </row>
    <row r="39" spans="2:36" ht="16.2" customHeight="1">
      <c r="B39" s="732">
        <v>42736</v>
      </c>
      <c r="C39" s="755">
        <v>1288.96</v>
      </c>
      <c r="D39" s="755">
        <f>+C39-C35</f>
        <v>-9.9999999999909051E-3</v>
      </c>
      <c r="E39" s="755">
        <v>0.79</v>
      </c>
      <c r="F39" s="755">
        <f>+D39*E39</f>
        <v>-7.8999999999928155E-3</v>
      </c>
      <c r="H39" s="731" t="s">
        <v>818</v>
      </c>
      <c r="I39" s="731">
        <v>250</v>
      </c>
      <c r="J39" s="731">
        <v>60</v>
      </c>
      <c r="K39" s="758">
        <v>946</v>
      </c>
      <c r="L39" s="758">
        <v>796</v>
      </c>
      <c r="M39" s="758">
        <v>729</v>
      </c>
      <c r="N39" s="758">
        <v>678</v>
      </c>
      <c r="O39" s="758">
        <v>639</v>
      </c>
      <c r="P39" s="758">
        <v>627</v>
      </c>
      <c r="Q39" s="758">
        <v>580</v>
      </c>
      <c r="R39" s="758">
        <v>221</v>
      </c>
      <c r="S39" s="758">
        <v>57</v>
      </c>
      <c r="T39" s="758">
        <v>57</v>
      </c>
      <c r="U39" s="758">
        <v>57</v>
      </c>
      <c r="V39" s="758">
        <v>57</v>
      </c>
      <c r="W39" s="758">
        <v>2</v>
      </c>
      <c r="X39" s="758">
        <v>2</v>
      </c>
      <c r="Y39" s="758">
        <v>2</v>
      </c>
      <c r="Z39" s="758">
        <v>2</v>
      </c>
      <c r="AA39" s="758">
        <v>2</v>
      </c>
      <c r="AB39" s="758">
        <v>2</v>
      </c>
      <c r="AC39" s="758">
        <v>2</v>
      </c>
      <c r="AD39" s="758">
        <v>0</v>
      </c>
      <c r="AE39" s="758">
        <v>0</v>
      </c>
      <c r="AF39" s="758">
        <v>0</v>
      </c>
      <c r="AG39" s="758">
        <v>0</v>
      </c>
      <c r="AH39" s="758">
        <v>0</v>
      </c>
      <c r="AJ39" s="770"/>
    </row>
    <row r="40" spans="2:36">
      <c r="B40" s="732">
        <v>42767</v>
      </c>
      <c r="C40" s="755">
        <v>1288.96</v>
      </c>
      <c r="D40" s="751">
        <f t="shared" ref="D40:D50" si="2">+C40-C39</f>
        <v>0</v>
      </c>
      <c r="E40" s="755">
        <v>0.79</v>
      </c>
      <c r="F40" s="755">
        <f>+D40*E40</f>
        <v>0</v>
      </c>
      <c r="H40" s="731" t="s">
        <v>819</v>
      </c>
      <c r="I40" s="731">
        <v>32</v>
      </c>
      <c r="J40" s="731"/>
      <c r="K40" s="758">
        <v>0</v>
      </c>
      <c r="L40" s="758">
        <v>0</v>
      </c>
      <c r="M40" s="758">
        <v>0</v>
      </c>
      <c r="N40" s="758">
        <v>0</v>
      </c>
      <c r="O40" s="758">
        <v>0</v>
      </c>
      <c r="P40" s="758">
        <v>23</v>
      </c>
      <c r="Q40" s="758">
        <v>23</v>
      </c>
      <c r="R40" s="758">
        <v>23</v>
      </c>
      <c r="S40" s="758">
        <v>23</v>
      </c>
      <c r="T40" s="758">
        <v>23</v>
      </c>
      <c r="U40" s="758">
        <v>23</v>
      </c>
      <c r="V40" s="758">
        <v>23</v>
      </c>
      <c r="W40" s="758">
        <v>23</v>
      </c>
      <c r="X40" s="758">
        <v>23</v>
      </c>
      <c r="Y40" s="758">
        <v>23</v>
      </c>
      <c r="Z40" s="758">
        <v>23</v>
      </c>
      <c r="AA40" s="758">
        <v>23</v>
      </c>
      <c r="AB40" s="758">
        <v>23</v>
      </c>
      <c r="AC40" s="758">
        <v>23</v>
      </c>
      <c r="AD40" s="758">
        <v>23</v>
      </c>
      <c r="AE40" s="758">
        <v>23</v>
      </c>
      <c r="AF40" s="758">
        <v>23</v>
      </c>
      <c r="AG40" s="758">
        <v>23</v>
      </c>
      <c r="AH40" s="758">
        <v>23</v>
      </c>
      <c r="AJ40" s="770"/>
    </row>
    <row r="41" spans="2:36">
      <c r="B41" s="732">
        <v>42795</v>
      </c>
      <c r="C41" s="755">
        <v>1282.3699999999999</v>
      </c>
      <c r="D41" s="751">
        <f t="shared" si="2"/>
        <v>-6.5900000000001455</v>
      </c>
      <c r="E41" s="755">
        <v>0.79</v>
      </c>
      <c r="F41" s="755">
        <f t="shared" ref="F41:F50" si="3">+D41*E41</f>
        <v>-5.2061000000001156</v>
      </c>
      <c r="H41" s="731" t="s">
        <v>820</v>
      </c>
      <c r="I41" s="731">
        <v>500</v>
      </c>
      <c r="J41" s="731"/>
      <c r="K41" s="758">
        <v>1</v>
      </c>
      <c r="L41" s="758">
        <v>0</v>
      </c>
      <c r="M41" s="758">
        <v>0</v>
      </c>
      <c r="N41" s="758">
        <v>0</v>
      </c>
      <c r="O41" s="758">
        <v>0</v>
      </c>
      <c r="P41" s="758">
        <v>0</v>
      </c>
      <c r="Q41" s="758">
        <v>0</v>
      </c>
      <c r="R41" s="758">
        <v>0</v>
      </c>
      <c r="S41" s="758">
        <v>0</v>
      </c>
      <c r="T41" s="758">
        <v>0</v>
      </c>
      <c r="U41" s="758">
        <v>0</v>
      </c>
      <c r="V41" s="758">
        <v>0</v>
      </c>
      <c r="W41" s="758">
        <v>0</v>
      </c>
      <c r="X41" s="758">
        <v>0</v>
      </c>
      <c r="Y41" s="758">
        <v>0</v>
      </c>
      <c r="Z41" s="758">
        <v>0</v>
      </c>
      <c r="AA41" s="758">
        <v>0</v>
      </c>
      <c r="AB41" s="758">
        <v>0</v>
      </c>
      <c r="AC41" s="758">
        <v>0</v>
      </c>
      <c r="AD41" s="758">
        <v>0</v>
      </c>
      <c r="AE41" s="758">
        <v>0</v>
      </c>
      <c r="AF41" s="758">
        <v>0</v>
      </c>
      <c r="AG41" s="758">
        <v>0</v>
      </c>
      <c r="AH41" s="758">
        <v>0</v>
      </c>
      <c r="AJ41" s="770"/>
    </row>
    <row r="42" spans="2:36">
      <c r="B42" s="732">
        <v>42826</v>
      </c>
      <c r="C42" s="755">
        <v>1259.4100000000001</v>
      </c>
      <c r="D42" s="751">
        <f t="shared" si="2"/>
        <v>-22.959999999999809</v>
      </c>
      <c r="E42" s="755">
        <v>0.79</v>
      </c>
      <c r="F42" s="755">
        <f t="shared" si="3"/>
        <v>-18.138399999999852</v>
      </c>
      <c r="H42" s="731" t="s">
        <v>821</v>
      </c>
      <c r="I42" s="731">
        <v>70</v>
      </c>
      <c r="J42" s="731">
        <v>21</v>
      </c>
      <c r="K42" s="758">
        <v>64</v>
      </c>
      <c r="L42" s="758">
        <v>64</v>
      </c>
      <c r="M42" s="758">
        <v>64</v>
      </c>
      <c r="N42" s="758">
        <v>26</v>
      </c>
      <c r="O42" s="758">
        <v>26</v>
      </c>
      <c r="P42" s="758">
        <v>4</v>
      </c>
      <c r="Q42" s="758">
        <v>4</v>
      </c>
      <c r="R42" s="758">
        <v>4</v>
      </c>
      <c r="S42" s="758">
        <v>4</v>
      </c>
      <c r="T42" s="758">
        <v>4</v>
      </c>
      <c r="U42" s="758">
        <v>4</v>
      </c>
      <c r="V42" s="758">
        <v>4</v>
      </c>
      <c r="W42" s="758">
        <v>1</v>
      </c>
      <c r="X42" s="758">
        <v>1</v>
      </c>
      <c r="Y42" s="758">
        <v>1</v>
      </c>
      <c r="Z42" s="758">
        <v>1</v>
      </c>
      <c r="AA42" s="758">
        <v>1</v>
      </c>
      <c r="AB42" s="758">
        <v>1</v>
      </c>
      <c r="AC42" s="758">
        <v>1</v>
      </c>
      <c r="AD42" s="758">
        <v>1</v>
      </c>
      <c r="AE42" s="758">
        <v>0</v>
      </c>
      <c r="AF42" s="758">
        <v>0</v>
      </c>
      <c r="AG42" s="758">
        <v>0</v>
      </c>
      <c r="AH42" s="758">
        <v>0</v>
      </c>
      <c r="AJ42" s="770"/>
    </row>
    <row r="43" spans="2:36">
      <c r="B43" s="732">
        <v>42856</v>
      </c>
      <c r="C43" s="755">
        <v>1259.4100000000001</v>
      </c>
      <c r="D43" s="751">
        <f t="shared" si="2"/>
        <v>0</v>
      </c>
      <c r="E43" s="755">
        <v>0.79</v>
      </c>
      <c r="F43" s="755">
        <f t="shared" si="3"/>
        <v>0</v>
      </c>
      <c r="H43" s="731" t="s">
        <v>822</v>
      </c>
      <c r="I43" s="731">
        <v>40</v>
      </c>
      <c r="J43" s="731"/>
      <c r="K43" s="758">
        <v>0</v>
      </c>
      <c r="L43" s="758">
        <v>0</v>
      </c>
      <c r="M43" s="758">
        <v>0</v>
      </c>
      <c r="N43" s="758">
        <v>0</v>
      </c>
      <c r="O43" s="758">
        <v>0</v>
      </c>
      <c r="P43" s="758">
        <v>0</v>
      </c>
      <c r="Q43" s="758">
        <v>0</v>
      </c>
      <c r="R43" s="758">
        <v>0</v>
      </c>
      <c r="S43" s="758">
        <v>0</v>
      </c>
      <c r="T43" s="758">
        <v>0</v>
      </c>
      <c r="U43" s="758">
        <v>0</v>
      </c>
      <c r="V43" s="758">
        <v>0</v>
      </c>
      <c r="W43" s="758">
        <v>0</v>
      </c>
      <c r="X43" s="758">
        <v>0</v>
      </c>
      <c r="Y43" s="758">
        <v>0</v>
      </c>
      <c r="Z43" s="758">
        <v>0</v>
      </c>
      <c r="AA43" s="758">
        <v>0</v>
      </c>
      <c r="AB43" s="758">
        <v>0</v>
      </c>
      <c r="AC43" s="758">
        <v>0</v>
      </c>
      <c r="AD43" s="758">
        <v>0</v>
      </c>
      <c r="AE43" s="758">
        <v>51</v>
      </c>
      <c r="AF43" s="758">
        <v>54</v>
      </c>
      <c r="AG43" s="758">
        <v>54</v>
      </c>
      <c r="AH43" s="758">
        <v>54</v>
      </c>
      <c r="AJ43" s="770"/>
    </row>
    <row r="44" spans="2:36">
      <c r="B44" s="732">
        <v>42887</v>
      </c>
      <c r="C44" s="755">
        <v>1259.4100000000001</v>
      </c>
      <c r="D44" s="751">
        <f t="shared" si="2"/>
        <v>0</v>
      </c>
      <c r="E44" s="755">
        <v>0.79</v>
      </c>
      <c r="F44" s="755">
        <f t="shared" si="3"/>
        <v>0</v>
      </c>
      <c r="H44" s="731" t="s">
        <v>823</v>
      </c>
      <c r="I44" s="731">
        <v>25</v>
      </c>
      <c r="J44" s="731"/>
      <c r="K44" s="758">
        <v>0</v>
      </c>
      <c r="L44" s="758">
        <v>0</v>
      </c>
      <c r="M44" s="758">
        <v>0</v>
      </c>
      <c r="N44" s="758">
        <v>0</v>
      </c>
      <c r="O44" s="758">
        <v>0</v>
      </c>
      <c r="P44" s="758">
        <v>0</v>
      </c>
      <c r="Q44" s="758">
        <v>0</v>
      </c>
      <c r="R44" s="758">
        <v>0</v>
      </c>
      <c r="S44" s="758">
        <v>0</v>
      </c>
      <c r="T44" s="758">
        <v>0</v>
      </c>
      <c r="U44" s="758">
        <v>0</v>
      </c>
      <c r="V44" s="758">
        <v>0</v>
      </c>
      <c r="W44" s="758">
        <v>0</v>
      </c>
      <c r="X44" s="758">
        <v>0</v>
      </c>
      <c r="Y44" s="758">
        <v>0</v>
      </c>
      <c r="Z44" s="758">
        <v>0</v>
      </c>
      <c r="AA44" s="758">
        <v>0</v>
      </c>
      <c r="AB44" s="758">
        <v>0</v>
      </c>
      <c r="AC44" s="758">
        <v>0</v>
      </c>
      <c r="AD44" s="758">
        <v>0</v>
      </c>
      <c r="AE44" s="758">
        <v>0</v>
      </c>
      <c r="AF44" s="758">
        <v>90</v>
      </c>
      <c r="AG44" s="758">
        <v>90</v>
      </c>
      <c r="AH44" s="758">
        <v>90</v>
      </c>
      <c r="AJ44" s="770"/>
    </row>
    <row r="45" spans="2:36">
      <c r="B45" s="732">
        <v>42917</v>
      </c>
      <c r="C45" s="755">
        <v>1192.3900000000001</v>
      </c>
      <c r="D45" s="751">
        <f t="shared" si="2"/>
        <v>-67.019999999999982</v>
      </c>
      <c r="E45" s="755">
        <v>0.79</v>
      </c>
      <c r="F45" s="755">
        <f t="shared" si="3"/>
        <v>-52.945799999999991</v>
      </c>
      <c r="H45" s="731" t="s">
        <v>824</v>
      </c>
      <c r="I45" s="731">
        <v>100</v>
      </c>
      <c r="J45" s="731"/>
      <c r="K45" s="758">
        <v>7</v>
      </c>
      <c r="L45" s="758">
        <v>7</v>
      </c>
      <c r="M45" s="758">
        <v>7</v>
      </c>
      <c r="N45" s="758">
        <v>7</v>
      </c>
      <c r="O45" s="758">
        <v>7</v>
      </c>
      <c r="P45" s="758">
        <v>7</v>
      </c>
      <c r="Q45" s="758">
        <v>7</v>
      </c>
      <c r="R45" s="758">
        <v>7</v>
      </c>
      <c r="S45" s="758">
        <v>7</v>
      </c>
      <c r="T45" s="758">
        <v>7</v>
      </c>
      <c r="U45" s="758">
        <v>7</v>
      </c>
      <c r="V45" s="758">
        <v>7</v>
      </c>
      <c r="W45" s="758">
        <v>7</v>
      </c>
      <c r="X45" s="758">
        <v>7</v>
      </c>
      <c r="Y45" s="758">
        <v>7</v>
      </c>
      <c r="Z45" s="758">
        <v>7</v>
      </c>
      <c r="AA45" s="758">
        <v>7</v>
      </c>
      <c r="AB45" s="758">
        <v>7</v>
      </c>
      <c r="AC45" s="758">
        <v>7</v>
      </c>
      <c r="AD45" s="758">
        <v>7</v>
      </c>
      <c r="AE45" s="758">
        <v>7</v>
      </c>
      <c r="AF45" s="758">
        <v>0</v>
      </c>
      <c r="AG45" s="758">
        <v>0</v>
      </c>
      <c r="AH45" s="758">
        <v>0</v>
      </c>
      <c r="AJ45" s="770"/>
    </row>
    <row r="46" spans="2:36">
      <c r="B46" s="732">
        <v>42948</v>
      </c>
      <c r="C46" s="755">
        <v>1154.24</v>
      </c>
      <c r="D46" s="751">
        <f t="shared" si="2"/>
        <v>-38.150000000000091</v>
      </c>
      <c r="E46" s="755">
        <v>0.79</v>
      </c>
      <c r="F46" s="755">
        <f t="shared" si="3"/>
        <v>-30.138500000000072</v>
      </c>
      <c r="H46" s="731" t="s">
        <v>825</v>
      </c>
      <c r="I46" s="731">
        <v>70</v>
      </c>
      <c r="J46" s="731">
        <v>21</v>
      </c>
      <c r="K46" s="758">
        <v>143</v>
      </c>
      <c r="L46" s="758">
        <v>143</v>
      </c>
      <c r="M46" s="758">
        <v>143</v>
      </c>
      <c r="N46" s="758">
        <v>143</v>
      </c>
      <c r="O46" s="758">
        <v>143</v>
      </c>
      <c r="P46" s="758">
        <v>143</v>
      </c>
      <c r="Q46" s="758">
        <v>143</v>
      </c>
      <c r="R46" s="758">
        <v>143</v>
      </c>
      <c r="S46" s="758">
        <v>143</v>
      </c>
      <c r="T46" s="758">
        <v>143</v>
      </c>
      <c r="U46" s="758">
        <v>143</v>
      </c>
      <c r="V46" s="758">
        <v>143</v>
      </c>
      <c r="W46" s="758">
        <v>143</v>
      </c>
      <c r="X46" s="758">
        <v>143</v>
      </c>
      <c r="Y46" s="758">
        <v>143</v>
      </c>
      <c r="Z46" s="758">
        <v>143</v>
      </c>
      <c r="AA46" s="758">
        <v>143</v>
      </c>
      <c r="AB46" s="758">
        <v>143</v>
      </c>
      <c r="AC46" s="758">
        <v>143</v>
      </c>
      <c r="AD46" s="758">
        <v>143</v>
      </c>
      <c r="AE46" s="758">
        <v>90</v>
      </c>
      <c r="AF46" s="758">
        <v>0</v>
      </c>
      <c r="AG46" s="758">
        <v>0</v>
      </c>
      <c r="AH46" s="758">
        <v>0</v>
      </c>
      <c r="AJ46" s="770"/>
    </row>
    <row r="47" spans="2:36">
      <c r="B47" s="732">
        <v>42979</v>
      </c>
      <c r="C47" s="755">
        <v>1154.24</v>
      </c>
      <c r="D47" s="751">
        <f t="shared" si="2"/>
        <v>0</v>
      </c>
      <c r="E47" s="755">
        <v>0.79</v>
      </c>
      <c r="F47" s="755">
        <f t="shared" si="3"/>
        <v>0</v>
      </c>
      <c r="H47" s="731" t="s">
        <v>826</v>
      </c>
      <c r="I47" s="731">
        <v>100</v>
      </c>
      <c r="J47" s="731"/>
      <c r="K47" s="758">
        <v>16</v>
      </c>
      <c r="L47" s="758">
        <v>0</v>
      </c>
      <c r="M47" s="758">
        <v>0</v>
      </c>
      <c r="N47" s="758">
        <v>0</v>
      </c>
      <c r="O47" s="758">
        <v>0</v>
      </c>
      <c r="P47" s="758">
        <v>0</v>
      </c>
      <c r="Q47" s="758">
        <v>0</v>
      </c>
      <c r="R47" s="758">
        <v>0</v>
      </c>
      <c r="S47" s="758">
        <v>0</v>
      </c>
      <c r="T47" s="758">
        <v>0</v>
      </c>
      <c r="U47" s="758">
        <v>0</v>
      </c>
      <c r="V47" s="758">
        <v>0</v>
      </c>
      <c r="W47" s="758">
        <v>0</v>
      </c>
      <c r="X47" s="758">
        <v>0</v>
      </c>
      <c r="Y47" s="758">
        <v>0</v>
      </c>
      <c r="Z47" s="758">
        <v>0</v>
      </c>
      <c r="AA47" s="758">
        <v>0</v>
      </c>
      <c r="AB47" s="758">
        <v>0</v>
      </c>
      <c r="AC47" s="758">
        <v>0</v>
      </c>
      <c r="AD47" s="758">
        <v>0</v>
      </c>
      <c r="AE47" s="758">
        <v>0</v>
      </c>
      <c r="AF47" s="758">
        <v>0</v>
      </c>
      <c r="AG47" s="758">
        <v>0</v>
      </c>
      <c r="AH47" s="758">
        <v>0</v>
      </c>
      <c r="AJ47" s="770"/>
    </row>
    <row r="48" spans="2:36">
      <c r="B48" s="732">
        <v>43009</v>
      </c>
      <c r="C48" s="755">
        <v>1067.9100000000001</v>
      </c>
      <c r="D48" s="751">
        <f t="shared" si="2"/>
        <v>-86.329999999999927</v>
      </c>
      <c r="E48" s="755">
        <v>0.79</v>
      </c>
      <c r="F48" s="755">
        <f t="shared" si="3"/>
        <v>-68.200699999999941</v>
      </c>
      <c r="H48" s="731" t="s">
        <v>827</v>
      </c>
      <c r="I48" s="731">
        <v>100</v>
      </c>
      <c r="J48" s="731"/>
      <c r="K48" s="758">
        <v>13</v>
      </c>
      <c r="L48" s="758">
        <v>13</v>
      </c>
      <c r="M48" s="758">
        <v>13</v>
      </c>
      <c r="N48" s="758">
        <v>13</v>
      </c>
      <c r="O48" s="758">
        <v>13</v>
      </c>
      <c r="P48" s="758">
        <v>13</v>
      </c>
      <c r="Q48" s="758">
        <v>13</v>
      </c>
      <c r="R48" s="758">
        <v>13</v>
      </c>
      <c r="S48" s="758">
        <v>13</v>
      </c>
      <c r="T48" s="758">
        <v>13</v>
      </c>
      <c r="U48" s="758">
        <v>13</v>
      </c>
      <c r="V48" s="758">
        <v>13</v>
      </c>
      <c r="W48" s="758">
        <v>13</v>
      </c>
      <c r="X48" s="758">
        <v>13</v>
      </c>
      <c r="Y48" s="758">
        <v>13</v>
      </c>
      <c r="Z48" s="758">
        <v>13</v>
      </c>
      <c r="AA48" s="758">
        <v>13</v>
      </c>
      <c r="AB48" s="758">
        <v>13</v>
      </c>
      <c r="AC48" s="758">
        <v>13</v>
      </c>
      <c r="AD48" s="758">
        <v>0</v>
      </c>
      <c r="AE48" s="758">
        <v>0</v>
      </c>
      <c r="AF48" s="758">
        <v>0</v>
      </c>
      <c r="AG48" s="758">
        <v>0</v>
      </c>
      <c r="AH48" s="758">
        <v>0</v>
      </c>
      <c r="AJ48" s="770"/>
    </row>
    <row r="49" spans="2:36">
      <c r="B49" s="732">
        <v>43040</v>
      </c>
      <c r="C49" s="755">
        <v>979.24</v>
      </c>
      <c r="D49" s="751">
        <f t="shared" si="2"/>
        <v>-88.670000000000073</v>
      </c>
      <c r="E49" s="755">
        <v>0.79</v>
      </c>
      <c r="F49" s="755">
        <f t="shared" si="3"/>
        <v>-70.049300000000059</v>
      </c>
      <c r="H49" s="731" t="s">
        <v>828</v>
      </c>
      <c r="I49" s="731">
        <v>105</v>
      </c>
      <c r="J49" s="731"/>
      <c r="K49" s="758">
        <v>1</v>
      </c>
      <c r="L49" s="758">
        <v>0</v>
      </c>
      <c r="M49" s="758">
        <v>0</v>
      </c>
      <c r="N49" s="758">
        <v>0</v>
      </c>
      <c r="O49" s="758">
        <v>0</v>
      </c>
      <c r="P49" s="758">
        <v>0</v>
      </c>
      <c r="Q49" s="758">
        <v>0</v>
      </c>
      <c r="R49" s="758">
        <v>0</v>
      </c>
      <c r="S49" s="758">
        <v>0</v>
      </c>
      <c r="T49" s="758">
        <v>0</v>
      </c>
      <c r="U49" s="758">
        <v>0</v>
      </c>
      <c r="V49" s="758">
        <v>0</v>
      </c>
      <c r="W49" s="758">
        <v>0</v>
      </c>
      <c r="X49" s="758">
        <v>0</v>
      </c>
      <c r="Y49" s="758">
        <v>0</v>
      </c>
      <c r="Z49" s="758">
        <v>0</v>
      </c>
      <c r="AA49" s="758">
        <v>0</v>
      </c>
      <c r="AB49" s="758">
        <v>0</v>
      </c>
      <c r="AC49" s="758">
        <v>0</v>
      </c>
      <c r="AD49" s="758">
        <v>0</v>
      </c>
      <c r="AE49" s="758">
        <v>0</v>
      </c>
      <c r="AF49" s="758">
        <v>0</v>
      </c>
      <c r="AG49" s="758">
        <v>0</v>
      </c>
      <c r="AH49" s="758">
        <v>0</v>
      </c>
      <c r="AJ49" s="770"/>
    </row>
    <row r="50" spans="2:36">
      <c r="B50" s="732">
        <v>43070</v>
      </c>
      <c r="C50" s="755">
        <v>935.63</v>
      </c>
      <c r="D50" s="751">
        <f t="shared" si="2"/>
        <v>-43.610000000000014</v>
      </c>
      <c r="E50" s="755">
        <v>0.79</v>
      </c>
      <c r="F50" s="755">
        <f t="shared" si="3"/>
        <v>-34.451900000000009</v>
      </c>
      <c r="G50"/>
      <c r="H50" s="731" t="s">
        <v>829</v>
      </c>
      <c r="I50" s="731">
        <v>108</v>
      </c>
      <c r="J50" s="731"/>
      <c r="K50" s="758">
        <v>0</v>
      </c>
      <c r="L50" s="758">
        <v>227</v>
      </c>
      <c r="M50" s="758">
        <v>679</v>
      </c>
      <c r="N50" s="758">
        <v>837</v>
      </c>
      <c r="O50" s="758">
        <v>880</v>
      </c>
      <c r="P50" s="758">
        <v>1120</v>
      </c>
      <c r="Q50" s="758">
        <v>1181</v>
      </c>
      <c r="R50" s="758">
        <v>1568</v>
      </c>
      <c r="S50" s="758">
        <v>1576</v>
      </c>
      <c r="T50" s="758">
        <v>1576</v>
      </c>
      <c r="U50" s="758">
        <v>1576</v>
      </c>
      <c r="V50" s="758">
        <v>1576</v>
      </c>
      <c r="W50" s="758">
        <v>1587</v>
      </c>
      <c r="X50" s="758">
        <v>1587</v>
      </c>
      <c r="Y50" s="758">
        <v>1587</v>
      </c>
      <c r="Z50" s="758">
        <v>1587</v>
      </c>
      <c r="AA50" s="758">
        <v>1587</v>
      </c>
      <c r="AB50" s="758">
        <v>1587</v>
      </c>
      <c r="AC50" s="758">
        <v>1587</v>
      </c>
      <c r="AD50" s="758">
        <v>1602</v>
      </c>
      <c r="AE50" s="758">
        <v>1602</v>
      </c>
      <c r="AF50" s="758">
        <v>1602</v>
      </c>
      <c r="AG50" s="758">
        <v>1602</v>
      </c>
      <c r="AH50" s="758">
        <v>1602</v>
      </c>
      <c r="AJ50" s="770"/>
    </row>
    <row r="51" spans="2:36">
      <c r="B51" s="737" t="s">
        <v>812</v>
      </c>
      <c r="C51" s="756">
        <f>SUM(C39:C50)</f>
        <v>14122.169999999998</v>
      </c>
      <c r="D51" s="756">
        <f>SUM(D39:D50)</f>
        <v>-353.34000000000003</v>
      </c>
      <c r="E51" s="756"/>
      <c r="F51" s="756">
        <f>SUM(F39:F50)</f>
        <v>-279.13860000000005</v>
      </c>
      <c r="G51"/>
      <c r="H51" s="731" t="s">
        <v>830</v>
      </c>
      <c r="I51" s="731">
        <v>110</v>
      </c>
      <c r="J51" s="731"/>
      <c r="K51" s="758">
        <v>0</v>
      </c>
      <c r="L51" s="758">
        <v>0</v>
      </c>
      <c r="M51" s="758">
        <v>0</v>
      </c>
      <c r="N51" s="758">
        <v>0</v>
      </c>
      <c r="O51" s="758">
        <v>0</v>
      </c>
      <c r="P51" s="758">
        <v>0</v>
      </c>
      <c r="Q51" s="758">
        <v>0</v>
      </c>
      <c r="R51" s="758">
        <v>0</v>
      </c>
      <c r="S51" s="758">
        <v>0</v>
      </c>
      <c r="T51" s="758">
        <v>0</v>
      </c>
      <c r="U51" s="758">
        <v>0</v>
      </c>
      <c r="V51" s="758">
        <v>0</v>
      </c>
      <c r="W51" s="758">
        <v>75</v>
      </c>
      <c r="X51" s="758">
        <v>75</v>
      </c>
      <c r="Y51" s="758">
        <v>75</v>
      </c>
      <c r="Z51" s="758">
        <v>75</v>
      </c>
      <c r="AA51" s="758">
        <v>75</v>
      </c>
      <c r="AB51" s="758">
        <v>75</v>
      </c>
      <c r="AC51" s="758">
        <v>75</v>
      </c>
      <c r="AD51" s="758">
        <v>75</v>
      </c>
      <c r="AE51" s="758">
        <v>75</v>
      </c>
      <c r="AF51" s="758">
        <v>75</v>
      </c>
      <c r="AG51" s="758">
        <v>75</v>
      </c>
      <c r="AH51" s="758">
        <v>75</v>
      </c>
      <c r="AJ51" s="770"/>
    </row>
    <row r="52" spans="2:36">
      <c r="B52" s="754" t="s">
        <v>816</v>
      </c>
      <c r="C52" s="731"/>
      <c r="D52" s="731"/>
      <c r="E52" s="731"/>
      <c r="F52" s="756">
        <f>+F51</f>
        <v>-279.13860000000005</v>
      </c>
      <c r="G52"/>
      <c r="H52" s="731" t="s">
        <v>831</v>
      </c>
      <c r="I52" s="731">
        <v>200</v>
      </c>
      <c r="J52" s="731"/>
      <c r="K52" s="758">
        <v>0</v>
      </c>
      <c r="L52" s="758">
        <v>0</v>
      </c>
      <c r="M52" s="758">
        <v>0</v>
      </c>
      <c r="N52" s="758">
        <v>0</v>
      </c>
      <c r="O52" s="758">
        <v>0</v>
      </c>
      <c r="P52" s="758">
        <v>1</v>
      </c>
      <c r="Q52" s="758">
        <v>1</v>
      </c>
      <c r="R52" s="758">
        <v>1</v>
      </c>
      <c r="S52" s="758">
        <v>1</v>
      </c>
      <c r="T52" s="758">
        <v>1</v>
      </c>
      <c r="U52" s="758">
        <v>1</v>
      </c>
      <c r="V52" s="758">
        <v>1</v>
      </c>
      <c r="W52" s="758">
        <v>1</v>
      </c>
      <c r="X52" s="758">
        <v>1</v>
      </c>
      <c r="Y52" s="758">
        <v>1</v>
      </c>
      <c r="Z52" s="758">
        <v>1</v>
      </c>
      <c r="AA52" s="758">
        <v>1</v>
      </c>
      <c r="AB52" s="758">
        <v>1</v>
      </c>
      <c r="AC52" s="758">
        <v>1</v>
      </c>
      <c r="AD52" s="758">
        <v>1</v>
      </c>
      <c r="AE52" s="758">
        <v>1</v>
      </c>
      <c r="AF52" s="758">
        <v>1</v>
      </c>
      <c r="AG52" s="758">
        <v>1</v>
      </c>
      <c r="AH52" s="758">
        <v>1</v>
      </c>
      <c r="AJ52" s="770"/>
    </row>
    <row r="53" spans="2:36">
      <c r="B53" s="732">
        <v>43101</v>
      </c>
      <c r="C53" s="755">
        <v>875.88</v>
      </c>
      <c r="D53" s="755">
        <f>+C53-C50</f>
        <v>-59.75</v>
      </c>
      <c r="E53" s="755">
        <v>0.79</v>
      </c>
      <c r="F53" s="755">
        <f>+D53*E53</f>
        <v>-47.202500000000001</v>
      </c>
      <c r="G53"/>
      <c r="H53" s="731" t="s">
        <v>832</v>
      </c>
      <c r="I53" s="731">
        <v>216</v>
      </c>
      <c r="J53" s="731"/>
      <c r="K53" s="758">
        <v>0</v>
      </c>
      <c r="L53" s="758">
        <v>1</v>
      </c>
      <c r="M53" s="758">
        <v>1</v>
      </c>
      <c r="N53" s="758">
        <v>1</v>
      </c>
      <c r="O53" s="758">
        <v>1</v>
      </c>
      <c r="P53" s="758">
        <v>1</v>
      </c>
      <c r="Q53" s="758">
        <v>1</v>
      </c>
      <c r="R53" s="758">
        <v>1</v>
      </c>
      <c r="S53" s="758">
        <v>1</v>
      </c>
      <c r="T53" s="758">
        <v>1</v>
      </c>
      <c r="U53" s="758">
        <v>1</v>
      </c>
      <c r="V53" s="758">
        <v>1</v>
      </c>
      <c r="W53" s="758">
        <v>1</v>
      </c>
      <c r="X53" s="758">
        <v>1</v>
      </c>
      <c r="Y53" s="758">
        <v>1</v>
      </c>
      <c r="Z53" s="758">
        <v>1</v>
      </c>
      <c r="AA53" s="758">
        <v>1</v>
      </c>
      <c r="AB53" s="758">
        <v>1</v>
      </c>
      <c r="AC53" s="758">
        <v>1</v>
      </c>
      <c r="AD53" s="758">
        <v>1</v>
      </c>
      <c r="AE53" s="758">
        <v>1</v>
      </c>
      <c r="AF53" s="758">
        <v>1</v>
      </c>
      <c r="AG53" s="758">
        <v>1</v>
      </c>
      <c r="AH53" s="758">
        <v>1</v>
      </c>
      <c r="AJ53" s="770"/>
    </row>
    <row r="54" spans="2:36">
      <c r="B54" s="732">
        <v>43132</v>
      </c>
      <c r="C54" s="755">
        <v>875.88</v>
      </c>
      <c r="D54" s="755">
        <f>+C54-C53</f>
        <v>0</v>
      </c>
      <c r="E54" s="755">
        <v>0.79</v>
      </c>
      <c r="F54" s="755">
        <f t="shared" ref="F54:F55" si="4">+D54*E54</f>
        <v>0</v>
      </c>
      <c r="G54"/>
      <c r="H54" s="731" t="s">
        <v>833</v>
      </c>
      <c r="I54" s="731">
        <v>32</v>
      </c>
      <c r="J54" s="731"/>
      <c r="K54" s="758">
        <v>0</v>
      </c>
      <c r="L54" s="758">
        <v>125</v>
      </c>
      <c r="M54" s="758">
        <v>1112</v>
      </c>
      <c r="N54" s="758">
        <v>1984</v>
      </c>
      <c r="O54" s="758">
        <v>1984</v>
      </c>
      <c r="P54" s="758">
        <v>2359</v>
      </c>
      <c r="Q54" s="758">
        <v>2668</v>
      </c>
      <c r="R54" s="758">
        <v>3834</v>
      </c>
      <c r="S54" s="758">
        <v>4480</v>
      </c>
      <c r="T54" s="758">
        <v>4480</v>
      </c>
      <c r="U54" s="758">
        <v>4480</v>
      </c>
      <c r="V54" s="758">
        <v>4629</v>
      </c>
      <c r="W54" s="758">
        <v>4647</v>
      </c>
      <c r="X54" s="758">
        <v>4647</v>
      </c>
      <c r="Y54" s="758">
        <v>4647</v>
      </c>
      <c r="Z54" s="758">
        <v>4647</v>
      </c>
      <c r="AA54" s="758">
        <v>4647</v>
      </c>
      <c r="AB54" s="758">
        <v>4647</v>
      </c>
      <c r="AC54" s="758">
        <v>5033</v>
      </c>
      <c r="AD54" s="758">
        <v>5628</v>
      </c>
      <c r="AE54" s="758">
        <v>5787</v>
      </c>
      <c r="AF54" s="758">
        <v>5916</v>
      </c>
      <c r="AG54" s="758">
        <v>5949</v>
      </c>
      <c r="AH54" s="758">
        <v>5949</v>
      </c>
      <c r="AJ54" s="770"/>
    </row>
    <row r="55" spans="2:36">
      <c r="B55" s="732">
        <v>43160</v>
      </c>
      <c r="C55" s="755">
        <v>870.51</v>
      </c>
      <c r="D55" s="755">
        <f t="shared" ref="D55" si="5">+C55-C54</f>
        <v>-5.3700000000000045</v>
      </c>
      <c r="E55" s="755">
        <v>0.79</v>
      </c>
      <c r="F55" s="755">
        <f t="shared" si="4"/>
        <v>-4.2423000000000037</v>
      </c>
      <c r="G55"/>
      <c r="H55" s="731" t="s">
        <v>834</v>
      </c>
      <c r="I55" s="731">
        <v>51</v>
      </c>
      <c r="J55" s="731"/>
      <c r="K55" s="758">
        <v>37</v>
      </c>
      <c r="L55" s="758">
        <v>397</v>
      </c>
      <c r="M55" s="758">
        <v>892</v>
      </c>
      <c r="N55" s="758">
        <v>1195</v>
      </c>
      <c r="O55" s="758">
        <v>1195</v>
      </c>
      <c r="P55" s="758">
        <v>1648</v>
      </c>
      <c r="Q55" s="758">
        <v>1906</v>
      </c>
      <c r="R55" s="758">
        <v>2104</v>
      </c>
      <c r="S55" s="758">
        <v>2331</v>
      </c>
      <c r="T55" s="758">
        <v>2331</v>
      </c>
      <c r="U55" s="758">
        <v>2331</v>
      </c>
      <c r="V55" s="758">
        <v>2331</v>
      </c>
      <c r="W55" s="758">
        <v>2334</v>
      </c>
      <c r="X55" s="758">
        <v>2334</v>
      </c>
      <c r="Y55" s="758">
        <v>2334</v>
      </c>
      <c r="Z55" s="758">
        <v>2334</v>
      </c>
      <c r="AA55" s="758">
        <v>2334</v>
      </c>
      <c r="AB55" s="758">
        <v>2334</v>
      </c>
      <c r="AC55" s="758">
        <v>2334</v>
      </c>
      <c r="AD55" s="758">
        <v>2334</v>
      </c>
      <c r="AE55" s="758">
        <v>2334</v>
      </c>
      <c r="AF55" s="758">
        <v>2334</v>
      </c>
      <c r="AG55" s="758">
        <v>2334</v>
      </c>
      <c r="AH55" s="758">
        <v>2334</v>
      </c>
      <c r="AJ55" s="770"/>
    </row>
    <row r="56" spans="2:36">
      <c r="B56" s="732"/>
      <c r="C56" s="755"/>
      <c r="D56" s="755"/>
      <c r="E56" s="755"/>
      <c r="F56" s="755"/>
      <c r="G56"/>
      <c r="H56" s="731" t="s">
        <v>835</v>
      </c>
      <c r="I56" s="731">
        <v>67</v>
      </c>
      <c r="J56" s="731"/>
      <c r="K56" s="758">
        <v>0</v>
      </c>
      <c r="L56" s="758">
        <v>0</v>
      </c>
      <c r="M56" s="758">
        <v>0</v>
      </c>
      <c r="N56" s="758">
        <v>0</v>
      </c>
      <c r="O56" s="758">
        <v>0</v>
      </c>
      <c r="P56" s="758">
        <v>0</v>
      </c>
      <c r="Q56" s="758">
        <v>0</v>
      </c>
      <c r="R56" s="758">
        <v>92</v>
      </c>
      <c r="S56" s="758">
        <v>832</v>
      </c>
      <c r="T56" s="758">
        <v>832</v>
      </c>
      <c r="U56" s="758">
        <v>832</v>
      </c>
      <c r="V56" s="758">
        <v>832</v>
      </c>
      <c r="W56" s="758">
        <v>832</v>
      </c>
      <c r="X56" s="758">
        <v>832</v>
      </c>
      <c r="Y56" s="758">
        <v>832</v>
      </c>
      <c r="Z56" s="758">
        <v>832</v>
      </c>
      <c r="AA56" s="758">
        <v>832</v>
      </c>
      <c r="AB56" s="758">
        <v>832</v>
      </c>
      <c r="AC56" s="758">
        <v>832</v>
      </c>
      <c r="AD56" s="758">
        <v>833</v>
      </c>
      <c r="AE56" s="758">
        <v>833</v>
      </c>
      <c r="AF56" s="758">
        <v>833</v>
      </c>
      <c r="AG56" s="758">
        <v>833</v>
      </c>
      <c r="AH56" s="758">
        <v>833</v>
      </c>
      <c r="AJ56" s="770"/>
    </row>
    <row r="57" spans="2:36">
      <c r="B57" s="732"/>
      <c r="C57" s="755"/>
      <c r="D57" s="755"/>
      <c r="E57" s="755"/>
      <c r="F57" s="755"/>
      <c r="G57"/>
      <c r="H57" s="731" t="s">
        <v>836</v>
      </c>
      <c r="I57" s="731">
        <v>70</v>
      </c>
      <c r="J57" s="731"/>
      <c r="K57" s="758">
        <v>0</v>
      </c>
      <c r="L57" s="758">
        <v>0</v>
      </c>
      <c r="M57" s="758">
        <v>0</v>
      </c>
      <c r="N57" s="758">
        <v>0</v>
      </c>
      <c r="O57" s="758">
        <v>0</v>
      </c>
      <c r="P57" s="758">
        <v>0</v>
      </c>
      <c r="Q57" s="758">
        <v>0</v>
      </c>
      <c r="R57" s="758">
        <v>0</v>
      </c>
      <c r="S57" s="758">
        <v>0</v>
      </c>
      <c r="T57" s="758">
        <v>0</v>
      </c>
      <c r="U57" s="758">
        <v>0</v>
      </c>
      <c r="V57" s="758">
        <v>0</v>
      </c>
      <c r="W57" s="758">
        <v>40</v>
      </c>
      <c r="X57" s="758">
        <v>40</v>
      </c>
      <c r="Y57" s="758">
        <v>40</v>
      </c>
      <c r="Z57" s="758">
        <v>40</v>
      </c>
      <c r="AA57" s="758">
        <v>40</v>
      </c>
      <c r="AB57" s="758">
        <v>40</v>
      </c>
      <c r="AC57" s="758">
        <v>40</v>
      </c>
      <c r="AD57" s="758">
        <v>40</v>
      </c>
      <c r="AE57" s="758">
        <v>40</v>
      </c>
      <c r="AF57" s="758">
        <v>40</v>
      </c>
      <c r="AG57" s="758">
        <v>40</v>
      </c>
      <c r="AH57" s="758">
        <v>40</v>
      </c>
      <c r="AJ57" s="770"/>
    </row>
    <row r="58" spans="2:36">
      <c r="B58" s="732"/>
      <c r="C58" s="755"/>
      <c r="D58" s="755"/>
      <c r="E58" s="755"/>
      <c r="F58" s="755"/>
      <c r="G58"/>
      <c r="H58" s="731" t="s">
        <v>837</v>
      </c>
      <c r="I58" s="731">
        <v>100</v>
      </c>
      <c r="J58" s="731"/>
      <c r="K58" s="758">
        <v>1271</v>
      </c>
      <c r="L58" s="758">
        <v>1271</v>
      </c>
      <c r="M58" s="758">
        <v>1271</v>
      </c>
      <c r="N58" s="758">
        <v>1271</v>
      </c>
      <c r="O58" s="758">
        <v>1271</v>
      </c>
      <c r="P58" s="758">
        <v>1271</v>
      </c>
      <c r="Q58" s="758">
        <v>1271</v>
      </c>
      <c r="R58" s="758">
        <v>1271</v>
      </c>
      <c r="S58" s="758">
        <v>1271</v>
      </c>
      <c r="T58" s="758">
        <v>1271</v>
      </c>
      <c r="U58" s="758">
        <v>1271</v>
      </c>
      <c r="V58" s="758">
        <v>1271</v>
      </c>
      <c r="W58" s="758">
        <v>1271</v>
      </c>
      <c r="X58" s="758">
        <v>1271</v>
      </c>
      <c r="Y58" s="758">
        <v>1271</v>
      </c>
      <c r="Z58" s="758">
        <v>1271</v>
      </c>
      <c r="AA58" s="758">
        <v>1271</v>
      </c>
      <c r="AB58" s="758">
        <v>1271</v>
      </c>
      <c r="AC58" s="758">
        <v>890</v>
      </c>
      <c r="AD58" s="758">
        <v>313</v>
      </c>
      <c r="AE58" s="758">
        <v>157</v>
      </c>
      <c r="AF58" s="758">
        <v>33</v>
      </c>
      <c r="AG58" s="758">
        <v>0</v>
      </c>
      <c r="AH58" s="758">
        <v>0</v>
      </c>
      <c r="AJ58" s="770"/>
    </row>
    <row r="59" spans="2:36">
      <c r="B59" s="732"/>
      <c r="C59" s="755"/>
      <c r="D59" s="755"/>
      <c r="E59" s="755"/>
      <c r="F59" s="755"/>
      <c r="G59"/>
      <c r="H59" s="731" t="s">
        <v>838</v>
      </c>
      <c r="I59" s="731">
        <v>250</v>
      </c>
      <c r="J59" s="731"/>
      <c r="K59" s="758">
        <v>5</v>
      </c>
      <c r="L59" s="758">
        <v>5</v>
      </c>
      <c r="M59" s="758">
        <v>5</v>
      </c>
      <c r="N59" s="758">
        <v>5</v>
      </c>
      <c r="O59" s="758">
        <v>5</v>
      </c>
      <c r="P59" s="758">
        <v>5</v>
      </c>
      <c r="Q59" s="758">
        <v>5</v>
      </c>
      <c r="R59" s="758">
        <v>5</v>
      </c>
      <c r="S59" s="758">
        <v>5</v>
      </c>
      <c r="T59" s="758">
        <v>5</v>
      </c>
      <c r="U59" s="758">
        <v>5</v>
      </c>
      <c r="V59" s="758">
        <v>5</v>
      </c>
      <c r="W59" s="758">
        <v>5</v>
      </c>
      <c r="X59" s="758">
        <v>5</v>
      </c>
      <c r="Y59" s="758">
        <v>5</v>
      </c>
      <c r="Z59" s="758">
        <v>5</v>
      </c>
      <c r="AA59" s="758">
        <v>5</v>
      </c>
      <c r="AB59" s="758">
        <v>5</v>
      </c>
      <c r="AC59" s="758">
        <v>0</v>
      </c>
      <c r="AD59" s="758">
        <v>0</v>
      </c>
      <c r="AE59" s="758">
        <v>0</v>
      </c>
      <c r="AF59" s="758">
        <v>0</v>
      </c>
      <c r="AG59" s="758">
        <v>0</v>
      </c>
      <c r="AH59" s="758">
        <v>0</v>
      </c>
      <c r="AJ59" s="770"/>
    </row>
    <row r="60" spans="2:36">
      <c r="B60" s="732"/>
      <c r="C60" s="755"/>
      <c r="D60" s="755"/>
      <c r="E60" s="755"/>
      <c r="F60" s="755"/>
      <c r="G60"/>
      <c r="H60" s="731" t="s">
        <v>839</v>
      </c>
      <c r="I60" s="731">
        <v>70</v>
      </c>
      <c r="J60" s="731">
        <v>21</v>
      </c>
      <c r="K60" s="758">
        <v>2</v>
      </c>
      <c r="L60" s="758">
        <v>2</v>
      </c>
      <c r="M60" s="758">
        <v>2</v>
      </c>
      <c r="N60" s="758">
        <v>2</v>
      </c>
      <c r="O60" s="758">
        <v>2</v>
      </c>
      <c r="P60" s="758">
        <v>2</v>
      </c>
      <c r="Q60" s="758">
        <v>2</v>
      </c>
      <c r="R60" s="758">
        <v>2</v>
      </c>
      <c r="S60" s="758">
        <v>2</v>
      </c>
      <c r="T60" s="758">
        <v>2</v>
      </c>
      <c r="U60" s="758">
        <v>2</v>
      </c>
      <c r="V60" s="758">
        <v>2</v>
      </c>
      <c r="W60" s="758">
        <v>2</v>
      </c>
      <c r="X60" s="758">
        <v>2</v>
      </c>
      <c r="Y60" s="758">
        <v>2</v>
      </c>
      <c r="Z60" s="758">
        <v>2</v>
      </c>
      <c r="AA60" s="758">
        <v>2</v>
      </c>
      <c r="AB60" s="758">
        <v>2</v>
      </c>
      <c r="AC60" s="758">
        <v>2</v>
      </c>
      <c r="AD60" s="758">
        <v>0</v>
      </c>
      <c r="AE60" s="758">
        <v>0</v>
      </c>
      <c r="AF60" s="758">
        <v>0</v>
      </c>
      <c r="AG60" s="758">
        <v>0</v>
      </c>
      <c r="AH60" s="758">
        <v>0</v>
      </c>
      <c r="AJ60" s="770"/>
    </row>
    <row r="61" spans="2:36">
      <c r="B61" s="732"/>
      <c r="C61" s="755"/>
      <c r="D61" s="755"/>
      <c r="E61" s="755"/>
      <c r="F61" s="755"/>
      <c r="G61"/>
      <c r="H61" s="731" t="s">
        <v>840</v>
      </c>
      <c r="I61" s="731">
        <v>100</v>
      </c>
      <c r="J61" s="731"/>
      <c r="K61" s="758">
        <v>1</v>
      </c>
      <c r="L61" s="758">
        <v>1</v>
      </c>
      <c r="M61" s="758">
        <v>1</v>
      </c>
      <c r="N61" s="758">
        <v>1</v>
      </c>
      <c r="O61" s="758">
        <v>1</v>
      </c>
      <c r="P61" s="758">
        <v>1</v>
      </c>
      <c r="Q61" s="758">
        <v>1</v>
      </c>
      <c r="R61" s="758">
        <v>0</v>
      </c>
      <c r="S61" s="758">
        <v>0</v>
      </c>
      <c r="T61" s="758">
        <v>0</v>
      </c>
      <c r="U61" s="758">
        <v>0</v>
      </c>
      <c r="V61" s="758">
        <v>0</v>
      </c>
      <c r="W61" s="758">
        <v>0</v>
      </c>
      <c r="X61" s="758">
        <v>0</v>
      </c>
      <c r="Y61" s="758">
        <v>0</v>
      </c>
      <c r="Z61" s="758">
        <v>0</v>
      </c>
      <c r="AA61" s="758">
        <v>0</v>
      </c>
      <c r="AB61" s="758">
        <v>0</v>
      </c>
      <c r="AC61" s="758">
        <v>0</v>
      </c>
      <c r="AD61" s="758">
        <v>0</v>
      </c>
      <c r="AE61" s="758">
        <v>0</v>
      </c>
      <c r="AF61" s="758">
        <v>0</v>
      </c>
      <c r="AG61" s="758">
        <v>0</v>
      </c>
      <c r="AH61" s="758">
        <v>0</v>
      </c>
      <c r="AJ61" s="770"/>
    </row>
    <row r="62" spans="2:36">
      <c r="B62" s="732"/>
      <c r="C62" s="755"/>
      <c r="D62" s="755"/>
      <c r="E62" s="755"/>
      <c r="F62" s="755"/>
      <c r="G62"/>
      <c r="H62" s="731" t="s">
        <v>841</v>
      </c>
      <c r="I62" s="731">
        <v>150</v>
      </c>
      <c r="J62" s="731"/>
      <c r="K62" s="758">
        <v>74</v>
      </c>
      <c r="L62" s="758">
        <v>74</v>
      </c>
      <c r="M62" s="758">
        <v>74</v>
      </c>
      <c r="N62" s="758">
        <v>74</v>
      </c>
      <c r="O62" s="758">
        <v>74</v>
      </c>
      <c r="P62" s="758">
        <v>74</v>
      </c>
      <c r="Q62" s="758">
        <v>74</v>
      </c>
      <c r="R62" s="758">
        <v>0</v>
      </c>
      <c r="S62" s="758">
        <v>0</v>
      </c>
      <c r="T62" s="758">
        <v>0</v>
      </c>
      <c r="U62" s="758">
        <v>0</v>
      </c>
      <c r="V62" s="758">
        <v>0</v>
      </c>
      <c r="W62" s="758">
        <v>0</v>
      </c>
      <c r="X62" s="758">
        <v>0</v>
      </c>
      <c r="Y62" s="758">
        <v>0</v>
      </c>
      <c r="Z62" s="758">
        <v>0</v>
      </c>
      <c r="AA62" s="758">
        <v>0</v>
      </c>
      <c r="AB62" s="758">
        <v>0</v>
      </c>
      <c r="AC62" s="758">
        <v>0</v>
      </c>
      <c r="AD62" s="758">
        <v>0</v>
      </c>
      <c r="AE62" s="758">
        <v>0</v>
      </c>
      <c r="AF62" s="758">
        <v>0</v>
      </c>
      <c r="AG62" s="758">
        <v>0</v>
      </c>
      <c r="AH62" s="758">
        <v>0</v>
      </c>
      <c r="AJ62" s="770"/>
    </row>
    <row r="63" spans="2:36">
      <c r="B63" s="732"/>
      <c r="C63" s="755"/>
      <c r="D63" s="755"/>
      <c r="E63" s="755"/>
      <c r="F63" s="755"/>
      <c r="G63"/>
      <c r="H63" s="731" t="s">
        <v>842</v>
      </c>
      <c r="I63" s="731">
        <v>200</v>
      </c>
      <c r="J63" s="731"/>
      <c r="K63" s="758">
        <v>2</v>
      </c>
      <c r="L63" s="758">
        <v>2</v>
      </c>
      <c r="M63" s="758">
        <v>2</v>
      </c>
      <c r="N63" s="758">
        <v>2</v>
      </c>
      <c r="O63" s="758">
        <v>2</v>
      </c>
      <c r="P63" s="758">
        <v>0</v>
      </c>
      <c r="Q63" s="758">
        <v>0</v>
      </c>
      <c r="R63" s="758">
        <v>0</v>
      </c>
      <c r="S63" s="758">
        <v>0</v>
      </c>
      <c r="T63" s="758">
        <v>0</v>
      </c>
      <c r="U63" s="758">
        <v>0</v>
      </c>
      <c r="V63" s="758">
        <v>0</v>
      </c>
      <c r="W63" s="758">
        <v>0</v>
      </c>
      <c r="X63" s="758">
        <v>0</v>
      </c>
      <c r="Y63" s="758">
        <v>0</v>
      </c>
      <c r="Z63" s="758">
        <v>0</v>
      </c>
      <c r="AA63" s="758">
        <v>0</v>
      </c>
      <c r="AB63" s="758">
        <v>0</v>
      </c>
      <c r="AC63" s="758">
        <v>0</v>
      </c>
      <c r="AD63" s="758">
        <v>0</v>
      </c>
      <c r="AE63" s="758">
        <v>0</v>
      </c>
      <c r="AF63" s="758">
        <v>0</v>
      </c>
      <c r="AG63" s="758">
        <v>0</v>
      </c>
      <c r="AH63" s="758">
        <v>0</v>
      </c>
      <c r="AJ63" s="770"/>
    </row>
    <row r="64" spans="2:36">
      <c r="B64" s="732"/>
      <c r="C64" s="755"/>
      <c r="D64" s="755"/>
      <c r="E64" s="755"/>
      <c r="F64" s="755"/>
      <c r="G64"/>
      <c r="H64" s="731" t="s">
        <v>843</v>
      </c>
      <c r="I64" s="731">
        <v>250</v>
      </c>
      <c r="J64" s="731">
        <v>60</v>
      </c>
      <c r="K64" s="758">
        <v>13</v>
      </c>
      <c r="L64" s="758">
        <v>13</v>
      </c>
      <c r="M64" s="758">
        <v>13</v>
      </c>
      <c r="N64" s="758">
        <v>13</v>
      </c>
      <c r="O64" s="758">
        <v>13</v>
      </c>
      <c r="P64" s="758">
        <v>13</v>
      </c>
      <c r="Q64" s="758">
        <v>13</v>
      </c>
      <c r="R64" s="758">
        <v>0</v>
      </c>
      <c r="S64" s="758">
        <v>0</v>
      </c>
      <c r="T64" s="758">
        <v>0</v>
      </c>
      <c r="U64" s="758">
        <v>0</v>
      </c>
      <c r="V64" s="758">
        <v>0</v>
      </c>
      <c r="W64" s="758">
        <v>0</v>
      </c>
      <c r="X64" s="758">
        <v>0</v>
      </c>
      <c r="Y64" s="758">
        <v>0</v>
      </c>
      <c r="Z64" s="758">
        <v>0</v>
      </c>
      <c r="AA64" s="758">
        <v>0</v>
      </c>
      <c r="AB64" s="758">
        <v>0</v>
      </c>
      <c r="AC64" s="758">
        <v>0</v>
      </c>
      <c r="AD64" s="758">
        <v>0</v>
      </c>
      <c r="AE64" s="758">
        <v>0</v>
      </c>
      <c r="AF64" s="758">
        <v>0</v>
      </c>
      <c r="AG64" s="758">
        <v>0</v>
      </c>
      <c r="AH64" s="758">
        <v>0</v>
      </c>
      <c r="AJ64" s="770"/>
    </row>
    <row r="65" spans="2:36">
      <c r="B65" s="732" t="s">
        <v>812</v>
      </c>
      <c r="C65" s="756">
        <f>SUM(C53:C64)</f>
        <v>2622.27</v>
      </c>
      <c r="D65" s="756">
        <f>SUM(D53:D64)</f>
        <v>-65.12</v>
      </c>
      <c r="E65" s="756"/>
      <c r="F65" s="756">
        <f>SUM(F53:F55)</f>
        <v>-51.444800000000001</v>
      </c>
      <c r="G65"/>
      <c r="H65" s="731" t="s">
        <v>844</v>
      </c>
      <c r="I65" s="731">
        <v>70</v>
      </c>
      <c r="J65" s="731">
        <v>21</v>
      </c>
      <c r="K65" s="758">
        <v>3107</v>
      </c>
      <c r="L65" s="758">
        <v>3107</v>
      </c>
      <c r="M65" s="758">
        <v>3000</v>
      </c>
      <c r="N65" s="758">
        <v>2460</v>
      </c>
      <c r="O65" s="758">
        <v>2460</v>
      </c>
      <c r="P65" s="758">
        <v>2099</v>
      </c>
      <c r="Q65" s="758">
        <v>1790</v>
      </c>
      <c r="R65" s="758">
        <v>665</v>
      </c>
      <c r="S65" s="758">
        <v>46</v>
      </c>
      <c r="T65" s="758">
        <v>46</v>
      </c>
      <c r="U65" s="758">
        <v>46</v>
      </c>
      <c r="V65" s="758">
        <v>10</v>
      </c>
      <c r="W65" s="758">
        <v>0</v>
      </c>
      <c r="X65" s="758">
        <v>0</v>
      </c>
      <c r="Y65" s="758">
        <v>0</v>
      </c>
      <c r="Z65" s="758">
        <v>0</v>
      </c>
      <c r="AA65" s="758">
        <v>0</v>
      </c>
      <c r="AB65" s="758">
        <v>0</v>
      </c>
      <c r="AC65" s="758">
        <v>0</v>
      </c>
      <c r="AD65" s="758">
        <v>0</v>
      </c>
      <c r="AE65" s="758">
        <v>0</v>
      </c>
      <c r="AF65" s="758">
        <v>0</v>
      </c>
      <c r="AG65" s="758">
        <v>0</v>
      </c>
      <c r="AH65" s="758">
        <v>0</v>
      </c>
      <c r="AJ65" s="770"/>
    </row>
    <row r="66" spans="2:36">
      <c r="B66"/>
      <c r="C66"/>
      <c r="D66"/>
      <c r="E66"/>
      <c r="F66"/>
      <c r="G66"/>
      <c r="H66" s="731" t="s">
        <v>845</v>
      </c>
      <c r="I66" s="731">
        <v>150</v>
      </c>
      <c r="J66" s="731"/>
      <c r="K66" s="758">
        <v>90</v>
      </c>
      <c r="L66" s="758">
        <v>90</v>
      </c>
      <c r="M66" s="758">
        <v>90</v>
      </c>
      <c r="N66" s="758">
        <v>90</v>
      </c>
      <c r="O66" s="758">
        <v>90</v>
      </c>
      <c r="P66" s="758">
        <v>90</v>
      </c>
      <c r="Q66" s="758">
        <v>90</v>
      </c>
      <c r="R66" s="758">
        <v>90</v>
      </c>
      <c r="S66" s="758">
        <v>90</v>
      </c>
      <c r="T66" s="758">
        <v>90</v>
      </c>
      <c r="U66" s="758">
        <v>90</v>
      </c>
      <c r="V66" s="758">
        <v>90</v>
      </c>
      <c r="W66" s="758">
        <v>90</v>
      </c>
      <c r="X66" s="758">
        <v>90</v>
      </c>
      <c r="Y66" s="758">
        <v>90</v>
      </c>
      <c r="Z66" s="758">
        <v>90</v>
      </c>
      <c r="AA66" s="758">
        <v>90</v>
      </c>
      <c r="AB66" s="758">
        <v>90</v>
      </c>
      <c r="AC66" s="758">
        <v>90</v>
      </c>
      <c r="AD66" s="758">
        <v>90</v>
      </c>
      <c r="AE66" s="758">
        <v>0</v>
      </c>
      <c r="AF66" s="758">
        <v>0</v>
      </c>
      <c r="AG66" s="758">
        <v>0</v>
      </c>
      <c r="AH66" s="758">
        <v>0</v>
      </c>
      <c r="AJ66" s="770"/>
    </row>
    <row r="67" spans="2:36">
      <c r="B67"/>
      <c r="C67"/>
      <c r="D67"/>
      <c r="E67"/>
      <c r="F67" s="757"/>
      <c r="G67"/>
      <c r="H67" s="731" t="s">
        <v>846</v>
      </c>
      <c r="I67" s="731">
        <v>60</v>
      </c>
      <c r="J67" s="731"/>
      <c r="K67" s="758">
        <v>0</v>
      </c>
      <c r="L67" s="758">
        <v>0</v>
      </c>
      <c r="M67" s="758">
        <v>0</v>
      </c>
      <c r="N67" s="758">
        <v>0</v>
      </c>
      <c r="O67" s="758">
        <v>0</v>
      </c>
      <c r="P67" s="758">
        <v>0</v>
      </c>
      <c r="Q67" s="758">
        <v>0</v>
      </c>
      <c r="R67" s="758">
        <v>0</v>
      </c>
      <c r="S67" s="758">
        <v>0</v>
      </c>
      <c r="T67" s="758">
        <v>0</v>
      </c>
      <c r="U67" s="758">
        <v>0</v>
      </c>
      <c r="V67" s="758">
        <v>0</v>
      </c>
      <c r="W67" s="758">
        <v>0</v>
      </c>
      <c r="X67" s="758">
        <v>0</v>
      </c>
      <c r="Y67" s="758">
        <v>0</v>
      </c>
      <c r="Z67" s="758">
        <v>0</v>
      </c>
      <c r="AA67" s="758">
        <v>0</v>
      </c>
      <c r="AB67" s="758">
        <v>0</v>
      </c>
      <c r="AC67" s="758">
        <v>0</v>
      </c>
      <c r="AD67" s="758">
        <v>0</v>
      </c>
      <c r="AE67" s="758">
        <v>90</v>
      </c>
      <c r="AF67" s="758">
        <v>90</v>
      </c>
      <c r="AG67" s="758">
        <v>90</v>
      </c>
      <c r="AH67" s="758">
        <v>90</v>
      </c>
      <c r="AJ67" s="770"/>
    </row>
    <row r="68" spans="2:36">
      <c r="B68"/>
      <c r="C68"/>
      <c r="D68"/>
      <c r="E68"/>
      <c r="F68" s="757"/>
      <c r="G68"/>
      <c r="H68" s="731" t="s">
        <v>847</v>
      </c>
      <c r="I68" s="731">
        <v>100</v>
      </c>
      <c r="J68" s="731"/>
      <c r="K68" s="758">
        <v>36</v>
      </c>
      <c r="L68" s="758">
        <v>36</v>
      </c>
      <c r="M68" s="758">
        <v>36</v>
      </c>
      <c r="N68" s="758">
        <v>36</v>
      </c>
      <c r="O68" s="758">
        <v>36</v>
      </c>
      <c r="P68" s="758">
        <v>36</v>
      </c>
      <c r="Q68" s="758">
        <v>36</v>
      </c>
      <c r="R68" s="758">
        <v>36</v>
      </c>
      <c r="S68" s="758">
        <v>36</v>
      </c>
      <c r="T68" s="758">
        <v>36</v>
      </c>
      <c r="U68" s="758">
        <v>36</v>
      </c>
      <c r="V68" s="758">
        <v>36</v>
      </c>
      <c r="W68" s="758">
        <v>36</v>
      </c>
      <c r="X68" s="758">
        <v>36</v>
      </c>
      <c r="Y68" s="758">
        <v>36</v>
      </c>
      <c r="Z68" s="758">
        <v>36</v>
      </c>
      <c r="AA68" s="758">
        <v>36</v>
      </c>
      <c r="AB68" s="758">
        <v>36</v>
      </c>
      <c r="AC68" s="758">
        <v>36</v>
      </c>
      <c r="AD68" s="758">
        <v>36</v>
      </c>
      <c r="AE68" s="758">
        <v>36</v>
      </c>
      <c r="AF68" s="758">
        <v>36</v>
      </c>
      <c r="AG68" s="758">
        <v>36</v>
      </c>
      <c r="AH68" s="758">
        <v>36</v>
      </c>
      <c r="AJ68" s="770"/>
    </row>
    <row r="69" spans="2:36">
      <c r="B69"/>
      <c r="C69"/>
      <c r="D69"/>
      <c r="E69"/>
      <c r="F69"/>
      <c r="G69"/>
      <c r="H69" s="731" t="s">
        <v>848</v>
      </c>
      <c r="I69" s="731">
        <v>134</v>
      </c>
      <c r="J69" s="731"/>
      <c r="K69" s="758">
        <v>9</v>
      </c>
      <c r="L69" s="758">
        <v>9</v>
      </c>
      <c r="M69" s="758">
        <v>9</v>
      </c>
      <c r="N69" s="758">
        <v>9</v>
      </c>
      <c r="O69" s="758">
        <v>9</v>
      </c>
      <c r="P69" s="758">
        <v>9</v>
      </c>
      <c r="Q69" s="758">
        <v>9</v>
      </c>
      <c r="R69" s="758">
        <v>9</v>
      </c>
      <c r="S69" s="758">
        <v>9</v>
      </c>
      <c r="T69" s="758">
        <v>9</v>
      </c>
      <c r="U69" s="758">
        <v>9</v>
      </c>
      <c r="V69" s="758">
        <v>9</v>
      </c>
      <c r="W69" s="758">
        <v>9</v>
      </c>
      <c r="X69" s="758">
        <v>9</v>
      </c>
      <c r="Y69" s="758">
        <v>9</v>
      </c>
      <c r="Z69" s="758">
        <v>9</v>
      </c>
      <c r="AA69" s="758">
        <v>9</v>
      </c>
      <c r="AB69" s="758">
        <v>9</v>
      </c>
      <c r="AC69" s="758">
        <v>9</v>
      </c>
      <c r="AD69" s="758">
        <v>9</v>
      </c>
      <c r="AE69" s="758">
        <v>9</v>
      </c>
      <c r="AF69" s="758">
        <v>9</v>
      </c>
      <c r="AG69" s="758">
        <v>9</v>
      </c>
      <c r="AH69" s="758">
        <v>9</v>
      </c>
      <c r="AJ69" s="770"/>
    </row>
    <row r="70" spans="2:36">
      <c r="B70"/>
      <c r="C70"/>
      <c r="D70"/>
      <c r="E70"/>
      <c r="F70"/>
      <c r="G70"/>
      <c r="H70" s="731" t="s">
        <v>849</v>
      </c>
      <c r="I70" s="731">
        <v>162</v>
      </c>
      <c r="J70" s="731"/>
      <c r="K70" s="758">
        <v>14</v>
      </c>
      <c r="L70" s="758">
        <v>14</v>
      </c>
      <c r="M70" s="758">
        <v>14</v>
      </c>
      <c r="N70" s="758">
        <v>14</v>
      </c>
      <c r="O70" s="758">
        <v>14</v>
      </c>
      <c r="P70" s="758">
        <v>14</v>
      </c>
      <c r="Q70" s="758">
        <v>14</v>
      </c>
      <c r="R70" s="758">
        <v>14</v>
      </c>
      <c r="S70" s="758">
        <v>14</v>
      </c>
      <c r="T70" s="758">
        <v>14</v>
      </c>
      <c r="U70" s="758">
        <v>14</v>
      </c>
      <c r="V70" s="758">
        <v>14</v>
      </c>
      <c r="W70" s="758">
        <v>14</v>
      </c>
      <c r="X70" s="758">
        <v>14</v>
      </c>
      <c r="Y70" s="758">
        <v>14</v>
      </c>
      <c r="Z70" s="758">
        <v>14</v>
      </c>
      <c r="AA70" s="758">
        <v>14</v>
      </c>
      <c r="AB70" s="758">
        <v>14</v>
      </c>
      <c r="AC70" s="758">
        <v>14</v>
      </c>
      <c r="AD70" s="758">
        <v>14</v>
      </c>
      <c r="AE70" s="758">
        <v>14</v>
      </c>
      <c r="AF70" s="758">
        <v>14</v>
      </c>
      <c r="AG70" s="758">
        <v>14</v>
      </c>
      <c r="AH70" s="758">
        <v>14</v>
      </c>
      <c r="AJ70" s="770"/>
    </row>
    <row r="71" spans="2:36">
      <c r="B71"/>
      <c r="C71"/>
      <c r="D71"/>
      <c r="E71"/>
      <c r="F71" s="757"/>
      <c r="G71"/>
      <c r="H71" s="731" t="s">
        <v>850</v>
      </c>
      <c r="I71" s="731">
        <v>203</v>
      </c>
      <c r="J71" s="731"/>
      <c r="K71" s="758">
        <v>11</v>
      </c>
      <c r="L71" s="758">
        <v>11</v>
      </c>
      <c r="M71" s="758">
        <v>11</v>
      </c>
      <c r="N71" s="758">
        <v>11</v>
      </c>
      <c r="O71" s="758">
        <v>11</v>
      </c>
      <c r="P71" s="758">
        <v>11</v>
      </c>
      <c r="Q71" s="758">
        <v>11</v>
      </c>
      <c r="R71" s="758">
        <v>11</v>
      </c>
      <c r="S71" s="758">
        <v>11</v>
      </c>
      <c r="T71" s="758">
        <v>11</v>
      </c>
      <c r="U71" s="758">
        <v>11</v>
      </c>
      <c r="V71" s="758">
        <v>11</v>
      </c>
      <c r="W71" s="758">
        <v>11</v>
      </c>
      <c r="X71" s="758">
        <v>11</v>
      </c>
      <c r="Y71" s="758">
        <v>11</v>
      </c>
      <c r="Z71" s="758">
        <v>11</v>
      </c>
      <c r="AA71" s="758">
        <v>11</v>
      </c>
      <c r="AB71" s="758">
        <v>11</v>
      </c>
      <c r="AC71" s="758">
        <v>11</v>
      </c>
      <c r="AD71" s="758">
        <v>11</v>
      </c>
      <c r="AE71" s="758">
        <v>11</v>
      </c>
      <c r="AF71" s="758">
        <v>11</v>
      </c>
      <c r="AG71" s="758">
        <v>11</v>
      </c>
      <c r="AH71" s="758">
        <v>11</v>
      </c>
      <c r="AJ71" s="770"/>
    </row>
    <row r="72" spans="2:36">
      <c r="B72"/>
      <c r="C72"/>
      <c r="D72"/>
      <c r="E72"/>
      <c r="F72"/>
      <c r="G72"/>
      <c r="H72" s="731" t="s">
        <v>851</v>
      </c>
      <c r="I72" s="731">
        <v>217</v>
      </c>
      <c r="J72" s="731"/>
      <c r="K72" s="758">
        <v>358</v>
      </c>
      <c r="L72" s="758">
        <v>358</v>
      </c>
      <c r="M72" s="758">
        <v>358</v>
      </c>
      <c r="N72" s="758">
        <v>358</v>
      </c>
      <c r="O72" s="758">
        <v>358</v>
      </c>
      <c r="P72" s="758">
        <v>358</v>
      </c>
      <c r="Q72" s="758">
        <v>358</v>
      </c>
      <c r="R72" s="758">
        <v>358</v>
      </c>
      <c r="S72" s="758">
        <v>358</v>
      </c>
      <c r="T72" s="758">
        <v>358</v>
      </c>
      <c r="U72" s="758">
        <v>358</v>
      </c>
      <c r="V72" s="758">
        <v>358</v>
      </c>
      <c r="W72" s="758">
        <v>358</v>
      </c>
      <c r="X72" s="758">
        <v>358</v>
      </c>
      <c r="Y72" s="758">
        <v>358</v>
      </c>
      <c r="Z72" s="758">
        <v>358</v>
      </c>
      <c r="AA72" s="758">
        <v>358</v>
      </c>
      <c r="AB72" s="758">
        <v>358</v>
      </c>
      <c r="AC72" s="758">
        <v>358</v>
      </c>
      <c r="AD72" s="758">
        <v>358</v>
      </c>
      <c r="AE72" s="758">
        <v>358</v>
      </c>
      <c r="AF72" s="758">
        <v>358</v>
      </c>
      <c r="AG72" s="758">
        <v>358</v>
      </c>
      <c r="AH72" s="758">
        <v>358</v>
      </c>
      <c r="AJ72" s="770"/>
    </row>
    <row r="73" spans="2:36">
      <c r="B73"/>
      <c r="C73"/>
      <c r="D73"/>
      <c r="E73"/>
      <c r="F73"/>
      <c r="G73"/>
      <c r="H73" s="731" t="s">
        <v>852</v>
      </c>
      <c r="I73" s="731">
        <v>310</v>
      </c>
      <c r="J73" s="731"/>
      <c r="K73" s="758">
        <v>221</v>
      </c>
      <c r="L73" s="758">
        <v>233</v>
      </c>
      <c r="M73" s="758">
        <v>301</v>
      </c>
      <c r="N73" s="758">
        <v>266</v>
      </c>
      <c r="O73" s="758">
        <v>249</v>
      </c>
      <c r="P73" s="758">
        <v>255</v>
      </c>
      <c r="Q73" s="758">
        <v>254</v>
      </c>
      <c r="R73" s="758">
        <v>326</v>
      </c>
      <c r="S73" s="758">
        <v>330</v>
      </c>
      <c r="T73" s="758">
        <v>330</v>
      </c>
      <c r="U73" s="758">
        <v>330</v>
      </c>
      <c r="V73" s="758">
        <v>353</v>
      </c>
      <c r="W73" s="758">
        <v>352</v>
      </c>
      <c r="X73" s="758">
        <v>352</v>
      </c>
      <c r="Y73" s="758">
        <v>365</v>
      </c>
      <c r="Z73" s="758">
        <v>337</v>
      </c>
      <c r="AA73" s="758">
        <v>337</v>
      </c>
      <c r="AB73" s="758">
        <v>337</v>
      </c>
      <c r="AC73" s="758">
        <v>302</v>
      </c>
      <c r="AD73" s="758">
        <v>245</v>
      </c>
      <c r="AE73" s="758">
        <v>207</v>
      </c>
      <c r="AF73" s="758">
        <v>160</v>
      </c>
      <c r="AG73" s="758">
        <v>170</v>
      </c>
      <c r="AH73" s="758">
        <v>153</v>
      </c>
      <c r="AJ73" s="770"/>
    </row>
    <row r="74" spans="2:36">
      <c r="B74"/>
      <c r="C74"/>
      <c r="D74"/>
      <c r="E74"/>
      <c r="F74"/>
      <c r="G74"/>
      <c r="H74" s="731" t="s">
        <v>853</v>
      </c>
      <c r="I74" s="731">
        <v>40</v>
      </c>
      <c r="J74" s="731"/>
      <c r="K74" s="758">
        <v>91</v>
      </c>
      <c r="L74" s="758">
        <v>91</v>
      </c>
      <c r="M74" s="758">
        <v>91</v>
      </c>
      <c r="N74" s="758">
        <v>91</v>
      </c>
      <c r="O74" s="758">
        <v>91</v>
      </c>
      <c r="P74" s="758">
        <v>91</v>
      </c>
      <c r="Q74" s="758">
        <v>91</v>
      </c>
      <c r="R74" s="758">
        <v>91</v>
      </c>
      <c r="S74" s="758">
        <v>91</v>
      </c>
      <c r="T74" s="758">
        <v>91</v>
      </c>
      <c r="U74" s="758">
        <v>91</v>
      </c>
      <c r="V74" s="758">
        <v>91</v>
      </c>
      <c r="W74" s="758">
        <v>91</v>
      </c>
      <c r="X74" s="758">
        <v>91</v>
      </c>
      <c r="Y74" s="758">
        <v>91</v>
      </c>
      <c r="Z74" s="758">
        <v>91</v>
      </c>
      <c r="AA74" s="758">
        <v>91</v>
      </c>
      <c r="AB74" s="758">
        <v>91</v>
      </c>
      <c r="AC74" s="758">
        <v>91</v>
      </c>
      <c r="AD74" s="758">
        <v>91</v>
      </c>
      <c r="AE74" s="758">
        <v>91</v>
      </c>
      <c r="AF74" s="758">
        <v>91</v>
      </c>
      <c r="AG74" s="758">
        <v>91</v>
      </c>
      <c r="AH74" s="758">
        <v>91</v>
      </c>
      <c r="AJ74" s="770"/>
    </row>
    <row r="75" spans="2:36">
      <c r="B75"/>
      <c r="C75"/>
      <c r="D75"/>
      <c r="E75"/>
      <c r="F75"/>
      <c r="G75"/>
      <c r="H75" s="731" t="s">
        <v>854</v>
      </c>
      <c r="I75" s="731">
        <v>55</v>
      </c>
      <c r="J75" s="731"/>
      <c r="K75" s="758">
        <v>20</v>
      </c>
      <c r="L75" s="758">
        <v>20</v>
      </c>
      <c r="M75" s="758">
        <v>20</v>
      </c>
      <c r="N75" s="758">
        <v>20</v>
      </c>
      <c r="O75" s="758">
        <v>20</v>
      </c>
      <c r="P75" s="758">
        <v>20</v>
      </c>
      <c r="Q75" s="758">
        <v>20</v>
      </c>
      <c r="R75" s="758">
        <v>20</v>
      </c>
      <c r="S75" s="758">
        <v>20</v>
      </c>
      <c r="T75" s="758">
        <v>20</v>
      </c>
      <c r="U75" s="758">
        <v>20</v>
      </c>
      <c r="V75" s="758">
        <v>20</v>
      </c>
      <c r="W75" s="758">
        <v>20</v>
      </c>
      <c r="X75" s="758">
        <v>20</v>
      </c>
      <c r="Y75" s="758">
        <v>20</v>
      </c>
      <c r="Z75" s="758">
        <v>20</v>
      </c>
      <c r="AA75" s="758">
        <v>20</v>
      </c>
      <c r="AB75" s="758">
        <v>20</v>
      </c>
      <c r="AC75" s="758">
        <v>20</v>
      </c>
      <c r="AD75" s="758">
        <v>20</v>
      </c>
      <c r="AE75" s="758">
        <v>20</v>
      </c>
      <c r="AF75" s="758">
        <v>20</v>
      </c>
      <c r="AG75" s="758">
        <v>20</v>
      </c>
      <c r="AH75" s="758">
        <v>20</v>
      </c>
      <c r="AJ75" s="770"/>
    </row>
    <row r="76" spans="2:36">
      <c r="B76"/>
      <c r="C76"/>
      <c r="D76"/>
      <c r="E76"/>
      <c r="F76"/>
      <c r="G76"/>
      <c r="H76" s="731" t="s">
        <v>855</v>
      </c>
      <c r="I76" s="731">
        <v>75</v>
      </c>
      <c r="J76" s="731"/>
      <c r="K76" s="758">
        <v>12</v>
      </c>
      <c r="L76" s="758">
        <v>12</v>
      </c>
      <c r="M76" s="758">
        <v>12</v>
      </c>
      <c r="N76" s="758">
        <v>12</v>
      </c>
      <c r="O76" s="758">
        <v>12</v>
      </c>
      <c r="P76" s="758">
        <v>12</v>
      </c>
      <c r="Q76" s="758">
        <v>12</v>
      </c>
      <c r="R76" s="758">
        <v>12</v>
      </c>
      <c r="S76" s="758">
        <v>12</v>
      </c>
      <c r="T76" s="758">
        <v>12</v>
      </c>
      <c r="U76" s="758">
        <v>12</v>
      </c>
      <c r="V76" s="758">
        <v>12</v>
      </c>
      <c r="W76" s="758">
        <v>12</v>
      </c>
      <c r="X76" s="758">
        <v>12</v>
      </c>
      <c r="Y76" s="758">
        <v>12</v>
      </c>
      <c r="Z76" s="758">
        <v>12</v>
      </c>
      <c r="AA76" s="758">
        <v>12</v>
      </c>
      <c r="AB76" s="758">
        <v>12</v>
      </c>
      <c r="AC76" s="758">
        <v>12</v>
      </c>
      <c r="AD76" s="758">
        <v>12</v>
      </c>
      <c r="AE76" s="758">
        <v>12</v>
      </c>
      <c r="AF76" s="758">
        <v>12</v>
      </c>
      <c r="AG76" s="758">
        <v>12</v>
      </c>
      <c r="AH76" s="758">
        <v>12</v>
      </c>
      <c r="AJ76" s="770"/>
    </row>
    <row r="77" spans="2:36">
      <c r="B77"/>
      <c r="C77"/>
      <c r="D77"/>
      <c r="E77"/>
      <c r="F77"/>
      <c r="G77"/>
      <c r="H77" s="731" t="s">
        <v>856</v>
      </c>
      <c r="I77" s="731">
        <v>84</v>
      </c>
      <c r="J77" s="731"/>
      <c r="K77" s="758">
        <v>11</v>
      </c>
      <c r="L77" s="758">
        <v>11</v>
      </c>
      <c r="M77" s="758">
        <v>11</v>
      </c>
      <c r="N77" s="758">
        <v>11</v>
      </c>
      <c r="O77" s="758">
        <v>11</v>
      </c>
      <c r="P77" s="758">
        <v>11</v>
      </c>
      <c r="Q77" s="758">
        <v>11</v>
      </c>
      <c r="R77" s="758">
        <v>11</v>
      </c>
      <c r="S77" s="758">
        <v>11</v>
      </c>
      <c r="T77" s="758">
        <v>11</v>
      </c>
      <c r="U77" s="758">
        <v>11</v>
      </c>
      <c r="V77" s="758">
        <v>11</v>
      </c>
      <c r="W77" s="758">
        <v>11</v>
      </c>
      <c r="X77" s="758">
        <v>11</v>
      </c>
      <c r="Y77" s="758">
        <v>11</v>
      </c>
      <c r="Z77" s="758">
        <v>11</v>
      </c>
      <c r="AA77" s="758">
        <v>11</v>
      </c>
      <c r="AB77" s="758">
        <v>11</v>
      </c>
      <c r="AC77" s="758">
        <v>11</v>
      </c>
      <c r="AD77" s="758">
        <v>11</v>
      </c>
      <c r="AE77" s="758">
        <v>11</v>
      </c>
      <c r="AF77" s="758">
        <v>11</v>
      </c>
      <c r="AG77" s="758">
        <v>11</v>
      </c>
      <c r="AH77" s="758">
        <v>11</v>
      </c>
      <c r="AJ77" s="770"/>
    </row>
    <row r="78" spans="2:36">
      <c r="B78"/>
      <c r="C78"/>
      <c r="D78"/>
      <c r="E78"/>
      <c r="F78"/>
      <c r="G78"/>
      <c r="H78" s="759" t="s">
        <v>26</v>
      </c>
      <c r="I78" s="759"/>
      <c r="J78" s="759"/>
      <c r="K78" s="766">
        <f t="shared" ref="K78:AH78" si="6">SUM(K27:K77)</f>
        <v>16050</v>
      </c>
      <c r="L78" s="766">
        <f t="shared" si="6"/>
        <v>16062</v>
      </c>
      <c r="M78" s="766">
        <f t="shared" si="6"/>
        <v>16130</v>
      </c>
      <c r="N78" s="766">
        <f t="shared" si="6"/>
        <v>16095</v>
      </c>
      <c r="O78" s="766">
        <f t="shared" si="6"/>
        <v>16078</v>
      </c>
      <c r="P78" s="766">
        <f t="shared" si="6"/>
        <v>16084</v>
      </c>
      <c r="Q78" s="766">
        <f t="shared" si="6"/>
        <v>16083</v>
      </c>
      <c r="R78" s="766">
        <f t="shared" si="6"/>
        <v>16155</v>
      </c>
      <c r="S78" s="766">
        <f t="shared" si="6"/>
        <v>16159</v>
      </c>
      <c r="T78" s="766">
        <f t="shared" si="6"/>
        <v>16159</v>
      </c>
      <c r="U78" s="766">
        <f t="shared" si="6"/>
        <v>16159</v>
      </c>
      <c r="V78" s="766">
        <f t="shared" si="6"/>
        <v>16182</v>
      </c>
      <c r="W78" s="766">
        <f t="shared" si="6"/>
        <v>16181</v>
      </c>
      <c r="X78" s="766">
        <f t="shared" si="6"/>
        <v>16181</v>
      </c>
      <c r="Y78" s="766">
        <f t="shared" si="6"/>
        <v>16194</v>
      </c>
      <c r="Z78" s="766">
        <f t="shared" si="6"/>
        <v>16166</v>
      </c>
      <c r="AA78" s="766">
        <f t="shared" si="6"/>
        <v>16166</v>
      </c>
      <c r="AB78" s="766">
        <f t="shared" si="6"/>
        <v>16166</v>
      </c>
      <c r="AC78" s="766">
        <f t="shared" si="6"/>
        <v>16131</v>
      </c>
      <c r="AD78" s="766">
        <f t="shared" si="6"/>
        <v>16074</v>
      </c>
      <c r="AE78" s="766">
        <f t="shared" si="6"/>
        <v>16036</v>
      </c>
      <c r="AF78" s="766">
        <f t="shared" si="6"/>
        <v>15989</v>
      </c>
      <c r="AG78" s="766">
        <f t="shared" si="6"/>
        <v>15999</v>
      </c>
      <c r="AH78" s="766">
        <f t="shared" si="6"/>
        <v>15982</v>
      </c>
    </row>
    <row r="79" spans="2:36">
      <c r="B79"/>
      <c r="C79"/>
      <c r="D79"/>
      <c r="E79"/>
      <c r="F79"/>
      <c r="G79"/>
      <c r="H79"/>
      <c r="I79"/>
      <c r="J79"/>
      <c r="K79" s="767"/>
      <c r="L79" s="767"/>
      <c r="M79" s="767"/>
      <c r="N79" s="767"/>
      <c r="O79" s="767"/>
      <c r="P79" s="767"/>
      <c r="Q79" s="767"/>
      <c r="R79" s="767"/>
      <c r="S79" s="767"/>
      <c r="T79" s="767"/>
      <c r="U79" s="767"/>
      <c r="V79" s="767"/>
      <c r="W79" s="767"/>
      <c r="X79" s="767"/>
      <c r="Y79" s="767"/>
      <c r="Z79" s="767"/>
      <c r="AA79" s="767"/>
      <c r="AB79" s="767"/>
      <c r="AC79" s="767"/>
      <c r="AD79" s="767"/>
      <c r="AE79" s="767"/>
      <c r="AF79" s="767"/>
      <c r="AG79" s="767"/>
      <c r="AH79" s="767"/>
    </row>
    <row r="80" spans="2:36">
      <c r="B80"/>
      <c r="C80"/>
      <c r="D80"/>
      <c r="E80"/>
      <c r="F80"/>
      <c r="G80"/>
      <c r="H80"/>
      <c r="I80"/>
      <c r="J80"/>
      <c r="K80" s="768"/>
      <c r="L80" s="768"/>
      <c r="M80" s="768"/>
      <c r="N80" s="768"/>
      <c r="O80" s="768"/>
      <c r="P80" s="768"/>
      <c r="Q80" s="768"/>
      <c r="R80" s="768"/>
      <c r="S80" s="768"/>
      <c r="T80" s="768"/>
      <c r="U80" s="768"/>
      <c r="V80" s="768"/>
      <c r="W80" s="768"/>
      <c r="X80" s="768"/>
      <c r="Y80" s="768"/>
      <c r="Z80" s="768"/>
      <c r="AA80" s="768"/>
      <c r="AB80" s="768"/>
      <c r="AC80" s="768"/>
      <c r="AD80" s="768"/>
      <c r="AE80" s="768"/>
      <c r="AF80" s="768"/>
      <c r="AG80" s="768"/>
      <c r="AH80" s="768"/>
    </row>
    <row r="81" spans="2:34">
      <c r="B81"/>
      <c r="C81"/>
      <c r="D81"/>
      <c r="E81"/>
      <c r="F81"/>
      <c r="G81"/>
      <c r="H81"/>
      <c r="I81"/>
      <c r="J81"/>
      <c r="K81"/>
      <c r="L81"/>
      <c r="M81"/>
      <c r="N81"/>
      <c r="O81"/>
      <c r="P81"/>
      <c r="Q81"/>
      <c r="R81"/>
      <c r="S81"/>
      <c r="T81"/>
      <c r="U81"/>
      <c r="V81"/>
      <c r="W81"/>
      <c r="X81"/>
      <c r="Y81"/>
      <c r="Z81"/>
      <c r="AA81"/>
      <c r="AB81"/>
      <c r="AC81"/>
      <c r="AD81"/>
      <c r="AE81"/>
      <c r="AF81"/>
      <c r="AG81"/>
      <c r="AH81"/>
    </row>
    <row r="82" spans="2:34" ht="14.4" customHeight="1">
      <c r="B82"/>
      <c r="C82"/>
      <c r="D82"/>
      <c r="E82"/>
      <c r="F82"/>
      <c r="G82"/>
      <c r="H82" s="774"/>
      <c r="I82" s="774" t="s">
        <v>886</v>
      </c>
      <c r="J82" s="773" t="s">
        <v>887</v>
      </c>
      <c r="K82" s="875" t="s">
        <v>800</v>
      </c>
      <c r="L82" s="876"/>
      <c r="M82" s="876"/>
      <c r="N82" s="876"/>
      <c r="O82" s="876"/>
      <c r="P82" s="876"/>
      <c r="Q82" s="876"/>
      <c r="R82" s="876"/>
      <c r="S82" s="876"/>
      <c r="T82" s="876"/>
      <c r="U82" s="876"/>
      <c r="V82" s="876"/>
      <c r="W82" s="876"/>
      <c r="X82" s="876"/>
      <c r="Y82" s="876"/>
      <c r="Z82" s="876"/>
      <c r="AA82" s="876"/>
      <c r="AB82" s="876"/>
      <c r="AC82" s="876"/>
      <c r="AD82" s="876"/>
      <c r="AE82" s="876"/>
      <c r="AF82" s="876"/>
      <c r="AG82" s="876"/>
      <c r="AH82" s="876"/>
    </row>
    <row r="83" spans="2:34" ht="15" customHeight="1">
      <c r="B83"/>
      <c r="C83"/>
      <c r="D83"/>
      <c r="E83"/>
      <c r="F83"/>
      <c r="G83"/>
      <c r="H83" s="774" t="s">
        <v>801</v>
      </c>
      <c r="I83" s="774" t="s">
        <v>802</v>
      </c>
      <c r="J83" s="774" t="s">
        <v>802</v>
      </c>
      <c r="K83" s="749">
        <v>42461</v>
      </c>
      <c r="L83" s="749">
        <v>42491</v>
      </c>
      <c r="M83" s="749">
        <v>42522</v>
      </c>
      <c r="N83" s="749">
        <v>42552</v>
      </c>
      <c r="O83" s="749">
        <v>42583</v>
      </c>
      <c r="P83" s="749">
        <v>42614</v>
      </c>
      <c r="Q83" s="749">
        <v>42644</v>
      </c>
      <c r="R83" s="749">
        <v>42675</v>
      </c>
      <c r="S83" s="749">
        <v>42705</v>
      </c>
      <c r="T83" s="749">
        <v>42736</v>
      </c>
      <c r="U83" s="749">
        <v>42767</v>
      </c>
      <c r="V83" s="749">
        <v>42795</v>
      </c>
      <c r="W83" s="749">
        <v>42826</v>
      </c>
      <c r="X83" s="749">
        <v>42856</v>
      </c>
      <c r="Y83" s="749">
        <v>42887</v>
      </c>
      <c r="Z83" s="749">
        <v>42917</v>
      </c>
      <c r="AA83" s="749">
        <v>42948</v>
      </c>
      <c r="AB83" s="749">
        <v>42979</v>
      </c>
      <c r="AC83" s="749">
        <v>43009</v>
      </c>
      <c r="AD83" s="749">
        <v>43040</v>
      </c>
      <c r="AE83" s="749">
        <v>43070</v>
      </c>
      <c r="AF83" s="749">
        <v>43101</v>
      </c>
      <c r="AG83" s="749">
        <v>43132</v>
      </c>
      <c r="AH83" s="749">
        <v>43160</v>
      </c>
    </row>
    <row r="84" spans="2:34">
      <c r="B84"/>
      <c r="C84"/>
      <c r="D84"/>
      <c r="E84"/>
      <c r="F84"/>
      <c r="G84"/>
      <c r="H84" s="731" t="s">
        <v>803</v>
      </c>
      <c r="I84" s="731">
        <v>40</v>
      </c>
      <c r="J84" s="731"/>
      <c r="K84" s="758">
        <f t="shared" ref="K84:AH94" si="7">($I84+$J84)*K27/1000</f>
        <v>0</v>
      </c>
      <c r="L84" s="758">
        <f t="shared" si="7"/>
        <v>0</v>
      </c>
      <c r="M84" s="758">
        <f t="shared" si="7"/>
        <v>0</v>
      </c>
      <c r="N84" s="758">
        <f t="shared" si="7"/>
        <v>0</v>
      </c>
      <c r="O84" s="758">
        <f t="shared" si="7"/>
        <v>0</v>
      </c>
      <c r="P84" s="758">
        <f t="shared" si="7"/>
        <v>0</v>
      </c>
      <c r="Q84" s="758">
        <f t="shared" si="7"/>
        <v>0</v>
      </c>
      <c r="R84" s="758">
        <f t="shared" si="7"/>
        <v>0</v>
      </c>
      <c r="S84" s="758">
        <f t="shared" si="7"/>
        <v>0</v>
      </c>
      <c r="T84" s="758">
        <f t="shared" si="7"/>
        <v>0</v>
      </c>
      <c r="U84" s="758">
        <f t="shared" si="7"/>
        <v>0</v>
      </c>
      <c r="V84" s="758">
        <f t="shared" si="7"/>
        <v>0</v>
      </c>
      <c r="W84" s="758">
        <f t="shared" si="7"/>
        <v>0</v>
      </c>
      <c r="X84" s="758">
        <f t="shared" si="7"/>
        <v>0</v>
      </c>
      <c r="Y84" s="758">
        <f t="shared" si="7"/>
        <v>0</v>
      </c>
      <c r="Z84" s="758">
        <f t="shared" si="7"/>
        <v>9.4</v>
      </c>
      <c r="AA84" s="758">
        <f t="shared" si="7"/>
        <v>39.32</v>
      </c>
      <c r="AB84" s="758">
        <f t="shared" si="7"/>
        <v>39.32</v>
      </c>
      <c r="AC84" s="758">
        <f t="shared" si="7"/>
        <v>77.36</v>
      </c>
      <c r="AD84" s="758">
        <f t="shared" si="7"/>
        <v>97.72</v>
      </c>
      <c r="AE84" s="758">
        <f t="shared" si="7"/>
        <v>102.68</v>
      </c>
      <c r="AF84" s="758">
        <f t="shared" si="7"/>
        <v>116.16</v>
      </c>
      <c r="AG84" s="758">
        <f t="shared" si="7"/>
        <v>116.64</v>
      </c>
      <c r="AH84" s="758">
        <f t="shared" si="7"/>
        <v>116.64</v>
      </c>
    </row>
    <row r="85" spans="2:34">
      <c r="B85"/>
      <c r="C85"/>
      <c r="D85"/>
      <c r="E85"/>
      <c r="F85"/>
      <c r="G85"/>
      <c r="H85" s="731" t="s">
        <v>804</v>
      </c>
      <c r="I85" s="731">
        <v>70</v>
      </c>
      <c r="J85" s="731">
        <v>21</v>
      </c>
      <c r="K85" s="758">
        <f t="shared" si="7"/>
        <v>264.71899999999999</v>
      </c>
      <c r="L85" s="758">
        <f t="shared" si="7"/>
        <v>264.71899999999999</v>
      </c>
      <c r="M85" s="758">
        <f t="shared" si="7"/>
        <v>264.71899999999999</v>
      </c>
      <c r="N85" s="758">
        <f t="shared" si="7"/>
        <v>264.71899999999999</v>
      </c>
      <c r="O85" s="758">
        <f t="shared" si="7"/>
        <v>264.71899999999999</v>
      </c>
      <c r="P85" s="758">
        <f t="shared" si="7"/>
        <v>264.71899999999999</v>
      </c>
      <c r="Q85" s="758">
        <f t="shared" si="7"/>
        <v>264.71899999999999</v>
      </c>
      <c r="R85" s="758">
        <f t="shared" si="7"/>
        <v>264.71899999999999</v>
      </c>
      <c r="S85" s="758">
        <f t="shared" si="7"/>
        <v>264.71899999999999</v>
      </c>
      <c r="T85" s="758">
        <f t="shared" si="7"/>
        <v>264.71899999999999</v>
      </c>
      <c r="U85" s="758">
        <f t="shared" si="7"/>
        <v>264.71899999999999</v>
      </c>
      <c r="V85" s="758">
        <f t="shared" si="7"/>
        <v>264.71899999999999</v>
      </c>
      <c r="W85" s="758">
        <f t="shared" si="7"/>
        <v>264.71899999999999</v>
      </c>
      <c r="X85" s="758">
        <f t="shared" si="7"/>
        <v>264.71899999999999</v>
      </c>
      <c r="Y85" s="758">
        <f t="shared" si="7"/>
        <v>264.71899999999999</v>
      </c>
      <c r="Z85" s="758">
        <f t="shared" si="7"/>
        <v>243.971</v>
      </c>
      <c r="AA85" s="758">
        <f t="shared" si="7"/>
        <v>175.90299999999999</v>
      </c>
      <c r="AB85" s="758">
        <f t="shared" si="7"/>
        <v>175.90299999999999</v>
      </c>
      <c r="AC85" s="758">
        <f t="shared" si="7"/>
        <v>89.361999999999995</v>
      </c>
      <c r="AD85" s="758">
        <f t="shared" si="7"/>
        <v>43.042999999999999</v>
      </c>
      <c r="AE85" s="758">
        <f t="shared" si="7"/>
        <v>31.759</v>
      </c>
      <c r="AF85" s="758">
        <f t="shared" si="7"/>
        <v>1.0920000000000001</v>
      </c>
      <c r="AG85" s="758">
        <f t="shared" si="7"/>
        <v>0</v>
      </c>
      <c r="AH85" s="758">
        <f t="shared" si="7"/>
        <v>0</v>
      </c>
    </row>
    <row r="86" spans="2:34">
      <c r="B86"/>
      <c r="C86"/>
      <c r="D86"/>
      <c r="E86"/>
      <c r="F86"/>
      <c r="G86"/>
      <c r="H86" s="731" t="s">
        <v>805</v>
      </c>
      <c r="I86" s="731">
        <v>100</v>
      </c>
      <c r="J86" s="731"/>
      <c r="K86" s="758">
        <f t="shared" si="7"/>
        <v>16.3</v>
      </c>
      <c r="L86" s="758">
        <f t="shared" si="7"/>
        <v>16.3</v>
      </c>
      <c r="M86" s="758">
        <f t="shared" si="7"/>
        <v>16.3</v>
      </c>
      <c r="N86" s="758">
        <f t="shared" si="7"/>
        <v>16.3</v>
      </c>
      <c r="O86" s="758">
        <f t="shared" si="7"/>
        <v>16.3</v>
      </c>
      <c r="P86" s="758">
        <f t="shared" si="7"/>
        <v>16.3</v>
      </c>
      <c r="Q86" s="758">
        <f t="shared" si="7"/>
        <v>16.3</v>
      </c>
      <c r="R86" s="758">
        <f t="shared" si="7"/>
        <v>16.3</v>
      </c>
      <c r="S86" s="758">
        <f t="shared" si="7"/>
        <v>16.3</v>
      </c>
      <c r="T86" s="758">
        <f t="shared" si="7"/>
        <v>16.3</v>
      </c>
      <c r="U86" s="758">
        <f t="shared" si="7"/>
        <v>16.3</v>
      </c>
      <c r="V86" s="758">
        <f t="shared" si="7"/>
        <v>16.3</v>
      </c>
      <c r="W86" s="758">
        <f t="shared" si="7"/>
        <v>16.3</v>
      </c>
      <c r="X86" s="758">
        <f t="shared" si="7"/>
        <v>16.3</v>
      </c>
      <c r="Y86" s="758">
        <f t="shared" si="7"/>
        <v>14.7</v>
      </c>
      <c r="Z86" s="758">
        <f t="shared" si="7"/>
        <v>0.6</v>
      </c>
      <c r="AA86" s="758">
        <f t="shared" si="7"/>
        <v>0.6</v>
      </c>
      <c r="AB86" s="758">
        <f t="shared" si="7"/>
        <v>0.6</v>
      </c>
      <c r="AC86" s="758">
        <f t="shared" si="7"/>
        <v>0.6</v>
      </c>
      <c r="AD86" s="758">
        <f t="shared" si="7"/>
        <v>0.1</v>
      </c>
      <c r="AE86" s="758">
        <f t="shared" si="7"/>
        <v>0.1</v>
      </c>
      <c r="AF86" s="758">
        <f t="shared" si="7"/>
        <v>0</v>
      </c>
      <c r="AG86" s="758">
        <f t="shared" si="7"/>
        <v>0</v>
      </c>
      <c r="AH86" s="758">
        <f t="shared" si="7"/>
        <v>0</v>
      </c>
    </row>
    <row r="87" spans="2:34">
      <c r="B87"/>
      <c r="C87"/>
      <c r="D87"/>
      <c r="E87"/>
      <c r="F87"/>
      <c r="G87"/>
      <c r="H87" s="731" t="s">
        <v>806</v>
      </c>
      <c r="I87" s="731">
        <v>150</v>
      </c>
      <c r="J87" s="731"/>
      <c r="K87" s="758">
        <f t="shared" si="7"/>
        <v>10.5</v>
      </c>
      <c r="L87" s="758">
        <f t="shared" si="7"/>
        <v>10.5</v>
      </c>
      <c r="M87" s="758">
        <f t="shared" si="7"/>
        <v>10.5</v>
      </c>
      <c r="N87" s="758">
        <f t="shared" si="7"/>
        <v>10.5</v>
      </c>
      <c r="O87" s="758">
        <f t="shared" si="7"/>
        <v>10.5</v>
      </c>
      <c r="P87" s="758">
        <f t="shared" si="7"/>
        <v>10.5</v>
      </c>
      <c r="Q87" s="758">
        <f t="shared" si="7"/>
        <v>10.5</v>
      </c>
      <c r="R87" s="758">
        <f t="shared" si="7"/>
        <v>10.5</v>
      </c>
      <c r="S87" s="758">
        <f t="shared" si="7"/>
        <v>10.5</v>
      </c>
      <c r="T87" s="758">
        <f t="shared" si="7"/>
        <v>10.5</v>
      </c>
      <c r="U87" s="758">
        <f t="shared" si="7"/>
        <v>10.5</v>
      </c>
      <c r="V87" s="758">
        <f t="shared" si="7"/>
        <v>10.5</v>
      </c>
      <c r="W87" s="758">
        <f t="shared" si="7"/>
        <v>10.5</v>
      </c>
      <c r="X87" s="758">
        <f t="shared" si="7"/>
        <v>10.5</v>
      </c>
      <c r="Y87" s="758">
        <f t="shared" si="7"/>
        <v>10.5</v>
      </c>
      <c r="Z87" s="758">
        <f t="shared" si="7"/>
        <v>10.5</v>
      </c>
      <c r="AA87" s="758">
        <f t="shared" si="7"/>
        <v>10.5</v>
      </c>
      <c r="AB87" s="758">
        <f t="shared" si="7"/>
        <v>10.5</v>
      </c>
      <c r="AC87" s="758">
        <f t="shared" si="7"/>
        <v>10.5</v>
      </c>
      <c r="AD87" s="758">
        <f t="shared" si="7"/>
        <v>10.5</v>
      </c>
      <c r="AE87" s="758">
        <f t="shared" si="7"/>
        <v>5.25</v>
      </c>
      <c r="AF87" s="758">
        <f t="shared" si="7"/>
        <v>0</v>
      </c>
      <c r="AG87" s="758">
        <f t="shared" si="7"/>
        <v>0</v>
      </c>
      <c r="AH87" s="758">
        <f t="shared" si="7"/>
        <v>0</v>
      </c>
    </row>
    <row r="88" spans="2:34">
      <c r="B88"/>
      <c r="C88"/>
      <c r="D88"/>
      <c r="E88"/>
      <c r="F88"/>
      <c r="G88"/>
      <c r="H88" s="731" t="s">
        <v>807</v>
      </c>
      <c r="I88" s="731">
        <v>40</v>
      </c>
      <c r="J88" s="731"/>
      <c r="K88" s="758">
        <f t="shared" si="7"/>
        <v>0</v>
      </c>
      <c r="L88" s="758">
        <f t="shared" si="7"/>
        <v>0</v>
      </c>
      <c r="M88" s="758">
        <f t="shared" si="7"/>
        <v>0</v>
      </c>
      <c r="N88" s="758">
        <f t="shared" si="7"/>
        <v>0</v>
      </c>
      <c r="O88" s="758">
        <f t="shared" si="7"/>
        <v>0</v>
      </c>
      <c r="P88" s="758">
        <f t="shared" si="7"/>
        <v>0</v>
      </c>
      <c r="Q88" s="758">
        <f t="shared" si="7"/>
        <v>0</v>
      </c>
      <c r="R88" s="758">
        <f t="shared" si="7"/>
        <v>0</v>
      </c>
      <c r="S88" s="758">
        <f t="shared" si="7"/>
        <v>0</v>
      </c>
      <c r="T88" s="758">
        <f t="shared" si="7"/>
        <v>0</v>
      </c>
      <c r="U88" s="758">
        <f t="shared" si="7"/>
        <v>0</v>
      </c>
      <c r="V88" s="758">
        <f t="shared" si="7"/>
        <v>0</v>
      </c>
      <c r="W88" s="758">
        <f t="shared" si="7"/>
        <v>0</v>
      </c>
      <c r="X88" s="758">
        <f t="shared" si="7"/>
        <v>0</v>
      </c>
      <c r="Y88" s="758">
        <f t="shared" si="7"/>
        <v>3.04</v>
      </c>
      <c r="Z88" s="758">
        <f t="shared" si="7"/>
        <v>38.36</v>
      </c>
      <c r="AA88" s="758">
        <f t="shared" si="7"/>
        <v>38.36</v>
      </c>
      <c r="AB88" s="758">
        <f t="shared" si="7"/>
        <v>38.36</v>
      </c>
      <c r="AC88" s="758">
        <f t="shared" si="7"/>
        <v>38.36</v>
      </c>
      <c r="AD88" s="758">
        <f t="shared" si="7"/>
        <v>39.76</v>
      </c>
      <c r="AE88" s="758">
        <f t="shared" si="7"/>
        <v>41.16</v>
      </c>
      <c r="AF88" s="758">
        <f t="shared" si="7"/>
        <v>42.6</v>
      </c>
      <c r="AG88" s="758">
        <f t="shared" si="7"/>
        <v>42.6</v>
      </c>
      <c r="AH88" s="758">
        <f t="shared" si="7"/>
        <v>42.6</v>
      </c>
    </row>
    <row r="89" spans="2:34">
      <c r="B89"/>
      <c r="C89"/>
      <c r="D89"/>
      <c r="E89"/>
      <c r="F89"/>
      <c r="G89"/>
      <c r="H89" s="731" t="s">
        <v>808</v>
      </c>
      <c r="I89" s="731">
        <v>70</v>
      </c>
      <c r="J89" s="731">
        <v>21</v>
      </c>
      <c r="K89" s="758">
        <f t="shared" si="7"/>
        <v>76.349000000000004</v>
      </c>
      <c r="L89" s="758">
        <f t="shared" si="7"/>
        <v>76.349000000000004</v>
      </c>
      <c r="M89" s="758">
        <f t="shared" si="7"/>
        <v>76.349000000000004</v>
      </c>
      <c r="N89" s="758">
        <f t="shared" si="7"/>
        <v>76.349000000000004</v>
      </c>
      <c r="O89" s="758">
        <f t="shared" si="7"/>
        <v>76.349000000000004</v>
      </c>
      <c r="P89" s="758">
        <f t="shared" si="7"/>
        <v>76.349000000000004</v>
      </c>
      <c r="Q89" s="758">
        <f t="shared" si="7"/>
        <v>76.349000000000004</v>
      </c>
      <c r="R89" s="758">
        <f t="shared" si="7"/>
        <v>76.349000000000004</v>
      </c>
      <c r="S89" s="758">
        <f t="shared" si="7"/>
        <v>76.349000000000004</v>
      </c>
      <c r="T89" s="758">
        <f t="shared" si="7"/>
        <v>76.349000000000004</v>
      </c>
      <c r="U89" s="758">
        <f t="shared" si="7"/>
        <v>76.349000000000004</v>
      </c>
      <c r="V89" s="758">
        <f t="shared" si="7"/>
        <v>76.349000000000004</v>
      </c>
      <c r="W89" s="758">
        <f t="shared" si="7"/>
        <v>76.349000000000004</v>
      </c>
      <c r="X89" s="758">
        <f t="shared" si="7"/>
        <v>76.349000000000004</v>
      </c>
      <c r="Y89" s="758">
        <f t="shared" si="7"/>
        <v>70.888999999999996</v>
      </c>
      <c r="Z89" s="758">
        <f t="shared" si="7"/>
        <v>2.73</v>
      </c>
      <c r="AA89" s="758">
        <f t="shared" si="7"/>
        <v>2.73</v>
      </c>
      <c r="AB89" s="758">
        <f t="shared" si="7"/>
        <v>2.73</v>
      </c>
      <c r="AC89" s="758">
        <f t="shared" si="7"/>
        <v>2.73</v>
      </c>
      <c r="AD89" s="758">
        <f t="shared" si="7"/>
        <v>0</v>
      </c>
      <c r="AE89" s="758">
        <f t="shared" si="7"/>
        <v>0</v>
      </c>
      <c r="AF89" s="758">
        <f t="shared" si="7"/>
        <v>0</v>
      </c>
      <c r="AG89" s="758">
        <f t="shared" si="7"/>
        <v>0</v>
      </c>
      <c r="AH89" s="758">
        <f t="shared" si="7"/>
        <v>0</v>
      </c>
    </row>
    <row r="90" spans="2:34">
      <c r="B90"/>
      <c r="C90"/>
      <c r="D90"/>
      <c r="E90"/>
      <c r="F90"/>
      <c r="G90"/>
      <c r="H90" s="731" t="s">
        <v>809</v>
      </c>
      <c r="I90" s="731">
        <v>100</v>
      </c>
      <c r="J90" s="731"/>
      <c r="K90" s="758">
        <f t="shared" si="7"/>
        <v>15.9</v>
      </c>
      <c r="L90" s="758">
        <f t="shared" si="7"/>
        <v>15.9</v>
      </c>
      <c r="M90" s="758">
        <f t="shared" si="7"/>
        <v>15.9</v>
      </c>
      <c r="N90" s="758">
        <f t="shared" si="7"/>
        <v>15.9</v>
      </c>
      <c r="O90" s="758">
        <f t="shared" si="7"/>
        <v>15.9</v>
      </c>
      <c r="P90" s="758">
        <f t="shared" si="7"/>
        <v>15.9</v>
      </c>
      <c r="Q90" s="758">
        <f t="shared" si="7"/>
        <v>15.9</v>
      </c>
      <c r="R90" s="758">
        <f t="shared" si="7"/>
        <v>15.9</v>
      </c>
      <c r="S90" s="758">
        <f t="shared" si="7"/>
        <v>15.9</v>
      </c>
      <c r="T90" s="758">
        <f t="shared" si="7"/>
        <v>15.9</v>
      </c>
      <c r="U90" s="758">
        <f t="shared" si="7"/>
        <v>15.9</v>
      </c>
      <c r="V90" s="758">
        <f t="shared" si="7"/>
        <v>15.9</v>
      </c>
      <c r="W90" s="758">
        <f t="shared" si="7"/>
        <v>15.9</v>
      </c>
      <c r="X90" s="758">
        <f t="shared" si="7"/>
        <v>15.9</v>
      </c>
      <c r="Y90" s="758">
        <f t="shared" si="7"/>
        <v>15.9</v>
      </c>
      <c r="Z90" s="758">
        <f t="shared" si="7"/>
        <v>15.9</v>
      </c>
      <c r="AA90" s="758">
        <f t="shared" si="7"/>
        <v>15.9</v>
      </c>
      <c r="AB90" s="758">
        <f t="shared" si="7"/>
        <v>15.9</v>
      </c>
      <c r="AC90" s="758">
        <f t="shared" si="7"/>
        <v>15.9</v>
      </c>
      <c r="AD90" s="758">
        <f t="shared" si="7"/>
        <v>15.9</v>
      </c>
      <c r="AE90" s="758">
        <f t="shared" si="7"/>
        <v>15.9</v>
      </c>
      <c r="AF90" s="758">
        <f t="shared" si="7"/>
        <v>0.5</v>
      </c>
      <c r="AG90" s="758">
        <f t="shared" si="7"/>
        <v>0</v>
      </c>
      <c r="AH90" s="758">
        <f t="shared" si="7"/>
        <v>0</v>
      </c>
    </row>
    <row r="91" spans="2:34">
      <c r="B91"/>
      <c r="C91"/>
      <c r="D91"/>
      <c r="E91"/>
      <c r="F91"/>
      <c r="G91"/>
      <c r="H91" s="731" t="s">
        <v>810</v>
      </c>
      <c r="I91" s="731">
        <v>40</v>
      </c>
      <c r="J91" s="731"/>
      <c r="K91" s="758">
        <f t="shared" si="7"/>
        <v>0</v>
      </c>
      <c r="L91" s="758">
        <f t="shared" si="7"/>
        <v>0</v>
      </c>
      <c r="M91" s="758">
        <f t="shared" si="7"/>
        <v>0</v>
      </c>
      <c r="N91" s="758">
        <f t="shared" si="7"/>
        <v>0</v>
      </c>
      <c r="O91" s="758">
        <f t="shared" si="7"/>
        <v>0</v>
      </c>
      <c r="P91" s="758">
        <f t="shared" si="7"/>
        <v>0</v>
      </c>
      <c r="Q91" s="758">
        <f t="shared" si="7"/>
        <v>0</v>
      </c>
      <c r="R91" s="758">
        <f t="shared" si="7"/>
        <v>0</v>
      </c>
      <c r="S91" s="758">
        <f t="shared" si="7"/>
        <v>0</v>
      </c>
      <c r="T91" s="758">
        <f t="shared" si="7"/>
        <v>0</v>
      </c>
      <c r="U91" s="758">
        <f t="shared" si="7"/>
        <v>0</v>
      </c>
      <c r="V91" s="758">
        <f t="shared" si="7"/>
        <v>0</v>
      </c>
      <c r="W91" s="758">
        <f t="shared" si="7"/>
        <v>0</v>
      </c>
      <c r="X91" s="758">
        <f t="shared" si="7"/>
        <v>0</v>
      </c>
      <c r="Y91" s="758">
        <f t="shared" si="7"/>
        <v>0</v>
      </c>
      <c r="Z91" s="758">
        <f t="shared" si="7"/>
        <v>0</v>
      </c>
      <c r="AA91" s="758">
        <f t="shared" si="7"/>
        <v>0</v>
      </c>
      <c r="AB91" s="758">
        <f t="shared" si="7"/>
        <v>0</v>
      </c>
      <c r="AC91" s="758">
        <f t="shared" si="7"/>
        <v>0</v>
      </c>
      <c r="AD91" s="758">
        <f t="shared" si="7"/>
        <v>0</v>
      </c>
      <c r="AE91" s="758">
        <f t="shared" si="7"/>
        <v>0</v>
      </c>
      <c r="AF91" s="758">
        <f t="shared" si="7"/>
        <v>6.16</v>
      </c>
      <c r="AG91" s="758">
        <f t="shared" si="7"/>
        <v>6.36</v>
      </c>
      <c r="AH91" s="758">
        <f t="shared" si="7"/>
        <v>6.36</v>
      </c>
    </row>
    <row r="92" spans="2:34">
      <c r="B92"/>
      <c r="C92"/>
      <c r="D92"/>
      <c r="E92"/>
      <c r="F92"/>
      <c r="G92"/>
      <c r="H92" s="731" t="s">
        <v>811</v>
      </c>
      <c r="I92" s="731">
        <v>100</v>
      </c>
      <c r="J92" s="731">
        <v>30</v>
      </c>
      <c r="K92" s="758">
        <f t="shared" si="7"/>
        <v>199.42</v>
      </c>
      <c r="L92" s="758">
        <f t="shared" si="7"/>
        <v>173.16</v>
      </c>
      <c r="M92" s="758">
        <f t="shared" si="7"/>
        <v>67.599999999999994</v>
      </c>
      <c r="N92" s="758">
        <f t="shared" si="7"/>
        <v>26.91</v>
      </c>
      <c r="O92" s="758">
        <f t="shared" si="7"/>
        <v>26.91</v>
      </c>
      <c r="P92" s="758">
        <f t="shared" si="7"/>
        <v>21.58</v>
      </c>
      <c r="Q92" s="758">
        <f t="shared" si="7"/>
        <v>21.58</v>
      </c>
      <c r="R92" s="758">
        <f t="shared" si="7"/>
        <v>15.73</v>
      </c>
      <c r="S92" s="758">
        <f t="shared" si="7"/>
        <v>14.17</v>
      </c>
      <c r="T92" s="758">
        <f t="shared" si="7"/>
        <v>14.17</v>
      </c>
      <c r="U92" s="758">
        <f t="shared" si="7"/>
        <v>14.17</v>
      </c>
      <c r="V92" s="758">
        <f t="shared" si="7"/>
        <v>0.26</v>
      </c>
      <c r="W92" s="758">
        <f t="shared" si="7"/>
        <v>0.13</v>
      </c>
      <c r="X92" s="758">
        <f t="shared" si="7"/>
        <v>0.13</v>
      </c>
      <c r="Y92" s="758">
        <f t="shared" si="7"/>
        <v>0.13</v>
      </c>
      <c r="Z92" s="758">
        <f t="shared" si="7"/>
        <v>0.13</v>
      </c>
      <c r="AA92" s="758">
        <f t="shared" si="7"/>
        <v>0.13</v>
      </c>
      <c r="AB92" s="758">
        <f t="shared" si="7"/>
        <v>0.13</v>
      </c>
      <c r="AC92" s="758">
        <f t="shared" si="7"/>
        <v>0.13</v>
      </c>
      <c r="AD92" s="758">
        <f t="shared" si="7"/>
        <v>0.13</v>
      </c>
      <c r="AE92" s="758">
        <f t="shared" si="7"/>
        <v>0.13</v>
      </c>
      <c r="AF92" s="758">
        <f t="shared" si="7"/>
        <v>0</v>
      </c>
      <c r="AG92" s="758">
        <f t="shared" si="7"/>
        <v>0</v>
      </c>
      <c r="AH92" s="758">
        <f t="shared" si="7"/>
        <v>0</v>
      </c>
    </row>
    <row r="93" spans="2:34">
      <c r="B93"/>
      <c r="C93"/>
      <c r="D93"/>
      <c r="E93"/>
      <c r="F93"/>
      <c r="G93"/>
      <c r="H93" s="731" t="s">
        <v>813</v>
      </c>
      <c r="I93" s="731">
        <v>108</v>
      </c>
      <c r="J93" s="731"/>
      <c r="K93" s="758">
        <f t="shared" si="7"/>
        <v>0</v>
      </c>
      <c r="L93" s="758">
        <f t="shared" si="7"/>
        <v>0</v>
      </c>
      <c r="M93" s="758">
        <f t="shared" si="7"/>
        <v>0</v>
      </c>
      <c r="N93" s="758">
        <f t="shared" si="7"/>
        <v>0</v>
      </c>
      <c r="O93" s="758">
        <f t="shared" si="7"/>
        <v>0</v>
      </c>
      <c r="P93" s="758">
        <f t="shared" si="7"/>
        <v>3.78</v>
      </c>
      <c r="Q93" s="758">
        <f t="shared" si="7"/>
        <v>3.78</v>
      </c>
      <c r="R93" s="758">
        <f t="shared" si="7"/>
        <v>3.78</v>
      </c>
      <c r="S93" s="758">
        <f t="shared" si="7"/>
        <v>3.78</v>
      </c>
      <c r="T93" s="758">
        <f t="shared" si="7"/>
        <v>3.78</v>
      </c>
      <c r="U93" s="758">
        <f t="shared" si="7"/>
        <v>3.78</v>
      </c>
      <c r="V93" s="758">
        <f t="shared" si="7"/>
        <v>3.78</v>
      </c>
      <c r="W93" s="758">
        <f t="shared" si="7"/>
        <v>3.78</v>
      </c>
      <c r="X93" s="758">
        <f t="shared" si="7"/>
        <v>3.78</v>
      </c>
      <c r="Y93" s="758">
        <f t="shared" si="7"/>
        <v>3.78</v>
      </c>
      <c r="Z93" s="758">
        <f t="shared" si="7"/>
        <v>3.78</v>
      </c>
      <c r="AA93" s="758">
        <f t="shared" si="7"/>
        <v>3.78</v>
      </c>
      <c r="AB93" s="758">
        <f t="shared" si="7"/>
        <v>3.78</v>
      </c>
      <c r="AC93" s="758">
        <f t="shared" si="7"/>
        <v>3.78</v>
      </c>
      <c r="AD93" s="758">
        <f t="shared" si="7"/>
        <v>3.78</v>
      </c>
      <c r="AE93" s="758">
        <f t="shared" si="7"/>
        <v>3.78</v>
      </c>
      <c r="AF93" s="758">
        <f t="shared" si="7"/>
        <v>3.78</v>
      </c>
      <c r="AG93" s="758">
        <f t="shared" si="7"/>
        <v>3.78</v>
      </c>
      <c r="AH93" s="758">
        <f t="shared" si="7"/>
        <v>3.78</v>
      </c>
    </row>
    <row r="94" spans="2:34">
      <c r="B94"/>
      <c r="C94"/>
      <c r="D94"/>
      <c r="E94"/>
      <c r="F94"/>
      <c r="G94"/>
      <c r="H94" s="731" t="s">
        <v>815</v>
      </c>
      <c r="I94" s="731">
        <v>150</v>
      </c>
      <c r="J94" s="731">
        <v>46</v>
      </c>
      <c r="K94" s="758">
        <f t="shared" si="7"/>
        <v>547.62400000000002</v>
      </c>
      <c r="L94" s="758">
        <f t="shared" si="7"/>
        <v>499.40800000000002</v>
      </c>
      <c r="M94" s="758">
        <f t="shared" si="7"/>
        <v>427.084</v>
      </c>
      <c r="N94" s="758">
        <f t="shared" si="7"/>
        <v>360.24799999999999</v>
      </c>
      <c r="O94" s="758">
        <f t="shared" si="7"/>
        <v>359.464</v>
      </c>
      <c r="P94" s="758">
        <f t="shared" si="7"/>
        <v>244.21600000000001</v>
      </c>
      <c r="Q94" s="758">
        <f t="shared" si="7"/>
        <v>193.648</v>
      </c>
      <c r="R94" s="758">
        <f t="shared" si="7"/>
        <v>157.78</v>
      </c>
      <c r="S94" s="758">
        <f t="shared" si="7"/>
        <v>9.9960000000000004</v>
      </c>
      <c r="T94" s="758">
        <f t="shared" si="7"/>
        <v>9.9960000000000004</v>
      </c>
      <c r="U94" s="758">
        <f t="shared" si="7"/>
        <v>9.9960000000000004</v>
      </c>
      <c r="V94" s="758">
        <f t="shared" si="7"/>
        <v>8.82</v>
      </c>
      <c r="W94" s="758">
        <f t="shared" si="7"/>
        <v>0.19600000000000001</v>
      </c>
      <c r="X94" s="758">
        <f t="shared" si="7"/>
        <v>0.19600000000000001</v>
      </c>
      <c r="Y94" s="758">
        <f t="shared" si="7"/>
        <v>0.19600000000000001</v>
      </c>
      <c r="Z94" s="758">
        <f t="shared" ref="Z94:AH94" si="8">($I94+$J94)*Z37/1000</f>
        <v>0.19600000000000001</v>
      </c>
      <c r="AA94" s="758">
        <f t="shared" si="8"/>
        <v>0.19600000000000001</v>
      </c>
      <c r="AB94" s="758">
        <f t="shared" si="8"/>
        <v>0.19600000000000001</v>
      </c>
      <c r="AC94" s="758">
        <f t="shared" si="8"/>
        <v>0.19600000000000001</v>
      </c>
      <c r="AD94" s="758">
        <f t="shared" si="8"/>
        <v>0</v>
      </c>
      <c r="AE94" s="758">
        <f t="shared" si="8"/>
        <v>0</v>
      </c>
      <c r="AF94" s="758">
        <f t="shared" si="8"/>
        <v>0</v>
      </c>
      <c r="AG94" s="758">
        <f t="shared" si="8"/>
        <v>0</v>
      </c>
      <c r="AH94" s="758">
        <f t="shared" si="8"/>
        <v>0</v>
      </c>
    </row>
    <row r="95" spans="2:34">
      <c r="B95"/>
      <c r="C95"/>
      <c r="D95"/>
      <c r="E95"/>
      <c r="F95"/>
      <c r="G95"/>
      <c r="H95" s="731" t="s">
        <v>817</v>
      </c>
      <c r="I95" s="731">
        <v>200</v>
      </c>
      <c r="J95" s="731">
        <v>55</v>
      </c>
      <c r="K95" s="758">
        <f t="shared" ref="K95:AH105" si="9">($I95+$J95)*K38/1000</f>
        <v>256.52999999999997</v>
      </c>
      <c r="L95" s="758">
        <f t="shared" si="9"/>
        <v>231.79499999999999</v>
      </c>
      <c r="M95" s="758">
        <f t="shared" si="9"/>
        <v>84.15</v>
      </c>
      <c r="N95" s="758">
        <f t="shared" si="9"/>
        <v>71.400000000000006</v>
      </c>
      <c r="O95" s="758">
        <f t="shared" si="9"/>
        <v>71.400000000000006</v>
      </c>
      <c r="P95" s="758">
        <f t="shared" si="9"/>
        <v>45.645000000000003</v>
      </c>
      <c r="Q95" s="758">
        <f t="shared" si="9"/>
        <v>42.075000000000003</v>
      </c>
      <c r="R95" s="758">
        <f t="shared" si="9"/>
        <v>31.11</v>
      </c>
      <c r="S95" s="758">
        <f t="shared" si="9"/>
        <v>12.75</v>
      </c>
      <c r="T95" s="758">
        <f t="shared" si="9"/>
        <v>12.75</v>
      </c>
      <c r="U95" s="758">
        <f t="shared" si="9"/>
        <v>12.75</v>
      </c>
      <c r="V95" s="758">
        <f t="shared" si="9"/>
        <v>12.75</v>
      </c>
      <c r="W95" s="758">
        <f t="shared" si="9"/>
        <v>4.08</v>
      </c>
      <c r="X95" s="758">
        <f t="shared" si="9"/>
        <v>4.08</v>
      </c>
      <c r="Y95" s="758">
        <f t="shared" si="9"/>
        <v>4.08</v>
      </c>
      <c r="Z95" s="758">
        <f t="shared" si="9"/>
        <v>4.08</v>
      </c>
      <c r="AA95" s="758">
        <f t="shared" si="9"/>
        <v>4.08</v>
      </c>
      <c r="AB95" s="758">
        <f t="shared" si="9"/>
        <v>4.08</v>
      </c>
      <c r="AC95" s="758">
        <f t="shared" si="9"/>
        <v>4.08</v>
      </c>
      <c r="AD95" s="758">
        <f t="shared" si="9"/>
        <v>0</v>
      </c>
      <c r="AE95" s="758">
        <f t="shared" si="9"/>
        <v>0</v>
      </c>
      <c r="AF95" s="758">
        <f t="shared" si="9"/>
        <v>0</v>
      </c>
      <c r="AG95" s="758">
        <f t="shared" si="9"/>
        <v>0</v>
      </c>
      <c r="AH95" s="758">
        <f t="shared" si="9"/>
        <v>0</v>
      </c>
    </row>
    <row r="96" spans="2:34">
      <c r="B96"/>
      <c r="C96"/>
      <c r="D96"/>
      <c r="E96"/>
      <c r="F96"/>
      <c r="G96"/>
      <c r="H96" s="731" t="s">
        <v>818</v>
      </c>
      <c r="I96" s="731">
        <v>250</v>
      </c>
      <c r="J96" s="731">
        <v>60</v>
      </c>
      <c r="K96" s="758">
        <f t="shared" si="9"/>
        <v>293.26</v>
      </c>
      <c r="L96" s="758">
        <f t="shared" si="9"/>
        <v>246.76</v>
      </c>
      <c r="M96" s="758">
        <f t="shared" si="9"/>
        <v>225.99</v>
      </c>
      <c r="N96" s="758">
        <f t="shared" si="9"/>
        <v>210.18</v>
      </c>
      <c r="O96" s="758">
        <f t="shared" si="9"/>
        <v>198.09</v>
      </c>
      <c r="P96" s="758">
        <f t="shared" si="9"/>
        <v>194.37</v>
      </c>
      <c r="Q96" s="758">
        <f t="shared" si="9"/>
        <v>179.8</v>
      </c>
      <c r="R96" s="758">
        <f t="shared" si="9"/>
        <v>68.510000000000005</v>
      </c>
      <c r="S96" s="758">
        <f t="shared" si="9"/>
        <v>17.670000000000002</v>
      </c>
      <c r="T96" s="758">
        <f t="shared" si="9"/>
        <v>17.670000000000002</v>
      </c>
      <c r="U96" s="758">
        <f t="shared" si="9"/>
        <v>17.670000000000002</v>
      </c>
      <c r="V96" s="758">
        <f t="shared" si="9"/>
        <v>17.670000000000002</v>
      </c>
      <c r="W96" s="758">
        <f t="shared" si="9"/>
        <v>0.62</v>
      </c>
      <c r="X96" s="758">
        <f t="shared" si="9"/>
        <v>0.62</v>
      </c>
      <c r="Y96" s="758">
        <f t="shared" si="9"/>
        <v>0.62</v>
      </c>
      <c r="Z96" s="758">
        <f t="shared" si="9"/>
        <v>0.62</v>
      </c>
      <c r="AA96" s="758">
        <f t="shared" si="9"/>
        <v>0.62</v>
      </c>
      <c r="AB96" s="758">
        <f t="shared" si="9"/>
        <v>0.62</v>
      </c>
      <c r="AC96" s="758">
        <f t="shared" si="9"/>
        <v>0.62</v>
      </c>
      <c r="AD96" s="758">
        <f t="shared" si="9"/>
        <v>0</v>
      </c>
      <c r="AE96" s="758">
        <f t="shared" si="9"/>
        <v>0</v>
      </c>
      <c r="AF96" s="758">
        <f t="shared" si="9"/>
        <v>0</v>
      </c>
      <c r="AG96" s="758">
        <f t="shared" si="9"/>
        <v>0</v>
      </c>
      <c r="AH96" s="758">
        <f t="shared" si="9"/>
        <v>0</v>
      </c>
    </row>
    <row r="97" spans="2:34">
      <c r="B97"/>
      <c r="C97"/>
      <c r="D97"/>
      <c r="E97"/>
      <c r="F97"/>
      <c r="G97"/>
      <c r="H97" s="731" t="s">
        <v>819</v>
      </c>
      <c r="I97" s="731">
        <v>32</v>
      </c>
      <c r="J97" s="731"/>
      <c r="K97" s="758">
        <f t="shared" si="9"/>
        <v>0</v>
      </c>
      <c r="L97" s="758">
        <f t="shared" si="9"/>
        <v>0</v>
      </c>
      <c r="M97" s="758">
        <f t="shared" si="9"/>
        <v>0</v>
      </c>
      <c r="N97" s="758">
        <f t="shared" si="9"/>
        <v>0</v>
      </c>
      <c r="O97" s="758">
        <f t="shared" si="9"/>
        <v>0</v>
      </c>
      <c r="P97" s="758">
        <f t="shared" si="9"/>
        <v>0.73599999999999999</v>
      </c>
      <c r="Q97" s="758">
        <f t="shared" si="9"/>
        <v>0.73599999999999999</v>
      </c>
      <c r="R97" s="758">
        <f t="shared" si="9"/>
        <v>0.73599999999999999</v>
      </c>
      <c r="S97" s="758">
        <f t="shared" si="9"/>
        <v>0.73599999999999999</v>
      </c>
      <c r="T97" s="758">
        <f t="shared" si="9"/>
        <v>0.73599999999999999</v>
      </c>
      <c r="U97" s="758">
        <f t="shared" si="9"/>
        <v>0.73599999999999999</v>
      </c>
      <c r="V97" s="758">
        <f t="shared" si="9"/>
        <v>0.73599999999999999</v>
      </c>
      <c r="W97" s="758">
        <f t="shared" si="9"/>
        <v>0.73599999999999999</v>
      </c>
      <c r="X97" s="758">
        <f t="shared" si="9"/>
        <v>0.73599999999999999</v>
      </c>
      <c r="Y97" s="758">
        <f t="shared" si="9"/>
        <v>0.73599999999999999</v>
      </c>
      <c r="Z97" s="758">
        <f t="shared" si="9"/>
        <v>0.73599999999999999</v>
      </c>
      <c r="AA97" s="758">
        <f t="shared" si="9"/>
        <v>0.73599999999999999</v>
      </c>
      <c r="AB97" s="758">
        <f t="shared" si="9"/>
        <v>0.73599999999999999</v>
      </c>
      <c r="AC97" s="758">
        <f t="shared" si="9"/>
        <v>0.73599999999999999</v>
      </c>
      <c r="AD97" s="758">
        <f t="shared" si="9"/>
        <v>0.73599999999999999</v>
      </c>
      <c r="AE97" s="758">
        <f t="shared" si="9"/>
        <v>0.73599999999999999</v>
      </c>
      <c r="AF97" s="758">
        <f t="shared" si="9"/>
        <v>0.73599999999999999</v>
      </c>
      <c r="AG97" s="758">
        <f t="shared" si="9"/>
        <v>0.73599999999999999</v>
      </c>
      <c r="AH97" s="758">
        <f t="shared" si="9"/>
        <v>0.73599999999999999</v>
      </c>
    </row>
    <row r="98" spans="2:34">
      <c r="B98"/>
      <c r="C98"/>
      <c r="D98"/>
      <c r="E98"/>
      <c r="F98"/>
      <c r="G98"/>
      <c r="H98" s="731" t="s">
        <v>820</v>
      </c>
      <c r="I98" s="731">
        <v>500</v>
      </c>
      <c r="J98" s="731"/>
      <c r="K98" s="758">
        <f t="shared" si="9"/>
        <v>0.5</v>
      </c>
      <c r="L98" s="758">
        <f t="shared" si="9"/>
        <v>0</v>
      </c>
      <c r="M98" s="758">
        <f t="shared" si="9"/>
        <v>0</v>
      </c>
      <c r="N98" s="758">
        <f t="shared" si="9"/>
        <v>0</v>
      </c>
      <c r="O98" s="758">
        <f t="shared" si="9"/>
        <v>0</v>
      </c>
      <c r="P98" s="758">
        <f t="shared" si="9"/>
        <v>0</v>
      </c>
      <c r="Q98" s="758">
        <f t="shared" si="9"/>
        <v>0</v>
      </c>
      <c r="R98" s="758">
        <f t="shared" si="9"/>
        <v>0</v>
      </c>
      <c r="S98" s="758">
        <f t="shared" si="9"/>
        <v>0</v>
      </c>
      <c r="T98" s="758">
        <f t="shared" si="9"/>
        <v>0</v>
      </c>
      <c r="U98" s="758">
        <f t="shared" si="9"/>
        <v>0</v>
      </c>
      <c r="V98" s="758">
        <f t="shared" si="9"/>
        <v>0</v>
      </c>
      <c r="W98" s="758">
        <f t="shared" si="9"/>
        <v>0</v>
      </c>
      <c r="X98" s="758">
        <f t="shared" si="9"/>
        <v>0</v>
      </c>
      <c r="Y98" s="758">
        <f t="shared" si="9"/>
        <v>0</v>
      </c>
      <c r="Z98" s="758">
        <f t="shared" si="9"/>
        <v>0</v>
      </c>
      <c r="AA98" s="758">
        <f t="shared" si="9"/>
        <v>0</v>
      </c>
      <c r="AB98" s="758">
        <f t="shared" si="9"/>
        <v>0</v>
      </c>
      <c r="AC98" s="758">
        <f t="shared" si="9"/>
        <v>0</v>
      </c>
      <c r="AD98" s="758">
        <f t="shared" si="9"/>
        <v>0</v>
      </c>
      <c r="AE98" s="758">
        <f t="shared" si="9"/>
        <v>0</v>
      </c>
      <c r="AF98" s="758">
        <f t="shared" si="9"/>
        <v>0</v>
      </c>
      <c r="AG98" s="758">
        <f t="shared" si="9"/>
        <v>0</v>
      </c>
      <c r="AH98" s="758">
        <f t="shared" si="9"/>
        <v>0</v>
      </c>
    </row>
    <row r="99" spans="2:34">
      <c r="B99"/>
      <c r="C99"/>
      <c r="D99"/>
      <c r="E99"/>
      <c r="F99"/>
      <c r="G99"/>
      <c r="H99" s="731" t="s">
        <v>821</v>
      </c>
      <c r="I99" s="731">
        <v>70</v>
      </c>
      <c r="J99" s="731">
        <v>21</v>
      </c>
      <c r="K99" s="758">
        <f t="shared" si="9"/>
        <v>5.8239999999999998</v>
      </c>
      <c r="L99" s="758">
        <f t="shared" si="9"/>
        <v>5.8239999999999998</v>
      </c>
      <c r="M99" s="758">
        <f t="shared" si="9"/>
        <v>5.8239999999999998</v>
      </c>
      <c r="N99" s="758">
        <f t="shared" si="9"/>
        <v>2.3660000000000001</v>
      </c>
      <c r="O99" s="758">
        <f t="shared" si="9"/>
        <v>2.3660000000000001</v>
      </c>
      <c r="P99" s="758">
        <f t="shared" si="9"/>
        <v>0.36399999999999999</v>
      </c>
      <c r="Q99" s="758">
        <f t="shared" si="9"/>
        <v>0.36399999999999999</v>
      </c>
      <c r="R99" s="758">
        <f t="shared" si="9"/>
        <v>0.36399999999999999</v>
      </c>
      <c r="S99" s="758">
        <f t="shared" si="9"/>
        <v>0.36399999999999999</v>
      </c>
      <c r="T99" s="758">
        <f t="shared" si="9"/>
        <v>0.36399999999999999</v>
      </c>
      <c r="U99" s="758">
        <f t="shared" si="9"/>
        <v>0.36399999999999999</v>
      </c>
      <c r="V99" s="758">
        <f t="shared" si="9"/>
        <v>0.36399999999999999</v>
      </c>
      <c r="W99" s="758">
        <f t="shared" si="9"/>
        <v>9.0999999999999998E-2</v>
      </c>
      <c r="X99" s="758">
        <f t="shared" si="9"/>
        <v>9.0999999999999998E-2</v>
      </c>
      <c r="Y99" s="758">
        <f t="shared" si="9"/>
        <v>9.0999999999999998E-2</v>
      </c>
      <c r="Z99" s="758">
        <f t="shared" si="9"/>
        <v>9.0999999999999998E-2</v>
      </c>
      <c r="AA99" s="758">
        <f t="shared" si="9"/>
        <v>9.0999999999999998E-2</v>
      </c>
      <c r="AB99" s="758">
        <f t="shared" si="9"/>
        <v>9.0999999999999998E-2</v>
      </c>
      <c r="AC99" s="758">
        <f t="shared" si="9"/>
        <v>9.0999999999999998E-2</v>
      </c>
      <c r="AD99" s="758">
        <f t="shared" si="9"/>
        <v>9.0999999999999998E-2</v>
      </c>
      <c r="AE99" s="758">
        <f t="shared" si="9"/>
        <v>0</v>
      </c>
      <c r="AF99" s="758">
        <f t="shared" si="9"/>
        <v>0</v>
      </c>
      <c r="AG99" s="758">
        <f t="shared" si="9"/>
        <v>0</v>
      </c>
      <c r="AH99" s="758">
        <f t="shared" si="9"/>
        <v>0</v>
      </c>
    </row>
    <row r="100" spans="2:34">
      <c r="B100"/>
      <c r="C100"/>
      <c r="D100"/>
      <c r="E100"/>
      <c r="F100"/>
      <c r="G100"/>
      <c r="H100" s="731" t="s">
        <v>822</v>
      </c>
      <c r="I100" s="731">
        <v>40</v>
      </c>
      <c r="J100" s="731"/>
      <c r="K100" s="758">
        <f t="shared" si="9"/>
        <v>0</v>
      </c>
      <c r="L100" s="758">
        <f t="shared" si="9"/>
        <v>0</v>
      </c>
      <c r="M100" s="758">
        <f t="shared" si="9"/>
        <v>0</v>
      </c>
      <c r="N100" s="758">
        <f t="shared" si="9"/>
        <v>0</v>
      </c>
      <c r="O100" s="758">
        <f t="shared" si="9"/>
        <v>0</v>
      </c>
      <c r="P100" s="758">
        <f t="shared" si="9"/>
        <v>0</v>
      </c>
      <c r="Q100" s="758">
        <f t="shared" si="9"/>
        <v>0</v>
      </c>
      <c r="R100" s="758">
        <f t="shared" si="9"/>
        <v>0</v>
      </c>
      <c r="S100" s="758">
        <f t="shared" si="9"/>
        <v>0</v>
      </c>
      <c r="T100" s="758">
        <f t="shared" si="9"/>
        <v>0</v>
      </c>
      <c r="U100" s="758">
        <f t="shared" si="9"/>
        <v>0</v>
      </c>
      <c r="V100" s="758">
        <f t="shared" si="9"/>
        <v>0</v>
      </c>
      <c r="W100" s="758">
        <f t="shared" si="9"/>
        <v>0</v>
      </c>
      <c r="X100" s="758">
        <f t="shared" si="9"/>
        <v>0</v>
      </c>
      <c r="Y100" s="758">
        <f t="shared" si="9"/>
        <v>0</v>
      </c>
      <c r="Z100" s="758">
        <f t="shared" si="9"/>
        <v>0</v>
      </c>
      <c r="AA100" s="758">
        <f t="shared" si="9"/>
        <v>0</v>
      </c>
      <c r="AB100" s="758">
        <f t="shared" si="9"/>
        <v>0</v>
      </c>
      <c r="AC100" s="758">
        <f t="shared" si="9"/>
        <v>0</v>
      </c>
      <c r="AD100" s="758">
        <f t="shared" si="9"/>
        <v>0</v>
      </c>
      <c r="AE100" s="758">
        <f t="shared" si="9"/>
        <v>2.04</v>
      </c>
      <c r="AF100" s="758">
        <f t="shared" si="9"/>
        <v>2.16</v>
      </c>
      <c r="AG100" s="758">
        <f t="shared" si="9"/>
        <v>2.16</v>
      </c>
      <c r="AH100" s="758">
        <f t="shared" si="9"/>
        <v>2.16</v>
      </c>
    </row>
    <row r="101" spans="2:34">
      <c r="B101"/>
      <c r="C101"/>
      <c r="D101"/>
      <c r="E101"/>
      <c r="F101"/>
      <c r="G101"/>
      <c r="H101" s="731" t="s">
        <v>823</v>
      </c>
      <c r="I101" s="731">
        <v>25</v>
      </c>
      <c r="J101" s="731"/>
      <c r="K101" s="758">
        <f t="shared" si="9"/>
        <v>0</v>
      </c>
      <c r="L101" s="758">
        <f t="shared" si="9"/>
        <v>0</v>
      </c>
      <c r="M101" s="758">
        <f t="shared" si="9"/>
        <v>0</v>
      </c>
      <c r="N101" s="758">
        <f t="shared" si="9"/>
        <v>0</v>
      </c>
      <c r="O101" s="758">
        <f t="shared" si="9"/>
        <v>0</v>
      </c>
      <c r="P101" s="758">
        <f t="shared" si="9"/>
        <v>0</v>
      </c>
      <c r="Q101" s="758">
        <f t="shared" si="9"/>
        <v>0</v>
      </c>
      <c r="R101" s="758">
        <f t="shared" si="9"/>
        <v>0</v>
      </c>
      <c r="S101" s="758">
        <f t="shared" si="9"/>
        <v>0</v>
      </c>
      <c r="T101" s="758">
        <f t="shared" si="9"/>
        <v>0</v>
      </c>
      <c r="U101" s="758">
        <f t="shared" si="9"/>
        <v>0</v>
      </c>
      <c r="V101" s="758">
        <f t="shared" si="9"/>
        <v>0</v>
      </c>
      <c r="W101" s="758">
        <f t="shared" si="9"/>
        <v>0</v>
      </c>
      <c r="X101" s="758">
        <f t="shared" si="9"/>
        <v>0</v>
      </c>
      <c r="Y101" s="758">
        <f t="shared" si="9"/>
        <v>0</v>
      </c>
      <c r="Z101" s="758">
        <f t="shared" si="9"/>
        <v>0</v>
      </c>
      <c r="AA101" s="758">
        <f t="shared" si="9"/>
        <v>0</v>
      </c>
      <c r="AB101" s="758">
        <f t="shared" si="9"/>
        <v>0</v>
      </c>
      <c r="AC101" s="758">
        <f t="shared" si="9"/>
        <v>0</v>
      </c>
      <c r="AD101" s="758">
        <f t="shared" si="9"/>
        <v>0</v>
      </c>
      <c r="AE101" s="758">
        <f t="shared" si="9"/>
        <v>0</v>
      </c>
      <c r="AF101" s="758">
        <f t="shared" si="9"/>
        <v>2.25</v>
      </c>
      <c r="AG101" s="758">
        <f t="shared" si="9"/>
        <v>2.25</v>
      </c>
      <c r="AH101" s="758">
        <f t="shared" si="9"/>
        <v>2.25</v>
      </c>
    </row>
    <row r="102" spans="2:34">
      <c r="B102"/>
      <c r="C102"/>
      <c r="D102"/>
      <c r="E102"/>
      <c r="F102"/>
      <c r="G102"/>
      <c r="H102" s="731" t="s">
        <v>824</v>
      </c>
      <c r="I102" s="731">
        <v>100</v>
      </c>
      <c r="J102" s="731"/>
      <c r="K102" s="758">
        <f t="shared" si="9"/>
        <v>0.7</v>
      </c>
      <c r="L102" s="758">
        <f t="shared" si="9"/>
        <v>0.7</v>
      </c>
      <c r="M102" s="758">
        <f t="shared" si="9"/>
        <v>0.7</v>
      </c>
      <c r="N102" s="758">
        <f t="shared" si="9"/>
        <v>0.7</v>
      </c>
      <c r="O102" s="758">
        <f t="shared" si="9"/>
        <v>0.7</v>
      </c>
      <c r="P102" s="758">
        <f t="shared" si="9"/>
        <v>0.7</v>
      </c>
      <c r="Q102" s="758">
        <f t="shared" si="9"/>
        <v>0.7</v>
      </c>
      <c r="R102" s="758">
        <f t="shared" si="9"/>
        <v>0.7</v>
      </c>
      <c r="S102" s="758">
        <f t="shared" si="9"/>
        <v>0.7</v>
      </c>
      <c r="T102" s="758">
        <f t="shared" si="9"/>
        <v>0.7</v>
      </c>
      <c r="U102" s="758">
        <f t="shared" si="9"/>
        <v>0.7</v>
      </c>
      <c r="V102" s="758">
        <f t="shared" si="9"/>
        <v>0.7</v>
      </c>
      <c r="W102" s="758">
        <f t="shared" si="9"/>
        <v>0.7</v>
      </c>
      <c r="X102" s="758">
        <f t="shared" si="9"/>
        <v>0.7</v>
      </c>
      <c r="Y102" s="758">
        <f t="shared" si="9"/>
        <v>0.7</v>
      </c>
      <c r="Z102" s="758">
        <f t="shared" si="9"/>
        <v>0.7</v>
      </c>
      <c r="AA102" s="758">
        <f t="shared" si="9"/>
        <v>0.7</v>
      </c>
      <c r="AB102" s="758">
        <f t="shared" si="9"/>
        <v>0.7</v>
      </c>
      <c r="AC102" s="758">
        <f t="shared" si="9"/>
        <v>0.7</v>
      </c>
      <c r="AD102" s="758">
        <f t="shared" si="9"/>
        <v>0.7</v>
      </c>
      <c r="AE102" s="758">
        <f t="shared" si="9"/>
        <v>0.7</v>
      </c>
      <c r="AF102" s="758">
        <f t="shared" si="9"/>
        <v>0</v>
      </c>
      <c r="AG102" s="758">
        <f t="shared" si="9"/>
        <v>0</v>
      </c>
      <c r="AH102" s="758">
        <f t="shared" si="9"/>
        <v>0</v>
      </c>
    </row>
    <row r="103" spans="2:34">
      <c r="B103"/>
      <c r="C103"/>
      <c r="D103"/>
      <c r="E103"/>
      <c r="F103"/>
      <c r="G103"/>
      <c r="H103" s="731" t="s">
        <v>825</v>
      </c>
      <c r="I103" s="731">
        <v>70</v>
      </c>
      <c r="J103" s="731">
        <v>21</v>
      </c>
      <c r="K103" s="758">
        <f t="shared" si="9"/>
        <v>13.013</v>
      </c>
      <c r="L103" s="758">
        <f t="shared" si="9"/>
        <v>13.013</v>
      </c>
      <c r="M103" s="758">
        <f t="shared" si="9"/>
        <v>13.013</v>
      </c>
      <c r="N103" s="758">
        <f t="shared" si="9"/>
        <v>13.013</v>
      </c>
      <c r="O103" s="758">
        <f t="shared" si="9"/>
        <v>13.013</v>
      </c>
      <c r="P103" s="758">
        <f t="shared" si="9"/>
        <v>13.013</v>
      </c>
      <c r="Q103" s="758">
        <f t="shared" si="9"/>
        <v>13.013</v>
      </c>
      <c r="R103" s="758">
        <f t="shared" si="9"/>
        <v>13.013</v>
      </c>
      <c r="S103" s="758">
        <f t="shared" si="9"/>
        <v>13.013</v>
      </c>
      <c r="T103" s="758">
        <f t="shared" si="9"/>
        <v>13.013</v>
      </c>
      <c r="U103" s="758">
        <f t="shared" si="9"/>
        <v>13.013</v>
      </c>
      <c r="V103" s="758">
        <f t="shared" si="9"/>
        <v>13.013</v>
      </c>
      <c r="W103" s="758">
        <f t="shared" si="9"/>
        <v>13.013</v>
      </c>
      <c r="X103" s="758">
        <f t="shared" si="9"/>
        <v>13.013</v>
      </c>
      <c r="Y103" s="758">
        <f t="shared" si="9"/>
        <v>13.013</v>
      </c>
      <c r="Z103" s="758">
        <f t="shared" si="9"/>
        <v>13.013</v>
      </c>
      <c r="AA103" s="758">
        <f t="shared" si="9"/>
        <v>13.013</v>
      </c>
      <c r="AB103" s="758">
        <f t="shared" si="9"/>
        <v>13.013</v>
      </c>
      <c r="AC103" s="758">
        <f t="shared" si="9"/>
        <v>13.013</v>
      </c>
      <c r="AD103" s="758">
        <f t="shared" si="9"/>
        <v>13.013</v>
      </c>
      <c r="AE103" s="758">
        <f t="shared" si="9"/>
        <v>8.19</v>
      </c>
      <c r="AF103" s="758">
        <f t="shared" si="9"/>
        <v>0</v>
      </c>
      <c r="AG103" s="758">
        <f t="shared" si="9"/>
        <v>0</v>
      </c>
      <c r="AH103" s="758">
        <f t="shared" si="9"/>
        <v>0</v>
      </c>
    </row>
    <row r="104" spans="2:34">
      <c r="B104"/>
      <c r="C104"/>
      <c r="D104"/>
      <c r="E104"/>
      <c r="F104"/>
      <c r="G104"/>
      <c r="H104" s="731" t="s">
        <v>826</v>
      </c>
      <c r="I104" s="731">
        <v>100</v>
      </c>
      <c r="J104" s="731"/>
      <c r="K104" s="758">
        <f t="shared" si="9"/>
        <v>1.6</v>
      </c>
      <c r="L104" s="758">
        <f t="shared" si="9"/>
        <v>0</v>
      </c>
      <c r="M104" s="758">
        <f t="shared" si="9"/>
        <v>0</v>
      </c>
      <c r="N104" s="758">
        <f t="shared" si="9"/>
        <v>0</v>
      </c>
      <c r="O104" s="758">
        <f t="shared" si="9"/>
        <v>0</v>
      </c>
      <c r="P104" s="758">
        <f t="shared" si="9"/>
        <v>0</v>
      </c>
      <c r="Q104" s="758">
        <f t="shared" si="9"/>
        <v>0</v>
      </c>
      <c r="R104" s="758">
        <f t="shared" si="9"/>
        <v>0</v>
      </c>
      <c r="S104" s="758">
        <f t="shared" si="9"/>
        <v>0</v>
      </c>
      <c r="T104" s="758">
        <f t="shared" si="9"/>
        <v>0</v>
      </c>
      <c r="U104" s="758">
        <f t="shared" si="9"/>
        <v>0</v>
      </c>
      <c r="V104" s="758">
        <f t="shared" si="9"/>
        <v>0</v>
      </c>
      <c r="W104" s="758">
        <f t="shared" si="9"/>
        <v>0</v>
      </c>
      <c r="X104" s="758">
        <f t="shared" si="9"/>
        <v>0</v>
      </c>
      <c r="Y104" s="758">
        <f t="shared" si="9"/>
        <v>0</v>
      </c>
      <c r="Z104" s="758">
        <f t="shared" si="9"/>
        <v>0</v>
      </c>
      <c r="AA104" s="758">
        <f t="shared" si="9"/>
        <v>0</v>
      </c>
      <c r="AB104" s="758">
        <f t="shared" si="9"/>
        <v>0</v>
      </c>
      <c r="AC104" s="758">
        <f t="shared" si="9"/>
        <v>0</v>
      </c>
      <c r="AD104" s="758">
        <f t="shared" si="9"/>
        <v>0</v>
      </c>
      <c r="AE104" s="758">
        <f t="shared" si="9"/>
        <v>0</v>
      </c>
      <c r="AF104" s="758">
        <f t="shared" si="9"/>
        <v>0</v>
      </c>
      <c r="AG104" s="758">
        <f t="shared" si="9"/>
        <v>0</v>
      </c>
      <c r="AH104" s="758">
        <f t="shared" si="9"/>
        <v>0</v>
      </c>
    </row>
    <row r="105" spans="2:34">
      <c r="B105"/>
      <c r="C105"/>
      <c r="D105"/>
      <c r="E105"/>
      <c r="F105"/>
      <c r="G105"/>
      <c r="H105" s="731" t="s">
        <v>827</v>
      </c>
      <c r="I105" s="731">
        <v>100</v>
      </c>
      <c r="J105" s="731"/>
      <c r="K105" s="758">
        <f t="shared" si="9"/>
        <v>1.3</v>
      </c>
      <c r="L105" s="758">
        <f t="shared" si="9"/>
        <v>1.3</v>
      </c>
      <c r="M105" s="758">
        <f t="shared" si="9"/>
        <v>1.3</v>
      </c>
      <c r="N105" s="758">
        <f t="shared" si="9"/>
        <v>1.3</v>
      </c>
      <c r="O105" s="758">
        <f t="shared" si="9"/>
        <v>1.3</v>
      </c>
      <c r="P105" s="758">
        <f t="shared" si="9"/>
        <v>1.3</v>
      </c>
      <c r="Q105" s="758">
        <f t="shared" si="9"/>
        <v>1.3</v>
      </c>
      <c r="R105" s="758">
        <f t="shared" si="9"/>
        <v>1.3</v>
      </c>
      <c r="S105" s="758">
        <f t="shared" si="9"/>
        <v>1.3</v>
      </c>
      <c r="T105" s="758">
        <f t="shared" si="9"/>
        <v>1.3</v>
      </c>
      <c r="U105" s="758">
        <f t="shared" si="9"/>
        <v>1.3</v>
      </c>
      <c r="V105" s="758">
        <f t="shared" si="9"/>
        <v>1.3</v>
      </c>
      <c r="W105" s="758">
        <f t="shared" si="9"/>
        <v>1.3</v>
      </c>
      <c r="X105" s="758">
        <f t="shared" si="9"/>
        <v>1.3</v>
      </c>
      <c r="Y105" s="758">
        <f t="shared" si="9"/>
        <v>1.3</v>
      </c>
      <c r="Z105" s="758">
        <f t="shared" ref="Z105:AH105" si="10">($I105+$J105)*Z48/1000</f>
        <v>1.3</v>
      </c>
      <c r="AA105" s="758">
        <f t="shared" si="10"/>
        <v>1.3</v>
      </c>
      <c r="AB105" s="758">
        <f t="shared" si="10"/>
        <v>1.3</v>
      </c>
      <c r="AC105" s="758">
        <f t="shared" si="10"/>
        <v>1.3</v>
      </c>
      <c r="AD105" s="758">
        <f t="shared" si="10"/>
        <v>0</v>
      </c>
      <c r="AE105" s="758">
        <f t="shared" si="10"/>
        <v>0</v>
      </c>
      <c r="AF105" s="758">
        <f t="shared" si="10"/>
        <v>0</v>
      </c>
      <c r="AG105" s="758">
        <f t="shared" si="10"/>
        <v>0</v>
      </c>
      <c r="AH105" s="758">
        <f t="shared" si="10"/>
        <v>0</v>
      </c>
    </row>
    <row r="106" spans="2:34">
      <c r="B106"/>
      <c r="C106"/>
      <c r="D106"/>
      <c r="E106"/>
      <c r="F106"/>
      <c r="G106"/>
      <c r="H106" s="731" t="s">
        <v>828</v>
      </c>
      <c r="I106" s="731">
        <v>105</v>
      </c>
      <c r="J106" s="731"/>
      <c r="K106" s="758">
        <f t="shared" ref="K106:AH116" si="11">($I106+$J106)*K49/1000</f>
        <v>0.105</v>
      </c>
      <c r="L106" s="758">
        <f t="shared" si="11"/>
        <v>0</v>
      </c>
      <c r="M106" s="758">
        <f t="shared" si="11"/>
        <v>0</v>
      </c>
      <c r="N106" s="758">
        <f t="shared" si="11"/>
        <v>0</v>
      </c>
      <c r="O106" s="758">
        <f t="shared" si="11"/>
        <v>0</v>
      </c>
      <c r="P106" s="758">
        <f t="shared" si="11"/>
        <v>0</v>
      </c>
      <c r="Q106" s="758">
        <f t="shared" si="11"/>
        <v>0</v>
      </c>
      <c r="R106" s="758">
        <f t="shared" si="11"/>
        <v>0</v>
      </c>
      <c r="S106" s="758">
        <f t="shared" si="11"/>
        <v>0</v>
      </c>
      <c r="T106" s="758">
        <f t="shared" si="11"/>
        <v>0</v>
      </c>
      <c r="U106" s="758">
        <f t="shared" si="11"/>
        <v>0</v>
      </c>
      <c r="V106" s="758">
        <f t="shared" si="11"/>
        <v>0</v>
      </c>
      <c r="W106" s="758">
        <f t="shared" si="11"/>
        <v>0</v>
      </c>
      <c r="X106" s="758">
        <f t="shared" si="11"/>
        <v>0</v>
      </c>
      <c r="Y106" s="758">
        <f t="shared" si="11"/>
        <v>0</v>
      </c>
      <c r="Z106" s="758">
        <f t="shared" si="11"/>
        <v>0</v>
      </c>
      <c r="AA106" s="758">
        <f t="shared" si="11"/>
        <v>0</v>
      </c>
      <c r="AB106" s="758">
        <f t="shared" si="11"/>
        <v>0</v>
      </c>
      <c r="AC106" s="758">
        <f t="shared" si="11"/>
        <v>0</v>
      </c>
      <c r="AD106" s="758">
        <f t="shared" si="11"/>
        <v>0</v>
      </c>
      <c r="AE106" s="758">
        <f t="shared" si="11"/>
        <v>0</v>
      </c>
      <c r="AF106" s="758">
        <f t="shared" si="11"/>
        <v>0</v>
      </c>
      <c r="AG106" s="758">
        <f t="shared" si="11"/>
        <v>0</v>
      </c>
      <c r="AH106" s="758">
        <f t="shared" si="11"/>
        <v>0</v>
      </c>
    </row>
    <row r="107" spans="2:34">
      <c r="B107"/>
      <c r="C107"/>
      <c r="D107"/>
      <c r="E107"/>
      <c r="F107"/>
      <c r="G107"/>
      <c r="H107" s="731" t="s">
        <v>829</v>
      </c>
      <c r="I107" s="731">
        <v>108</v>
      </c>
      <c r="J107" s="731"/>
      <c r="K107" s="758">
        <f t="shared" si="11"/>
        <v>0</v>
      </c>
      <c r="L107" s="758">
        <f t="shared" si="11"/>
        <v>24.515999999999998</v>
      </c>
      <c r="M107" s="758">
        <f t="shared" si="11"/>
        <v>73.331999999999994</v>
      </c>
      <c r="N107" s="758">
        <f t="shared" si="11"/>
        <v>90.396000000000001</v>
      </c>
      <c r="O107" s="758">
        <f t="shared" si="11"/>
        <v>95.04</v>
      </c>
      <c r="P107" s="758">
        <f t="shared" si="11"/>
        <v>120.96</v>
      </c>
      <c r="Q107" s="758">
        <f t="shared" si="11"/>
        <v>127.548</v>
      </c>
      <c r="R107" s="758">
        <f t="shared" si="11"/>
        <v>169.34399999999999</v>
      </c>
      <c r="S107" s="758">
        <f t="shared" si="11"/>
        <v>170.208</v>
      </c>
      <c r="T107" s="758">
        <f t="shared" si="11"/>
        <v>170.208</v>
      </c>
      <c r="U107" s="758">
        <f t="shared" si="11"/>
        <v>170.208</v>
      </c>
      <c r="V107" s="758">
        <f t="shared" si="11"/>
        <v>170.208</v>
      </c>
      <c r="W107" s="758">
        <f t="shared" si="11"/>
        <v>171.39599999999999</v>
      </c>
      <c r="X107" s="758">
        <f t="shared" si="11"/>
        <v>171.39599999999999</v>
      </c>
      <c r="Y107" s="758">
        <f t="shared" si="11"/>
        <v>171.39599999999999</v>
      </c>
      <c r="Z107" s="758">
        <f t="shared" si="11"/>
        <v>171.39599999999999</v>
      </c>
      <c r="AA107" s="758">
        <f t="shared" si="11"/>
        <v>171.39599999999999</v>
      </c>
      <c r="AB107" s="758">
        <f t="shared" si="11"/>
        <v>171.39599999999999</v>
      </c>
      <c r="AC107" s="758">
        <f t="shared" si="11"/>
        <v>171.39599999999999</v>
      </c>
      <c r="AD107" s="758">
        <f t="shared" si="11"/>
        <v>173.01599999999999</v>
      </c>
      <c r="AE107" s="758">
        <f t="shared" si="11"/>
        <v>173.01599999999999</v>
      </c>
      <c r="AF107" s="758">
        <f t="shared" si="11"/>
        <v>173.01599999999999</v>
      </c>
      <c r="AG107" s="758">
        <f t="shared" si="11"/>
        <v>173.01599999999999</v>
      </c>
      <c r="AH107" s="758">
        <f t="shared" si="11"/>
        <v>173.01599999999999</v>
      </c>
    </row>
    <row r="108" spans="2:34">
      <c r="B108"/>
      <c r="C108"/>
      <c r="D108"/>
      <c r="E108"/>
      <c r="F108"/>
      <c r="G108"/>
      <c r="H108" s="731" t="s">
        <v>830</v>
      </c>
      <c r="I108" s="731">
        <v>110</v>
      </c>
      <c r="J108" s="731"/>
      <c r="K108" s="758">
        <f t="shared" si="11"/>
        <v>0</v>
      </c>
      <c r="L108" s="758">
        <f t="shared" si="11"/>
        <v>0</v>
      </c>
      <c r="M108" s="758">
        <f t="shared" si="11"/>
        <v>0</v>
      </c>
      <c r="N108" s="758">
        <f t="shared" si="11"/>
        <v>0</v>
      </c>
      <c r="O108" s="758">
        <f t="shared" si="11"/>
        <v>0</v>
      </c>
      <c r="P108" s="758">
        <f t="shared" si="11"/>
        <v>0</v>
      </c>
      <c r="Q108" s="758">
        <f t="shared" si="11"/>
        <v>0</v>
      </c>
      <c r="R108" s="758">
        <f t="shared" si="11"/>
        <v>0</v>
      </c>
      <c r="S108" s="758">
        <f t="shared" si="11"/>
        <v>0</v>
      </c>
      <c r="T108" s="758">
        <f t="shared" si="11"/>
        <v>0</v>
      </c>
      <c r="U108" s="758">
        <f t="shared" si="11"/>
        <v>0</v>
      </c>
      <c r="V108" s="758">
        <f t="shared" si="11"/>
        <v>0</v>
      </c>
      <c r="W108" s="758">
        <f t="shared" si="11"/>
        <v>8.25</v>
      </c>
      <c r="X108" s="758">
        <f t="shared" si="11"/>
        <v>8.25</v>
      </c>
      <c r="Y108" s="758">
        <f t="shared" si="11"/>
        <v>8.25</v>
      </c>
      <c r="Z108" s="758">
        <f t="shared" si="11"/>
        <v>8.25</v>
      </c>
      <c r="AA108" s="758">
        <f t="shared" si="11"/>
        <v>8.25</v>
      </c>
      <c r="AB108" s="758">
        <f t="shared" si="11"/>
        <v>8.25</v>
      </c>
      <c r="AC108" s="758">
        <f t="shared" si="11"/>
        <v>8.25</v>
      </c>
      <c r="AD108" s="758">
        <f t="shared" si="11"/>
        <v>8.25</v>
      </c>
      <c r="AE108" s="758">
        <f t="shared" si="11"/>
        <v>8.25</v>
      </c>
      <c r="AF108" s="758">
        <f t="shared" si="11"/>
        <v>8.25</v>
      </c>
      <c r="AG108" s="758">
        <f t="shared" si="11"/>
        <v>8.25</v>
      </c>
      <c r="AH108" s="758">
        <f t="shared" si="11"/>
        <v>8.25</v>
      </c>
    </row>
    <row r="109" spans="2:34">
      <c r="B109"/>
      <c r="C109"/>
      <c r="D109"/>
      <c r="E109"/>
      <c r="F109"/>
      <c r="G109"/>
      <c r="H109" s="731" t="s">
        <v>831</v>
      </c>
      <c r="I109" s="731">
        <v>200</v>
      </c>
      <c r="J109" s="731"/>
      <c r="K109" s="758">
        <f t="shared" si="11"/>
        <v>0</v>
      </c>
      <c r="L109" s="758">
        <f t="shared" si="11"/>
        <v>0</v>
      </c>
      <c r="M109" s="758">
        <f t="shared" si="11"/>
        <v>0</v>
      </c>
      <c r="N109" s="758">
        <f t="shared" si="11"/>
        <v>0</v>
      </c>
      <c r="O109" s="758">
        <f t="shared" si="11"/>
        <v>0</v>
      </c>
      <c r="P109" s="758">
        <f t="shared" si="11"/>
        <v>0.2</v>
      </c>
      <c r="Q109" s="758">
        <f t="shared" si="11"/>
        <v>0.2</v>
      </c>
      <c r="R109" s="758">
        <f t="shared" si="11"/>
        <v>0.2</v>
      </c>
      <c r="S109" s="758">
        <f t="shared" si="11"/>
        <v>0.2</v>
      </c>
      <c r="T109" s="758">
        <f t="shared" si="11"/>
        <v>0.2</v>
      </c>
      <c r="U109" s="758">
        <f t="shared" si="11"/>
        <v>0.2</v>
      </c>
      <c r="V109" s="758">
        <f t="shared" si="11"/>
        <v>0.2</v>
      </c>
      <c r="W109" s="758">
        <f t="shared" si="11"/>
        <v>0.2</v>
      </c>
      <c r="X109" s="758">
        <f t="shared" si="11"/>
        <v>0.2</v>
      </c>
      <c r="Y109" s="758">
        <f t="shared" si="11"/>
        <v>0.2</v>
      </c>
      <c r="Z109" s="758">
        <f t="shared" si="11"/>
        <v>0.2</v>
      </c>
      <c r="AA109" s="758">
        <f t="shared" si="11"/>
        <v>0.2</v>
      </c>
      <c r="AB109" s="758">
        <f t="shared" si="11"/>
        <v>0.2</v>
      </c>
      <c r="AC109" s="758">
        <f t="shared" si="11"/>
        <v>0.2</v>
      </c>
      <c r="AD109" s="758">
        <f t="shared" si="11"/>
        <v>0.2</v>
      </c>
      <c r="AE109" s="758">
        <f t="shared" si="11"/>
        <v>0.2</v>
      </c>
      <c r="AF109" s="758">
        <f t="shared" si="11"/>
        <v>0.2</v>
      </c>
      <c r="AG109" s="758">
        <f t="shared" si="11"/>
        <v>0.2</v>
      </c>
      <c r="AH109" s="758">
        <f t="shared" si="11"/>
        <v>0.2</v>
      </c>
    </row>
    <row r="110" spans="2:34">
      <c r="B110"/>
      <c r="C110"/>
      <c r="D110"/>
      <c r="E110"/>
      <c r="F110"/>
      <c r="G110"/>
      <c r="H110" s="731" t="s">
        <v>832</v>
      </c>
      <c r="I110" s="731">
        <v>216</v>
      </c>
      <c r="J110" s="731"/>
      <c r="K110" s="758">
        <f t="shared" si="11"/>
        <v>0</v>
      </c>
      <c r="L110" s="758">
        <f t="shared" si="11"/>
        <v>0.216</v>
      </c>
      <c r="M110" s="758">
        <f t="shared" si="11"/>
        <v>0.216</v>
      </c>
      <c r="N110" s="758">
        <f t="shared" si="11"/>
        <v>0.216</v>
      </c>
      <c r="O110" s="758">
        <f t="shared" si="11"/>
        <v>0.216</v>
      </c>
      <c r="P110" s="758">
        <f t="shared" si="11"/>
        <v>0.216</v>
      </c>
      <c r="Q110" s="758">
        <f t="shared" si="11"/>
        <v>0.216</v>
      </c>
      <c r="R110" s="758">
        <f t="shared" si="11"/>
        <v>0.216</v>
      </c>
      <c r="S110" s="758">
        <f t="shared" si="11"/>
        <v>0.216</v>
      </c>
      <c r="T110" s="758">
        <f t="shared" si="11"/>
        <v>0.216</v>
      </c>
      <c r="U110" s="758">
        <f t="shared" si="11"/>
        <v>0.216</v>
      </c>
      <c r="V110" s="758">
        <f t="shared" si="11"/>
        <v>0.216</v>
      </c>
      <c r="W110" s="758">
        <f t="shared" si="11"/>
        <v>0.216</v>
      </c>
      <c r="X110" s="758">
        <f t="shared" si="11"/>
        <v>0.216</v>
      </c>
      <c r="Y110" s="758">
        <f t="shared" si="11"/>
        <v>0.216</v>
      </c>
      <c r="Z110" s="758">
        <f t="shared" si="11"/>
        <v>0.216</v>
      </c>
      <c r="AA110" s="758">
        <f t="shared" si="11"/>
        <v>0.216</v>
      </c>
      <c r="AB110" s="758">
        <f t="shared" si="11"/>
        <v>0.216</v>
      </c>
      <c r="AC110" s="758">
        <f t="shared" si="11"/>
        <v>0.216</v>
      </c>
      <c r="AD110" s="758">
        <f t="shared" si="11"/>
        <v>0.216</v>
      </c>
      <c r="AE110" s="758">
        <f t="shared" si="11"/>
        <v>0.216</v>
      </c>
      <c r="AF110" s="758">
        <f t="shared" si="11"/>
        <v>0.216</v>
      </c>
      <c r="AG110" s="758">
        <f t="shared" si="11"/>
        <v>0.216</v>
      </c>
      <c r="AH110" s="758">
        <f t="shared" si="11"/>
        <v>0.216</v>
      </c>
    </row>
    <row r="111" spans="2:34">
      <c r="B111"/>
      <c r="C111"/>
      <c r="D111"/>
      <c r="E111"/>
      <c r="F111"/>
      <c r="G111"/>
      <c r="H111" s="731" t="s">
        <v>833</v>
      </c>
      <c r="I111" s="731">
        <v>32</v>
      </c>
      <c r="J111" s="731"/>
      <c r="K111" s="758">
        <f t="shared" si="11"/>
        <v>0</v>
      </c>
      <c r="L111" s="758">
        <f t="shared" si="11"/>
        <v>4</v>
      </c>
      <c r="M111" s="758">
        <f t="shared" si="11"/>
        <v>35.584000000000003</v>
      </c>
      <c r="N111" s="758">
        <f t="shared" si="11"/>
        <v>63.488</v>
      </c>
      <c r="O111" s="758">
        <f t="shared" si="11"/>
        <v>63.488</v>
      </c>
      <c r="P111" s="758">
        <f t="shared" si="11"/>
        <v>75.488</v>
      </c>
      <c r="Q111" s="758">
        <f t="shared" si="11"/>
        <v>85.376000000000005</v>
      </c>
      <c r="R111" s="758">
        <f t="shared" si="11"/>
        <v>122.688</v>
      </c>
      <c r="S111" s="758">
        <f t="shared" si="11"/>
        <v>143.36000000000001</v>
      </c>
      <c r="T111" s="758">
        <f t="shared" si="11"/>
        <v>143.36000000000001</v>
      </c>
      <c r="U111" s="758">
        <f t="shared" si="11"/>
        <v>143.36000000000001</v>
      </c>
      <c r="V111" s="758">
        <f t="shared" si="11"/>
        <v>148.12799999999999</v>
      </c>
      <c r="W111" s="758">
        <f t="shared" si="11"/>
        <v>148.70400000000001</v>
      </c>
      <c r="X111" s="758">
        <f t="shared" si="11"/>
        <v>148.70400000000001</v>
      </c>
      <c r="Y111" s="758">
        <f t="shared" si="11"/>
        <v>148.70400000000001</v>
      </c>
      <c r="Z111" s="758">
        <f t="shared" si="11"/>
        <v>148.70400000000001</v>
      </c>
      <c r="AA111" s="758">
        <f t="shared" si="11"/>
        <v>148.70400000000001</v>
      </c>
      <c r="AB111" s="758">
        <f t="shared" si="11"/>
        <v>148.70400000000001</v>
      </c>
      <c r="AC111" s="758">
        <f t="shared" si="11"/>
        <v>161.05600000000001</v>
      </c>
      <c r="AD111" s="758">
        <f t="shared" si="11"/>
        <v>180.096</v>
      </c>
      <c r="AE111" s="758">
        <f t="shared" si="11"/>
        <v>185.184</v>
      </c>
      <c r="AF111" s="758">
        <f t="shared" si="11"/>
        <v>189.31200000000001</v>
      </c>
      <c r="AG111" s="758">
        <f t="shared" si="11"/>
        <v>190.36799999999999</v>
      </c>
      <c r="AH111" s="758">
        <f t="shared" si="11"/>
        <v>190.36799999999999</v>
      </c>
    </row>
    <row r="112" spans="2:34">
      <c r="B112"/>
      <c r="C112"/>
      <c r="D112"/>
      <c r="E112"/>
      <c r="F112"/>
      <c r="G112"/>
      <c r="H112" s="731" t="s">
        <v>834</v>
      </c>
      <c r="I112" s="731">
        <v>51</v>
      </c>
      <c r="J112" s="731"/>
      <c r="K112" s="758">
        <f t="shared" si="11"/>
        <v>1.887</v>
      </c>
      <c r="L112" s="758">
        <f t="shared" si="11"/>
        <v>20.247</v>
      </c>
      <c r="M112" s="758">
        <f t="shared" si="11"/>
        <v>45.491999999999997</v>
      </c>
      <c r="N112" s="758">
        <f t="shared" si="11"/>
        <v>60.945</v>
      </c>
      <c r="O112" s="758">
        <f t="shared" si="11"/>
        <v>60.945</v>
      </c>
      <c r="P112" s="758">
        <f t="shared" si="11"/>
        <v>84.048000000000002</v>
      </c>
      <c r="Q112" s="758">
        <f t="shared" si="11"/>
        <v>97.206000000000003</v>
      </c>
      <c r="R112" s="758">
        <f t="shared" si="11"/>
        <v>107.304</v>
      </c>
      <c r="S112" s="758">
        <f t="shared" si="11"/>
        <v>118.881</v>
      </c>
      <c r="T112" s="758">
        <f t="shared" si="11"/>
        <v>118.881</v>
      </c>
      <c r="U112" s="758">
        <f t="shared" si="11"/>
        <v>118.881</v>
      </c>
      <c r="V112" s="758">
        <f t="shared" si="11"/>
        <v>118.881</v>
      </c>
      <c r="W112" s="758">
        <f t="shared" si="11"/>
        <v>119.03400000000001</v>
      </c>
      <c r="X112" s="758">
        <f t="shared" si="11"/>
        <v>119.03400000000001</v>
      </c>
      <c r="Y112" s="758">
        <f t="shared" si="11"/>
        <v>119.03400000000001</v>
      </c>
      <c r="Z112" s="758">
        <f t="shared" si="11"/>
        <v>119.03400000000001</v>
      </c>
      <c r="AA112" s="758">
        <f t="shared" si="11"/>
        <v>119.03400000000001</v>
      </c>
      <c r="AB112" s="758">
        <f t="shared" si="11"/>
        <v>119.03400000000001</v>
      </c>
      <c r="AC112" s="758">
        <f t="shared" si="11"/>
        <v>119.03400000000001</v>
      </c>
      <c r="AD112" s="758">
        <f t="shared" si="11"/>
        <v>119.03400000000001</v>
      </c>
      <c r="AE112" s="758">
        <f t="shared" si="11"/>
        <v>119.03400000000001</v>
      </c>
      <c r="AF112" s="758">
        <f t="shared" si="11"/>
        <v>119.03400000000001</v>
      </c>
      <c r="AG112" s="758">
        <f t="shared" si="11"/>
        <v>119.03400000000001</v>
      </c>
      <c r="AH112" s="758">
        <f t="shared" si="11"/>
        <v>119.03400000000001</v>
      </c>
    </row>
    <row r="113" spans="2:34">
      <c r="B113"/>
      <c r="C113"/>
      <c r="D113"/>
      <c r="E113"/>
      <c r="F113"/>
      <c r="G113"/>
      <c r="H113" s="731" t="s">
        <v>835</v>
      </c>
      <c r="I113" s="731">
        <v>67</v>
      </c>
      <c r="J113" s="731"/>
      <c r="K113" s="758">
        <f t="shared" si="11"/>
        <v>0</v>
      </c>
      <c r="L113" s="758">
        <f t="shared" si="11"/>
        <v>0</v>
      </c>
      <c r="M113" s="758">
        <f t="shared" si="11"/>
        <v>0</v>
      </c>
      <c r="N113" s="758">
        <f t="shared" si="11"/>
        <v>0</v>
      </c>
      <c r="O113" s="758">
        <f t="shared" si="11"/>
        <v>0</v>
      </c>
      <c r="P113" s="758">
        <f t="shared" si="11"/>
        <v>0</v>
      </c>
      <c r="Q113" s="758">
        <f t="shared" si="11"/>
        <v>0</v>
      </c>
      <c r="R113" s="758">
        <f t="shared" si="11"/>
        <v>6.1639999999999997</v>
      </c>
      <c r="S113" s="758">
        <f t="shared" si="11"/>
        <v>55.744</v>
      </c>
      <c r="T113" s="758">
        <f t="shared" si="11"/>
        <v>55.744</v>
      </c>
      <c r="U113" s="758">
        <f t="shared" si="11"/>
        <v>55.744</v>
      </c>
      <c r="V113" s="758">
        <f t="shared" si="11"/>
        <v>55.744</v>
      </c>
      <c r="W113" s="758">
        <f t="shared" si="11"/>
        <v>55.744</v>
      </c>
      <c r="X113" s="758">
        <f t="shared" si="11"/>
        <v>55.744</v>
      </c>
      <c r="Y113" s="758">
        <f t="shared" si="11"/>
        <v>55.744</v>
      </c>
      <c r="Z113" s="758">
        <f t="shared" si="11"/>
        <v>55.744</v>
      </c>
      <c r="AA113" s="758">
        <f t="shared" si="11"/>
        <v>55.744</v>
      </c>
      <c r="AB113" s="758">
        <f t="shared" si="11"/>
        <v>55.744</v>
      </c>
      <c r="AC113" s="758">
        <f t="shared" si="11"/>
        <v>55.744</v>
      </c>
      <c r="AD113" s="758">
        <f t="shared" si="11"/>
        <v>55.811</v>
      </c>
      <c r="AE113" s="758">
        <f t="shared" si="11"/>
        <v>55.811</v>
      </c>
      <c r="AF113" s="758">
        <f t="shared" si="11"/>
        <v>55.811</v>
      </c>
      <c r="AG113" s="758">
        <f t="shared" si="11"/>
        <v>55.811</v>
      </c>
      <c r="AH113" s="758">
        <f t="shared" si="11"/>
        <v>55.811</v>
      </c>
    </row>
    <row r="114" spans="2:34">
      <c r="B114"/>
      <c r="C114"/>
      <c r="D114"/>
      <c r="E114"/>
      <c r="F114"/>
      <c r="G114"/>
      <c r="H114" s="731" t="s">
        <v>836</v>
      </c>
      <c r="I114" s="731">
        <v>70</v>
      </c>
      <c r="J114" s="731"/>
      <c r="K114" s="758">
        <f t="shared" si="11"/>
        <v>0</v>
      </c>
      <c r="L114" s="758">
        <f t="shared" si="11"/>
        <v>0</v>
      </c>
      <c r="M114" s="758">
        <f t="shared" si="11"/>
        <v>0</v>
      </c>
      <c r="N114" s="758">
        <f t="shared" si="11"/>
        <v>0</v>
      </c>
      <c r="O114" s="758">
        <f t="shared" si="11"/>
        <v>0</v>
      </c>
      <c r="P114" s="758">
        <f t="shared" si="11"/>
        <v>0</v>
      </c>
      <c r="Q114" s="758">
        <f t="shared" si="11"/>
        <v>0</v>
      </c>
      <c r="R114" s="758">
        <f t="shared" si="11"/>
        <v>0</v>
      </c>
      <c r="S114" s="758">
        <f t="shared" si="11"/>
        <v>0</v>
      </c>
      <c r="T114" s="758">
        <f t="shared" si="11"/>
        <v>0</v>
      </c>
      <c r="U114" s="758">
        <f t="shared" si="11"/>
        <v>0</v>
      </c>
      <c r="V114" s="758">
        <f t="shared" si="11"/>
        <v>0</v>
      </c>
      <c r="W114" s="758">
        <f t="shared" si="11"/>
        <v>2.8</v>
      </c>
      <c r="X114" s="758">
        <f t="shared" si="11"/>
        <v>2.8</v>
      </c>
      <c r="Y114" s="758">
        <f t="shared" si="11"/>
        <v>2.8</v>
      </c>
      <c r="Z114" s="758">
        <f t="shared" si="11"/>
        <v>2.8</v>
      </c>
      <c r="AA114" s="758">
        <f t="shared" si="11"/>
        <v>2.8</v>
      </c>
      <c r="AB114" s="758">
        <f t="shared" si="11"/>
        <v>2.8</v>
      </c>
      <c r="AC114" s="758">
        <f t="shared" si="11"/>
        <v>2.8</v>
      </c>
      <c r="AD114" s="758">
        <f t="shared" si="11"/>
        <v>2.8</v>
      </c>
      <c r="AE114" s="758">
        <f t="shared" si="11"/>
        <v>2.8</v>
      </c>
      <c r="AF114" s="758">
        <f t="shared" si="11"/>
        <v>2.8</v>
      </c>
      <c r="AG114" s="758">
        <f t="shared" si="11"/>
        <v>2.8</v>
      </c>
      <c r="AH114" s="758">
        <f t="shared" si="11"/>
        <v>2.8</v>
      </c>
    </row>
    <row r="115" spans="2:34">
      <c r="B115"/>
      <c r="C115"/>
      <c r="D115"/>
      <c r="E115"/>
      <c r="F115"/>
      <c r="G115"/>
      <c r="H115" s="731" t="s">
        <v>837</v>
      </c>
      <c r="I115" s="731">
        <v>100</v>
      </c>
      <c r="J115" s="731"/>
      <c r="K115" s="758">
        <f t="shared" si="11"/>
        <v>127.1</v>
      </c>
      <c r="L115" s="758">
        <f t="shared" si="11"/>
        <v>127.1</v>
      </c>
      <c r="M115" s="758">
        <f t="shared" si="11"/>
        <v>127.1</v>
      </c>
      <c r="N115" s="758">
        <f t="shared" si="11"/>
        <v>127.1</v>
      </c>
      <c r="O115" s="758">
        <f t="shared" si="11"/>
        <v>127.1</v>
      </c>
      <c r="P115" s="758">
        <f t="shared" si="11"/>
        <v>127.1</v>
      </c>
      <c r="Q115" s="758">
        <f t="shared" si="11"/>
        <v>127.1</v>
      </c>
      <c r="R115" s="758">
        <f t="shared" si="11"/>
        <v>127.1</v>
      </c>
      <c r="S115" s="758">
        <f t="shared" si="11"/>
        <v>127.1</v>
      </c>
      <c r="T115" s="758">
        <f t="shared" si="11"/>
        <v>127.1</v>
      </c>
      <c r="U115" s="758">
        <f t="shared" si="11"/>
        <v>127.1</v>
      </c>
      <c r="V115" s="758">
        <f t="shared" si="11"/>
        <v>127.1</v>
      </c>
      <c r="W115" s="758">
        <f t="shared" si="11"/>
        <v>127.1</v>
      </c>
      <c r="X115" s="758">
        <f t="shared" si="11"/>
        <v>127.1</v>
      </c>
      <c r="Y115" s="758">
        <f t="shared" si="11"/>
        <v>127.1</v>
      </c>
      <c r="Z115" s="758">
        <f t="shared" si="11"/>
        <v>127.1</v>
      </c>
      <c r="AA115" s="758">
        <f t="shared" si="11"/>
        <v>127.1</v>
      </c>
      <c r="AB115" s="758">
        <f t="shared" si="11"/>
        <v>127.1</v>
      </c>
      <c r="AC115" s="758">
        <f t="shared" si="11"/>
        <v>89</v>
      </c>
      <c r="AD115" s="758">
        <f t="shared" si="11"/>
        <v>31.3</v>
      </c>
      <c r="AE115" s="758">
        <f t="shared" si="11"/>
        <v>15.7</v>
      </c>
      <c r="AF115" s="758">
        <f t="shared" si="11"/>
        <v>3.3</v>
      </c>
      <c r="AG115" s="758">
        <f t="shared" si="11"/>
        <v>0</v>
      </c>
      <c r="AH115" s="758">
        <f t="shared" si="11"/>
        <v>0</v>
      </c>
    </row>
    <row r="116" spans="2:34">
      <c r="B116"/>
      <c r="C116"/>
      <c r="D116"/>
      <c r="E116"/>
      <c r="F116"/>
      <c r="G116"/>
      <c r="H116" s="731" t="s">
        <v>838</v>
      </c>
      <c r="I116" s="731">
        <v>250</v>
      </c>
      <c r="J116" s="731"/>
      <c r="K116" s="758">
        <f t="shared" si="11"/>
        <v>1.25</v>
      </c>
      <c r="L116" s="758">
        <f t="shared" si="11"/>
        <v>1.25</v>
      </c>
      <c r="M116" s="758">
        <f t="shared" si="11"/>
        <v>1.25</v>
      </c>
      <c r="N116" s="758">
        <f t="shared" si="11"/>
        <v>1.25</v>
      </c>
      <c r="O116" s="758">
        <f t="shared" si="11"/>
        <v>1.25</v>
      </c>
      <c r="P116" s="758">
        <f t="shared" si="11"/>
        <v>1.25</v>
      </c>
      <c r="Q116" s="758">
        <f t="shared" si="11"/>
        <v>1.25</v>
      </c>
      <c r="R116" s="758">
        <f t="shared" si="11"/>
        <v>1.25</v>
      </c>
      <c r="S116" s="758">
        <f t="shared" si="11"/>
        <v>1.25</v>
      </c>
      <c r="T116" s="758">
        <f t="shared" si="11"/>
        <v>1.25</v>
      </c>
      <c r="U116" s="758">
        <f t="shared" si="11"/>
        <v>1.25</v>
      </c>
      <c r="V116" s="758">
        <f t="shared" si="11"/>
        <v>1.25</v>
      </c>
      <c r="W116" s="758">
        <f t="shared" si="11"/>
        <v>1.25</v>
      </c>
      <c r="X116" s="758">
        <f t="shared" si="11"/>
        <v>1.25</v>
      </c>
      <c r="Y116" s="758">
        <f t="shared" si="11"/>
        <v>1.25</v>
      </c>
      <c r="Z116" s="758">
        <f t="shared" ref="Z116:AH116" si="12">($I116+$J116)*Z59/1000</f>
        <v>1.25</v>
      </c>
      <c r="AA116" s="758">
        <f t="shared" si="12"/>
        <v>1.25</v>
      </c>
      <c r="AB116" s="758">
        <f t="shared" si="12"/>
        <v>1.25</v>
      </c>
      <c r="AC116" s="758">
        <f t="shared" si="12"/>
        <v>0</v>
      </c>
      <c r="AD116" s="758">
        <f t="shared" si="12"/>
        <v>0</v>
      </c>
      <c r="AE116" s="758">
        <f t="shared" si="12"/>
        <v>0</v>
      </c>
      <c r="AF116" s="758">
        <f t="shared" si="12"/>
        <v>0</v>
      </c>
      <c r="AG116" s="758">
        <f t="shared" si="12"/>
        <v>0</v>
      </c>
      <c r="AH116" s="758">
        <f t="shared" si="12"/>
        <v>0</v>
      </c>
    </row>
    <row r="117" spans="2:34">
      <c r="B117"/>
      <c r="C117"/>
      <c r="D117"/>
      <c r="E117"/>
      <c r="F117"/>
      <c r="G117"/>
      <c r="H117" s="731" t="s">
        <v>839</v>
      </c>
      <c r="I117" s="731">
        <v>70</v>
      </c>
      <c r="J117" s="731">
        <v>21</v>
      </c>
      <c r="K117" s="758">
        <f t="shared" ref="K117:AH127" si="13">($I117+$J117)*K60/1000</f>
        <v>0.182</v>
      </c>
      <c r="L117" s="758">
        <f t="shared" si="13"/>
        <v>0.182</v>
      </c>
      <c r="M117" s="758">
        <f t="shared" si="13"/>
        <v>0.182</v>
      </c>
      <c r="N117" s="758">
        <f t="shared" si="13"/>
        <v>0.182</v>
      </c>
      <c r="O117" s="758">
        <f t="shared" si="13"/>
        <v>0.182</v>
      </c>
      <c r="P117" s="758">
        <f t="shared" si="13"/>
        <v>0.182</v>
      </c>
      <c r="Q117" s="758">
        <f t="shared" si="13"/>
        <v>0.182</v>
      </c>
      <c r="R117" s="758">
        <f t="shared" si="13"/>
        <v>0.182</v>
      </c>
      <c r="S117" s="758">
        <f t="shared" si="13"/>
        <v>0.182</v>
      </c>
      <c r="T117" s="758">
        <f t="shared" si="13"/>
        <v>0.182</v>
      </c>
      <c r="U117" s="758">
        <f t="shared" si="13"/>
        <v>0.182</v>
      </c>
      <c r="V117" s="758">
        <f t="shared" si="13"/>
        <v>0.182</v>
      </c>
      <c r="W117" s="758">
        <f t="shared" si="13"/>
        <v>0.182</v>
      </c>
      <c r="X117" s="758">
        <f t="shared" si="13"/>
        <v>0.182</v>
      </c>
      <c r="Y117" s="758">
        <f t="shared" si="13"/>
        <v>0.182</v>
      </c>
      <c r="Z117" s="758">
        <f t="shared" si="13"/>
        <v>0.182</v>
      </c>
      <c r="AA117" s="758">
        <f t="shared" si="13"/>
        <v>0.182</v>
      </c>
      <c r="AB117" s="758">
        <f t="shared" si="13"/>
        <v>0.182</v>
      </c>
      <c r="AC117" s="758">
        <f t="shared" si="13"/>
        <v>0.182</v>
      </c>
      <c r="AD117" s="758">
        <f t="shared" si="13"/>
        <v>0</v>
      </c>
      <c r="AE117" s="758">
        <f t="shared" si="13"/>
        <v>0</v>
      </c>
      <c r="AF117" s="758">
        <f t="shared" si="13"/>
        <v>0</v>
      </c>
      <c r="AG117" s="758">
        <f t="shared" si="13"/>
        <v>0</v>
      </c>
      <c r="AH117" s="758">
        <f t="shared" si="13"/>
        <v>0</v>
      </c>
    </row>
    <row r="118" spans="2:34">
      <c r="B118"/>
      <c r="C118"/>
      <c r="D118"/>
      <c r="E118"/>
      <c r="F118"/>
      <c r="G118"/>
      <c r="H118" s="731" t="s">
        <v>840</v>
      </c>
      <c r="I118" s="731">
        <v>100</v>
      </c>
      <c r="J118" s="731"/>
      <c r="K118" s="758">
        <f t="shared" si="13"/>
        <v>0.1</v>
      </c>
      <c r="L118" s="758">
        <f t="shared" si="13"/>
        <v>0.1</v>
      </c>
      <c r="M118" s="758">
        <f t="shared" si="13"/>
        <v>0.1</v>
      </c>
      <c r="N118" s="758">
        <f t="shared" si="13"/>
        <v>0.1</v>
      </c>
      <c r="O118" s="758">
        <f t="shared" si="13"/>
        <v>0.1</v>
      </c>
      <c r="P118" s="758">
        <f t="shared" si="13"/>
        <v>0.1</v>
      </c>
      <c r="Q118" s="758">
        <f t="shared" si="13"/>
        <v>0.1</v>
      </c>
      <c r="R118" s="758">
        <f t="shared" si="13"/>
        <v>0</v>
      </c>
      <c r="S118" s="758">
        <f t="shared" si="13"/>
        <v>0</v>
      </c>
      <c r="T118" s="758">
        <f t="shared" si="13"/>
        <v>0</v>
      </c>
      <c r="U118" s="758">
        <f t="shared" si="13"/>
        <v>0</v>
      </c>
      <c r="V118" s="758">
        <f t="shared" si="13"/>
        <v>0</v>
      </c>
      <c r="W118" s="758">
        <f t="shared" si="13"/>
        <v>0</v>
      </c>
      <c r="X118" s="758">
        <f t="shared" si="13"/>
        <v>0</v>
      </c>
      <c r="Y118" s="758">
        <f t="shared" si="13"/>
        <v>0</v>
      </c>
      <c r="Z118" s="758">
        <f t="shared" si="13"/>
        <v>0</v>
      </c>
      <c r="AA118" s="758">
        <f t="shared" si="13"/>
        <v>0</v>
      </c>
      <c r="AB118" s="758">
        <f t="shared" si="13"/>
        <v>0</v>
      </c>
      <c r="AC118" s="758">
        <f t="shared" si="13"/>
        <v>0</v>
      </c>
      <c r="AD118" s="758">
        <f t="shared" si="13"/>
        <v>0</v>
      </c>
      <c r="AE118" s="758">
        <f t="shared" si="13"/>
        <v>0</v>
      </c>
      <c r="AF118" s="758">
        <f t="shared" si="13"/>
        <v>0</v>
      </c>
      <c r="AG118" s="758">
        <f t="shared" si="13"/>
        <v>0</v>
      </c>
      <c r="AH118" s="758">
        <f t="shared" si="13"/>
        <v>0</v>
      </c>
    </row>
    <row r="119" spans="2:34">
      <c r="B119"/>
      <c r="C119"/>
      <c r="D119"/>
      <c r="E119"/>
      <c r="F119"/>
      <c r="G119"/>
      <c r="H119" s="731" t="s">
        <v>841</v>
      </c>
      <c r="I119" s="731">
        <v>150</v>
      </c>
      <c r="J119" s="731"/>
      <c r="K119" s="758">
        <f t="shared" si="13"/>
        <v>11.1</v>
      </c>
      <c r="L119" s="758">
        <f t="shared" si="13"/>
        <v>11.1</v>
      </c>
      <c r="M119" s="758">
        <f t="shared" si="13"/>
        <v>11.1</v>
      </c>
      <c r="N119" s="758">
        <f t="shared" si="13"/>
        <v>11.1</v>
      </c>
      <c r="O119" s="758">
        <f t="shared" si="13"/>
        <v>11.1</v>
      </c>
      <c r="P119" s="758">
        <f t="shared" si="13"/>
        <v>11.1</v>
      </c>
      <c r="Q119" s="758">
        <f t="shared" si="13"/>
        <v>11.1</v>
      </c>
      <c r="R119" s="758">
        <f t="shared" si="13"/>
        <v>0</v>
      </c>
      <c r="S119" s="758">
        <f t="shared" si="13"/>
        <v>0</v>
      </c>
      <c r="T119" s="758">
        <f t="shared" si="13"/>
        <v>0</v>
      </c>
      <c r="U119" s="758">
        <f t="shared" si="13"/>
        <v>0</v>
      </c>
      <c r="V119" s="758">
        <f t="shared" si="13"/>
        <v>0</v>
      </c>
      <c r="W119" s="758">
        <f t="shared" si="13"/>
        <v>0</v>
      </c>
      <c r="X119" s="758">
        <f t="shared" si="13"/>
        <v>0</v>
      </c>
      <c r="Y119" s="758">
        <f t="shared" si="13"/>
        <v>0</v>
      </c>
      <c r="Z119" s="758">
        <f t="shared" si="13"/>
        <v>0</v>
      </c>
      <c r="AA119" s="758">
        <f t="shared" si="13"/>
        <v>0</v>
      </c>
      <c r="AB119" s="758">
        <f t="shared" si="13"/>
        <v>0</v>
      </c>
      <c r="AC119" s="758">
        <f t="shared" si="13"/>
        <v>0</v>
      </c>
      <c r="AD119" s="758">
        <f t="shared" si="13"/>
        <v>0</v>
      </c>
      <c r="AE119" s="758">
        <f t="shared" si="13"/>
        <v>0</v>
      </c>
      <c r="AF119" s="758">
        <f t="shared" si="13"/>
        <v>0</v>
      </c>
      <c r="AG119" s="758">
        <f t="shared" si="13"/>
        <v>0</v>
      </c>
      <c r="AH119" s="758">
        <f t="shared" si="13"/>
        <v>0</v>
      </c>
    </row>
    <row r="120" spans="2:34">
      <c r="B120"/>
      <c r="C120"/>
      <c r="D120"/>
      <c r="E120"/>
      <c r="F120"/>
      <c r="G120"/>
      <c r="H120" s="731" t="s">
        <v>842</v>
      </c>
      <c r="I120" s="731">
        <v>200</v>
      </c>
      <c r="J120" s="731"/>
      <c r="K120" s="758">
        <f t="shared" si="13"/>
        <v>0.4</v>
      </c>
      <c r="L120" s="758">
        <f t="shared" si="13"/>
        <v>0.4</v>
      </c>
      <c r="M120" s="758">
        <f t="shared" si="13"/>
        <v>0.4</v>
      </c>
      <c r="N120" s="758">
        <f t="shared" si="13"/>
        <v>0.4</v>
      </c>
      <c r="O120" s="758">
        <f t="shared" si="13"/>
        <v>0.4</v>
      </c>
      <c r="P120" s="758">
        <f t="shared" si="13"/>
        <v>0</v>
      </c>
      <c r="Q120" s="758">
        <f t="shared" si="13"/>
        <v>0</v>
      </c>
      <c r="R120" s="758">
        <f t="shared" si="13"/>
        <v>0</v>
      </c>
      <c r="S120" s="758">
        <f t="shared" si="13"/>
        <v>0</v>
      </c>
      <c r="T120" s="758">
        <f t="shared" si="13"/>
        <v>0</v>
      </c>
      <c r="U120" s="758">
        <f t="shared" si="13"/>
        <v>0</v>
      </c>
      <c r="V120" s="758">
        <f t="shared" si="13"/>
        <v>0</v>
      </c>
      <c r="W120" s="758">
        <f t="shared" si="13"/>
        <v>0</v>
      </c>
      <c r="X120" s="758">
        <f t="shared" si="13"/>
        <v>0</v>
      </c>
      <c r="Y120" s="758">
        <f t="shared" si="13"/>
        <v>0</v>
      </c>
      <c r="Z120" s="758">
        <f t="shared" si="13"/>
        <v>0</v>
      </c>
      <c r="AA120" s="758">
        <f t="shared" si="13"/>
        <v>0</v>
      </c>
      <c r="AB120" s="758">
        <f t="shared" si="13"/>
        <v>0</v>
      </c>
      <c r="AC120" s="758">
        <f t="shared" si="13"/>
        <v>0</v>
      </c>
      <c r="AD120" s="758">
        <f t="shared" si="13"/>
        <v>0</v>
      </c>
      <c r="AE120" s="758">
        <f t="shared" si="13"/>
        <v>0</v>
      </c>
      <c r="AF120" s="758">
        <f t="shared" si="13"/>
        <v>0</v>
      </c>
      <c r="AG120" s="758">
        <f t="shared" si="13"/>
        <v>0</v>
      </c>
      <c r="AH120" s="758">
        <f t="shared" si="13"/>
        <v>0</v>
      </c>
    </row>
    <row r="121" spans="2:34">
      <c r="B121"/>
      <c r="C121"/>
      <c r="D121"/>
      <c r="E121"/>
      <c r="F121"/>
      <c r="G121"/>
      <c r="H121" s="731" t="s">
        <v>843</v>
      </c>
      <c r="I121" s="731">
        <v>250</v>
      </c>
      <c r="J121" s="731">
        <v>60</v>
      </c>
      <c r="K121" s="758">
        <f t="shared" si="13"/>
        <v>4.03</v>
      </c>
      <c r="L121" s="758">
        <f t="shared" si="13"/>
        <v>4.03</v>
      </c>
      <c r="M121" s="758">
        <f t="shared" si="13"/>
        <v>4.03</v>
      </c>
      <c r="N121" s="758">
        <f t="shared" si="13"/>
        <v>4.03</v>
      </c>
      <c r="O121" s="758">
        <f t="shared" si="13"/>
        <v>4.03</v>
      </c>
      <c r="P121" s="758">
        <f t="shared" si="13"/>
        <v>4.03</v>
      </c>
      <c r="Q121" s="758">
        <f t="shared" si="13"/>
        <v>4.03</v>
      </c>
      <c r="R121" s="758">
        <f t="shared" si="13"/>
        <v>0</v>
      </c>
      <c r="S121" s="758">
        <f t="shared" si="13"/>
        <v>0</v>
      </c>
      <c r="T121" s="758">
        <f t="shared" si="13"/>
        <v>0</v>
      </c>
      <c r="U121" s="758">
        <f t="shared" si="13"/>
        <v>0</v>
      </c>
      <c r="V121" s="758">
        <f t="shared" si="13"/>
        <v>0</v>
      </c>
      <c r="W121" s="758">
        <f t="shared" si="13"/>
        <v>0</v>
      </c>
      <c r="X121" s="758">
        <f t="shared" si="13"/>
        <v>0</v>
      </c>
      <c r="Y121" s="758">
        <f t="shared" si="13"/>
        <v>0</v>
      </c>
      <c r="Z121" s="758">
        <f t="shared" si="13"/>
        <v>0</v>
      </c>
      <c r="AA121" s="758">
        <f t="shared" si="13"/>
        <v>0</v>
      </c>
      <c r="AB121" s="758">
        <f t="shared" si="13"/>
        <v>0</v>
      </c>
      <c r="AC121" s="758">
        <f t="shared" si="13"/>
        <v>0</v>
      </c>
      <c r="AD121" s="758">
        <f t="shared" si="13"/>
        <v>0</v>
      </c>
      <c r="AE121" s="758">
        <f t="shared" si="13"/>
        <v>0</v>
      </c>
      <c r="AF121" s="758">
        <f t="shared" si="13"/>
        <v>0</v>
      </c>
      <c r="AG121" s="758">
        <f t="shared" si="13"/>
        <v>0</v>
      </c>
      <c r="AH121" s="758">
        <f t="shared" si="13"/>
        <v>0</v>
      </c>
    </row>
    <row r="122" spans="2:34">
      <c r="B122"/>
      <c r="C122"/>
      <c r="D122"/>
      <c r="E122"/>
      <c r="F122"/>
      <c r="G122"/>
      <c r="H122" s="731" t="s">
        <v>844</v>
      </c>
      <c r="I122" s="731">
        <v>70</v>
      </c>
      <c r="J122" s="731">
        <v>21</v>
      </c>
      <c r="K122" s="758">
        <f t="shared" si="13"/>
        <v>282.73700000000002</v>
      </c>
      <c r="L122" s="758">
        <f t="shared" si="13"/>
        <v>282.73700000000002</v>
      </c>
      <c r="M122" s="758">
        <f t="shared" si="13"/>
        <v>273</v>
      </c>
      <c r="N122" s="758">
        <f t="shared" si="13"/>
        <v>223.86</v>
      </c>
      <c r="O122" s="758">
        <f t="shared" si="13"/>
        <v>223.86</v>
      </c>
      <c r="P122" s="758">
        <f t="shared" si="13"/>
        <v>191.00899999999999</v>
      </c>
      <c r="Q122" s="758">
        <f t="shared" si="13"/>
        <v>162.88999999999999</v>
      </c>
      <c r="R122" s="758">
        <f t="shared" si="13"/>
        <v>60.515000000000001</v>
      </c>
      <c r="S122" s="758">
        <f t="shared" si="13"/>
        <v>4.1859999999999999</v>
      </c>
      <c r="T122" s="758">
        <f t="shared" si="13"/>
        <v>4.1859999999999999</v>
      </c>
      <c r="U122" s="758">
        <f t="shared" si="13"/>
        <v>4.1859999999999999</v>
      </c>
      <c r="V122" s="758">
        <f t="shared" si="13"/>
        <v>0.91</v>
      </c>
      <c r="W122" s="758">
        <f t="shared" si="13"/>
        <v>0</v>
      </c>
      <c r="X122" s="758">
        <f t="shared" si="13"/>
        <v>0</v>
      </c>
      <c r="Y122" s="758">
        <f t="shared" si="13"/>
        <v>0</v>
      </c>
      <c r="Z122" s="758">
        <f t="shared" si="13"/>
        <v>0</v>
      </c>
      <c r="AA122" s="758">
        <f t="shared" si="13"/>
        <v>0</v>
      </c>
      <c r="AB122" s="758">
        <f t="shared" si="13"/>
        <v>0</v>
      </c>
      <c r="AC122" s="758">
        <f t="shared" si="13"/>
        <v>0</v>
      </c>
      <c r="AD122" s="758">
        <f t="shared" si="13"/>
        <v>0</v>
      </c>
      <c r="AE122" s="758">
        <f t="shared" si="13"/>
        <v>0</v>
      </c>
      <c r="AF122" s="758">
        <f t="shared" si="13"/>
        <v>0</v>
      </c>
      <c r="AG122" s="758">
        <f t="shared" si="13"/>
        <v>0</v>
      </c>
      <c r="AH122" s="758">
        <f t="shared" si="13"/>
        <v>0</v>
      </c>
    </row>
    <row r="123" spans="2:34">
      <c r="B123"/>
      <c r="C123"/>
      <c r="D123"/>
      <c r="E123"/>
      <c r="F123"/>
      <c r="G123"/>
      <c r="H123" s="731" t="s">
        <v>845</v>
      </c>
      <c r="I123" s="731">
        <v>150</v>
      </c>
      <c r="J123" s="731"/>
      <c r="K123" s="758">
        <f t="shared" si="13"/>
        <v>13.5</v>
      </c>
      <c r="L123" s="758">
        <f t="shared" si="13"/>
        <v>13.5</v>
      </c>
      <c r="M123" s="758">
        <f t="shared" si="13"/>
        <v>13.5</v>
      </c>
      <c r="N123" s="758">
        <f t="shared" si="13"/>
        <v>13.5</v>
      </c>
      <c r="O123" s="758">
        <f t="shared" si="13"/>
        <v>13.5</v>
      </c>
      <c r="P123" s="758">
        <f t="shared" si="13"/>
        <v>13.5</v>
      </c>
      <c r="Q123" s="758">
        <f t="shared" si="13"/>
        <v>13.5</v>
      </c>
      <c r="R123" s="758">
        <f t="shared" si="13"/>
        <v>13.5</v>
      </c>
      <c r="S123" s="758">
        <f t="shared" si="13"/>
        <v>13.5</v>
      </c>
      <c r="T123" s="758">
        <f t="shared" si="13"/>
        <v>13.5</v>
      </c>
      <c r="U123" s="758">
        <f t="shared" si="13"/>
        <v>13.5</v>
      </c>
      <c r="V123" s="758">
        <f t="shared" si="13"/>
        <v>13.5</v>
      </c>
      <c r="W123" s="758">
        <f t="shared" si="13"/>
        <v>13.5</v>
      </c>
      <c r="X123" s="758">
        <f t="shared" si="13"/>
        <v>13.5</v>
      </c>
      <c r="Y123" s="758">
        <f t="shared" si="13"/>
        <v>13.5</v>
      </c>
      <c r="Z123" s="758">
        <f t="shared" si="13"/>
        <v>13.5</v>
      </c>
      <c r="AA123" s="758">
        <f t="shared" si="13"/>
        <v>13.5</v>
      </c>
      <c r="AB123" s="758">
        <f t="shared" si="13"/>
        <v>13.5</v>
      </c>
      <c r="AC123" s="758">
        <f t="shared" si="13"/>
        <v>13.5</v>
      </c>
      <c r="AD123" s="758">
        <f t="shared" si="13"/>
        <v>13.5</v>
      </c>
      <c r="AE123" s="758">
        <f t="shared" si="13"/>
        <v>0</v>
      </c>
      <c r="AF123" s="758">
        <f t="shared" si="13"/>
        <v>0</v>
      </c>
      <c r="AG123" s="758">
        <f t="shared" si="13"/>
        <v>0</v>
      </c>
      <c r="AH123" s="758">
        <f t="shared" si="13"/>
        <v>0</v>
      </c>
    </row>
    <row r="124" spans="2:34">
      <c r="B124"/>
      <c r="C124"/>
      <c r="D124"/>
      <c r="E124"/>
      <c r="F124"/>
      <c r="G124"/>
      <c r="H124" s="731" t="s">
        <v>846</v>
      </c>
      <c r="I124" s="731">
        <v>60</v>
      </c>
      <c r="J124" s="731"/>
      <c r="K124" s="758">
        <f t="shared" si="13"/>
        <v>0</v>
      </c>
      <c r="L124" s="758">
        <f t="shared" si="13"/>
        <v>0</v>
      </c>
      <c r="M124" s="758">
        <f t="shared" si="13"/>
        <v>0</v>
      </c>
      <c r="N124" s="758">
        <f t="shared" si="13"/>
        <v>0</v>
      </c>
      <c r="O124" s="758">
        <f t="shared" si="13"/>
        <v>0</v>
      </c>
      <c r="P124" s="758">
        <f t="shared" si="13"/>
        <v>0</v>
      </c>
      <c r="Q124" s="758">
        <f t="shared" si="13"/>
        <v>0</v>
      </c>
      <c r="R124" s="758">
        <f t="shared" si="13"/>
        <v>0</v>
      </c>
      <c r="S124" s="758">
        <f t="shared" si="13"/>
        <v>0</v>
      </c>
      <c r="T124" s="758">
        <f t="shared" si="13"/>
        <v>0</v>
      </c>
      <c r="U124" s="758">
        <f t="shared" si="13"/>
        <v>0</v>
      </c>
      <c r="V124" s="758">
        <f t="shared" si="13"/>
        <v>0</v>
      </c>
      <c r="W124" s="758">
        <f t="shared" si="13"/>
        <v>0</v>
      </c>
      <c r="X124" s="758">
        <f t="shared" si="13"/>
        <v>0</v>
      </c>
      <c r="Y124" s="758">
        <f t="shared" si="13"/>
        <v>0</v>
      </c>
      <c r="Z124" s="758">
        <f t="shared" si="13"/>
        <v>0</v>
      </c>
      <c r="AA124" s="758">
        <f t="shared" si="13"/>
        <v>0</v>
      </c>
      <c r="AB124" s="758">
        <f t="shared" si="13"/>
        <v>0</v>
      </c>
      <c r="AC124" s="758">
        <f t="shared" si="13"/>
        <v>0</v>
      </c>
      <c r="AD124" s="758">
        <f t="shared" si="13"/>
        <v>0</v>
      </c>
      <c r="AE124" s="758">
        <f t="shared" si="13"/>
        <v>5.4</v>
      </c>
      <c r="AF124" s="758">
        <f t="shared" si="13"/>
        <v>5.4</v>
      </c>
      <c r="AG124" s="758">
        <f t="shared" si="13"/>
        <v>5.4</v>
      </c>
      <c r="AH124" s="758">
        <f t="shared" si="13"/>
        <v>5.4</v>
      </c>
    </row>
    <row r="125" spans="2:34">
      <c r="B125"/>
      <c r="C125"/>
      <c r="D125"/>
      <c r="E125"/>
      <c r="F125"/>
      <c r="G125"/>
      <c r="H125" s="731" t="s">
        <v>847</v>
      </c>
      <c r="I125" s="731">
        <v>100</v>
      </c>
      <c r="J125" s="731"/>
      <c r="K125" s="758">
        <f t="shared" si="13"/>
        <v>3.6</v>
      </c>
      <c r="L125" s="758">
        <f t="shared" si="13"/>
        <v>3.6</v>
      </c>
      <c r="M125" s="758">
        <f t="shared" si="13"/>
        <v>3.6</v>
      </c>
      <c r="N125" s="758">
        <f t="shared" si="13"/>
        <v>3.6</v>
      </c>
      <c r="O125" s="758">
        <f t="shared" si="13"/>
        <v>3.6</v>
      </c>
      <c r="P125" s="758">
        <f t="shared" si="13"/>
        <v>3.6</v>
      </c>
      <c r="Q125" s="758">
        <f t="shared" si="13"/>
        <v>3.6</v>
      </c>
      <c r="R125" s="758">
        <f t="shared" si="13"/>
        <v>3.6</v>
      </c>
      <c r="S125" s="758">
        <f t="shared" si="13"/>
        <v>3.6</v>
      </c>
      <c r="T125" s="758">
        <f t="shared" si="13"/>
        <v>3.6</v>
      </c>
      <c r="U125" s="758">
        <f t="shared" si="13"/>
        <v>3.6</v>
      </c>
      <c r="V125" s="758">
        <f t="shared" si="13"/>
        <v>3.6</v>
      </c>
      <c r="W125" s="758">
        <f t="shared" si="13"/>
        <v>3.6</v>
      </c>
      <c r="X125" s="758">
        <f t="shared" si="13"/>
        <v>3.6</v>
      </c>
      <c r="Y125" s="758">
        <f t="shared" si="13"/>
        <v>3.6</v>
      </c>
      <c r="Z125" s="758">
        <f t="shared" si="13"/>
        <v>3.6</v>
      </c>
      <c r="AA125" s="758">
        <f t="shared" si="13"/>
        <v>3.6</v>
      </c>
      <c r="AB125" s="758">
        <f t="shared" si="13"/>
        <v>3.6</v>
      </c>
      <c r="AC125" s="758">
        <f t="shared" si="13"/>
        <v>3.6</v>
      </c>
      <c r="AD125" s="758">
        <f t="shared" si="13"/>
        <v>3.6</v>
      </c>
      <c r="AE125" s="758">
        <f t="shared" si="13"/>
        <v>3.6</v>
      </c>
      <c r="AF125" s="758">
        <f t="shared" si="13"/>
        <v>3.6</v>
      </c>
      <c r="AG125" s="758">
        <f t="shared" si="13"/>
        <v>3.6</v>
      </c>
      <c r="AH125" s="758">
        <f t="shared" si="13"/>
        <v>3.6</v>
      </c>
    </row>
    <row r="126" spans="2:34">
      <c r="B126"/>
      <c r="C126"/>
      <c r="D126"/>
      <c r="E126"/>
      <c r="F126"/>
      <c r="G126"/>
      <c r="H126" s="731" t="s">
        <v>848</v>
      </c>
      <c r="I126" s="731">
        <v>134</v>
      </c>
      <c r="J126" s="731"/>
      <c r="K126" s="758">
        <f t="shared" si="13"/>
        <v>1.206</v>
      </c>
      <c r="L126" s="758">
        <f t="shared" si="13"/>
        <v>1.206</v>
      </c>
      <c r="M126" s="758">
        <f t="shared" si="13"/>
        <v>1.206</v>
      </c>
      <c r="N126" s="758">
        <f t="shared" si="13"/>
        <v>1.206</v>
      </c>
      <c r="O126" s="758">
        <f t="shared" si="13"/>
        <v>1.206</v>
      </c>
      <c r="P126" s="758">
        <f t="shared" si="13"/>
        <v>1.206</v>
      </c>
      <c r="Q126" s="758">
        <f t="shared" si="13"/>
        <v>1.206</v>
      </c>
      <c r="R126" s="758">
        <f t="shared" si="13"/>
        <v>1.206</v>
      </c>
      <c r="S126" s="758">
        <f t="shared" si="13"/>
        <v>1.206</v>
      </c>
      <c r="T126" s="758">
        <f t="shared" si="13"/>
        <v>1.206</v>
      </c>
      <c r="U126" s="758">
        <f t="shared" si="13"/>
        <v>1.206</v>
      </c>
      <c r="V126" s="758">
        <f t="shared" si="13"/>
        <v>1.206</v>
      </c>
      <c r="W126" s="758">
        <f t="shared" si="13"/>
        <v>1.206</v>
      </c>
      <c r="X126" s="758">
        <f t="shared" si="13"/>
        <v>1.206</v>
      </c>
      <c r="Y126" s="758">
        <f t="shared" si="13"/>
        <v>1.206</v>
      </c>
      <c r="Z126" s="758">
        <f t="shared" si="13"/>
        <v>1.206</v>
      </c>
      <c r="AA126" s="758">
        <f t="shared" si="13"/>
        <v>1.206</v>
      </c>
      <c r="AB126" s="758">
        <f t="shared" si="13"/>
        <v>1.206</v>
      </c>
      <c r="AC126" s="758">
        <f t="shared" si="13"/>
        <v>1.206</v>
      </c>
      <c r="AD126" s="758">
        <f t="shared" si="13"/>
        <v>1.206</v>
      </c>
      <c r="AE126" s="758">
        <f t="shared" si="13"/>
        <v>1.206</v>
      </c>
      <c r="AF126" s="758">
        <f t="shared" si="13"/>
        <v>1.206</v>
      </c>
      <c r="AG126" s="758">
        <f t="shared" si="13"/>
        <v>1.206</v>
      </c>
      <c r="AH126" s="758">
        <f t="shared" si="13"/>
        <v>1.206</v>
      </c>
    </row>
    <row r="127" spans="2:34">
      <c r="B127"/>
      <c r="C127"/>
      <c r="D127"/>
      <c r="E127"/>
      <c r="F127"/>
      <c r="G127"/>
      <c r="H127" s="731" t="s">
        <v>849</v>
      </c>
      <c r="I127" s="731">
        <v>162</v>
      </c>
      <c r="J127" s="731"/>
      <c r="K127" s="758">
        <f t="shared" si="13"/>
        <v>2.2679999999999998</v>
      </c>
      <c r="L127" s="758">
        <f t="shared" si="13"/>
        <v>2.2679999999999998</v>
      </c>
      <c r="M127" s="758">
        <f t="shared" si="13"/>
        <v>2.2679999999999998</v>
      </c>
      <c r="N127" s="758">
        <f t="shared" si="13"/>
        <v>2.2679999999999998</v>
      </c>
      <c r="O127" s="758">
        <f t="shared" si="13"/>
        <v>2.2679999999999998</v>
      </c>
      <c r="P127" s="758">
        <f t="shared" si="13"/>
        <v>2.2679999999999998</v>
      </c>
      <c r="Q127" s="758">
        <f t="shared" si="13"/>
        <v>2.2679999999999998</v>
      </c>
      <c r="R127" s="758">
        <f t="shared" si="13"/>
        <v>2.2679999999999998</v>
      </c>
      <c r="S127" s="758">
        <f t="shared" si="13"/>
        <v>2.2679999999999998</v>
      </c>
      <c r="T127" s="758">
        <f t="shared" si="13"/>
        <v>2.2679999999999998</v>
      </c>
      <c r="U127" s="758">
        <f t="shared" si="13"/>
        <v>2.2679999999999998</v>
      </c>
      <c r="V127" s="758">
        <f t="shared" si="13"/>
        <v>2.2679999999999998</v>
      </c>
      <c r="W127" s="758">
        <f t="shared" si="13"/>
        <v>2.2679999999999998</v>
      </c>
      <c r="X127" s="758">
        <f t="shared" si="13"/>
        <v>2.2679999999999998</v>
      </c>
      <c r="Y127" s="758">
        <f t="shared" si="13"/>
        <v>2.2679999999999998</v>
      </c>
      <c r="Z127" s="758">
        <f t="shared" ref="Z127:AH127" si="14">($I127+$J127)*Z70/1000</f>
        <v>2.2679999999999998</v>
      </c>
      <c r="AA127" s="758">
        <f t="shared" si="14"/>
        <v>2.2679999999999998</v>
      </c>
      <c r="AB127" s="758">
        <f t="shared" si="14"/>
        <v>2.2679999999999998</v>
      </c>
      <c r="AC127" s="758">
        <f t="shared" si="14"/>
        <v>2.2679999999999998</v>
      </c>
      <c r="AD127" s="758">
        <f t="shared" si="14"/>
        <v>2.2679999999999998</v>
      </c>
      <c r="AE127" s="758">
        <f t="shared" si="14"/>
        <v>2.2679999999999998</v>
      </c>
      <c r="AF127" s="758">
        <f t="shared" si="14"/>
        <v>2.2679999999999998</v>
      </c>
      <c r="AG127" s="758">
        <f t="shared" si="14"/>
        <v>2.2679999999999998</v>
      </c>
      <c r="AH127" s="758">
        <f t="shared" si="14"/>
        <v>2.2679999999999998</v>
      </c>
    </row>
    <row r="128" spans="2:34">
      <c r="B128"/>
      <c r="C128"/>
      <c r="D128"/>
      <c r="E128"/>
      <c r="F128"/>
      <c r="G128"/>
      <c r="H128" s="731" t="s">
        <v>850</v>
      </c>
      <c r="I128" s="731">
        <v>203</v>
      </c>
      <c r="J128" s="731"/>
      <c r="K128" s="758">
        <f t="shared" ref="K128:AH134" si="15">($I128+$J128)*K71/1000</f>
        <v>2.2330000000000001</v>
      </c>
      <c r="L128" s="758">
        <f t="shared" si="15"/>
        <v>2.2330000000000001</v>
      </c>
      <c r="M128" s="758">
        <f t="shared" si="15"/>
        <v>2.2330000000000001</v>
      </c>
      <c r="N128" s="758">
        <f t="shared" si="15"/>
        <v>2.2330000000000001</v>
      </c>
      <c r="O128" s="758">
        <f t="shared" si="15"/>
        <v>2.2330000000000001</v>
      </c>
      <c r="P128" s="758">
        <f t="shared" si="15"/>
        <v>2.2330000000000001</v>
      </c>
      <c r="Q128" s="758">
        <f t="shared" si="15"/>
        <v>2.2330000000000001</v>
      </c>
      <c r="R128" s="758">
        <f t="shared" si="15"/>
        <v>2.2330000000000001</v>
      </c>
      <c r="S128" s="758">
        <f t="shared" si="15"/>
        <v>2.2330000000000001</v>
      </c>
      <c r="T128" s="758">
        <f t="shared" si="15"/>
        <v>2.2330000000000001</v>
      </c>
      <c r="U128" s="758">
        <f t="shared" si="15"/>
        <v>2.2330000000000001</v>
      </c>
      <c r="V128" s="758">
        <f t="shared" si="15"/>
        <v>2.2330000000000001</v>
      </c>
      <c r="W128" s="758">
        <f t="shared" si="15"/>
        <v>2.2330000000000001</v>
      </c>
      <c r="X128" s="758">
        <f t="shared" si="15"/>
        <v>2.2330000000000001</v>
      </c>
      <c r="Y128" s="758">
        <f t="shared" si="15"/>
        <v>2.2330000000000001</v>
      </c>
      <c r="Z128" s="758">
        <f t="shared" si="15"/>
        <v>2.2330000000000001</v>
      </c>
      <c r="AA128" s="758">
        <f t="shared" si="15"/>
        <v>2.2330000000000001</v>
      </c>
      <c r="AB128" s="758">
        <f t="shared" si="15"/>
        <v>2.2330000000000001</v>
      </c>
      <c r="AC128" s="758">
        <f t="shared" si="15"/>
        <v>2.2330000000000001</v>
      </c>
      <c r="AD128" s="758">
        <f t="shared" si="15"/>
        <v>2.2330000000000001</v>
      </c>
      <c r="AE128" s="758">
        <f t="shared" si="15"/>
        <v>2.2330000000000001</v>
      </c>
      <c r="AF128" s="758">
        <f t="shared" si="15"/>
        <v>2.2330000000000001</v>
      </c>
      <c r="AG128" s="758">
        <f t="shared" si="15"/>
        <v>2.2330000000000001</v>
      </c>
      <c r="AH128" s="758">
        <f t="shared" si="15"/>
        <v>2.2330000000000001</v>
      </c>
    </row>
    <row r="129" spans="2:34">
      <c r="B129"/>
      <c r="C129"/>
      <c r="D129"/>
      <c r="E129"/>
      <c r="F129"/>
      <c r="G129"/>
      <c r="H129" s="731" t="s">
        <v>851</v>
      </c>
      <c r="I129" s="731">
        <v>217</v>
      </c>
      <c r="J129" s="731"/>
      <c r="K129" s="758">
        <f t="shared" si="15"/>
        <v>77.686000000000007</v>
      </c>
      <c r="L129" s="758">
        <f t="shared" si="15"/>
        <v>77.686000000000007</v>
      </c>
      <c r="M129" s="758">
        <f t="shared" si="15"/>
        <v>77.686000000000007</v>
      </c>
      <c r="N129" s="758">
        <f t="shared" si="15"/>
        <v>77.686000000000007</v>
      </c>
      <c r="O129" s="758">
        <f t="shared" si="15"/>
        <v>77.686000000000007</v>
      </c>
      <c r="P129" s="758">
        <f t="shared" si="15"/>
        <v>77.686000000000007</v>
      </c>
      <c r="Q129" s="758">
        <f t="shared" si="15"/>
        <v>77.686000000000007</v>
      </c>
      <c r="R129" s="758">
        <f t="shared" si="15"/>
        <v>77.686000000000007</v>
      </c>
      <c r="S129" s="758">
        <f t="shared" si="15"/>
        <v>77.686000000000007</v>
      </c>
      <c r="T129" s="758">
        <f t="shared" si="15"/>
        <v>77.686000000000007</v>
      </c>
      <c r="U129" s="758">
        <f t="shared" si="15"/>
        <v>77.686000000000007</v>
      </c>
      <c r="V129" s="758">
        <f t="shared" si="15"/>
        <v>77.686000000000007</v>
      </c>
      <c r="W129" s="758">
        <f t="shared" si="15"/>
        <v>77.686000000000007</v>
      </c>
      <c r="X129" s="758">
        <f t="shared" si="15"/>
        <v>77.686000000000007</v>
      </c>
      <c r="Y129" s="758">
        <f t="shared" si="15"/>
        <v>77.686000000000007</v>
      </c>
      <c r="Z129" s="758">
        <f t="shared" si="15"/>
        <v>77.686000000000007</v>
      </c>
      <c r="AA129" s="758">
        <f t="shared" si="15"/>
        <v>77.686000000000007</v>
      </c>
      <c r="AB129" s="758">
        <f t="shared" si="15"/>
        <v>77.686000000000007</v>
      </c>
      <c r="AC129" s="758">
        <f t="shared" si="15"/>
        <v>77.686000000000007</v>
      </c>
      <c r="AD129" s="758">
        <f t="shared" si="15"/>
        <v>77.686000000000007</v>
      </c>
      <c r="AE129" s="758">
        <f t="shared" si="15"/>
        <v>77.686000000000007</v>
      </c>
      <c r="AF129" s="758">
        <f t="shared" si="15"/>
        <v>77.686000000000007</v>
      </c>
      <c r="AG129" s="758">
        <f t="shared" si="15"/>
        <v>77.686000000000007</v>
      </c>
      <c r="AH129" s="758">
        <f t="shared" si="15"/>
        <v>77.686000000000007</v>
      </c>
    </row>
    <row r="130" spans="2:34">
      <c r="B130"/>
      <c r="C130"/>
      <c r="D130"/>
      <c r="E130"/>
      <c r="F130"/>
      <c r="G130"/>
      <c r="H130" s="731" t="s">
        <v>852</v>
      </c>
      <c r="I130" s="731">
        <v>310</v>
      </c>
      <c r="J130" s="731"/>
      <c r="K130" s="758">
        <f t="shared" si="15"/>
        <v>68.510000000000005</v>
      </c>
      <c r="L130" s="758">
        <f t="shared" si="15"/>
        <v>72.23</v>
      </c>
      <c r="M130" s="758">
        <f t="shared" si="15"/>
        <v>93.31</v>
      </c>
      <c r="N130" s="758">
        <f t="shared" si="15"/>
        <v>82.46</v>
      </c>
      <c r="O130" s="758">
        <f t="shared" si="15"/>
        <v>77.19</v>
      </c>
      <c r="P130" s="758">
        <f t="shared" si="15"/>
        <v>79.05</v>
      </c>
      <c r="Q130" s="758">
        <f t="shared" si="15"/>
        <v>78.739999999999995</v>
      </c>
      <c r="R130" s="758">
        <f t="shared" si="15"/>
        <v>101.06</v>
      </c>
      <c r="S130" s="758">
        <f t="shared" si="15"/>
        <v>102.3</v>
      </c>
      <c r="T130" s="758">
        <f t="shared" si="15"/>
        <v>102.3</v>
      </c>
      <c r="U130" s="758">
        <f t="shared" si="15"/>
        <v>102.3</v>
      </c>
      <c r="V130" s="758">
        <f t="shared" si="15"/>
        <v>109.43</v>
      </c>
      <c r="W130" s="758">
        <f t="shared" si="15"/>
        <v>109.12</v>
      </c>
      <c r="X130" s="758">
        <f t="shared" si="15"/>
        <v>109.12</v>
      </c>
      <c r="Y130" s="758">
        <f t="shared" si="15"/>
        <v>113.15</v>
      </c>
      <c r="Z130" s="758">
        <f t="shared" si="15"/>
        <v>104.47</v>
      </c>
      <c r="AA130" s="758">
        <f t="shared" si="15"/>
        <v>104.47</v>
      </c>
      <c r="AB130" s="758">
        <f t="shared" si="15"/>
        <v>104.47</v>
      </c>
      <c r="AC130" s="758">
        <f t="shared" si="15"/>
        <v>93.62</v>
      </c>
      <c r="AD130" s="758">
        <f t="shared" si="15"/>
        <v>75.95</v>
      </c>
      <c r="AE130" s="758">
        <f t="shared" si="15"/>
        <v>64.17</v>
      </c>
      <c r="AF130" s="758">
        <f t="shared" si="15"/>
        <v>49.6</v>
      </c>
      <c r="AG130" s="758">
        <f t="shared" si="15"/>
        <v>52.7</v>
      </c>
      <c r="AH130" s="758">
        <f t="shared" si="15"/>
        <v>47.43</v>
      </c>
    </row>
    <row r="131" spans="2:34">
      <c r="B131"/>
      <c r="C131"/>
      <c r="D131"/>
      <c r="E131"/>
      <c r="F131"/>
      <c r="G131"/>
      <c r="H131" s="731" t="s">
        <v>853</v>
      </c>
      <c r="I131" s="731">
        <v>40</v>
      </c>
      <c r="J131" s="731"/>
      <c r="K131" s="758">
        <f t="shared" si="15"/>
        <v>3.64</v>
      </c>
      <c r="L131" s="758">
        <f t="shared" si="15"/>
        <v>3.64</v>
      </c>
      <c r="M131" s="758">
        <f t="shared" si="15"/>
        <v>3.64</v>
      </c>
      <c r="N131" s="758">
        <f t="shared" si="15"/>
        <v>3.64</v>
      </c>
      <c r="O131" s="758">
        <f t="shared" si="15"/>
        <v>3.64</v>
      </c>
      <c r="P131" s="758">
        <f t="shared" si="15"/>
        <v>3.64</v>
      </c>
      <c r="Q131" s="758">
        <f t="shared" si="15"/>
        <v>3.64</v>
      </c>
      <c r="R131" s="758">
        <f t="shared" si="15"/>
        <v>3.64</v>
      </c>
      <c r="S131" s="758">
        <f t="shared" si="15"/>
        <v>3.64</v>
      </c>
      <c r="T131" s="758">
        <f t="shared" si="15"/>
        <v>3.64</v>
      </c>
      <c r="U131" s="758">
        <f t="shared" si="15"/>
        <v>3.64</v>
      </c>
      <c r="V131" s="758">
        <f t="shared" si="15"/>
        <v>3.64</v>
      </c>
      <c r="W131" s="758">
        <f t="shared" si="15"/>
        <v>3.64</v>
      </c>
      <c r="X131" s="758">
        <f t="shared" si="15"/>
        <v>3.64</v>
      </c>
      <c r="Y131" s="758">
        <f t="shared" si="15"/>
        <v>3.64</v>
      </c>
      <c r="Z131" s="758">
        <f t="shared" si="15"/>
        <v>3.64</v>
      </c>
      <c r="AA131" s="758">
        <f t="shared" si="15"/>
        <v>3.64</v>
      </c>
      <c r="AB131" s="758">
        <f t="shared" si="15"/>
        <v>3.64</v>
      </c>
      <c r="AC131" s="758">
        <f t="shared" si="15"/>
        <v>3.64</v>
      </c>
      <c r="AD131" s="758">
        <f t="shared" si="15"/>
        <v>3.64</v>
      </c>
      <c r="AE131" s="758">
        <f t="shared" si="15"/>
        <v>3.64</v>
      </c>
      <c r="AF131" s="758">
        <f t="shared" si="15"/>
        <v>3.64</v>
      </c>
      <c r="AG131" s="758">
        <f t="shared" si="15"/>
        <v>3.64</v>
      </c>
      <c r="AH131" s="758">
        <f t="shared" si="15"/>
        <v>3.64</v>
      </c>
    </row>
    <row r="132" spans="2:34">
      <c r="B132"/>
      <c r="C132"/>
      <c r="D132"/>
      <c r="E132"/>
      <c r="F132"/>
      <c r="G132"/>
      <c r="H132" s="731" t="s">
        <v>854</v>
      </c>
      <c r="I132" s="731">
        <v>55</v>
      </c>
      <c r="J132" s="731"/>
      <c r="K132" s="758">
        <f t="shared" si="15"/>
        <v>1.1000000000000001</v>
      </c>
      <c r="L132" s="758">
        <f t="shared" si="15"/>
        <v>1.1000000000000001</v>
      </c>
      <c r="M132" s="758">
        <f t="shared" si="15"/>
        <v>1.1000000000000001</v>
      </c>
      <c r="N132" s="758">
        <f t="shared" si="15"/>
        <v>1.1000000000000001</v>
      </c>
      <c r="O132" s="758">
        <f t="shared" si="15"/>
        <v>1.1000000000000001</v>
      </c>
      <c r="P132" s="758">
        <f t="shared" si="15"/>
        <v>1.1000000000000001</v>
      </c>
      <c r="Q132" s="758">
        <f t="shared" si="15"/>
        <v>1.1000000000000001</v>
      </c>
      <c r="R132" s="758">
        <f t="shared" si="15"/>
        <v>1.1000000000000001</v>
      </c>
      <c r="S132" s="758">
        <f t="shared" si="15"/>
        <v>1.1000000000000001</v>
      </c>
      <c r="T132" s="758">
        <f t="shared" si="15"/>
        <v>1.1000000000000001</v>
      </c>
      <c r="U132" s="758">
        <f t="shared" si="15"/>
        <v>1.1000000000000001</v>
      </c>
      <c r="V132" s="758">
        <f t="shared" si="15"/>
        <v>1.1000000000000001</v>
      </c>
      <c r="W132" s="758">
        <f t="shared" si="15"/>
        <v>1.1000000000000001</v>
      </c>
      <c r="X132" s="758">
        <f t="shared" si="15"/>
        <v>1.1000000000000001</v>
      </c>
      <c r="Y132" s="758">
        <f t="shared" si="15"/>
        <v>1.1000000000000001</v>
      </c>
      <c r="Z132" s="758">
        <f t="shared" si="15"/>
        <v>1.1000000000000001</v>
      </c>
      <c r="AA132" s="758">
        <f t="shared" si="15"/>
        <v>1.1000000000000001</v>
      </c>
      <c r="AB132" s="758">
        <f t="shared" si="15"/>
        <v>1.1000000000000001</v>
      </c>
      <c r="AC132" s="758">
        <f t="shared" si="15"/>
        <v>1.1000000000000001</v>
      </c>
      <c r="AD132" s="758">
        <f t="shared" si="15"/>
        <v>1.1000000000000001</v>
      </c>
      <c r="AE132" s="758">
        <f t="shared" si="15"/>
        <v>1.1000000000000001</v>
      </c>
      <c r="AF132" s="758">
        <f t="shared" si="15"/>
        <v>1.1000000000000001</v>
      </c>
      <c r="AG132" s="758">
        <f t="shared" si="15"/>
        <v>1.1000000000000001</v>
      </c>
      <c r="AH132" s="758">
        <f t="shared" si="15"/>
        <v>1.1000000000000001</v>
      </c>
    </row>
    <row r="133" spans="2:34">
      <c r="B133"/>
      <c r="C133"/>
      <c r="D133"/>
      <c r="E133"/>
      <c r="F133"/>
      <c r="G133"/>
      <c r="H133" s="731" t="s">
        <v>855</v>
      </c>
      <c r="I133" s="731">
        <v>75</v>
      </c>
      <c r="J133" s="731"/>
      <c r="K133" s="758">
        <f t="shared" si="15"/>
        <v>0.9</v>
      </c>
      <c r="L133" s="758">
        <f t="shared" si="15"/>
        <v>0.9</v>
      </c>
      <c r="M133" s="758">
        <f t="shared" si="15"/>
        <v>0.9</v>
      </c>
      <c r="N133" s="758">
        <f t="shared" si="15"/>
        <v>0.9</v>
      </c>
      <c r="O133" s="758">
        <f t="shared" si="15"/>
        <v>0.9</v>
      </c>
      <c r="P133" s="758">
        <f t="shared" si="15"/>
        <v>0.9</v>
      </c>
      <c r="Q133" s="758">
        <f t="shared" si="15"/>
        <v>0.9</v>
      </c>
      <c r="R133" s="758">
        <f t="shared" si="15"/>
        <v>0.9</v>
      </c>
      <c r="S133" s="758">
        <f t="shared" si="15"/>
        <v>0.9</v>
      </c>
      <c r="T133" s="758">
        <f t="shared" si="15"/>
        <v>0.9</v>
      </c>
      <c r="U133" s="758">
        <f t="shared" si="15"/>
        <v>0.9</v>
      </c>
      <c r="V133" s="758">
        <f t="shared" si="15"/>
        <v>0.9</v>
      </c>
      <c r="W133" s="758">
        <f t="shared" si="15"/>
        <v>0.9</v>
      </c>
      <c r="X133" s="758">
        <f t="shared" si="15"/>
        <v>0.9</v>
      </c>
      <c r="Y133" s="758">
        <f t="shared" si="15"/>
        <v>0.9</v>
      </c>
      <c r="Z133" s="758">
        <f t="shared" si="15"/>
        <v>0.9</v>
      </c>
      <c r="AA133" s="758">
        <f t="shared" si="15"/>
        <v>0.9</v>
      </c>
      <c r="AB133" s="758">
        <f t="shared" si="15"/>
        <v>0.9</v>
      </c>
      <c r="AC133" s="758">
        <f t="shared" si="15"/>
        <v>0.9</v>
      </c>
      <c r="AD133" s="758">
        <f t="shared" si="15"/>
        <v>0.9</v>
      </c>
      <c r="AE133" s="758">
        <f t="shared" si="15"/>
        <v>0.9</v>
      </c>
      <c r="AF133" s="758">
        <f t="shared" si="15"/>
        <v>0.9</v>
      </c>
      <c r="AG133" s="758">
        <f t="shared" si="15"/>
        <v>0.9</v>
      </c>
      <c r="AH133" s="758">
        <f t="shared" si="15"/>
        <v>0.9</v>
      </c>
    </row>
    <row r="134" spans="2:34">
      <c r="B134"/>
      <c r="C134"/>
      <c r="D134"/>
      <c r="E134"/>
      <c r="F134"/>
      <c r="G134"/>
      <c r="H134" s="731" t="s">
        <v>856</v>
      </c>
      <c r="I134" s="731">
        <v>84</v>
      </c>
      <c r="J134" s="731"/>
      <c r="K134" s="758">
        <f t="shared" si="15"/>
        <v>0.92400000000000004</v>
      </c>
      <c r="L134" s="758">
        <f t="shared" si="15"/>
        <v>0.92400000000000004</v>
      </c>
      <c r="M134" s="758">
        <f t="shared" si="15"/>
        <v>0.92400000000000004</v>
      </c>
      <c r="N134" s="758">
        <f t="shared" si="15"/>
        <v>0.92400000000000004</v>
      </c>
      <c r="O134" s="758">
        <f t="shared" si="15"/>
        <v>0.92400000000000004</v>
      </c>
      <c r="P134" s="758">
        <f t="shared" si="15"/>
        <v>0.92400000000000004</v>
      </c>
      <c r="Q134" s="758">
        <f t="shared" si="15"/>
        <v>0.92400000000000004</v>
      </c>
      <c r="R134" s="758">
        <f t="shared" si="15"/>
        <v>0.92400000000000004</v>
      </c>
      <c r="S134" s="758">
        <f t="shared" si="15"/>
        <v>0.92400000000000004</v>
      </c>
      <c r="T134" s="758">
        <f t="shared" si="15"/>
        <v>0.92400000000000004</v>
      </c>
      <c r="U134" s="758">
        <f t="shared" si="15"/>
        <v>0.92400000000000004</v>
      </c>
      <c r="V134" s="758">
        <f t="shared" si="15"/>
        <v>0.92400000000000004</v>
      </c>
      <c r="W134" s="758">
        <f t="shared" si="15"/>
        <v>0.92400000000000004</v>
      </c>
      <c r="X134" s="758">
        <f t="shared" si="15"/>
        <v>0.92400000000000004</v>
      </c>
      <c r="Y134" s="758">
        <f t="shared" si="15"/>
        <v>0.92400000000000004</v>
      </c>
      <c r="Z134" s="758">
        <f t="shared" si="15"/>
        <v>0.92400000000000004</v>
      </c>
      <c r="AA134" s="758">
        <f t="shared" si="15"/>
        <v>0.92400000000000004</v>
      </c>
      <c r="AB134" s="758">
        <f t="shared" si="15"/>
        <v>0.92400000000000004</v>
      </c>
      <c r="AC134" s="758">
        <f t="shared" si="15"/>
        <v>0.92400000000000004</v>
      </c>
      <c r="AD134" s="758">
        <f t="shared" si="15"/>
        <v>0.92400000000000004</v>
      </c>
      <c r="AE134" s="758">
        <f t="shared" si="15"/>
        <v>0.92400000000000004</v>
      </c>
      <c r="AF134" s="758">
        <f t="shared" si="15"/>
        <v>0.92400000000000004</v>
      </c>
      <c r="AG134" s="758">
        <f t="shared" si="15"/>
        <v>0.92400000000000004</v>
      </c>
      <c r="AH134" s="758">
        <f t="shared" si="15"/>
        <v>0.92400000000000004</v>
      </c>
    </row>
    <row r="135" spans="2:34">
      <c r="B135"/>
      <c r="C135"/>
      <c r="D135"/>
      <c r="E135"/>
      <c r="F135"/>
      <c r="G135"/>
      <c r="H135" s="759" t="s">
        <v>26</v>
      </c>
      <c r="I135" s="759"/>
      <c r="J135" s="759"/>
      <c r="K135" s="769">
        <f t="shared" ref="K135:AH135" si="16">SUM(K84:K134)</f>
        <v>2307.9969999999998</v>
      </c>
      <c r="L135" s="769">
        <f t="shared" si="16"/>
        <v>2210.8930000000005</v>
      </c>
      <c r="M135" s="769">
        <f t="shared" si="16"/>
        <v>1981.5819999999994</v>
      </c>
      <c r="N135" s="769">
        <f t="shared" si="16"/>
        <v>1842.4689999999991</v>
      </c>
      <c r="O135" s="769">
        <f t="shared" si="16"/>
        <v>1828.9689999999996</v>
      </c>
      <c r="P135" s="769">
        <f t="shared" si="16"/>
        <v>1711.2619999999995</v>
      </c>
      <c r="Q135" s="769">
        <f t="shared" si="16"/>
        <v>1643.7589999999998</v>
      </c>
      <c r="R135" s="769">
        <f t="shared" si="16"/>
        <v>1479.8709999999999</v>
      </c>
      <c r="S135" s="769">
        <f t="shared" si="16"/>
        <v>1288.9309999999996</v>
      </c>
      <c r="T135" s="769">
        <f t="shared" si="16"/>
        <v>1288.9309999999996</v>
      </c>
      <c r="U135" s="769">
        <f t="shared" si="16"/>
        <v>1288.9309999999996</v>
      </c>
      <c r="V135" s="769">
        <f t="shared" si="16"/>
        <v>1282.4669999999999</v>
      </c>
      <c r="W135" s="769">
        <f t="shared" si="16"/>
        <v>1259.4669999999999</v>
      </c>
      <c r="X135" s="769">
        <f t="shared" si="16"/>
        <v>1259.4669999999999</v>
      </c>
      <c r="Y135" s="769">
        <f t="shared" si="16"/>
        <v>1259.4769999999999</v>
      </c>
      <c r="Z135" s="769">
        <f t="shared" si="16"/>
        <v>1192.5100000000002</v>
      </c>
      <c r="AA135" s="769">
        <f t="shared" si="16"/>
        <v>1154.3620000000001</v>
      </c>
      <c r="AB135" s="769">
        <f t="shared" si="16"/>
        <v>1154.3620000000001</v>
      </c>
      <c r="AC135" s="769">
        <f t="shared" si="16"/>
        <v>1068.0130000000001</v>
      </c>
      <c r="AD135" s="769">
        <f t="shared" si="16"/>
        <v>979.20299999999997</v>
      </c>
      <c r="AE135" s="769">
        <f t="shared" si="16"/>
        <v>935.76299999999992</v>
      </c>
      <c r="AF135" s="769">
        <f t="shared" si="16"/>
        <v>875.93399999999997</v>
      </c>
      <c r="AG135" s="769">
        <f t="shared" si="16"/>
        <v>875.87800000000004</v>
      </c>
      <c r="AH135" s="769">
        <f t="shared" si="16"/>
        <v>870.60799999999995</v>
      </c>
    </row>
    <row r="136" spans="2:34">
      <c r="B136"/>
      <c r="C136"/>
      <c r="D136"/>
      <c r="E136"/>
      <c r="F136"/>
      <c r="G136"/>
      <c r="K136" s="771"/>
      <c r="L136" s="771"/>
      <c r="M136" s="771"/>
      <c r="N136" s="771"/>
      <c r="O136" s="771"/>
      <c r="P136" s="771"/>
      <c r="Q136" s="771"/>
      <c r="R136" s="771"/>
      <c r="S136" s="771"/>
      <c r="T136" s="771"/>
      <c r="U136" s="771"/>
      <c r="V136" s="771"/>
      <c r="W136" s="771"/>
      <c r="X136" s="771"/>
      <c r="Y136" s="771"/>
      <c r="Z136" s="771"/>
      <c r="AA136" s="771"/>
      <c r="AB136" s="771"/>
      <c r="AC136" s="771"/>
      <c r="AD136" s="771"/>
      <c r="AE136" s="771"/>
      <c r="AF136" s="771"/>
      <c r="AG136" s="771"/>
      <c r="AH136" s="771"/>
    </row>
    <row r="137" spans="2:34">
      <c r="B137"/>
      <c r="C137"/>
      <c r="D137"/>
      <c r="E137"/>
      <c r="F137"/>
      <c r="G137"/>
      <c r="K137" s="771"/>
      <c r="L137" s="771"/>
      <c r="M137" s="771"/>
      <c r="N137" s="771"/>
      <c r="O137" s="771"/>
      <c r="P137" s="771"/>
      <c r="Q137" s="771"/>
      <c r="R137" s="771"/>
      <c r="S137" s="771"/>
      <c r="T137" s="771"/>
      <c r="U137" s="771"/>
      <c r="V137" s="771"/>
      <c r="W137" s="771"/>
      <c r="X137" s="771"/>
      <c r="Y137" s="771"/>
      <c r="Z137" s="771"/>
      <c r="AA137" s="771"/>
      <c r="AB137" s="771"/>
      <c r="AC137" s="771"/>
      <c r="AD137" s="771"/>
      <c r="AE137" s="771"/>
      <c r="AF137" s="771"/>
      <c r="AG137" s="771"/>
      <c r="AH137" s="771"/>
    </row>
    <row r="138" spans="2:34">
      <c r="K138" s="771"/>
      <c r="L138" s="771"/>
      <c r="M138" s="771"/>
      <c r="N138" s="771"/>
      <c r="O138" s="771"/>
      <c r="P138" s="771"/>
      <c r="Q138" s="771"/>
      <c r="R138" s="771"/>
      <c r="S138" s="771"/>
      <c r="T138" s="771"/>
      <c r="U138" s="771"/>
      <c r="V138" s="771"/>
      <c r="W138" s="771"/>
      <c r="X138" s="771"/>
      <c r="Y138" s="771"/>
      <c r="Z138" s="771"/>
      <c r="AA138" s="771"/>
      <c r="AB138" s="771"/>
      <c r="AC138" s="771"/>
      <c r="AD138" s="771"/>
      <c r="AE138" s="771"/>
      <c r="AF138" s="771"/>
      <c r="AG138" s="771"/>
      <c r="AH138" s="771"/>
    </row>
  </sheetData>
  <mergeCells count="4">
    <mergeCell ref="K82:AH82"/>
    <mergeCell ref="B24:F24"/>
    <mergeCell ref="B18:U18"/>
    <mergeCell ref="K25:AH25"/>
  </mergeCells>
  <pageMargins left="0.7" right="0.7" top="0.75" bottom="0.75" header="0.3" footer="0.3"/>
  <pageSetup orientation="portrait" r:id="rId1"/>
  <ignoredErrors>
    <ignoredError sqref="K84:AH134 K135:AH135"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Cathy Pei</cp:lastModifiedBy>
  <cp:lastPrinted>2019-10-11T18:13:17Z</cp:lastPrinted>
  <dcterms:created xsi:type="dcterms:W3CDTF">2012-03-05T18:56:04Z</dcterms:created>
  <dcterms:modified xsi:type="dcterms:W3CDTF">2019-10-17T19:34:23Z</dcterms:modified>
</cp:coreProperties>
</file>