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87" windowWidth="16973" windowHeight="6040"/>
  </bookViews>
  <sheets>
    <sheet name="2020 Commodity Expense Forecast" sheetId="1" r:id="rId1"/>
    <sheet name="Sheet2" sheetId="2" r:id="rId2"/>
    <sheet name="Sheet3" sheetId="3"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s>
  <definedNames>
    <definedName name="BI_LDCLIST">'[1]3. Rate Class Selection'!$B$19:$B$21</definedName>
    <definedName name="BridgeYear">'[2]LDC Info'!$E$26</definedName>
    <definedName name="contactf">#REF!</definedName>
    <definedName name="CustomerAdministration">[2]lists!$Z$1:$Z$36</definedName>
    <definedName name="EBNUMBER">'[2]LDC Info'!$E$16</definedName>
    <definedName name="Fixed_Charges">[2]lists!$I$1:$I$212</definedName>
    <definedName name="histdate">[3]Financials!$E$76</definedName>
    <definedName name="Incr2000">#REF!</definedName>
    <definedName name="LDC_LIST">[4]lists!$AM$1:$AM$80</definedName>
    <definedName name="LIMIT">#REF!</definedName>
    <definedName name="LossFactors">[2]lists!$L$2:$L$15</definedName>
    <definedName name="man_beg_bud">#REF!</definedName>
    <definedName name="man_end_bud">#REF!</definedName>
    <definedName name="man12ACT">#REF!</definedName>
    <definedName name="MANBUD">#REF!</definedName>
    <definedName name="manCYACT">#REF!</definedName>
    <definedName name="manCYBUD">#REF!</definedName>
    <definedName name="manCYF">#REF!</definedName>
    <definedName name="MANEND">#REF!</definedName>
    <definedName name="manNYbud">#REF!</definedName>
    <definedName name="manpower_costs">#REF!</definedName>
    <definedName name="manPYACT">#REF!</definedName>
    <definedName name="MANSTART">#REF!</definedName>
    <definedName name="mat_beg_bud">#REF!</definedName>
    <definedName name="mat_end_bud">#REF!</definedName>
    <definedName name="mat12ACT">#REF!</definedName>
    <definedName name="MATBUD">#REF!</definedName>
    <definedName name="matCYACT">#REF!</definedName>
    <definedName name="matCYBUD">#REF!</definedName>
    <definedName name="matCYF">#REF!</definedName>
    <definedName name="MATEND">#REF!</definedName>
    <definedName name="material_costs">#REF!</definedName>
    <definedName name="matNYbud">#REF!</definedName>
    <definedName name="matPYACT">#REF!</definedName>
    <definedName name="MATSTART">#REF!</definedName>
    <definedName name="NonPayment">[2]lists!$AA$1:$AA$71</definedName>
    <definedName name="oth_beg_bud">#REF!</definedName>
    <definedName name="oth_end_bud">#REF!</definedName>
    <definedName name="oth12ACT">#REF!</definedName>
    <definedName name="othCYACT">#REF!</definedName>
    <definedName name="othCYBUD">#REF!</definedName>
    <definedName name="othCYF">#REF!</definedName>
    <definedName name="OTHEND">#REF!</definedName>
    <definedName name="other_costs">#REF!</definedName>
    <definedName name="OTHERBUD">#REF!</definedName>
    <definedName name="othNYbud">#REF!</definedName>
    <definedName name="othPYACT">#REF!</definedName>
    <definedName name="OTHSTART">#REF!</definedName>
    <definedName name="print_end">#REF!</definedName>
    <definedName name="ratedescription">[5]hidden1!$D$1:$D$122</definedName>
    <definedName name="RebaseYear">'[2]LDC Info'!$E$28</definedName>
    <definedName name="SALBENF">#REF!</definedName>
    <definedName name="salreg">#REF!</definedName>
    <definedName name="SALREGF">#REF!</definedName>
    <definedName name="TEMPA">#REF!</definedName>
    <definedName name="TestYear">'[6]LDC Info'!$E$24</definedName>
    <definedName name="total_dept">#REF!</definedName>
    <definedName name="total_manpower">#REF!</definedName>
    <definedName name="total_material">#REF!</definedName>
    <definedName name="total_other">#REF!</definedName>
    <definedName name="total_transportation">#REF!</definedName>
    <definedName name="TRANBUD">#REF!</definedName>
    <definedName name="TRANEND">#REF!</definedName>
    <definedName name="transportation_costs">#REF!</definedName>
    <definedName name="TRANSTART">#REF!</definedName>
    <definedName name="trn_beg_bud">#REF!</definedName>
    <definedName name="trn_end_bud">#REF!</definedName>
    <definedName name="trn12ACT">#REF!</definedName>
    <definedName name="trnCYACT">#REF!</definedName>
    <definedName name="trnCYBUD">#REF!</definedName>
    <definedName name="trnCYF">#REF!</definedName>
    <definedName name="trnNYbud">#REF!</definedName>
    <definedName name="trnPYACT">#REF!</definedName>
    <definedName name="Units">[2]lists!$N$2:$N$5</definedName>
    <definedName name="Utility">[3]Financials!$A$1</definedName>
    <definedName name="utitliy1">[7]Financials!$A$1</definedName>
    <definedName name="WAGBENF">#REF!</definedName>
    <definedName name="wagdob">#REF!</definedName>
    <definedName name="wagdobf">#REF!</definedName>
    <definedName name="wagreg">#REF!</definedName>
    <definedName name="wagregf">#REF!</definedName>
  </definedNames>
  <calcPr calcId="145621" iterate="1"/>
</workbook>
</file>

<file path=xl/calcChain.xml><?xml version="1.0" encoding="utf-8"?>
<calcChain xmlns="http://schemas.openxmlformats.org/spreadsheetml/2006/main">
  <c r="N52" i="1" l="1"/>
  <c r="N51" i="1"/>
  <c r="G51" i="1" l="1"/>
  <c r="L51" i="1"/>
  <c r="G52" i="1" l="1"/>
  <c r="F52" i="1"/>
  <c r="K52" i="1" l="1"/>
  <c r="F21" i="1"/>
  <c r="L52" i="1"/>
  <c r="K81" i="1" l="1"/>
  <c r="F81" i="1"/>
  <c r="B81" i="1"/>
  <c r="K80" i="1"/>
  <c r="F80" i="1"/>
  <c r="B80" i="1"/>
  <c r="K79" i="1"/>
  <c r="F79" i="1"/>
  <c r="B79" i="1"/>
  <c r="F78" i="1"/>
  <c r="B78" i="1"/>
  <c r="F77" i="1"/>
  <c r="B77" i="1"/>
  <c r="F76" i="1"/>
  <c r="B76" i="1"/>
  <c r="B75" i="1"/>
  <c r="F74" i="1"/>
  <c r="B74" i="1"/>
  <c r="F73" i="1"/>
  <c r="B73" i="1"/>
  <c r="F67" i="1"/>
  <c r="B66" i="1"/>
  <c r="B65" i="1"/>
  <c r="B64" i="1"/>
  <c r="B63" i="1"/>
  <c r="B62" i="1"/>
  <c r="B61" i="1"/>
  <c r="B60" i="1"/>
  <c r="B59" i="1"/>
  <c r="B58" i="1"/>
  <c r="G53" i="1"/>
  <c r="M52" i="1"/>
  <c r="O52" i="1" s="1"/>
  <c r="H52" i="1"/>
  <c r="J52" i="1" s="1"/>
  <c r="B52" i="1"/>
  <c r="M51" i="1"/>
  <c r="H51" i="1"/>
  <c r="B51" i="1"/>
  <c r="K49" i="1"/>
  <c r="K55" i="1" s="1"/>
  <c r="K70" i="1" s="1"/>
  <c r="F49" i="1"/>
  <c r="F55" i="1" s="1"/>
  <c r="F70" i="1" s="1"/>
  <c r="I40" i="1"/>
  <c r="I41" i="1" s="1"/>
  <c r="J39" i="1"/>
  <c r="J38" i="1"/>
  <c r="J37" i="1"/>
  <c r="B31" i="1"/>
  <c r="D27" i="1"/>
  <c r="D28" i="1" s="1"/>
  <c r="G26" i="1"/>
  <c r="L26" i="1" s="1"/>
  <c r="G25" i="1"/>
  <c r="L25" i="1" s="1"/>
  <c r="G24" i="1"/>
  <c r="L24" i="1" s="1"/>
  <c r="K23" i="1"/>
  <c r="M23" i="1" s="1"/>
  <c r="G23" i="1"/>
  <c r="K22" i="1"/>
  <c r="M22" i="1" s="1"/>
  <c r="G22" i="1"/>
  <c r="K21" i="1"/>
  <c r="G21" i="1"/>
  <c r="G19" i="1"/>
  <c r="K59" i="1" s="1"/>
  <c r="K74" i="1" s="1"/>
  <c r="G18" i="1"/>
  <c r="K58" i="1" s="1"/>
  <c r="K73" i="1" s="1"/>
  <c r="N1" i="1"/>
  <c r="L23" i="1" l="1"/>
  <c r="N23" i="1" s="1"/>
  <c r="K63" i="1"/>
  <c r="K78" i="1" s="1"/>
  <c r="L22" i="1"/>
  <c r="N22" i="1" s="1"/>
  <c r="K62" i="1"/>
  <c r="K77" i="1" s="1"/>
  <c r="N21" i="1"/>
  <c r="K61" i="1"/>
  <c r="K76" i="1" s="1"/>
  <c r="K19" i="1"/>
  <c r="M19" i="1" s="1"/>
  <c r="J40" i="1"/>
  <c r="L40" i="1" s="1"/>
  <c r="L41" i="1" s="1"/>
  <c r="L19" i="1" l="1"/>
  <c r="N19" i="1" s="1"/>
  <c r="K18" i="1"/>
  <c r="L18" i="1"/>
  <c r="J41" i="1"/>
  <c r="M18" i="1" l="1"/>
  <c r="N18" i="1"/>
  <c r="K51" i="1" l="1"/>
  <c r="O51" i="1" s="1"/>
  <c r="O53" i="1" s="1"/>
  <c r="F51" i="1"/>
  <c r="F27" i="1"/>
  <c r="G27" i="1" s="1"/>
  <c r="G20" i="1"/>
  <c r="I27" i="1" s="1"/>
  <c r="I28" i="1" l="1"/>
  <c r="I42" i="1" s="1"/>
  <c r="I43" i="1" s="1"/>
  <c r="F53" i="1"/>
  <c r="F75" i="1"/>
  <c r="F82" i="1" s="1"/>
  <c r="J51" i="1"/>
  <c r="J53" i="1" s="1"/>
  <c r="K60" i="1"/>
  <c r="L20" i="1"/>
  <c r="N20" i="1" l="1"/>
  <c r="L27" i="1"/>
  <c r="L28" i="1" s="1"/>
  <c r="K20" i="1"/>
  <c r="J27" i="1"/>
  <c r="J28" i="1" s="1"/>
  <c r="K75" i="1"/>
  <c r="K82" i="1" s="1"/>
  <c r="K67" i="1"/>
  <c r="J42" i="1" l="1"/>
  <c r="J43" i="1" s="1"/>
  <c r="M28" i="1"/>
  <c r="M20" i="1"/>
  <c r="K27" i="1"/>
  <c r="N28" i="1"/>
  <c r="L42" i="1"/>
  <c r="L43" i="1" s="1"/>
  <c r="O28" i="1" l="1"/>
  <c r="G43" i="1"/>
  <c r="L58" i="1" s="1"/>
  <c r="G58" i="1" l="1"/>
  <c r="G59" i="1" s="1"/>
  <c r="L59" i="1"/>
  <c r="O58" i="1"/>
  <c r="G64" i="1" l="1"/>
  <c r="J64" i="1" s="1"/>
  <c r="J79" i="1" s="1"/>
  <c r="G79" i="1" s="1"/>
  <c r="G65" i="1"/>
  <c r="J65" i="1" s="1"/>
  <c r="J80" i="1" s="1"/>
  <c r="G66" i="1"/>
  <c r="J66" i="1" s="1"/>
  <c r="J81" i="1" s="1"/>
  <c r="J58" i="1"/>
  <c r="J73" i="1" s="1"/>
  <c r="O73" i="1"/>
  <c r="O59" i="1"/>
  <c r="O74" i="1" s="1"/>
  <c r="L74" i="1" s="1"/>
  <c r="L60" i="1"/>
  <c r="G60" i="1"/>
  <c r="J59" i="1"/>
  <c r="J74" i="1" s="1"/>
  <c r="G74" i="1" s="1"/>
  <c r="L61" i="1" l="1"/>
  <c r="O60" i="1"/>
  <c r="O75" i="1" s="1"/>
  <c r="L75" i="1" s="1"/>
  <c r="G61" i="1"/>
  <c r="J60" i="1"/>
  <c r="J75" i="1" s="1"/>
  <c r="G75" i="1" s="1"/>
  <c r="G73" i="1"/>
  <c r="L73" i="1"/>
  <c r="G62" i="1" l="1"/>
  <c r="J61" i="1"/>
  <c r="J76" i="1" s="1"/>
  <c r="O61" i="1"/>
  <c r="O76" i="1" s="1"/>
  <c r="L76" i="1" s="1"/>
  <c r="L62" i="1"/>
  <c r="L63" i="1" l="1"/>
  <c r="O62" i="1"/>
  <c r="O77" i="1" s="1"/>
  <c r="L77" i="1" s="1"/>
  <c r="G76" i="1"/>
  <c r="G63" i="1"/>
  <c r="J63" i="1" s="1"/>
  <c r="J78" i="1" s="1"/>
  <c r="G78" i="1" s="1"/>
  <c r="J62" i="1"/>
  <c r="J77" i="1" s="1"/>
  <c r="G77" i="1" s="1"/>
  <c r="J67" i="1" l="1"/>
  <c r="L64" i="1"/>
  <c r="O63" i="1"/>
  <c r="J82" i="1"/>
  <c r="O78" i="1" l="1"/>
  <c r="L65" i="1"/>
  <c r="O64" i="1"/>
  <c r="O79" i="1" s="1"/>
  <c r="L79" i="1" s="1"/>
  <c r="O65" i="1" l="1"/>
  <c r="O80" i="1" s="1"/>
  <c r="L66" i="1"/>
  <c r="O66" i="1" s="1"/>
  <c r="L78" i="1"/>
  <c r="O81" i="1" l="1"/>
  <c r="O82" i="1" s="1"/>
  <c r="O67" i="1"/>
</calcChain>
</file>

<file path=xl/comments1.xml><?xml version="1.0" encoding="utf-8"?>
<comments xmlns="http://schemas.openxmlformats.org/spreadsheetml/2006/main">
  <authors>
    <author>Gibson,Sherry</author>
  </authors>
  <commentList>
    <comment ref="K60" authorId="0">
      <text>
        <r>
          <rPr>
            <b/>
            <sz val="9"/>
            <color indexed="81"/>
            <rFont val="Tahoma"/>
            <family val="2"/>
          </rPr>
          <t>Kingston Hydro:</t>
        </r>
        <r>
          <rPr>
            <sz val="9"/>
            <color indexed="81"/>
            <rFont val="Tahoma"/>
            <family val="2"/>
          </rPr>
          <t xml:space="preserve">
take off Class A and WMP</t>
        </r>
      </text>
    </comment>
  </commentList>
</comments>
</file>

<file path=xl/sharedStrings.xml><?xml version="1.0" encoding="utf-8"?>
<sst xmlns="http://schemas.openxmlformats.org/spreadsheetml/2006/main" count="138" uniqueCount="78">
  <si>
    <t>File Number:</t>
  </si>
  <si>
    <t>In the green shaded cell (row 18-26) enter the most recent 12-month actual data. If there is a material difference between actual and forecasted consumption data, use forecasted data and provide an explanation</t>
  </si>
  <si>
    <t>Exhibit:</t>
  </si>
  <si>
    <t>Tab:</t>
  </si>
  <si>
    <t>Schedule:</t>
  </si>
  <si>
    <t>Page:</t>
  </si>
  <si>
    <t>Date:</t>
  </si>
  <si>
    <t xml:space="preserve"> </t>
  </si>
  <si>
    <t xml:space="preserve">Commodity Expense </t>
  </si>
  <si>
    <t>Step 1:</t>
  </si>
  <si>
    <t>Allocation of Commodity</t>
  </si>
  <si>
    <t>non-RPP</t>
  </si>
  <si>
    <t>RPP</t>
  </si>
  <si>
    <t>Proportions (by Class)</t>
  </si>
  <si>
    <t> </t>
  </si>
  <si>
    <t>non GA mod</t>
  </si>
  <si>
    <t>GA mod</t>
  </si>
  <si>
    <t xml:space="preserve">Total </t>
  </si>
  <si>
    <t>Customer Class Name</t>
  </si>
  <si>
    <t>Class A kWh</t>
  </si>
  <si>
    <t>Class B kWh</t>
  </si>
  <si>
    <t>%</t>
  </si>
  <si>
    <t>Residential</t>
  </si>
  <si>
    <t>General Service &lt; 50 kW</t>
  </si>
  <si>
    <t>Unmetered Scattered Load</t>
  </si>
  <si>
    <t xml:space="preserve">Street Lighting </t>
  </si>
  <si>
    <t>TOTAL</t>
  </si>
  <si>
    <t>Step 2:</t>
  </si>
  <si>
    <t>Step 2a:</t>
  </si>
  <si>
    <t>GA Modifier</t>
  </si>
  <si>
    <t>($/MWh)</t>
  </si>
  <si>
    <t>Source:</t>
  </si>
  <si>
    <t xml:space="preserve">   Table 1: RPP Prices and GA Modifier: May 1, 2019 to October 31, 2019*</t>
  </si>
  <si>
    <t>Step 2b:</t>
  </si>
  <si>
    <t>Forecasted Commodity Prices</t>
  </si>
  <si>
    <t xml:space="preserve"> Table 1: Average RPP Supply Cost Summary**</t>
  </si>
  <si>
    <t>HOEP ($/MWh)</t>
  </si>
  <si>
    <t>Load-Weighted Price for RPP Consumers</t>
  </si>
  <si>
    <t>Global Adjustment ($/MWh)</t>
  </si>
  <si>
    <t>Impact of the Global Adjustment</t>
  </si>
  <si>
    <t>Adjustments ($/MWh)</t>
  </si>
  <si>
    <t>TOTAL ($/MWh)</t>
  </si>
  <si>
    <t>Average Supply Cost for RPP Consumers</t>
  </si>
  <si>
    <t>$/kWh</t>
  </si>
  <si>
    <t>Percentage shares (%)</t>
  </si>
  <si>
    <t>non-RPP (GA mod/non-GA mod), RPP</t>
  </si>
  <si>
    <t>WEIGHTED AVERAGE PRICE ($/kWh)</t>
  </si>
  <si>
    <t>(Sum of I43, J43 and L43)</t>
  </si>
  <si>
    <t>Step 3:</t>
  </si>
  <si>
    <t>Commodity Expense</t>
  </si>
  <si>
    <t>(volumes for the bridge and test year are loss adjusted)</t>
  </si>
  <si>
    <t>Class A</t>
  </si>
  <si>
    <t>Customer</t>
  </si>
  <si>
    <t>Revenue</t>
  </si>
  <si>
    <t>Expense</t>
  </si>
  <si>
    <t>kWh Volume</t>
  </si>
  <si>
    <t>kW Volume</t>
  </si>
  <si>
    <t>HOEP Rate/kWh</t>
  </si>
  <si>
    <t>Avg GA/kW</t>
  </si>
  <si>
    <t>Amount</t>
  </si>
  <si>
    <t>Class B</t>
  </si>
  <si>
    <t>Class Name</t>
  </si>
  <si>
    <t>UoM</t>
  </si>
  <si>
    <t>USA #</t>
  </si>
  <si>
    <t>Volume</t>
  </si>
  <si>
    <t>rate ($/kWh):</t>
  </si>
  <si>
    <t>kWh</t>
  </si>
  <si>
    <t>Total</t>
  </si>
  <si>
    <t>avg rate ($/kWh):</t>
  </si>
  <si>
    <t>*Regulated Price Plan Prices and the Global Adjustment Modifier for the Period May 1, 2019 – April 30, 2020</t>
  </si>
  <si>
    <t>** Regulated Price Plan Cost Suppy Report May 1, 2019 - April 30, 2020</t>
  </si>
  <si>
    <t>2020 Forecast</t>
  </si>
  <si>
    <t>General Service 50 to 4999 kW</t>
  </si>
  <si>
    <t>Large Use</t>
  </si>
  <si>
    <t>Standby</t>
  </si>
  <si>
    <t>Used Custom IR Rate Maker Model to forecast commodity expenses, adjusted for updated forecast pricing above - details provided in application</t>
  </si>
  <si>
    <t>Approved Forecast 2020 kWh's adjusted for TLF and WMP excluded</t>
  </si>
  <si>
    <t>2019-Oct</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</si>
</sst>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5" formatCode="&quot;$&quot;#,##0_);\(&quot;$&quot;#,##0\)"/>
    <numFmt numFmtId="44" formatCode="_(&quot;$&quot;* #,##0.00_);_(&quot;$&quot;* \(#,##0.00\);_(&quot;$&quot;* &quot;-&quot;??_);_(@_)"/>
    <numFmt numFmtId="43" formatCode="_(* #,##0.00_);_(* \(#,##0.00\);_(* &quot;-&quot;??_);_(@_)"/>
    <numFmt numFmtId="164" formatCode="_-* #,##0.00_-;\-* #,##0.00_-;_-* \-??_-;_-@_-"/>
    <numFmt numFmtId="165" formatCode="\$#,##0.0000_);&quot;($&quot;#,##0.0000\)"/>
    <numFmt numFmtId="166" formatCode="_-* #,##0_-;\-* #,##0_-;_-* \-??_-;_-@_-"/>
    <numFmt numFmtId="167" formatCode="_-&quot;$&quot;* #,##0.00_-;\-&quot;$&quot;* #,##0.00_-;_-&quot;$&quot;* &quot;-&quot;??_-;_-@_-"/>
    <numFmt numFmtId="168" formatCode="\$#,##0.00_);&quot;($&quot;#,##0.00\)"/>
    <numFmt numFmtId="169" formatCode="\$#,##0.00000_);&quot;($&quot;#,##0.00000\)"/>
    <numFmt numFmtId="170" formatCode="_(&quot;$&quot;* #,##0.0000_);_(&quot;$&quot;* \(#,##0.0000\);_(&quot;$&quot;* &quot;-&quot;??_);_(@_)"/>
    <numFmt numFmtId="171" formatCode="_-* #,##0.00000_-;\-* #,##0.00000_-;_-* \-??_-;_-@_-"/>
    <numFmt numFmtId="172" formatCode="\$#,##0"/>
    <numFmt numFmtId="173" formatCode="0.0000"/>
    <numFmt numFmtId="174" formatCode="_-* #,##0.00_-;\-* #,##0.00_-;_-* &quot;-&quot;??_-;_-@_-"/>
    <numFmt numFmtId="175" formatCode="_(* #,##0.0_);_(* \(#,##0.0\);_(* &quot;-&quot;??_);_(@_)"/>
    <numFmt numFmtId="176" formatCode="#,##0.0"/>
    <numFmt numFmtId="177" formatCode="mm/dd/yyyy"/>
    <numFmt numFmtId="178" formatCode="0\-0"/>
    <numFmt numFmtId="179" formatCode="##\-#"/>
    <numFmt numFmtId="180" formatCode="_(* #,##0_);_(* \(#,##0\);_(* &quot;-&quot;??_);_(@_)"/>
    <numFmt numFmtId="181" formatCode="&quot;£ &quot;#,##0.00;[Red]\-&quot;£ &quot;#,##0.00"/>
  </numFmts>
  <fonts count="77">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i/>
      <sz val="8"/>
      <color indexed="22"/>
      <name val="Arial"/>
      <family val="2"/>
    </font>
    <font>
      <b/>
      <sz val="10"/>
      <name val="Arial"/>
      <family val="2"/>
    </font>
    <font>
      <sz val="8"/>
      <name val="Arial"/>
      <family val="2"/>
    </font>
    <font>
      <sz val="8"/>
      <name val="Arial"/>
      <family val="2"/>
      <charset val="1"/>
    </font>
    <font>
      <b/>
      <sz val="14"/>
      <name val="Arial"/>
      <family val="2"/>
      <charset val="1"/>
    </font>
    <font>
      <b/>
      <i/>
      <sz val="10"/>
      <name val="Arial"/>
      <family val="2"/>
    </font>
    <font>
      <b/>
      <u/>
      <sz val="12"/>
      <name val="Arial"/>
      <family val="2"/>
      <charset val="1"/>
    </font>
    <font>
      <b/>
      <sz val="12"/>
      <name val="Arial"/>
      <family val="2"/>
    </font>
    <font>
      <b/>
      <u/>
      <sz val="10"/>
      <name val="Arial"/>
      <family val="2"/>
      <charset val="1"/>
    </font>
    <font>
      <b/>
      <sz val="10"/>
      <name val="Arial"/>
      <family val="2"/>
      <charset val="1"/>
    </font>
    <font>
      <sz val="10"/>
      <name val="Mangal"/>
      <family val="2"/>
      <charset val="1"/>
    </font>
    <font>
      <sz val="11"/>
      <name val="Arial"/>
      <family val="2"/>
      <charset val="1"/>
    </font>
    <font>
      <sz val="10"/>
      <name val="Arial"/>
      <family val="2"/>
      <charset val="1"/>
    </font>
    <font>
      <sz val="10"/>
      <name val="Arial"/>
      <family val="2"/>
    </font>
    <font>
      <i/>
      <sz val="10"/>
      <name val="Arial"/>
      <family val="2"/>
      <charset val="1"/>
    </font>
    <font>
      <i/>
      <sz val="11"/>
      <name val="Arial"/>
      <family val="2"/>
    </font>
    <font>
      <b/>
      <i/>
      <sz val="11"/>
      <name val="Arial"/>
      <family val="2"/>
    </font>
    <font>
      <b/>
      <sz val="11"/>
      <name val="Arial"/>
      <family val="2"/>
      <charset val="1"/>
    </font>
    <font>
      <b/>
      <u/>
      <sz val="11"/>
      <name val="Arial"/>
      <family val="2"/>
      <charset val="1"/>
    </font>
    <font>
      <b/>
      <sz val="11"/>
      <name val="Arial"/>
      <family val="2"/>
    </font>
    <font>
      <b/>
      <i/>
      <sz val="10"/>
      <name val="Arial"/>
      <family val="2"/>
      <charset val="1"/>
    </font>
    <font>
      <i/>
      <sz val="10"/>
      <color rgb="FFFF0000"/>
      <name val="Arial"/>
      <family val="2"/>
      <charset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rgb="FF000000"/>
      <name val="Times New Roman"/>
      <family val="1"/>
    </font>
    <font>
      <sz val="10"/>
      <name val="Times New Roman"/>
      <family val="1"/>
    </font>
    <font>
      <sz val="9"/>
      <color indexed="8"/>
      <name val="Times New Roman"/>
      <family val="1"/>
    </font>
    <font>
      <b/>
      <sz val="10"/>
      <name val="Arial Unicode MS"/>
      <family val="2"/>
    </font>
    <font>
      <sz val="10"/>
      <name val="MS Sans Serif"/>
      <family val="2"/>
    </font>
    <font>
      <i/>
      <sz val="11"/>
      <color indexed="23"/>
      <name val="Calibri"/>
      <family val="2"/>
    </font>
    <font>
      <sz val="11"/>
      <color indexed="17"/>
      <name val="Calibri"/>
      <family val="2"/>
    </font>
    <font>
      <b/>
      <sz val="18"/>
      <name val="Arial"/>
      <family val="2"/>
    </font>
    <font>
      <b/>
      <sz val="15"/>
      <color indexed="56"/>
      <name val="Calibri"/>
      <family val="2"/>
    </font>
    <font>
      <b/>
      <sz val="13"/>
      <color indexed="56"/>
      <name val="Calibri"/>
      <family val="2"/>
    </font>
    <font>
      <b/>
      <sz val="11"/>
      <color indexed="56"/>
      <name val="Calibri"/>
      <family val="2"/>
    </font>
    <font>
      <u/>
      <sz val="11"/>
      <color theme="10"/>
      <name val="Calibri"/>
      <family val="2"/>
      <scheme val="minor"/>
    </font>
    <font>
      <u/>
      <sz val="10"/>
      <color indexed="12"/>
      <name val="Arial"/>
      <family val="2"/>
    </font>
    <font>
      <u/>
      <sz val="7.5"/>
      <color indexed="12"/>
      <name val="Arial"/>
      <family val="2"/>
    </font>
    <font>
      <sz val="11"/>
      <color indexed="62"/>
      <name val="Calibri"/>
      <family val="2"/>
    </font>
    <font>
      <sz val="11"/>
      <color indexed="52"/>
      <name val="Calibri"/>
      <family val="2"/>
    </font>
    <font>
      <sz val="11"/>
      <color indexed="60"/>
      <name val="Calibri"/>
      <family val="2"/>
    </font>
    <font>
      <sz val="10"/>
      <name val="Arial Unicode MS"/>
      <family val="2"/>
    </font>
    <font>
      <sz val="10"/>
      <color indexed="8"/>
      <name val="匠牥晩††††††††††"/>
    </font>
    <font>
      <sz val="10"/>
      <color indexed="8"/>
      <name val="Arial"/>
      <family val="2"/>
    </font>
    <font>
      <sz val="10"/>
      <color indexed="8"/>
      <name val="MS Sans Serif"/>
      <family val="2"/>
    </font>
    <font>
      <sz val="10"/>
      <color theme="1"/>
      <name val="Courier"/>
      <family val="2"/>
    </font>
    <font>
      <sz val="10"/>
      <color rgb="FF000000"/>
      <name val="Arial"/>
      <family val="2"/>
    </font>
    <font>
      <sz val="12"/>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81"/>
      <name val="Tahoma"/>
      <family val="2"/>
    </font>
    <font>
      <b/>
      <sz val="9"/>
      <color indexed="81"/>
      <name val="Tahoma"/>
      <family val="2"/>
    </font>
    <font>
      <sz val="9"/>
      <name val="Arial"/>
      <family val="2"/>
      <charset val="1"/>
    </font>
    <font>
      <b/>
      <i/>
      <sz val="11"/>
      <color theme="1"/>
      <name val="Calibri"/>
      <family val="2"/>
      <scheme val="minor"/>
    </font>
  </fonts>
  <fills count="6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6" tint="0.79998168889431442"/>
        <bgColor indexed="64"/>
      </patternFill>
    </fill>
    <fill>
      <patternFill patternType="solid">
        <fgColor indexed="9"/>
        <bgColor indexed="32"/>
      </patternFill>
    </fill>
    <fill>
      <patternFill patternType="solid">
        <fgColor theme="6" tint="0.79998168889431442"/>
        <bgColor indexed="58"/>
      </patternFill>
    </fill>
    <fill>
      <patternFill patternType="solid">
        <fgColor theme="0"/>
        <bgColor indexed="58"/>
      </patternFill>
    </fill>
    <fill>
      <patternFill patternType="solid">
        <fgColor theme="0"/>
        <bgColor indexed="64"/>
      </patternFill>
    </fill>
    <fill>
      <patternFill patternType="solid">
        <fgColor theme="0" tint="-0.249977111117893"/>
        <bgColor indexed="64"/>
      </patternFill>
    </fill>
    <fill>
      <patternFill patternType="solid">
        <fgColor theme="5"/>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solid">
        <fgColor indexed="9"/>
      </patternFill>
    </fill>
    <fill>
      <patternFill patternType="solid">
        <fgColor indexed="26"/>
      </patternFill>
    </fill>
    <fill>
      <patternFill patternType="mediumGray">
        <fgColor indexed="22"/>
      </patternFill>
    </fill>
  </fills>
  <borders count="5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theme="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bottom style="thin">
        <color indexed="8"/>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medium">
        <color indexed="64"/>
      </left>
      <right style="medium">
        <color indexed="64"/>
      </right>
      <top/>
      <bottom style="medium">
        <color indexed="64"/>
      </bottom>
      <diagonal/>
    </border>
    <border>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8"/>
      </right>
      <top style="medium">
        <color indexed="64"/>
      </top>
      <bottom/>
      <diagonal/>
    </border>
    <border>
      <left/>
      <right style="thin">
        <color indexed="8"/>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8"/>
      </bottom>
      <diagonal/>
    </border>
    <border>
      <left/>
      <right/>
      <top style="thin">
        <color indexed="64"/>
      </top>
      <bottom style="thin">
        <color indexed="8"/>
      </bottom>
      <diagonal/>
    </border>
    <border>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double">
        <color indexed="0"/>
      </top>
      <bottom/>
      <diagonal/>
    </border>
    <border>
      <left/>
      <right/>
      <top style="thin">
        <color indexed="62"/>
      </top>
      <bottom style="double">
        <color indexed="62"/>
      </bottom>
      <diagonal/>
    </border>
  </borders>
  <cellStyleXfs count="1040">
    <xf numFmtId="0" fontId="0" fillId="0" borderId="0"/>
    <xf numFmtId="43" fontId="1" fillId="0" borderId="0" applyFont="0" applyFill="0" applyBorder="0" applyAlignment="0" applyProtection="0"/>
    <xf numFmtId="44" fontId="1" fillId="0" borderId="0" applyFont="0" applyFill="0" applyBorder="0" applyAlignment="0" applyProtection="0"/>
    <xf numFmtId="164" fontId="28" fillId="0" borderId="0" applyFill="0" applyBorder="0" applyAlignment="0" applyProtection="0"/>
    <xf numFmtId="9" fontId="28" fillId="0" borderId="0" applyFill="0" applyBorder="0" applyAlignment="0" applyProtection="0"/>
    <xf numFmtId="0" fontId="31" fillId="0" borderId="0"/>
    <xf numFmtId="174" fontId="31" fillId="0" borderId="0" applyFont="0" applyFill="0" applyBorder="0" applyAlignment="0" applyProtection="0"/>
    <xf numFmtId="167" fontId="31" fillId="0" borderId="0" applyFont="0" applyFill="0" applyBorder="0" applyAlignment="0" applyProtection="0"/>
    <xf numFmtId="175" fontId="31" fillId="0" borderId="0"/>
    <xf numFmtId="176" fontId="31" fillId="0" borderId="0"/>
    <xf numFmtId="175" fontId="31" fillId="0" borderId="0"/>
    <xf numFmtId="175" fontId="31" fillId="0" borderId="0"/>
    <xf numFmtId="175" fontId="31" fillId="0" borderId="0"/>
    <xf numFmtId="175" fontId="31" fillId="0" borderId="0"/>
    <xf numFmtId="177" fontId="31" fillId="0" borderId="0"/>
    <xf numFmtId="178" fontId="31" fillId="0" borderId="0"/>
    <xf numFmtId="177" fontId="3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0" fillId="42"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0" fillId="4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0" fillId="4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0" fillId="43"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0" fillId="4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0" fillId="44"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0" fillId="45"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0"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0" fillId="4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0" fillId="4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0" fillId="4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0" fillId="4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0" fillId="4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0" fillId="4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0" fillId="49"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0" fillId="4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0" fillId="50"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0" fillId="50"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0" fillId="45"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0" fillId="45"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0" fillId="48"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0" fillId="48"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0" fillId="5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0" fillId="51"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41" fillId="55" borderId="0" applyNumberFormat="0" applyBorder="0" applyAlignment="0" applyProtection="0"/>
    <xf numFmtId="0" fontId="41" fillId="55"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41" fillId="56" borderId="0" applyNumberFormat="0" applyBorder="0" applyAlignment="0" applyProtection="0"/>
    <xf numFmtId="0" fontId="41" fillId="56"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41" fillId="59" borderId="0" applyNumberFormat="0" applyBorder="0" applyAlignment="0" applyProtection="0"/>
    <xf numFmtId="0" fontId="41" fillId="59"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11" fillId="6" borderId="4" applyNumberFormat="0" applyAlignment="0" applyProtection="0"/>
    <xf numFmtId="0" fontId="11" fillId="6" borderId="4" applyNumberFormat="0" applyAlignment="0" applyProtection="0"/>
    <xf numFmtId="0" fontId="43" fillId="60" borderId="46" applyNumberFormat="0" applyAlignment="0" applyProtection="0"/>
    <xf numFmtId="0" fontId="43" fillId="60" borderId="46" applyNumberFormat="0" applyAlignment="0" applyProtection="0"/>
    <xf numFmtId="0" fontId="13" fillId="7" borderId="7" applyNumberFormat="0" applyAlignment="0" applyProtection="0"/>
    <xf numFmtId="0" fontId="13" fillId="7" borderId="7" applyNumberFormat="0" applyAlignment="0" applyProtection="0"/>
    <xf numFmtId="0" fontId="44" fillId="61" borderId="47" applyNumberFormat="0" applyAlignment="0" applyProtection="0"/>
    <xf numFmtId="0" fontId="44" fillId="61" borderId="47"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5" fillId="0" borderId="0" applyFont="0" applyFill="0" applyBorder="0" applyAlignment="0" applyProtection="0"/>
    <xf numFmtId="43" fontId="46" fillId="0" borderId="0" applyFont="0" applyFill="0" applyBorder="0" applyAlignment="0" applyProtection="0"/>
    <xf numFmtId="43" fontId="47" fillId="0" borderId="0" applyFont="0" applyFill="0" applyBorder="0" applyAlignment="0" applyProtection="0"/>
    <xf numFmtId="43" fontId="31"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43" fontId="31" fillId="0" borderId="0" applyFont="0" applyFill="0" applyBorder="0" applyAlignment="0" applyProtection="0"/>
    <xf numFmtId="0" fontId="3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43" fontId="46" fillId="0" borderId="0" applyFont="0" applyFill="0" applyBorder="0" applyAlignment="0" applyProtection="0"/>
    <xf numFmtId="174" fontId="3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43" fontId="40"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43" fontId="40"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3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43" fontId="40"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43" fontId="4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4" fontId="1" fillId="0" borderId="0" applyFont="0" applyFill="0" applyBorder="0" applyAlignment="0" applyProtection="0"/>
    <xf numFmtId="43" fontId="3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31"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4" fontId="31"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3" fontId="31" fillId="0" borderId="0" applyFont="0" applyFill="0" applyBorder="0" applyAlignment="0" applyProtection="0"/>
    <xf numFmtId="3" fontId="31" fillId="0" borderId="0" applyFont="0" applyFill="0" applyBorder="0" applyAlignment="0" applyProtection="0"/>
    <xf numFmtId="3" fontId="3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4" fontId="4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167"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4" fontId="1" fillId="0" borderId="0" applyFont="0" applyFill="0" applyBorder="0" applyAlignment="0" applyProtection="0"/>
    <xf numFmtId="167" fontId="3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167" fontId="31" fillId="0" borderId="0" applyFont="0" applyFill="0" applyBorder="0" applyAlignment="0" applyProtection="0"/>
    <xf numFmtId="167"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1" fillId="0" borderId="0" applyFont="0" applyFill="0" applyBorder="0" applyAlignment="0" applyProtection="0"/>
    <xf numFmtId="167" fontId="1" fillId="0" borderId="0" applyFont="0" applyFill="0" applyBorder="0" applyAlignment="0" applyProtection="0"/>
    <xf numFmtId="167" fontId="3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7" fontId="31" fillId="0" borderId="0" applyFont="0" applyFill="0" applyBorder="0" applyAlignment="0" applyProtection="0"/>
    <xf numFmtId="44" fontId="1" fillId="0" borderId="0" applyFont="0" applyFill="0" applyBorder="0" applyAlignment="0" applyProtection="0"/>
    <xf numFmtId="44" fontId="4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1" fillId="0" borderId="0" applyFont="0" applyFill="0" applyBorder="0" applyAlignment="0" applyProtection="0"/>
    <xf numFmtId="5" fontId="31" fillId="0" borderId="0" applyFont="0" applyFill="0" applyBorder="0" applyAlignment="0" applyProtection="0"/>
    <xf numFmtId="5" fontId="31" fillId="0" borderId="0" applyFont="0" applyFill="0" applyBorder="0" applyAlignment="0" applyProtection="0"/>
    <xf numFmtId="5" fontId="31" fillId="0" borderId="0" applyFont="0" applyFill="0" applyBorder="0" applyAlignment="0" applyProtection="0"/>
    <xf numFmtId="14" fontId="31" fillId="0" borderId="0" applyFont="0" applyFill="0" applyBorder="0" applyAlignment="0" applyProtection="0"/>
    <xf numFmtId="14" fontId="31" fillId="0" borderId="0" applyFont="0" applyFill="0" applyBorder="0" applyAlignment="0" applyProtection="0"/>
    <xf numFmtId="14" fontId="31" fillId="0" borderId="0" applyFon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2" fontId="31" fillId="0" borderId="0" applyFont="0" applyFill="0" applyBorder="0" applyAlignment="0" applyProtection="0"/>
    <xf numFmtId="2" fontId="31" fillId="0" borderId="0" applyFont="0" applyFill="0" applyBorder="0" applyAlignment="0" applyProtection="0"/>
    <xf numFmtId="2" fontId="31" fillId="0" borderId="0" applyFont="0" applyFill="0" applyBorder="0" applyAlignment="0" applyProtection="0"/>
    <xf numFmtId="0" fontId="6" fillId="2" borderId="0" applyNumberFormat="0" applyBorder="0" applyAlignment="0" applyProtection="0"/>
    <xf numFmtId="0" fontId="6" fillId="2"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38" fontId="20" fillId="62" borderId="0" applyNumberFormat="0" applyBorder="0" applyAlignment="0" applyProtection="0"/>
    <xf numFmtId="0" fontId="3" fillId="0" borderId="1" applyNumberFormat="0" applyFill="0" applyAlignment="0" applyProtection="0"/>
    <xf numFmtId="0" fontId="3" fillId="0" borderId="1" applyNumberFormat="0" applyFill="0" applyAlignment="0" applyProtection="0"/>
    <xf numFmtId="0" fontId="52" fillId="0" borderId="0" applyNumberFormat="0" applyFont="0" applyFill="0" applyAlignment="0" applyProtection="0"/>
    <xf numFmtId="0" fontId="53" fillId="0" borderId="48" applyNumberFormat="0" applyFill="0" applyAlignment="0" applyProtection="0"/>
    <xf numFmtId="0" fontId="52" fillId="0" borderId="0" applyNumberFormat="0" applyFont="0" applyFill="0" applyAlignment="0" applyProtection="0"/>
    <xf numFmtId="0" fontId="4" fillId="0" borderId="2" applyNumberFormat="0" applyFill="0" applyAlignment="0" applyProtection="0"/>
    <xf numFmtId="0" fontId="4" fillId="0" borderId="2" applyNumberFormat="0" applyFill="0" applyAlignment="0" applyProtection="0"/>
    <xf numFmtId="0" fontId="25" fillId="0" borderId="0" applyNumberFormat="0" applyFont="0" applyFill="0" applyAlignment="0" applyProtection="0"/>
    <xf numFmtId="0" fontId="54" fillId="0" borderId="49" applyNumberFormat="0" applyFill="0" applyAlignment="0" applyProtection="0"/>
    <xf numFmtId="0" fontId="25" fillId="0" borderId="0" applyNumberFormat="0" applyFont="0" applyFill="0" applyAlignment="0" applyProtection="0"/>
    <xf numFmtId="0" fontId="5" fillId="0" borderId="3" applyNumberFormat="0" applyFill="0" applyAlignment="0" applyProtection="0"/>
    <xf numFmtId="0" fontId="5" fillId="0" borderId="3" applyNumberFormat="0" applyFill="0" applyAlignment="0" applyProtection="0"/>
    <xf numFmtId="0" fontId="55" fillId="0" borderId="50" applyNumberFormat="0" applyFill="0" applyAlignment="0" applyProtection="0"/>
    <xf numFmtId="0" fontId="55" fillId="0" borderId="50" applyNumberFormat="0" applyFill="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10" fontId="20" fillId="63" borderId="24" applyNumberFormat="0" applyBorder="0" applyAlignment="0" applyProtection="0"/>
    <xf numFmtId="0" fontId="59" fillId="47" borderId="46" applyNumberFormat="0" applyAlignment="0" applyProtection="0"/>
    <xf numFmtId="0" fontId="59" fillId="47" borderId="46" applyNumberFormat="0" applyAlignment="0" applyProtection="0"/>
    <xf numFmtId="0" fontId="59" fillId="47" borderId="46" applyNumberFormat="0" applyAlignment="0" applyProtection="0"/>
    <xf numFmtId="0" fontId="59" fillId="47" borderId="46" applyNumberFormat="0" applyAlignment="0" applyProtection="0"/>
    <xf numFmtId="0" fontId="59" fillId="47" borderId="46" applyNumberFormat="0" applyAlignment="0" applyProtection="0"/>
    <xf numFmtId="0" fontId="59" fillId="47" borderId="46" applyNumberFormat="0" applyAlignment="0" applyProtection="0"/>
    <xf numFmtId="0" fontId="59" fillId="47" borderId="46" applyNumberFormat="0" applyAlignment="0" applyProtection="0"/>
    <xf numFmtId="0" fontId="59" fillId="47" borderId="46" applyNumberFormat="0" applyAlignment="0" applyProtection="0"/>
    <xf numFmtId="0" fontId="59" fillId="47" borderId="46" applyNumberFormat="0" applyAlignment="0" applyProtection="0"/>
    <xf numFmtId="0" fontId="59" fillId="47" borderId="46" applyNumberFormat="0" applyAlignment="0" applyProtection="0"/>
    <xf numFmtId="0" fontId="9" fillId="5" borderId="4" applyNumberFormat="0" applyAlignment="0" applyProtection="0"/>
    <xf numFmtId="0" fontId="9" fillId="5" borderId="4" applyNumberFormat="0" applyAlignment="0" applyProtection="0"/>
    <xf numFmtId="0" fontId="59" fillId="47" borderId="46" applyNumberFormat="0" applyAlignment="0" applyProtection="0"/>
    <xf numFmtId="0" fontId="59" fillId="47" borderId="46" applyNumberFormat="0" applyAlignment="0" applyProtection="0"/>
    <xf numFmtId="0" fontId="59" fillId="47" borderId="46" applyNumberFormat="0" applyAlignment="0" applyProtection="0"/>
    <xf numFmtId="0" fontId="59" fillId="47" borderId="46" applyNumberFormat="0" applyAlignment="0" applyProtection="0"/>
    <xf numFmtId="0" fontId="59" fillId="47" borderId="46" applyNumberFormat="0" applyAlignment="0" applyProtection="0"/>
    <xf numFmtId="0" fontId="59" fillId="47" borderId="46" applyNumberFormat="0" applyAlignment="0" applyProtection="0"/>
    <xf numFmtId="0" fontId="59" fillId="47" borderId="46" applyNumberFormat="0" applyAlignment="0" applyProtection="0"/>
    <xf numFmtId="0" fontId="59" fillId="47" borderId="46" applyNumberFormat="0" applyAlignment="0" applyProtection="0"/>
    <xf numFmtId="0" fontId="59" fillId="47" borderId="46" applyNumberFormat="0" applyAlignment="0" applyProtection="0"/>
    <xf numFmtId="0" fontId="59" fillId="47" borderId="46" applyNumberFormat="0" applyAlignment="0" applyProtection="0"/>
    <xf numFmtId="0" fontId="59" fillId="47" borderId="46" applyNumberFormat="0" applyAlignment="0" applyProtection="0"/>
    <xf numFmtId="0" fontId="12" fillId="0" borderId="6" applyNumberFormat="0" applyFill="0" applyAlignment="0" applyProtection="0"/>
    <xf numFmtId="0" fontId="12" fillId="0" borderId="6" applyNumberFormat="0" applyFill="0" applyAlignment="0" applyProtection="0"/>
    <xf numFmtId="0" fontId="60" fillId="0" borderId="51" applyNumberFormat="0" applyFill="0" applyAlignment="0" applyProtection="0"/>
    <xf numFmtId="0" fontId="60" fillId="0" borderId="51" applyNumberFormat="0" applyFill="0" applyAlignment="0" applyProtection="0"/>
    <xf numFmtId="179" fontId="31" fillId="0" borderId="0"/>
    <xf numFmtId="180" fontId="31" fillId="0" borderId="0"/>
    <xf numFmtId="179" fontId="31" fillId="0" borderId="0"/>
    <xf numFmtId="179" fontId="31" fillId="0" borderId="0"/>
    <xf numFmtId="179" fontId="31" fillId="0" borderId="0"/>
    <xf numFmtId="179" fontId="31" fillId="0" borderId="0"/>
    <xf numFmtId="0" fontId="8" fillId="4" borderId="0" applyNumberFormat="0" applyBorder="0" applyAlignment="0" applyProtection="0"/>
    <xf numFmtId="0" fontId="8" fillId="4" borderId="0" applyNumberFormat="0" applyBorder="0" applyAlignment="0" applyProtection="0"/>
    <xf numFmtId="0" fontId="61" fillId="64" borderId="0" applyNumberFormat="0" applyBorder="0" applyAlignment="0" applyProtection="0"/>
    <xf numFmtId="0" fontId="61" fillId="64" borderId="0" applyNumberFormat="0" applyBorder="0" applyAlignment="0" applyProtection="0"/>
    <xf numFmtId="181" fontId="31" fillId="0" borderId="0"/>
    <xf numFmtId="0" fontId="1" fillId="0" borderId="0"/>
    <xf numFmtId="0" fontId="62" fillId="0" borderId="0"/>
    <xf numFmtId="0" fontId="62" fillId="0" borderId="0"/>
    <xf numFmtId="0" fontId="31" fillId="0" borderId="0"/>
    <xf numFmtId="0" fontId="31" fillId="0" borderId="0"/>
    <xf numFmtId="0" fontId="62" fillId="0" borderId="0"/>
    <xf numFmtId="0" fontId="1" fillId="0" borderId="0"/>
    <xf numFmtId="0" fontId="3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1" fillId="0" borderId="0"/>
    <xf numFmtId="0" fontId="62" fillId="0" borderId="0"/>
    <xf numFmtId="0" fontId="62" fillId="0" borderId="0"/>
    <xf numFmtId="0" fontId="31" fillId="0" borderId="0"/>
    <xf numFmtId="0" fontId="31" fillId="0" borderId="0"/>
    <xf numFmtId="0" fontId="62" fillId="0" borderId="0"/>
    <xf numFmtId="0" fontId="1" fillId="0" borderId="0"/>
    <xf numFmtId="0" fontId="3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1" fillId="0" borderId="0"/>
    <xf numFmtId="0" fontId="62" fillId="0" borderId="0"/>
    <xf numFmtId="0" fontId="31" fillId="0" borderId="0"/>
    <xf numFmtId="0" fontId="1" fillId="0" borderId="0"/>
    <xf numFmtId="0" fontId="1" fillId="0" borderId="0"/>
    <xf numFmtId="0" fontId="62" fillId="0" borderId="0"/>
    <xf numFmtId="0" fontId="31" fillId="0" borderId="0"/>
    <xf numFmtId="0" fontId="1" fillId="0" borderId="0"/>
    <xf numFmtId="0" fontId="1" fillId="0" borderId="0"/>
    <xf numFmtId="0" fontId="62" fillId="0" borderId="0"/>
    <xf numFmtId="0" fontId="31" fillId="0" borderId="0"/>
    <xf numFmtId="0" fontId="1" fillId="0" borderId="0"/>
    <xf numFmtId="0" fontId="1" fillId="0" borderId="0"/>
    <xf numFmtId="0" fontId="62" fillId="0" borderId="0"/>
    <xf numFmtId="0" fontId="31" fillId="0" borderId="0"/>
    <xf numFmtId="0" fontId="1" fillId="0" borderId="0"/>
    <xf numFmtId="0" fontId="1" fillId="0" borderId="0"/>
    <xf numFmtId="0" fontId="62" fillId="0" borderId="0"/>
    <xf numFmtId="0" fontId="31" fillId="0" borderId="0"/>
    <xf numFmtId="0" fontId="1" fillId="0" borderId="0"/>
    <xf numFmtId="0" fontId="1" fillId="0" borderId="0"/>
    <xf numFmtId="0" fontId="62" fillId="0" borderId="0"/>
    <xf numFmtId="0" fontId="31" fillId="0" borderId="0"/>
    <xf numFmtId="0" fontId="1" fillId="0" borderId="0"/>
    <xf numFmtId="0" fontId="1" fillId="0" borderId="0"/>
    <xf numFmtId="0" fontId="62" fillId="0" borderId="0"/>
    <xf numFmtId="0" fontId="62" fillId="0" borderId="0"/>
    <xf numFmtId="0" fontId="31" fillId="0" borderId="0"/>
    <xf numFmtId="0"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1" fillId="0" borderId="0"/>
    <xf numFmtId="0" fontId="62" fillId="0" borderId="0"/>
    <xf numFmtId="0" fontId="62" fillId="0" borderId="0"/>
    <xf numFmtId="0" fontId="31" fillId="0" borderId="0"/>
    <xf numFmtId="0"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1" fillId="0" borderId="0"/>
    <xf numFmtId="0" fontId="1" fillId="0" borderId="0"/>
    <xf numFmtId="0" fontId="1" fillId="0" borderId="0"/>
    <xf numFmtId="0" fontId="1" fillId="0" borderId="0"/>
    <xf numFmtId="0" fontId="31" fillId="0" borderId="0"/>
    <xf numFmtId="0" fontId="31" fillId="0" borderId="0"/>
    <xf numFmtId="0" fontId="1" fillId="0" borderId="0"/>
    <xf numFmtId="0" fontId="1" fillId="0" borderId="0"/>
    <xf numFmtId="0" fontId="63" fillId="0" borderId="0"/>
    <xf numFmtId="49"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9" fontId="31" fillId="0" borderId="0"/>
    <xf numFmtId="49" fontId="31" fillId="0" borderId="0"/>
    <xf numFmtId="0" fontId="31" fillId="0" borderId="0"/>
    <xf numFmtId="0" fontId="1" fillId="0" borderId="0"/>
    <xf numFmtId="0" fontId="1" fillId="0" borderId="0"/>
    <xf numFmtId="49"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49" fontId="31" fillId="0" borderId="0"/>
    <xf numFmtId="0" fontId="63" fillId="0" borderId="0"/>
    <xf numFmtId="0" fontId="64" fillId="0" borderId="0">
      <alignment vertical="top"/>
    </xf>
    <xf numFmtId="49" fontId="31" fillId="0" borderId="0"/>
    <xf numFmtId="0" fontId="63" fillId="0" borderId="0"/>
    <xf numFmtId="49" fontId="31" fillId="0" borderId="0"/>
    <xf numFmtId="49" fontId="31" fillId="0" borderId="0"/>
    <xf numFmtId="49" fontId="31" fillId="0" borderId="0"/>
    <xf numFmtId="0" fontId="62" fillId="0" borderId="0"/>
    <xf numFmtId="0" fontId="62" fillId="0" borderId="0"/>
    <xf numFmtId="0" fontId="1" fillId="0" borderId="0"/>
    <xf numFmtId="0" fontId="31" fillId="0" borderId="0"/>
    <xf numFmtId="0" fontId="1" fillId="0" borderId="0"/>
    <xf numFmtId="0" fontId="1" fillId="0" borderId="0"/>
    <xf numFmtId="0" fontId="31" fillId="0" borderId="0"/>
    <xf numFmtId="0" fontId="1" fillId="0" borderId="0"/>
    <xf numFmtId="0" fontId="1" fillId="0" borderId="0"/>
    <xf numFmtId="49" fontId="31" fillId="0" borderId="0"/>
    <xf numFmtId="0" fontId="31" fillId="0" borderId="0"/>
    <xf numFmtId="0" fontId="1" fillId="0" borderId="0"/>
    <xf numFmtId="49" fontId="31" fillId="0" borderId="0"/>
    <xf numFmtId="0" fontId="31" fillId="0" borderId="0"/>
    <xf numFmtId="0" fontId="31" fillId="0" borderId="0"/>
    <xf numFmtId="0" fontId="62" fillId="0" borderId="0"/>
    <xf numFmtId="0" fontId="62" fillId="0" borderId="0"/>
    <xf numFmtId="0" fontId="62" fillId="0" borderId="0"/>
    <xf numFmtId="0" fontId="62" fillId="0" borderId="0"/>
    <xf numFmtId="0" fontId="31" fillId="0" borderId="0"/>
    <xf numFmtId="0" fontId="31" fillId="0" borderId="0"/>
    <xf numFmtId="49" fontId="31" fillId="0" borderId="0"/>
    <xf numFmtId="0" fontId="31" fillId="0" borderId="0"/>
    <xf numFmtId="0" fontId="31" fillId="0" borderId="0"/>
    <xf numFmtId="0" fontId="31" fillId="0" borderId="0"/>
    <xf numFmtId="0" fontId="1" fillId="0" borderId="0"/>
    <xf numFmtId="0" fontId="31" fillId="0" borderId="0"/>
    <xf numFmtId="0" fontId="1" fillId="0" borderId="0"/>
    <xf numFmtId="0" fontId="62" fillId="0" borderId="0"/>
    <xf numFmtId="0" fontId="31" fillId="0" borderId="0"/>
    <xf numFmtId="0" fontId="62" fillId="0" borderId="0"/>
    <xf numFmtId="0" fontId="31" fillId="0" borderId="0"/>
    <xf numFmtId="0" fontId="1" fillId="0" borderId="0"/>
    <xf numFmtId="0" fontId="65" fillId="0" borderId="0"/>
    <xf numFmtId="0" fontId="31" fillId="0" borderId="0"/>
    <xf numFmtId="0" fontId="66" fillId="0" borderId="0"/>
    <xf numFmtId="0" fontId="31" fillId="0" borderId="0"/>
    <xf numFmtId="0" fontId="1" fillId="0" borderId="0"/>
    <xf numFmtId="0" fontId="1" fillId="0" borderId="0"/>
    <xf numFmtId="0" fontId="62" fillId="0" borderId="0"/>
    <xf numFmtId="0" fontId="64" fillId="0" borderId="0">
      <alignment vertical="top"/>
    </xf>
    <xf numFmtId="0" fontId="46" fillId="0" borderId="0"/>
    <xf numFmtId="0" fontId="1" fillId="0" borderId="0"/>
    <xf numFmtId="0" fontId="1" fillId="0" borderId="0"/>
    <xf numFmtId="0" fontId="1" fillId="0" borderId="0"/>
    <xf numFmtId="0" fontId="1" fillId="0" borderId="0"/>
    <xf numFmtId="0" fontId="1" fillId="0" borderId="0"/>
    <xf numFmtId="49" fontId="1" fillId="0" borderId="0"/>
    <xf numFmtId="0" fontId="31" fillId="0" borderId="0"/>
    <xf numFmtId="4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7" fillId="0" borderId="0"/>
    <xf numFmtId="0" fontId="1" fillId="0" borderId="0"/>
    <xf numFmtId="0" fontId="45" fillId="0" borderId="0"/>
    <xf numFmtId="0" fontId="1" fillId="0" borderId="0"/>
    <xf numFmtId="0" fontId="1" fillId="0" borderId="0"/>
    <xf numFmtId="0" fontId="45" fillId="0" borderId="0"/>
    <xf numFmtId="0" fontId="1" fillId="0" borderId="0"/>
    <xf numFmtId="0" fontId="1" fillId="0" borderId="0"/>
    <xf numFmtId="0" fontId="45" fillId="0" borderId="0"/>
    <xf numFmtId="0" fontId="1" fillId="0" borderId="0"/>
    <xf numFmtId="0" fontId="1" fillId="0" borderId="0"/>
    <xf numFmtId="0" fontId="45" fillId="0" borderId="0"/>
    <xf numFmtId="0" fontId="1" fillId="0" borderId="0"/>
    <xf numFmtId="0" fontId="1" fillId="0" borderId="0"/>
    <xf numFmtId="0" fontId="45" fillId="0" borderId="0"/>
    <xf numFmtId="0" fontId="1" fillId="0" borderId="0"/>
    <xf numFmtId="0" fontId="1" fillId="0" borderId="0"/>
    <xf numFmtId="0" fontId="45" fillId="0" borderId="0"/>
    <xf numFmtId="0" fontId="1" fillId="0" borderId="0"/>
    <xf numFmtId="0" fontId="1" fillId="0" borderId="0"/>
    <xf numFmtId="0" fontId="45" fillId="0" borderId="0"/>
    <xf numFmtId="0" fontId="1" fillId="0" borderId="0"/>
    <xf numFmtId="0" fontId="1" fillId="0" borderId="0"/>
    <xf numFmtId="0"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49" fontId="1" fillId="0" borderId="0"/>
    <xf numFmtId="49" fontId="1" fillId="0" borderId="0"/>
    <xf numFmtId="49" fontId="1" fillId="0" borderId="0"/>
    <xf numFmtId="49" fontId="1" fillId="0" borderId="0"/>
    <xf numFmtId="0" fontId="65" fillId="0" borderId="0"/>
    <xf numFmtId="49" fontId="1" fillId="0" borderId="0"/>
    <xf numFmtId="49" fontId="1" fillId="0" borderId="0"/>
    <xf numFmtId="0" fontId="31" fillId="0" borderId="0"/>
    <xf numFmtId="0" fontId="1" fillId="0" borderId="0"/>
    <xf numFmtId="0" fontId="1" fillId="0" borderId="0"/>
    <xf numFmtId="0" fontId="31"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49" fontId="1" fillId="0" borderId="0"/>
    <xf numFmtId="49" fontId="1" fillId="0" borderId="0"/>
    <xf numFmtId="0" fontId="1" fillId="0" borderId="0"/>
    <xf numFmtId="0" fontId="1" fillId="0" borderId="0"/>
    <xf numFmtId="49" fontId="1" fillId="0" borderId="0"/>
    <xf numFmtId="0" fontId="1" fillId="0" borderId="0"/>
    <xf numFmtId="0" fontId="1" fillId="0" borderId="0"/>
    <xf numFmtId="49" fontId="1" fillId="0" borderId="0"/>
    <xf numFmtId="49" fontId="1" fillId="0" borderId="0"/>
    <xf numFmtId="49" fontId="1" fillId="0" borderId="0"/>
    <xf numFmtId="49" fontId="1" fillId="0" borderId="0"/>
    <xf numFmtId="49" fontId="1" fillId="0" borderId="0"/>
    <xf numFmtId="49" fontId="1" fillId="0" borderId="0"/>
    <xf numFmtId="49" fontId="1" fillId="0" borderId="0"/>
    <xf numFmtId="0" fontId="62" fillId="0" borderId="0"/>
    <xf numFmtId="0" fontId="62" fillId="0" borderId="0"/>
    <xf numFmtId="0" fontId="45" fillId="0" borderId="0"/>
    <xf numFmtId="0" fontId="1" fillId="0" borderId="0"/>
    <xf numFmtId="0" fontId="1" fillId="0" borderId="0"/>
    <xf numFmtId="0" fontId="45" fillId="0" borderId="0"/>
    <xf numFmtId="0" fontId="1" fillId="0" borderId="0"/>
    <xf numFmtId="0" fontId="1" fillId="0" borderId="0"/>
    <xf numFmtId="0" fontId="1" fillId="0" borderId="0"/>
    <xf numFmtId="0" fontId="1" fillId="0" borderId="0"/>
    <xf numFmtId="0" fontId="1" fillId="0" borderId="0"/>
    <xf numFmtId="0" fontId="1" fillId="0" borderId="0"/>
    <xf numFmtId="0" fontId="46"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31" fillId="0" borderId="0"/>
    <xf numFmtId="0" fontId="1" fillId="0" borderId="0"/>
    <xf numFmtId="0" fontId="62" fillId="0" borderId="0"/>
    <xf numFmtId="0" fontId="62"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62" fillId="0" borderId="0"/>
    <xf numFmtId="0" fontId="1" fillId="0" borderId="0"/>
    <xf numFmtId="0" fontId="1" fillId="0" borderId="0"/>
    <xf numFmtId="0" fontId="31" fillId="0" borderId="0"/>
    <xf numFmtId="0" fontId="62" fillId="0" borderId="0"/>
    <xf numFmtId="0" fontId="62" fillId="0" borderId="0"/>
    <xf numFmtId="0" fontId="62" fillId="0" borderId="0"/>
    <xf numFmtId="0" fontId="62" fillId="0" borderId="0"/>
    <xf numFmtId="0" fontId="62" fillId="0" borderId="0"/>
    <xf numFmtId="0" fontId="62"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 fillId="0" borderId="0"/>
    <xf numFmtId="0" fontId="62" fillId="0" borderId="0"/>
    <xf numFmtId="0" fontId="62" fillId="0" borderId="0"/>
    <xf numFmtId="0" fontId="31" fillId="0" borderId="0"/>
    <xf numFmtId="39" fontId="68" fillId="65"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62" fillId="0" borderId="0"/>
    <xf numFmtId="0" fontId="1" fillId="0" borderId="0"/>
    <xf numFmtId="0"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 fillId="0" borderId="0"/>
    <xf numFmtId="0" fontId="62" fillId="0" borderId="0"/>
    <xf numFmtId="0" fontId="62" fillId="0" borderId="0"/>
    <xf numFmtId="39" fontId="68" fillId="65" borderId="0"/>
    <xf numFmtId="39" fontId="68" fillId="65" borderId="0"/>
    <xf numFmtId="0" fontId="62" fillId="0" borderId="0"/>
    <xf numFmtId="0" fontId="62" fillId="0" borderId="0"/>
    <xf numFmtId="0" fontId="62" fillId="0" borderId="0"/>
    <xf numFmtId="0" fontId="1" fillId="0" borderId="0"/>
    <xf numFmtId="0" fontId="1" fillId="0" borderId="0"/>
    <xf numFmtId="0" fontId="1" fillId="0" borderId="0"/>
    <xf numFmtId="0" fontId="1" fillId="0" borderId="0"/>
    <xf numFmtId="0" fontId="1" fillId="0" borderId="0"/>
    <xf numFmtId="0" fontId="31" fillId="0" borderId="0"/>
    <xf numFmtId="0" fontId="62" fillId="0" borderId="0"/>
    <xf numFmtId="0" fontId="62" fillId="0" borderId="0"/>
    <xf numFmtId="0" fontId="62" fillId="0" borderId="0"/>
    <xf numFmtId="39" fontId="68" fillId="65"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 fillId="0" borderId="0"/>
    <xf numFmtId="0" fontId="62" fillId="0" borderId="0"/>
    <xf numFmtId="0" fontId="62" fillId="0" borderId="0"/>
    <xf numFmtId="0" fontId="31" fillId="0" borderId="0"/>
    <xf numFmtId="0" fontId="31" fillId="0" borderId="0"/>
    <xf numFmtId="0" fontId="62" fillId="0" borderId="0"/>
    <xf numFmtId="0" fontId="62" fillId="0" borderId="0"/>
    <xf numFmtId="0" fontId="62" fillId="0" borderId="0"/>
    <xf numFmtId="0" fontId="1" fillId="0" borderId="0"/>
    <xf numFmtId="0" fontId="1" fillId="0" borderId="0"/>
    <xf numFmtId="0" fontId="1" fillId="0" borderId="0"/>
    <xf numFmtId="0" fontId="3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 fillId="0" borderId="0"/>
    <xf numFmtId="0" fontId="62" fillId="0" borderId="0"/>
    <xf numFmtId="0" fontId="62" fillId="0" borderId="0"/>
    <xf numFmtId="0" fontId="31" fillId="0" borderId="0"/>
    <xf numFmtId="0" fontId="31" fillId="0" borderId="0"/>
    <xf numFmtId="0" fontId="62" fillId="0" borderId="0"/>
    <xf numFmtId="0" fontId="62" fillId="0" borderId="0"/>
    <xf numFmtId="0" fontId="62" fillId="0" borderId="0"/>
    <xf numFmtId="0" fontId="1" fillId="0" borderId="0"/>
    <xf numFmtId="0" fontId="3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 fillId="8" borderId="8" applyNumberFormat="0" applyFont="0" applyAlignment="0" applyProtection="0"/>
    <xf numFmtId="0" fontId="1" fillId="8" borderId="8" applyNumberFormat="0" applyFont="0" applyAlignment="0" applyProtection="0"/>
    <xf numFmtId="0" fontId="31" fillId="66" borderId="52"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1" fillId="66" borderId="52"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1" fillId="66" borderId="52" applyNumberFormat="0" applyFont="0" applyAlignment="0" applyProtection="0"/>
    <xf numFmtId="0" fontId="10" fillId="6" borderId="5" applyNumberFormat="0" applyAlignment="0" applyProtection="0"/>
    <xf numFmtId="0" fontId="10" fillId="6" borderId="5" applyNumberFormat="0" applyAlignment="0" applyProtection="0"/>
    <xf numFmtId="0" fontId="69" fillId="60" borderId="53" applyNumberFormat="0" applyAlignment="0" applyProtection="0"/>
    <xf numFmtId="0" fontId="69" fillId="60" borderId="53" applyNumberFormat="0" applyAlignment="0" applyProtection="0"/>
    <xf numFmtId="10" fontId="3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1" fillId="0" borderId="0" applyFont="0" applyFill="0" applyBorder="0" applyAlignment="0" applyProtection="0"/>
    <xf numFmtId="9" fontId="1" fillId="0" borderId="0" applyFont="0" applyFill="0" applyBorder="0" applyAlignment="0" applyProtection="0"/>
    <xf numFmtId="9" fontId="31" fillId="0" borderId="0" applyFont="0" applyFill="0" applyBorder="0" applyAlignment="0" applyProtection="0"/>
    <xf numFmtId="9" fontId="1" fillId="0" borderId="0" applyFont="0" applyFill="0" applyBorder="0" applyAlignment="0" applyProtection="0"/>
    <xf numFmtId="9" fontId="3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1" fillId="0" borderId="0" applyFont="0" applyFill="0" applyBorder="0" applyAlignment="0" applyProtection="0"/>
    <xf numFmtId="9" fontId="1" fillId="0" borderId="0" applyFont="0" applyFill="0" applyBorder="0" applyAlignment="0" applyProtection="0"/>
    <xf numFmtId="0" fontId="49" fillId="0" borderId="0" applyNumberFormat="0" applyFont="0" applyFill="0" applyBorder="0" applyAlignment="0" applyProtection="0">
      <alignment horizontal="left"/>
    </xf>
    <xf numFmtId="0" fontId="49" fillId="67" borderId="0" applyNumberFormat="0" applyFont="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16" fillId="0" borderId="9" applyNumberFormat="0" applyFill="0" applyAlignment="0" applyProtection="0"/>
    <xf numFmtId="0" fontId="31" fillId="0" borderId="54" applyNumberFormat="0" applyFont="0" applyBorder="0" applyAlignment="0" applyProtection="0"/>
    <xf numFmtId="0" fontId="16" fillId="0" borderId="9" applyNumberFormat="0" applyFill="0" applyAlignment="0" applyProtection="0"/>
    <xf numFmtId="0" fontId="31" fillId="0" borderId="54" applyNumberFormat="0" applyFont="0" applyBorder="0" applyAlignment="0" applyProtection="0"/>
    <xf numFmtId="0" fontId="31" fillId="0" borderId="54" applyNumberFormat="0" applyFont="0" applyBorder="0" applyAlignment="0" applyProtection="0"/>
    <xf numFmtId="0" fontId="71" fillId="0" borderId="55" applyNumberFormat="0" applyFill="0" applyAlignment="0" applyProtection="0"/>
    <xf numFmtId="0" fontId="71" fillId="0" borderId="55" applyNumberFormat="0" applyFill="0" applyAlignment="0" applyProtection="0"/>
    <xf numFmtId="0" fontId="31" fillId="0" borderId="54" applyNumberFormat="0" applyFon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cellStyleXfs>
  <cellXfs count="198">
    <xf numFmtId="0" fontId="0" fillId="0" borderId="0" xfId="0"/>
    <xf numFmtId="0" fontId="0" fillId="0" borderId="0" xfId="0" applyProtection="1"/>
    <xf numFmtId="0" fontId="18" fillId="0" borderId="0" xfId="0" applyFont="1" applyAlignment="1" applyProtection="1">
      <alignment horizontal="left" vertical="center"/>
    </xf>
    <xf numFmtId="0" fontId="19" fillId="0" borderId="0" xfId="0" applyFont="1" applyAlignment="1" applyProtection="1">
      <alignment horizontal="left"/>
    </xf>
    <xf numFmtId="0" fontId="20" fillId="0" borderId="0" xfId="0" applyFont="1" applyAlignment="1" applyProtection="1">
      <alignment horizontal="right" vertical="top"/>
    </xf>
    <xf numFmtId="0" fontId="21" fillId="0" borderId="0" xfId="0" applyFont="1" applyFill="1" applyAlignment="1" applyProtection="1">
      <alignment horizontal="center" vertical="top"/>
    </xf>
    <xf numFmtId="0" fontId="20" fillId="33" borderId="10" xfId="0" applyFont="1" applyFill="1" applyBorder="1" applyAlignment="1" applyProtection="1">
      <alignment horizontal="right" vertical="top"/>
      <protection locked="0"/>
    </xf>
    <xf numFmtId="0" fontId="21" fillId="0" borderId="0" xfId="0" applyFont="1" applyFill="1" applyBorder="1" applyAlignment="1" applyProtection="1">
      <alignment horizontal="center" vertical="top"/>
    </xf>
    <xf numFmtId="0" fontId="0" fillId="0" borderId="0" xfId="0" applyAlignment="1" applyProtection="1">
      <alignment horizontal="center"/>
    </xf>
    <xf numFmtId="0" fontId="20" fillId="33" borderId="0" xfId="0" applyFont="1" applyFill="1" applyAlignment="1" applyProtection="1">
      <alignment horizontal="right" vertical="top"/>
      <protection locked="0"/>
    </xf>
    <xf numFmtId="0" fontId="0" fillId="0" borderId="0" xfId="0" applyFill="1" applyProtection="1"/>
    <xf numFmtId="0" fontId="0" fillId="0" borderId="0" xfId="0" applyBorder="1" applyProtection="1"/>
    <xf numFmtId="0" fontId="22" fillId="0" borderId="0" xfId="0" applyFont="1" applyBorder="1" applyAlignment="1" applyProtection="1">
      <alignment vertical="top"/>
    </xf>
    <xf numFmtId="0" fontId="22" fillId="0" borderId="0" xfId="0" applyFont="1" applyBorder="1" applyAlignment="1" applyProtection="1">
      <alignment horizontal="center" vertical="top"/>
    </xf>
    <xf numFmtId="0" fontId="23" fillId="0" borderId="0" xfId="0" applyFont="1" applyProtection="1"/>
    <xf numFmtId="0" fontId="24" fillId="0" borderId="0" xfId="0" applyFont="1" applyBorder="1" applyProtection="1"/>
    <xf numFmtId="0" fontId="26" fillId="0" borderId="0" xfId="0" applyFont="1" applyBorder="1" applyProtection="1"/>
    <xf numFmtId="0" fontId="0" fillId="0" borderId="0" xfId="0" applyAlignment="1" applyProtection="1">
      <alignment vertical="center"/>
    </xf>
    <xf numFmtId="0" fontId="27" fillId="0" borderId="15" xfId="0" applyFont="1" applyFill="1" applyBorder="1" applyAlignment="1" applyProtection="1">
      <alignment vertical="center"/>
    </xf>
    <xf numFmtId="0" fontId="27" fillId="34" borderId="0" xfId="0" applyFont="1" applyFill="1" applyBorder="1" applyAlignment="1" applyProtection="1">
      <alignment vertical="center"/>
    </xf>
    <xf numFmtId="164" fontId="27" fillId="0" borderId="16" xfId="3" applyFont="1" applyFill="1" applyBorder="1" applyAlignment="1" applyProtection="1">
      <alignment horizontal="center" vertical="center" wrapText="1"/>
    </xf>
    <xf numFmtId="164" fontId="19" fillId="0" borderId="17" xfId="3" applyFont="1" applyFill="1" applyBorder="1" applyAlignment="1" applyProtection="1">
      <alignment horizontal="center" vertical="center" wrapText="1"/>
    </xf>
    <xf numFmtId="37" fontId="27" fillId="0" borderId="19" xfId="3" applyNumberFormat="1" applyFont="1" applyFill="1" applyBorder="1" applyAlignment="1" applyProtection="1">
      <alignment horizontal="center" vertical="center"/>
    </xf>
    <xf numFmtId="37" fontId="27" fillId="0" borderId="16" xfId="3" applyNumberFormat="1" applyFont="1" applyFill="1" applyBorder="1" applyAlignment="1" applyProtection="1">
      <alignment horizontal="center" vertical="center"/>
    </xf>
    <xf numFmtId="0" fontId="29" fillId="0" borderId="0" xfId="0" applyFont="1" applyProtection="1"/>
    <xf numFmtId="0" fontId="27" fillId="34" borderId="16" xfId="0" applyFont="1" applyFill="1" applyBorder="1" applyAlignment="1" applyProtection="1">
      <alignment vertical="center"/>
    </xf>
    <xf numFmtId="0" fontId="27" fillId="34" borderId="20" xfId="0" applyFont="1" applyFill="1" applyBorder="1" applyAlignment="1" applyProtection="1">
      <alignment vertical="center"/>
    </xf>
    <xf numFmtId="165" fontId="27" fillId="0" borderId="21" xfId="3" applyNumberFormat="1" applyFont="1" applyFill="1" applyBorder="1" applyAlignment="1" applyProtection="1">
      <alignment horizontal="center" vertical="center" wrapText="1"/>
    </xf>
    <xf numFmtId="165" fontId="27" fillId="0" borderId="20" xfId="3" applyNumberFormat="1" applyFont="1" applyFill="1" applyBorder="1" applyAlignment="1" applyProtection="1">
      <alignment horizontal="center" vertical="center" wrapText="1"/>
    </xf>
    <xf numFmtId="164" fontId="27" fillId="0" borderId="20" xfId="3" applyFont="1" applyFill="1" applyBorder="1" applyAlignment="1" applyProtection="1">
      <alignment horizontal="center" vertical="center" wrapText="1"/>
    </xf>
    <xf numFmtId="0" fontId="30" fillId="0" borderId="20" xfId="0" applyFont="1" applyFill="1" applyBorder="1" applyAlignment="1" applyProtection="1">
      <alignment vertical="center"/>
    </xf>
    <xf numFmtId="37" fontId="30" fillId="33" borderId="20" xfId="3" applyNumberFormat="1" applyFont="1" applyFill="1" applyBorder="1" applyAlignment="1" applyProtection="1">
      <alignment horizontal="right" vertical="center"/>
      <protection locked="0"/>
    </xf>
    <xf numFmtId="166" fontId="30" fillId="0" borderId="20" xfId="3" applyNumberFormat="1" applyFont="1" applyFill="1" applyBorder="1" applyAlignment="1" applyProtection="1">
      <alignment horizontal="right" vertical="center"/>
    </xf>
    <xf numFmtId="166" fontId="30" fillId="35" borderId="20" xfId="3" applyNumberFormat="1" applyFont="1" applyFill="1" applyBorder="1" applyAlignment="1" applyProtection="1">
      <alignment horizontal="right" vertical="center"/>
      <protection locked="0"/>
    </xf>
    <xf numFmtId="166" fontId="31" fillId="36" borderId="20" xfId="3" applyNumberFormat="1" applyFont="1" applyFill="1" applyBorder="1" applyAlignment="1" applyProtection="1">
      <alignment horizontal="right" vertical="center"/>
    </xf>
    <xf numFmtId="37" fontId="30" fillId="0" borderId="20" xfId="3" applyNumberFormat="1" applyFont="1" applyFill="1" applyBorder="1" applyAlignment="1" applyProtection="1">
      <alignment horizontal="right" vertical="center"/>
    </xf>
    <xf numFmtId="10" fontId="32" fillId="0" borderId="20" xfId="4" applyNumberFormat="1" applyFont="1" applyFill="1" applyBorder="1" applyAlignment="1" applyProtection="1">
      <alignment horizontal="right"/>
    </xf>
    <xf numFmtId="166" fontId="29" fillId="0" borderId="0" xfId="0" applyNumberFormat="1" applyFont="1" applyProtection="1"/>
    <xf numFmtId="0" fontId="27" fillId="0" borderId="20" xfId="0" applyFont="1" applyFill="1" applyBorder="1" applyAlignment="1" applyProtection="1">
      <alignment horizontal="left" vertical="center" indent="1"/>
    </xf>
    <xf numFmtId="0" fontId="27" fillId="0" borderId="20" xfId="0" applyFont="1" applyFill="1" applyBorder="1" applyAlignment="1" applyProtection="1">
      <alignment vertical="center"/>
    </xf>
    <xf numFmtId="37" fontId="27" fillId="0" borderId="20" xfId="3" applyNumberFormat="1" applyFont="1" applyFill="1" applyBorder="1" applyAlignment="1" applyProtection="1">
      <alignment horizontal="right" vertical="center"/>
    </xf>
    <xf numFmtId="37" fontId="19" fillId="37" borderId="20" xfId="3" applyNumberFormat="1" applyFont="1" applyFill="1" applyBorder="1" applyAlignment="1" applyProtection="1">
      <alignment horizontal="right" vertical="center"/>
    </xf>
    <xf numFmtId="37" fontId="27" fillId="0" borderId="20" xfId="3" applyNumberFormat="1" applyFont="1" applyFill="1" applyBorder="1" applyAlignment="1" applyProtection="1">
      <alignment horizontal="center" vertical="center"/>
    </xf>
    <xf numFmtId="10" fontId="29" fillId="0" borderId="0" xfId="0" applyNumberFormat="1" applyFont="1" applyProtection="1"/>
    <xf numFmtId="0" fontId="32" fillId="0" borderId="20" xfId="0" applyFont="1" applyFill="1" applyBorder="1" applyAlignment="1" applyProtection="1">
      <alignment horizontal="left" indent="1"/>
    </xf>
    <xf numFmtId="0" fontId="32" fillId="0" borderId="20" xfId="0" applyFont="1" applyFill="1" applyBorder="1" applyProtection="1"/>
    <xf numFmtId="10" fontId="32" fillId="0" borderId="21" xfId="4" applyNumberFormat="1" applyFont="1" applyFill="1" applyBorder="1" applyAlignment="1" applyProtection="1">
      <alignment horizontal="right"/>
    </xf>
    <xf numFmtId="10" fontId="33" fillId="0" borderId="24" xfId="0" applyNumberFormat="1" applyFont="1" applyBorder="1" applyProtection="1"/>
    <xf numFmtId="0" fontId="29" fillId="0" borderId="25" xfId="0" applyFont="1" applyBorder="1" applyProtection="1"/>
    <xf numFmtId="0" fontId="32" fillId="0" borderId="25" xfId="0" applyFont="1" applyFill="1" applyBorder="1" applyAlignment="1" applyProtection="1">
      <alignment horizontal="left" indent="1"/>
    </xf>
    <xf numFmtId="0" fontId="32" fillId="0" borderId="25" xfId="0" applyFont="1" applyFill="1" applyBorder="1" applyProtection="1"/>
    <xf numFmtId="10" fontId="32" fillId="0" borderId="25" xfId="4" applyNumberFormat="1" applyFont="1" applyFill="1" applyBorder="1" applyAlignment="1" applyProtection="1">
      <alignment horizontal="right"/>
    </xf>
    <xf numFmtId="10" fontId="33" fillId="0" borderId="25" xfId="0" applyNumberFormat="1" applyFont="1" applyBorder="1" applyProtection="1"/>
    <xf numFmtId="0" fontId="32" fillId="0" borderId="0" xfId="0" applyFont="1" applyFill="1" applyBorder="1" applyAlignment="1" applyProtection="1">
      <alignment horizontal="left" indent="1"/>
    </xf>
    <xf numFmtId="0" fontId="32" fillId="0" borderId="0" xfId="0" applyFont="1" applyFill="1" applyBorder="1" applyProtection="1"/>
    <xf numFmtId="10" fontId="32" fillId="0" borderId="0" xfId="4" applyNumberFormat="1" applyFont="1" applyFill="1" applyBorder="1" applyAlignment="1" applyProtection="1">
      <alignment horizontal="right"/>
    </xf>
    <xf numFmtId="10" fontId="33" fillId="0" borderId="0" xfId="0" applyNumberFormat="1" applyFont="1" applyBorder="1" applyProtection="1"/>
    <xf numFmtId="0" fontId="34" fillId="0" borderId="0" xfId="0" applyFont="1" applyProtection="1"/>
    <xf numFmtId="0" fontId="29" fillId="0" borderId="0" xfId="0" applyFont="1" applyFill="1" applyBorder="1" applyProtection="1"/>
    <xf numFmtId="0" fontId="29" fillId="0" borderId="0" xfId="0" applyFont="1" applyAlignment="1" applyProtection="1">
      <alignment horizontal="right"/>
    </xf>
    <xf numFmtId="0" fontId="35" fillId="0" borderId="0" xfId="0" applyFont="1" applyAlignment="1" applyProtection="1">
      <alignment horizontal="center" vertical="top"/>
    </xf>
    <xf numFmtId="0" fontId="36" fillId="0" borderId="28" xfId="0" applyFont="1" applyFill="1" applyBorder="1" applyProtection="1"/>
    <xf numFmtId="44" fontId="29" fillId="0" borderId="0" xfId="2" applyFont="1" applyFill="1" applyBorder="1" applyProtection="1"/>
    <xf numFmtId="0" fontId="26" fillId="0" borderId="0" xfId="0" applyFont="1" applyFill="1" applyBorder="1" applyProtection="1"/>
    <xf numFmtId="0" fontId="29" fillId="0" borderId="34" xfId="0" applyFont="1" applyBorder="1" applyProtection="1"/>
    <xf numFmtId="0" fontId="29" fillId="0" borderId="0" xfId="0" applyFont="1" applyBorder="1" applyProtection="1"/>
    <xf numFmtId="0" fontId="36" fillId="0" borderId="0" xfId="0" applyFont="1" applyFill="1" applyBorder="1" applyProtection="1"/>
    <xf numFmtId="0" fontId="29" fillId="37" borderId="0" xfId="0" applyFont="1" applyFill="1" applyProtection="1"/>
    <xf numFmtId="0" fontId="37" fillId="0" borderId="35" xfId="0" applyFont="1" applyFill="1" applyBorder="1" applyProtection="1"/>
    <xf numFmtId="0" fontId="30" fillId="0" borderId="21" xfId="0" applyFont="1" applyFill="1" applyBorder="1" applyProtection="1"/>
    <xf numFmtId="0" fontId="29" fillId="38" borderId="37" xfId="0" applyFont="1" applyFill="1" applyBorder="1" applyAlignment="1" applyProtection="1"/>
    <xf numFmtId="168" fontId="30" fillId="35" borderId="24" xfId="0" applyNumberFormat="1" applyFont="1" applyFill="1" applyBorder="1" applyProtection="1">
      <protection locked="0"/>
    </xf>
    <xf numFmtId="168" fontId="30" fillId="0" borderId="24" xfId="0" applyNumberFormat="1" applyFont="1" applyFill="1" applyBorder="1" applyProtection="1"/>
    <xf numFmtId="0" fontId="29" fillId="37" borderId="30" xfId="0" applyFont="1" applyFill="1" applyBorder="1" applyProtection="1"/>
    <xf numFmtId="0" fontId="30" fillId="0" borderId="0" xfId="0" applyFont="1" applyBorder="1" applyAlignment="1" applyProtection="1">
      <alignment horizontal="left" vertical="top"/>
    </xf>
    <xf numFmtId="0" fontId="29" fillId="38" borderId="31" xfId="0" applyFont="1" applyFill="1" applyBorder="1" applyAlignment="1" applyProtection="1">
      <alignment horizontal="center"/>
    </xf>
    <xf numFmtId="168" fontId="29" fillId="35" borderId="24" xfId="0" applyNumberFormat="1" applyFont="1" applyFill="1" applyBorder="1" applyProtection="1">
      <protection locked="0"/>
    </xf>
    <xf numFmtId="0" fontId="27" fillId="0" borderId="21" xfId="0" applyFont="1" applyFill="1" applyBorder="1" applyAlignment="1" applyProtection="1">
      <alignment horizontal="left" indent="1"/>
    </xf>
    <xf numFmtId="0" fontId="27" fillId="38" borderId="31" xfId="0" applyFont="1" applyFill="1" applyBorder="1" applyAlignment="1" applyProtection="1">
      <alignment horizontal="center"/>
    </xf>
    <xf numFmtId="168" fontId="27" fillId="0" borderId="24" xfId="0" applyNumberFormat="1" applyFont="1" applyFill="1" applyBorder="1" applyProtection="1"/>
    <xf numFmtId="0" fontId="29" fillId="38" borderId="0" xfId="0" applyFont="1" applyFill="1" applyProtection="1"/>
    <xf numFmtId="0" fontId="38" fillId="0" borderId="21" xfId="0" applyFont="1" applyFill="1" applyBorder="1" applyAlignment="1" applyProtection="1">
      <alignment horizontal="left" indent="1"/>
    </xf>
    <xf numFmtId="0" fontId="29" fillId="38" borderId="31" xfId="0" applyFont="1" applyFill="1" applyBorder="1" applyProtection="1"/>
    <xf numFmtId="169" fontId="38" fillId="0" borderId="24" xfId="0" applyNumberFormat="1" applyFont="1" applyFill="1" applyBorder="1" applyProtection="1"/>
    <xf numFmtId="169" fontId="38" fillId="0" borderId="16" xfId="0" applyNumberFormat="1" applyFont="1" applyFill="1" applyBorder="1" applyProtection="1"/>
    <xf numFmtId="0" fontId="29" fillId="0" borderId="21" xfId="0" applyFont="1" applyFill="1" applyBorder="1" applyProtection="1"/>
    <xf numFmtId="10" fontId="29" fillId="0" borderId="24" xfId="0" applyNumberFormat="1" applyFont="1" applyFill="1" applyBorder="1" applyProtection="1"/>
    <xf numFmtId="10" fontId="29" fillId="0" borderId="20" xfId="0" applyNumberFormat="1" applyFont="1" applyFill="1" applyBorder="1" applyProtection="1"/>
    <xf numFmtId="170" fontId="29" fillId="39" borderId="41" xfId="2" applyNumberFormat="1" applyFont="1" applyFill="1" applyBorder="1" applyProtection="1"/>
    <xf numFmtId="0" fontId="29" fillId="38" borderId="0" xfId="0" applyFont="1" applyFill="1" applyBorder="1" applyProtection="1"/>
    <xf numFmtId="165" fontId="27" fillId="0" borderId="42" xfId="0" applyNumberFormat="1" applyFont="1" applyFill="1" applyBorder="1" applyProtection="1"/>
    <xf numFmtId="165" fontId="27" fillId="0" borderId="24" xfId="0" applyNumberFormat="1" applyFont="1" applyFill="1" applyBorder="1" applyProtection="1"/>
    <xf numFmtId="165" fontId="27" fillId="0" borderId="20" xfId="0" applyNumberFormat="1" applyFont="1" applyFill="1" applyBorder="1" applyProtection="1"/>
    <xf numFmtId="0" fontId="39" fillId="0" borderId="0" xfId="0" applyFont="1" applyBorder="1" applyProtection="1"/>
    <xf numFmtId="0" fontId="25" fillId="0" borderId="0" xfId="0" applyFont="1" applyProtection="1"/>
    <xf numFmtId="0" fontId="27" fillId="0" borderId="20" xfId="0" applyFont="1" applyBorder="1" applyProtection="1"/>
    <xf numFmtId="0" fontId="0" fillId="0" borderId="20" xfId="0" applyBorder="1" applyAlignment="1" applyProtection="1">
      <alignment horizontal="center"/>
    </xf>
    <xf numFmtId="0" fontId="27" fillId="0" borderId="20" xfId="0" applyFont="1" applyBorder="1" applyAlignment="1" applyProtection="1">
      <alignment horizontal="center"/>
    </xf>
    <xf numFmtId="0" fontId="0" fillId="41" borderId="20" xfId="0" applyFill="1" applyBorder="1" applyAlignment="1" applyProtection="1">
      <alignment horizontal="center"/>
      <protection locked="0"/>
    </xf>
    <xf numFmtId="166" fontId="28" fillId="33" borderId="20" xfId="3" applyNumberFormat="1" applyFill="1" applyBorder="1" applyAlignment="1" applyProtection="1">
      <alignment horizontal="center"/>
      <protection locked="0"/>
    </xf>
    <xf numFmtId="171" fontId="30" fillId="0" borderId="20" xfId="3" applyNumberFormat="1" applyFont="1" applyFill="1" applyBorder="1" applyAlignment="1" applyProtection="1">
      <alignment horizontal="right" vertical="center"/>
    </xf>
    <xf numFmtId="172" fontId="0" fillId="0" borderId="20" xfId="0" applyNumberFormat="1" applyFill="1" applyBorder="1" applyAlignment="1" applyProtection="1">
      <alignment horizontal="right"/>
    </xf>
    <xf numFmtId="166" fontId="0" fillId="41" borderId="20" xfId="0" applyNumberFormat="1" applyFill="1" applyBorder="1" applyAlignment="1" applyProtection="1">
      <alignment horizontal="center"/>
      <protection locked="0"/>
    </xf>
    <xf numFmtId="0" fontId="27" fillId="0" borderId="0" xfId="0" applyFont="1" applyProtection="1"/>
    <xf numFmtId="0" fontId="27" fillId="0" borderId="21" xfId="0" applyFont="1" applyBorder="1" applyAlignment="1" applyProtection="1">
      <alignment horizontal="center"/>
    </xf>
    <xf numFmtId="0" fontId="27" fillId="0" borderId="24" xfId="0" applyFont="1" applyBorder="1" applyAlignment="1" applyProtection="1">
      <alignment horizontal="center"/>
    </xf>
    <xf numFmtId="0" fontId="0" fillId="0" borderId="20" xfId="0" applyFont="1" applyBorder="1" applyProtection="1"/>
    <xf numFmtId="0" fontId="0" fillId="0" borderId="21" xfId="0" applyBorder="1" applyAlignment="1" applyProtection="1">
      <alignment horizontal="center"/>
    </xf>
    <xf numFmtId="0" fontId="0" fillId="0" borderId="24" xfId="0" applyBorder="1" applyAlignment="1" applyProtection="1">
      <alignment horizontal="center"/>
    </xf>
    <xf numFmtId="0" fontId="30" fillId="0" borderId="24" xfId="0" applyFont="1" applyBorder="1" applyAlignment="1" applyProtection="1">
      <alignment horizontal="center"/>
    </xf>
    <xf numFmtId="0" fontId="0" fillId="41" borderId="21" xfId="0" applyFill="1" applyBorder="1" applyAlignment="1" applyProtection="1">
      <alignment horizontal="center"/>
      <protection locked="0"/>
    </xf>
    <xf numFmtId="37" fontId="0" fillId="33" borderId="24" xfId="0" quotePrefix="1" applyNumberFormat="1" applyFill="1" applyBorder="1" applyAlignment="1" applyProtection="1">
      <alignment horizontal="right"/>
      <protection locked="0"/>
    </xf>
    <xf numFmtId="173" fontId="0" fillId="35" borderId="24" xfId="0" applyNumberFormat="1" applyFill="1" applyBorder="1" applyAlignment="1" applyProtection="1">
      <alignment horizontal="right"/>
      <protection locked="0"/>
    </xf>
    <xf numFmtId="172" fontId="0" fillId="0" borderId="24" xfId="0" applyNumberFormat="1" applyFill="1" applyBorder="1" applyAlignment="1" applyProtection="1">
      <alignment horizontal="right"/>
    </xf>
    <xf numFmtId="165" fontId="0" fillId="0" borderId="24" xfId="0" applyNumberFormat="1" applyFill="1" applyBorder="1" applyAlignment="1" applyProtection="1">
      <alignment horizontal="right"/>
    </xf>
    <xf numFmtId="173" fontId="0" fillId="0" borderId="24" xfId="0" applyNumberFormat="1" applyFill="1" applyBorder="1" applyAlignment="1" applyProtection="1">
      <alignment horizontal="right"/>
    </xf>
    <xf numFmtId="0" fontId="0" fillId="0" borderId="0" xfId="0" quotePrefix="1" applyProtection="1"/>
    <xf numFmtId="49" fontId="0" fillId="41" borderId="20" xfId="0" applyNumberFormat="1" applyFill="1" applyBorder="1" applyAlignment="1" applyProtection="1">
      <alignment horizontal="center"/>
      <protection locked="0"/>
    </xf>
    <xf numFmtId="0" fontId="27" fillId="41" borderId="20" xfId="0" applyFont="1" applyFill="1" applyBorder="1" applyAlignment="1" applyProtection="1">
      <alignment horizontal="center"/>
      <protection locked="0"/>
    </xf>
    <xf numFmtId="0" fontId="27" fillId="41" borderId="21" xfId="0" applyFont="1" applyFill="1" applyBorder="1" applyAlignment="1" applyProtection="1">
      <alignment horizontal="center"/>
      <protection locked="0"/>
    </xf>
    <xf numFmtId="37" fontId="27" fillId="0" borderId="24" xfId="0" applyNumberFormat="1" applyFont="1" applyBorder="1" applyAlignment="1" applyProtection="1">
      <alignment horizontal="right"/>
    </xf>
    <xf numFmtId="0" fontId="27" fillId="0" borderId="24" xfId="0" applyFont="1" applyFill="1" applyBorder="1" applyAlignment="1" applyProtection="1">
      <alignment horizontal="right"/>
    </xf>
    <xf numFmtId="172" fontId="27" fillId="0" borderId="24" xfId="0" applyNumberFormat="1" applyFont="1" applyBorder="1" applyAlignment="1" applyProtection="1">
      <alignment horizontal="right"/>
    </xf>
    <xf numFmtId="165" fontId="27" fillId="0" borderId="24" xfId="0" applyNumberFormat="1" applyFont="1" applyFill="1" applyBorder="1" applyAlignment="1" applyProtection="1">
      <alignment horizontal="right"/>
    </xf>
    <xf numFmtId="0" fontId="0" fillId="0" borderId="0" xfId="0" applyBorder="1" applyAlignment="1" applyProtection="1">
      <alignment horizontal="center"/>
    </xf>
    <xf numFmtId="37" fontId="0" fillId="0" borderId="24" xfId="0" quotePrefix="1" applyNumberFormat="1" applyFill="1" applyBorder="1" applyAlignment="1" applyProtection="1">
      <alignment horizontal="right"/>
    </xf>
    <xf numFmtId="0" fontId="0" fillId="0" borderId="24" xfId="0" applyFill="1" applyBorder="1" applyAlignment="1" applyProtection="1">
      <alignment horizontal="right"/>
    </xf>
    <xf numFmtId="166" fontId="28" fillId="0" borderId="0" xfId="3" applyNumberFormat="1" applyProtection="1"/>
    <xf numFmtId="49" fontId="0" fillId="0" borderId="20" xfId="0" applyNumberFormat="1" applyBorder="1" applyAlignment="1" applyProtection="1">
      <alignment horizontal="center"/>
    </xf>
    <xf numFmtId="172" fontId="0" fillId="0" borderId="0" xfId="0" applyNumberFormat="1" applyProtection="1"/>
    <xf numFmtId="43" fontId="0" fillId="0" borderId="0" xfId="0" applyNumberFormat="1" applyProtection="1"/>
    <xf numFmtId="43" fontId="0" fillId="33" borderId="20" xfId="1" applyFont="1" applyFill="1" applyBorder="1" applyAlignment="1" applyProtection="1">
      <alignment horizontal="center"/>
      <protection locked="0"/>
    </xf>
    <xf numFmtId="43" fontId="0" fillId="41" borderId="20" xfId="1" applyFont="1" applyFill="1" applyBorder="1" applyAlignment="1" applyProtection="1">
      <alignment horizontal="center"/>
      <protection locked="0"/>
    </xf>
    <xf numFmtId="43" fontId="30" fillId="35" borderId="20" xfId="3" applyNumberFormat="1" applyFont="1" applyFill="1" applyBorder="1" applyAlignment="1" applyProtection="1">
      <alignment horizontal="right" vertical="center"/>
      <protection locked="0"/>
    </xf>
    <xf numFmtId="180" fontId="29" fillId="0" borderId="0" xfId="1" applyNumberFormat="1" applyFont="1" applyProtection="1"/>
    <xf numFmtId="180" fontId="30" fillId="35" borderId="20" xfId="3" applyNumberFormat="1" applyFont="1" applyFill="1" applyBorder="1" applyAlignment="1" applyProtection="1">
      <alignment horizontal="right" vertical="center"/>
      <protection locked="0"/>
    </xf>
    <xf numFmtId="43" fontId="28" fillId="33" borderId="20" xfId="3" applyNumberFormat="1" applyFill="1" applyBorder="1" applyAlignment="1" applyProtection="1">
      <alignment horizontal="center"/>
      <protection locked="0"/>
    </xf>
    <xf numFmtId="0" fontId="75" fillId="0" borderId="0" xfId="0" applyFont="1" applyFill="1" applyBorder="1" applyProtection="1"/>
    <xf numFmtId="168" fontId="0" fillId="0" borderId="20" xfId="0" applyNumberFormat="1" applyFill="1" applyBorder="1" applyAlignment="1" applyProtection="1">
      <alignment horizontal="center"/>
      <protection locked="0"/>
    </xf>
    <xf numFmtId="0" fontId="76" fillId="0" borderId="0" xfId="0" applyFont="1" applyProtection="1"/>
    <xf numFmtId="0" fontId="16" fillId="0" borderId="0" xfId="0" applyFont="1" applyProtection="1"/>
    <xf numFmtId="1" fontId="27" fillId="40" borderId="24" xfId="0" applyNumberFormat="1" applyFont="1" applyFill="1" applyBorder="1" applyAlignment="1" applyProtection="1">
      <alignment horizontal="center"/>
      <protection locked="0"/>
    </xf>
    <xf numFmtId="0" fontId="27" fillId="38" borderId="36" xfId="0" applyFont="1" applyFill="1" applyBorder="1" applyAlignment="1" applyProtection="1">
      <alignment horizontal="center"/>
    </xf>
    <xf numFmtId="0" fontId="27" fillId="38" borderId="37" xfId="0" applyFont="1" applyFill="1" applyBorder="1" applyAlignment="1" applyProtection="1">
      <alignment horizontal="center"/>
    </xf>
    <xf numFmtId="0" fontId="27" fillId="38" borderId="30" xfId="0" applyFont="1" applyFill="1" applyBorder="1" applyAlignment="1" applyProtection="1">
      <alignment horizontal="center"/>
    </xf>
    <xf numFmtId="0" fontId="27" fillId="38" borderId="31" xfId="0" applyFont="1" applyFill="1" applyBorder="1" applyAlignment="1" applyProtection="1">
      <alignment horizontal="center"/>
    </xf>
    <xf numFmtId="0" fontId="27" fillId="38" borderId="40" xfId="0" applyFont="1" applyFill="1" applyBorder="1" applyAlignment="1" applyProtection="1">
      <alignment horizontal="center"/>
    </xf>
    <xf numFmtId="0" fontId="27" fillId="38" borderId="45" xfId="0" applyFont="1" applyFill="1" applyBorder="1" applyAlignment="1" applyProtection="1">
      <alignment horizontal="center"/>
    </xf>
    <xf numFmtId="165" fontId="27" fillId="0" borderId="24" xfId="0" applyNumberFormat="1" applyFont="1" applyFill="1" applyBorder="1" applyAlignment="1" applyProtection="1">
      <alignment horizontal="left" vertical="center"/>
    </xf>
    <xf numFmtId="1" fontId="27" fillId="40" borderId="43" xfId="0" applyNumberFormat="1" applyFont="1" applyFill="1" applyBorder="1" applyAlignment="1" applyProtection="1">
      <alignment horizontal="center"/>
      <protection locked="0"/>
    </xf>
    <xf numFmtId="1" fontId="27" fillId="40" borderId="44" xfId="0" applyNumberFormat="1" applyFont="1" applyFill="1" applyBorder="1" applyAlignment="1" applyProtection="1">
      <alignment horizontal="center"/>
      <protection locked="0"/>
    </xf>
    <xf numFmtId="0" fontId="30" fillId="38" borderId="36" xfId="0" applyFont="1" applyFill="1" applyBorder="1" applyAlignment="1" applyProtection="1">
      <alignment horizontal="center"/>
    </xf>
    <xf numFmtId="0" fontId="30" fillId="38" borderId="37" xfId="0" applyFont="1" applyFill="1" applyBorder="1" applyAlignment="1" applyProtection="1">
      <alignment horizontal="center"/>
    </xf>
    <xf numFmtId="0" fontId="30" fillId="38" borderId="30" xfId="0" applyFont="1" applyFill="1" applyBorder="1" applyAlignment="1" applyProtection="1">
      <alignment horizontal="center"/>
    </xf>
    <xf numFmtId="0" fontId="30" fillId="38" borderId="31" xfId="0" applyFont="1" applyFill="1" applyBorder="1" applyAlignment="1" applyProtection="1">
      <alignment horizontal="center"/>
    </xf>
    <xf numFmtId="0" fontId="30" fillId="38" borderId="40" xfId="0" applyFont="1" applyFill="1" applyBorder="1" applyAlignment="1" applyProtection="1">
      <alignment horizontal="center"/>
    </xf>
    <xf numFmtId="0" fontId="30" fillId="38" borderId="45" xfId="0" applyFont="1" applyFill="1" applyBorder="1" applyAlignment="1" applyProtection="1">
      <alignment horizontal="center"/>
    </xf>
    <xf numFmtId="0" fontId="37" fillId="37" borderId="14" xfId="0" applyFont="1" applyFill="1" applyBorder="1" applyAlignment="1" applyProtection="1">
      <alignment horizontal="center" vertical="top"/>
    </xf>
    <xf numFmtId="0" fontId="37" fillId="37" borderId="18" xfId="0" applyFont="1" applyFill="1" applyBorder="1" applyAlignment="1" applyProtection="1">
      <alignment horizontal="center" vertical="top"/>
    </xf>
    <xf numFmtId="0" fontId="30" fillId="0" borderId="24" xfId="0" applyFont="1" applyFill="1" applyBorder="1" applyAlignment="1" applyProtection="1">
      <alignment horizontal="left" vertical="center" wrapText="1"/>
    </xf>
    <xf numFmtId="0" fontId="30" fillId="38" borderId="36" xfId="0" applyFont="1" applyFill="1" applyBorder="1" applyAlignment="1" applyProtection="1">
      <alignment horizontal="center" wrapText="1"/>
    </xf>
    <xf numFmtId="0" fontId="30" fillId="38" borderId="30" xfId="0" applyFont="1" applyFill="1" applyBorder="1" applyAlignment="1" applyProtection="1">
      <alignment horizontal="center" wrapText="1"/>
    </xf>
    <xf numFmtId="0" fontId="30" fillId="38" borderId="40" xfId="0" applyFont="1" applyFill="1" applyBorder="1" applyAlignment="1" applyProtection="1">
      <alignment horizontal="center" wrapText="1"/>
    </xf>
    <xf numFmtId="168" fontId="29" fillId="37" borderId="38" xfId="0" applyNumberFormat="1" applyFont="1" applyFill="1" applyBorder="1" applyAlignment="1" applyProtection="1">
      <alignment horizontal="center"/>
    </xf>
    <xf numFmtId="168" fontId="29" fillId="37" borderId="39" xfId="0" applyNumberFormat="1" applyFont="1" applyFill="1" applyBorder="1" applyAlignment="1" applyProtection="1">
      <alignment horizontal="center"/>
    </xf>
    <xf numFmtId="0" fontId="29" fillId="0" borderId="24" xfId="0" applyFont="1" applyFill="1" applyBorder="1" applyAlignment="1" applyProtection="1">
      <alignment horizontal="left" vertical="center" wrapText="1"/>
    </xf>
    <xf numFmtId="0" fontId="38" fillId="0" borderId="24" xfId="0" applyFont="1" applyFill="1" applyBorder="1" applyAlignment="1" applyProtection="1">
      <alignment horizontal="left" vertical="center"/>
    </xf>
    <xf numFmtId="0" fontId="29" fillId="0" borderId="24" xfId="0" applyFont="1" applyFill="1" applyBorder="1" applyAlignment="1" applyProtection="1">
      <alignment horizontal="left" vertical="center"/>
    </xf>
    <xf numFmtId="44" fontId="19" fillId="0" borderId="11" xfId="2" applyFont="1" applyFill="1" applyBorder="1" applyAlignment="1" applyProtection="1">
      <alignment horizontal="center"/>
    </xf>
    <xf numFmtId="44" fontId="19" fillId="0" borderId="13" xfId="2" applyFont="1" applyFill="1" applyBorder="1" applyAlignment="1" applyProtection="1">
      <alignment horizontal="center"/>
    </xf>
    <xf numFmtId="10" fontId="32" fillId="0" borderId="20" xfId="4" applyNumberFormat="1" applyFont="1" applyFill="1" applyBorder="1" applyAlignment="1" applyProtection="1">
      <alignment horizontal="right"/>
    </xf>
    <xf numFmtId="44" fontId="19" fillId="0" borderId="26" xfId="0" applyNumberFormat="1" applyFont="1" applyFill="1" applyBorder="1" applyAlignment="1" applyProtection="1">
      <alignment horizontal="center"/>
    </xf>
    <xf numFmtId="44" fontId="19" fillId="0" borderId="27" xfId="0" applyNumberFormat="1" applyFont="1" applyFill="1" applyBorder="1" applyAlignment="1" applyProtection="1">
      <alignment horizontal="center"/>
    </xf>
    <xf numFmtId="0" fontId="29" fillId="0" borderId="11" xfId="0" applyFont="1" applyFill="1" applyBorder="1" applyAlignment="1" applyProtection="1">
      <alignment horizontal="left" vertical="center"/>
    </xf>
    <xf numFmtId="0" fontId="29" fillId="0" borderId="12" xfId="0" applyFont="1" applyFill="1" applyBorder="1" applyAlignment="1" applyProtection="1">
      <alignment horizontal="left" vertical="center"/>
    </xf>
    <xf numFmtId="0" fontId="29" fillId="0" borderId="29" xfId="0" applyFont="1" applyFill="1" applyBorder="1" applyAlignment="1" applyProtection="1">
      <alignment horizontal="left" vertical="center"/>
    </xf>
    <xf numFmtId="0" fontId="29" fillId="37" borderId="30" xfId="0" applyFont="1" applyFill="1" applyBorder="1" applyAlignment="1" applyProtection="1">
      <alignment horizontal="center" vertical="center"/>
    </xf>
    <xf numFmtId="0" fontId="29" fillId="37" borderId="31" xfId="0" applyFont="1" applyFill="1" applyBorder="1" applyAlignment="1" applyProtection="1">
      <alignment horizontal="center" vertical="center"/>
    </xf>
    <xf numFmtId="44" fontId="29" fillId="33" borderId="32" xfId="2" applyNumberFormat="1" applyFont="1" applyFill="1" applyBorder="1" applyAlignment="1" applyProtection="1">
      <alignment horizontal="center" vertical="center"/>
      <protection locked="0"/>
    </xf>
    <xf numFmtId="44" fontId="29" fillId="33" borderId="33" xfId="2" applyNumberFormat="1" applyFont="1" applyFill="1" applyBorder="1" applyAlignment="1" applyProtection="1">
      <alignment horizontal="center" vertical="center"/>
      <protection locked="0"/>
    </xf>
    <xf numFmtId="166" fontId="27" fillId="0" borderId="20" xfId="3" applyNumberFormat="1" applyFont="1" applyFill="1" applyBorder="1" applyAlignment="1" applyProtection="1">
      <alignment horizontal="center" vertical="center" wrapText="1"/>
    </xf>
    <xf numFmtId="165" fontId="27" fillId="0" borderId="21" xfId="3" applyNumberFormat="1" applyFont="1" applyFill="1" applyBorder="1" applyAlignment="1" applyProtection="1">
      <alignment horizontal="center" vertical="center" wrapText="1"/>
    </xf>
    <xf numFmtId="165" fontId="27" fillId="0" borderId="22" xfId="3" applyNumberFormat="1" applyFont="1" applyFill="1" applyBorder="1" applyAlignment="1" applyProtection="1">
      <alignment horizontal="center" vertical="center" wrapText="1"/>
    </xf>
    <xf numFmtId="164" fontId="27" fillId="0" borderId="21" xfId="3" applyFont="1" applyFill="1" applyBorder="1" applyAlignment="1" applyProtection="1">
      <alignment horizontal="center" vertical="center" wrapText="1"/>
    </xf>
    <xf numFmtId="164" fontId="27" fillId="0" borderId="23" xfId="3" applyFont="1" applyFill="1" applyBorder="1" applyAlignment="1" applyProtection="1">
      <alignment horizontal="center" vertical="center" wrapText="1"/>
    </xf>
    <xf numFmtId="164" fontId="27" fillId="0" borderId="22" xfId="3" applyFont="1" applyFill="1" applyBorder="1" applyAlignment="1" applyProtection="1">
      <alignment horizontal="center" vertical="center" wrapText="1"/>
    </xf>
    <xf numFmtId="166" fontId="30" fillId="33" borderId="20" xfId="3" applyNumberFormat="1" applyFont="1" applyFill="1" applyBorder="1" applyAlignment="1" applyProtection="1">
      <alignment horizontal="center" vertical="center" wrapText="1"/>
      <protection locked="0"/>
    </xf>
    <xf numFmtId="0" fontId="0" fillId="0" borderId="0" xfId="0" applyAlignment="1" applyProtection="1">
      <alignment horizontal="left" wrapText="1"/>
    </xf>
    <xf numFmtId="0" fontId="22" fillId="0" borderId="0" xfId="0" applyFont="1" applyBorder="1" applyAlignment="1" applyProtection="1">
      <alignment horizontal="center" vertical="top"/>
    </xf>
    <xf numFmtId="0" fontId="25" fillId="0" borderId="11" xfId="0" applyFont="1" applyBorder="1" applyAlignment="1" applyProtection="1">
      <alignment horizontal="center"/>
    </xf>
    <xf numFmtId="0" fontId="25" fillId="0" borderId="12" xfId="0" applyFont="1" applyBorder="1" applyAlignment="1" applyProtection="1">
      <alignment horizontal="center"/>
    </xf>
    <xf numFmtId="0" fontId="25" fillId="0" borderId="13" xfId="0" applyFont="1" applyBorder="1" applyAlignment="1" applyProtection="1">
      <alignment horizontal="center"/>
    </xf>
    <xf numFmtId="0" fontId="19" fillId="0" borderId="11" xfId="0" applyFont="1" applyBorder="1" applyAlignment="1" applyProtection="1">
      <alignment horizontal="center"/>
    </xf>
    <xf numFmtId="0" fontId="19" fillId="0" borderId="12" xfId="0" applyFont="1" applyBorder="1" applyAlignment="1" applyProtection="1">
      <alignment horizontal="center"/>
    </xf>
    <xf numFmtId="0" fontId="19" fillId="0" borderId="14" xfId="0" applyFont="1" applyBorder="1" applyAlignment="1" applyProtection="1">
      <alignment horizontal="center" vertical="top"/>
    </xf>
    <xf numFmtId="0" fontId="19" fillId="0" borderId="18" xfId="0" applyFont="1" applyBorder="1" applyAlignment="1" applyProtection="1">
      <alignment horizontal="center" vertical="top"/>
    </xf>
    <xf numFmtId="0" fontId="19" fillId="0" borderId="13" xfId="0" applyFont="1" applyBorder="1" applyAlignment="1" applyProtection="1">
      <alignment horizontal="center"/>
    </xf>
    <xf numFmtId="0" fontId="27" fillId="0" borderId="15" xfId="3" applyNumberFormat="1" applyFont="1" applyFill="1" applyBorder="1" applyAlignment="1" applyProtection="1">
      <alignment horizontal="center" vertical="center"/>
    </xf>
  </cellXfs>
  <cellStyles count="1040">
    <cellStyle name="$" xfId="8"/>
    <cellStyle name="$.00" xfId="9"/>
    <cellStyle name="$_9. Rev2Cost_GDPIPI" xfId="10"/>
    <cellStyle name="$_lists" xfId="11"/>
    <cellStyle name="$_lists_4. Current Monthly Fixed Charge" xfId="12"/>
    <cellStyle name="$_Sheet4" xfId="13"/>
    <cellStyle name="$M" xfId="14"/>
    <cellStyle name="$M.00" xfId="15"/>
    <cellStyle name="$M_9. Rev2Cost_GDPIPI" xfId="16"/>
    <cellStyle name="20% - Accent1 2" xfId="17"/>
    <cellStyle name="20% - Accent1 2 2" xfId="18"/>
    <cellStyle name="20% - Accent1 2 2 2" xfId="19"/>
    <cellStyle name="20% - Accent1 2 2 2 2" xfId="20"/>
    <cellStyle name="20% - Accent1 2 2 3" xfId="21"/>
    <cellStyle name="20% - Accent1 2 3" xfId="22"/>
    <cellStyle name="20% - Accent1 2 4" xfId="23"/>
    <cellStyle name="20% - Accent1 2 5" xfId="24"/>
    <cellStyle name="20% - Accent1 2 6" xfId="25"/>
    <cellStyle name="20% - Accent1 3" xfId="26"/>
    <cellStyle name="20% - Accent2 2" xfId="27"/>
    <cellStyle name="20% - Accent2 2 2" xfId="28"/>
    <cellStyle name="20% - Accent2 2 2 2" xfId="29"/>
    <cellStyle name="20% - Accent2 2 2 2 2" xfId="30"/>
    <cellStyle name="20% - Accent2 2 2 3" xfId="31"/>
    <cellStyle name="20% - Accent2 2 3" xfId="32"/>
    <cellStyle name="20% - Accent2 2 4" xfId="33"/>
    <cellStyle name="20% - Accent2 2 5" xfId="34"/>
    <cellStyle name="20% - Accent2 2 6" xfId="35"/>
    <cellStyle name="20% - Accent2 3" xfId="36"/>
    <cellStyle name="20% - Accent3 2" xfId="37"/>
    <cellStyle name="20% - Accent3 2 2" xfId="38"/>
    <cellStyle name="20% - Accent3 2 2 2" xfId="39"/>
    <cellStyle name="20% - Accent3 2 2 2 2" xfId="40"/>
    <cellStyle name="20% - Accent3 2 2 3" xfId="41"/>
    <cellStyle name="20% - Accent3 2 3" xfId="42"/>
    <cellStyle name="20% - Accent3 2 4" xfId="43"/>
    <cellStyle name="20% - Accent3 2 5" xfId="44"/>
    <cellStyle name="20% - Accent3 2 6" xfId="45"/>
    <cellStyle name="20% - Accent3 3" xfId="46"/>
    <cellStyle name="20% - Accent4 2" xfId="47"/>
    <cellStyle name="20% - Accent4 2 2" xfId="48"/>
    <cellStyle name="20% - Accent4 2 2 2" xfId="49"/>
    <cellStyle name="20% - Accent4 2 2 2 2" xfId="50"/>
    <cellStyle name="20% - Accent4 2 2 3" xfId="51"/>
    <cellStyle name="20% - Accent4 2 3" xfId="52"/>
    <cellStyle name="20% - Accent4 2 4" xfId="53"/>
    <cellStyle name="20% - Accent4 2 5" xfId="54"/>
    <cellStyle name="20% - Accent4 2 6" xfId="55"/>
    <cellStyle name="20% - Accent4 3" xfId="56"/>
    <cellStyle name="20% - Accent5 2" xfId="57"/>
    <cellStyle name="20% - Accent5 2 2" xfId="58"/>
    <cellStyle name="20% - Accent5 2 2 2" xfId="59"/>
    <cellStyle name="20% - Accent5 2 2 2 2" xfId="60"/>
    <cellStyle name="20% - Accent5 2 2 3" xfId="61"/>
    <cellStyle name="20% - Accent5 2 3" xfId="62"/>
    <cellStyle name="20% - Accent5 2 4" xfId="63"/>
    <cellStyle name="20% - Accent5 2 5" xfId="64"/>
    <cellStyle name="20% - Accent5 2 6" xfId="65"/>
    <cellStyle name="20% - Accent5 3" xfId="66"/>
    <cellStyle name="20% - Accent6 2" xfId="67"/>
    <cellStyle name="20% - Accent6 2 2" xfId="68"/>
    <cellStyle name="20% - Accent6 2 2 2" xfId="69"/>
    <cellStyle name="20% - Accent6 2 2 2 2" xfId="70"/>
    <cellStyle name="20% - Accent6 2 2 3" xfId="71"/>
    <cellStyle name="20% - Accent6 2 3" xfId="72"/>
    <cellStyle name="20% - Accent6 2 4" xfId="73"/>
    <cellStyle name="20% - Accent6 2 5" xfId="74"/>
    <cellStyle name="20% - Accent6 2 6" xfId="75"/>
    <cellStyle name="20% - Accent6 3" xfId="76"/>
    <cellStyle name="40% - Accent1 2" xfId="77"/>
    <cellStyle name="40% - Accent1 2 2" xfId="78"/>
    <cellStyle name="40% - Accent1 2 2 2" xfId="79"/>
    <cellStyle name="40% - Accent1 2 2 2 2" xfId="80"/>
    <cellStyle name="40% - Accent1 2 2 3" xfId="81"/>
    <cellStyle name="40% - Accent1 2 3" xfId="82"/>
    <cellStyle name="40% - Accent1 2 4" xfId="83"/>
    <cellStyle name="40% - Accent1 2 5" xfId="84"/>
    <cellStyle name="40% - Accent1 2 6" xfId="85"/>
    <cellStyle name="40% - Accent1 3" xfId="86"/>
    <cellStyle name="40% - Accent2 2" xfId="87"/>
    <cellStyle name="40% - Accent2 2 2" xfId="88"/>
    <cellStyle name="40% - Accent2 2 2 2" xfId="89"/>
    <cellStyle name="40% - Accent2 2 2 2 2" xfId="90"/>
    <cellStyle name="40% - Accent2 2 2 3" xfId="91"/>
    <cellStyle name="40% - Accent2 2 3" xfId="92"/>
    <cellStyle name="40% - Accent2 2 4" xfId="93"/>
    <cellStyle name="40% - Accent2 2 5" xfId="94"/>
    <cellStyle name="40% - Accent2 2 6" xfId="95"/>
    <cellStyle name="40% - Accent2 3" xfId="96"/>
    <cellStyle name="40% - Accent3 2" xfId="97"/>
    <cellStyle name="40% - Accent3 2 2" xfId="98"/>
    <cellStyle name="40% - Accent3 2 2 2" xfId="99"/>
    <cellStyle name="40% - Accent3 2 2 2 2" xfId="100"/>
    <cellStyle name="40% - Accent3 2 2 3" xfId="101"/>
    <cellStyle name="40% - Accent3 2 3" xfId="102"/>
    <cellStyle name="40% - Accent3 2 4" xfId="103"/>
    <cellStyle name="40% - Accent3 2 5" xfId="104"/>
    <cellStyle name="40% - Accent3 2 6" xfId="105"/>
    <cellStyle name="40% - Accent3 3" xfId="106"/>
    <cellStyle name="40% - Accent4 2" xfId="107"/>
    <cellStyle name="40% - Accent4 2 2" xfId="108"/>
    <cellStyle name="40% - Accent4 2 2 2" xfId="109"/>
    <cellStyle name="40% - Accent4 2 2 2 2" xfId="110"/>
    <cellStyle name="40% - Accent4 2 2 3" xfId="111"/>
    <cellStyle name="40% - Accent4 2 3" xfId="112"/>
    <cellStyle name="40% - Accent4 2 4" xfId="113"/>
    <cellStyle name="40% - Accent4 2 5" xfId="114"/>
    <cellStyle name="40% - Accent4 2 6" xfId="115"/>
    <cellStyle name="40% - Accent4 3" xfId="116"/>
    <cellStyle name="40% - Accent5 2" xfId="117"/>
    <cellStyle name="40% - Accent5 2 2" xfId="118"/>
    <cellStyle name="40% - Accent5 2 2 2" xfId="119"/>
    <cellStyle name="40% - Accent5 2 2 2 2" xfId="120"/>
    <cellStyle name="40% - Accent5 2 2 3" xfId="121"/>
    <cellStyle name="40% - Accent5 2 3" xfId="122"/>
    <cellStyle name="40% - Accent5 2 4" xfId="123"/>
    <cellStyle name="40% - Accent5 2 5" xfId="124"/>
    <cellStyle name="40% - Accent5 2 6" xfId="125"/>
    <cellStyle name="40% - Accent5 3" xfId="126"/>
    <cellStyle name="40% - Accent6 2" xfId="127"/>
    <cellStyle name="40% - Accent6 2 2" xfId="128"/>
    <cellStyle name="40% - Accent6 2 2 2" xfId="129"/>
    <cellStyle name="40% - Accent6 2 2 2 2" xfId="130"/>
    <cellStyle name="40% - Accent6 2 2 3" xfId="131"/>
    <cellStyle name="40% - Accent6 2 3" xfId="132"/>
    <cellStyle name="40% - Accent6 2 4" xfId="133"/>
    <cellStyle name="40% - Accent6 2 5" xfId="134"/>
    <cellStyle name="40% - Accent6 2 6" xfId="135"/>
    <cellStyle name="40% - Accent6 3" xfId="136"/>
    <cellStyle name="60% - Accent1 2" xfId="137"/>
    <cellStyle name="60% - Accent1 2 2" xfId="138"/>
    <cellStyle name="60% - Accent1 2 3" xfId="139"/>
    <cellStyle name="60% - Accent1 3" xfId="140"/>
    <cellStyle name="60% - Accent2 2" xfId="141"/>
    <cellStyle name="60% - Accent2 2 2" xfId="142"/>
    <cellStyle name="60% - Accent2 2 3" xfId="143"/>
    <cellStyle name="60% - Accent2 3" xfId="144"/>
    <cellStyle name="60% - Accent3 2" xfId="145"/>
    <cellStyle name="60% - Accent3 2 2" xfId="146"/>
    <cellStyle name="60% - Accent3 2 3" xfId="147"/>
    <cellStyle name="60% - Accent3 3" xfId="148"/>
    <cellStyle name="60% - Accent4 2" xfId="149"/>
    <cellStyle name="60% - Accent4 2 2" xfId="150"/>
    <cellStyle name="60% - Accent4 2 3" xfId="151"/>
    <cellStyle name="60% - Accent4 3" xfId="152"/>
    <cellStyle name="60% - Accent5 2" xfId="153"/>
    <cellStyle name="60% - Accent5 2 2" xfId="154"/>
    <cellStyle name="60% - Accent5 2 3" xfId="155"/>
    <cellStyle name="60% - Accent5 3" xfId="156"/>
    <cellStyle name="60% - Accent6 2" xfId="157"/>
    <cellStyle name="60% - Accent6 2 2" xfId="158"/>
    <cellStyle name="60% - Accent6 2 3" xfId="159"/>
    <cellStyle name="60% - Accent6 3" xfId="160"/>
    <cellStyle name="Accent1 2" xfId="161"/>
    <cellStyle name="Accent1 2 2" xfId="162"/>
    <cellStyle name="Accent1 2 3" xfId="163"/>
    <cellStyle name="Accent1 3" xfId="164"/>
    <cellStyle name="Accent2 2" xfId="165"/>
    <cellStyle name="Accent2 2 2" xfId="166"/>
    <cellStyle name="Accent2 2 3" xfId="167"/>
    <cellStyle name="Accent2 3" xfId="168"/>
    <cellStyle name="Accent3 2" xfId="169"/>
    <cellStyle name="Accent3 2 2" xfId="170"/>
    <cellStyle name="Accent3 2 3" xfId="171"/>
    <cellStyle name="Accent3 3" xfId="172"/>
    <cellStyle name="Accent4 2" xfId="173"/>
    <cellStyle name="Accent4 2 2" xfId="174"/>
    <cellStyle name="Accent4 2 3" xfId="175"/>
    <cellStyle name="Accent4 3" xfId="176"/>
    <cellStyle name="Accent5 2" xfId="177"/>
    <cellStyle name="Accent5 2 2" xfId="178"/>
    <cellStyle name="Accent5 2 3" xfId="179"/>
    <cellStyle name="Accent5 3" xfId="180"/>
    <cellStyle name="Accent6 2" xfId="181"/>
    <cellStyle name="Accent6 2 2" xfId="182"/>
    <cellStyle name="Accent6 2 3" xfId="183"/>
    <cellStyle name="Accent6 3" xfId="184"/>
    <cellStyle name="Bad 2" xfId="185"/>
    <cellStyle name="Bad 2 2" xfId="186"/>
    <cellStyle name="Bad 2 3" xfId="187"/>
    <cellStyle name="Bad 3" xfId="188"/>
    <cellStyle name="Calculation 2" xfId="189"/>
    <cellStyle name="Calculation 2 2" xfId="190"/>
    <cellStyle name="Calculation 2 3" xfId="191"/>
    <cellStyle name="Calculation 3" xfId="192"/>
    <cellStyle name="Check Cell 2" xfId="193"/>
    <cellStyle name="Check Cell 2 2" xfId="194"/>
    <cellStyle name="Check Cell 2 3" xfId="195"/>
    <cellStyle name="Check Cell 3" xfId="196"/>
    <cellStyle name="Comma" xfId="1" builtinId="3"/>
    <cellStyle name="Comma 10" xfId="197"/>
    <cellStyle name="Comma 10 2" xfId="198"/>
    <cellStyle name="Comma 10 2 2" xfId="199"/>
    <cellStyle name="Comma 10 3" xfId="200"/>
    <cellStyle name="Comma 11" xfId="201"/>
    <cellStyle name="Comma 12" xfId="202"/>
    <cellStyle name="Comma 2" xfId="6"/>
    <cellStyle name="Comma 2 2" xfId="203"/>
    <cellStyle name="Comma 2 2 2" xfId="204"/>
    <cellStyle name="Comma 2 2 3" xfId="205"/>
    <cellStyle name="Comma 2 2 4" xfId="206"/>
    <cellStyle name="Comma 2 2 4 2" xfId="207"/>
    <cellStyle name="Comma 2 2 5" xfId="208"/>
    <cellStyle name="Comma 2 2 6" xfId="209"/>
    <cellStyle name="Comma 2 2 7" xfId="210"/>
    <cellStyle name="Comma 2 3" xfId="211"/>
    <cellStyle name="Comma 2 3 2" xfId="212"/>
    <cellStyle name="Comma 2 3 3" xfId="213"/>
    <cellStyle name="Comma 2 3 3 2" xfId="214"/>
    <cellStyle name="Comma 2 4" xfId="215"/>
    <cellStyle name="Comma 2 4 2" xfId="216"/>
    <cellStyle name="Comma 2 5" xfId="217"/>
    <cellStyle name="Comma 2 5 2" xfId="218"/>
    <cellStyle name="Comma 2 6" xfId="219"/>
    <cellStyle name="Comma 2 7" xfId="220"/>
    <cellStyle name="Comma 3" xfId="221"/>
    <cellStyle name="Comma 3 10" xfId="222"/>
    <cellStyle name="Comma 3 10 2" xfId="223"/>
    <cellStyle name="Comma 3 11" xfId="224"/>
    <cellStyle name="Comma 3 12" xfId="225"/>
    <cellStyle name="Comma 3 13" xfId="226"/>
    <cellStyle name="Comma 3 14" xfId="227"/>
    <cellStyle name="Comma 3 2" xfId="228"/>
    <cellStyle name="Comma 3 2 2" xfId="229"/>
    <cellStyle name="Comma 3 2 2 2" xfId="230"/>
    <cellStyle name="Comma 3 2 2 2 2" xfId="231"/>
    <cellStyle name="Comma 3 2 3" xfId="232"/>
    <cellStyle name="Comma 3 2 3 2" xfId="233"/>
    <cellStyle name="Comma 3 2 4" xfId="234"/>
    <cellStyle name="Comma 3 2 4 2" xfId="235"/>
    <cellStyle name="Comma 3 2 5" xfId="236"/>
    <cellStyle name="Comma 3 2 6" xfId="237"/>
    <cellStyle name="Comma 3 2 7" xfId="238"/>
    <cellStyle name="Comma 3 2 8" xfId="239"/>
    <cellStyle name="Comma 3 3" xfId="240"/>
    <cellStyle name="Comma 3 3 2" xfId="241"/>
    <cellStyle name="Comma 3 3 2 2" xfId="242"/>
    <cellStyle name="Comma 3 3 3" xfId="243"/>
    <cellStyle name="Comma 3 3 3 2" xfId="244"/>
    <cellStyle name="Comma 3 4" xfId="245"/>
    <cellStyle name="Comma 3 4 2" xfId="246"/>
    <cellStyle name="Comma 3 4 2 2" xfId="247"/>
    <cellStyle name="Comma 3 5" xfId="248"/>
    <cellStyle name="Comma 3 5 2" xfId="249"/>
    <cellStyle name="Comma 3 6" xfId="250"/>
    <cellStyle name="Comma 3 6 2" xfId="251"/>
    <cellStyle name="Comma 3 7" xfId="252"/>
    <cellStyle name="Comma 3 7 2" xfId="253"/>
    <cellStyle name="Comma 3 8" xfId="254"/>
    <cellStyle name="Comma 3 9" xfId="255"/>
    <cellStyle name="Comma 3 9 2" xfId="256"/>
    <cellStyle name="Comma 4" xfId="257"/>
    <cellStyle name="Comma 4 2" xfId="258"/>
    <cellStyle name="Comma 4 2 2" xfId="259"/>
    <cellStyle name="Comma 4 2 2 2" xfId="260"/>
    <cellStyle name="Comma 4 3" xfId="261"/>
    <cellStyle name="Comma 4 3 2" xfId="262"/>
    <cellStyle name="Comma 4 4" xfId="263"/>
    <cellStyle name="Comma 4 4 2" xfId="264"/>
    <cellStyle name="Comma 4 5" xfId="265"/>
    <cellStyle name="Comma 4 6" xfId="266"/>
    <cellStyle name="Comma 4 7" xfId="267"/>
    <cellStyle name="Comma 5" xfId="268"/>
    <cellStyle name="Comma 5 2" xfId="269"/>
    <cellStyle name="Comma 5 2 2" xfId="270"/>
    <cellStyle name="Comma 5 2 3" xfId="271"/>
    <cellStyle name="Comma 5 2 4" xfId="272"/>
    <cellStyle name="Comma 5 3" xfId="273"/>
    <cellStyle name="Comma 5 4" xfId="274"/>
    <cellStyle name="Comma 5 5" xfId="275"/>
    <cellStyle name="Comma 6" xfId="3"/>
    <cellStyle name="Comma 6 2" xfId="276"/>
    <cellStyle name="Comma 6 3" xfId="277"/>
    <cellStyle name="Comma 6 3 2" xfId="278"/>
    <cellStyle name="Comma 6 4" xfId="279"/>
    <cellStyle name="Comma 6 4 2" xfId="280"/>
    <cellStyle name="Comma 7" xfId="281"/>
    <cellStyle name="Comma 7 2" xfId="282"/>
    <cellStyle name="Comma 7 2 2" xfId="283"/>
    <cellStyle name="Comma 7 3" xfId="284"/>
    <cellStyle name="Comma 8" xfId="285"/>
    <cellStyle name="Comma 8 2" xfId="286"/>
    <cellStyle name="Comma 8 2 2" xfId="287"/>
    <cellStyle name="Comma 8 3" xfId="288"/>
    <cellStyle name="Comma 8 3 2" xfId="289"/>
    <cellStyle name="Comma 9" xfId="290"/>
    <cellStyle name="Comma 9 2" xfId="291"/>
    <cellStyle name="Comma 9 3" xfId="292"/>
    <cellStyle name="Comma0" xfId="293"/>
    <cellStyle name="Comma0 2" xfId="294"/>
    <cellStyle name="Comma0 2 2" xfId="295"/>
    <cellStyle name="Currency" xfId="2" builtinId="4"/>
    <cellStyle name="Currency 2" xfId="7"/>
    <cellStyle name="Currency 2 10" xfId="296"/>
    <cellStyle name="Currency 2 10 2" xfId="297"/>
    <cellStyle name="Currency 2 11" xfId="298"/>
    <cellStyle name="Currency 2 11 2" xfId="299"/>
    <cellStyle name="Currency 2 12" xfId="300"/>
    <cellStyle name="Currency 2 12 2" xfId="301"/>
    <cellStyle name="Currency 2 13" xfId="302"/>
    <cellStyle name="Currency 2 13 2" xfId="303"/>
    <cellStyle name="Currency 2 14" xfId="304"/>
    <cellStyle name="Currency 2 15" xfId="305"/>
    <cellStyle name="Currency 2 16" xfId="306"/>
    <cellStyle name="Currency 2 17" xfId="307"/>
    <cellStyle name="Currency 2 2" xfId="308"/>
    <cellStyle name="Currency 2 2 2" xfId="309"/>
    <cellStyle name="Currency 2 2 3" xfId="310"/>
    <cellStyle name="Currency 2 2 3 2" xfId="311"/>
    <cellStyle name="Currency 2 2 4" xfId="312"/>
    <cellStyle name="Currency 2 3" xfId="313"/>
    <cellStyle name="Currency 2 3 2" xfId="314"/>
    <cellStyle name="Currency 2 3 2 2" xfId="315"/>
    <cellStyle name="Currency 2 3 3" xfId="316"/>
    <cellStyle name="Currency 2 3 3 2" xfId="317"/>
    <cellStyle name="Currency 2 3 4" xfId="318"/>
    <cellStyle name="Currency 2 4" xfId="319"/>
    <cellStyle name="Currency 2 4 2" xfId="320"/>
    <cellStyle name="Currency 2 4 3" xfId="321"/>
    <cellStyle name="Currency 2 5" xfId="322"/>
    <cellStyle name="Currency 2 5 2" xfId="323"/>
    <cellStyle name="Currency 2 6" xfId="324"/>
    <cellStyle name="Currency 2 6 2" xfId="325"/>
    <cellStyle name="Currency 2 7" xfId="326"/>
    <cellStyle name="Currency 2 7 2" xfId="327"/>
    <cellStyle name="Currency 2 8" xfId="328"/>
    <cellStyle name="Currency 2 9" xfId="329"/>
    <cellStyle name="Currency 2 9 2" xfId="330"/>
    <cellStyle name="Currency 3" xfId="331"/>
    <cellStyle name="Currency 3 2" xfId="332"/>
    <cellStyle name="Currency 3 2 2" xfId="333"/>
    <cellStyle name="Currency 3 3" xfId="334"/>
    <cellStyle name="Currency 3 3 2" xfId="335"/>
    <cellStyle name="Currency 4" xfId="336"/>
    <cellStyle name="Currency 4 2" xfId="337"/>
    <cellStyle name="Currency 4 2 2" xfId="338"/>
    <cellStyle name="Currency 4 3" xfId="339"/>
    <cellStyle name="Currency 4 3 2" xfId="340"/>
    <cellStyle name="Currency 4 4" xfId="341"/>
    <cellStyle name="Currency 4 4 2" xfId="342"/>
    <cellStyle name="Currency 4 5" xfId="343"/>
    <cellStyle name="Currency 4 5 2" xfId="344"/>
    <cellStyle name="Currency 4 6" xfId="345"/>
    <cellStyle name="Currency 4 7" xfId="346"/>
    <cellStyle name="Currency 4 8" xfId="347"/>
    <cellStyle name="Currency 5" xfId="348"/>
    <cellStyle name="Currency 5 2" xfId="349"/>
    <cellStyle name="Currency 5 2 2" xfId="350"/>
    <cellStyle name="Currency 5 3" xfId="351"/>
    <cellStyle name="Currency 5 3 2" xfId="352"/>
    <cellStyle name="Currency 5 4" xfId="353"/>
    <cellStyle name="Currency 5 4 2" xfId="354"/>
    <cellStyle name="Currency 5 5" xfId="355"/>
    <cellStyle name="Currency 5 6" xfId="356"/>
    <cellStyle name="Currency 6" xfId="357"/>
    <cellStyle name="Currency 6 2" xfId="358"/>
    <cellStyle name="Currency 6 2 2" xfId="359"/>
    <cellStyle name="Currency 6 3" xfId="360"/>
    <cellStyle name="Currency 6 3 2" xfId="361"/>
    <cellStyle name="Currency 8" xfId="362"/>
    <cellStyle name="Currency0" xfId="363"/>
    <cellStyle name="Currency0 2" xfId="364"/>
    <cellStyle name="Currency0 2 2" xfId="365"/>
    <cellStyle name="Date" xfId="366"/>
    <cellStyle name="Date 2" xfId="367"/>
    <cellStyle name="Date 2 2" xfId="368"/>
    <cellStyle name="Explanatory Text 2" xfId="369"/>
    <cellStyle name="Explanatory Text 2 2" xfId="370"/>
    <cellStyle name="Explanatory Text 2 3" xfId="371"/>
    <cellStyle name="Explanatory Text 3" xfId="372"/>
    <cellStyle name="Fixed" xfId="373"/>
    <cellStyle name="Fixed 2" xfId="374"/>
    <cellStyle name="Fixed 2 2" xfId="375"/>
    <cellStyle name="Good 2" xfId="376"/>
    <cellStyle name="Good 2 2" xfId="377"/>
    <cellStyle name="Good 2 3" xfId="378"/>
    <cellStyle name="Good 3" xfId="379"/>
    <cellStyle name="Grey" xfId="380"/>
    <cellStyle name="Heading 1 2" xfId="381"/>
    <cellStyle name="Heading 1 2 2" xfId="382"/>
    <cellStyle name="Heading 1 2 3" xfId="383"/>
    <cellStyle name="Heading 1 3" xfId="384"/>
    <cellStyle name="Heading 1 4" xfId="385"/>
    <cellStyle name="Heading 2 2" xfId="386"/>
    <cellStyle name="Heading 2 2 2" xfId="387"/>
    <cellStyle name="Heading 2 2 3" xfId="388"/>
    <cellStyle name="Heading 2 3" xfId="389"/>
    <cellStyle name="Heading 2 4" xfId="390"/>
    <cellStyle name="Heading 3 2" xfId="391"/>
    <cellStyle name="Heading 3 2 2" xfId="392"/>
    <cellStyle name="Heading 3 2 3" xfId="393"/>
    <cellStyle name="Heading 3 3" xfId="394"/>
    <cellStyle name="Heading 4 2" xfId="395"/>
    <cellStyle name="Heading 4 2 2" xfId="396"/>
    <cellStyle name="Heading 4 2 3" xfId="397"/>
    <cellStyle name="Heading 4 3" xfId="398"/>
    <cellStyle name="Hyperlink 2" xfId="399"/>
    <cellStyle name="Hyperlink 2 2" xfId="400"/>
    <cellStyle name="Hyperlink 3" xfId="401"/>
    <cellStyle name="Input [yellow]" xfId="402"/>
    <cellStyle name="Input 10" xfId="403"/>
    <cellStyle name="Input 11" xfId="404"/>
    <cellStyle name="Input 12" xfId="405"/>
    <cellStyle name="Input 13" xfId="406"/>
    <cellStyle name="Input 14" xfId="407"/>
    <cellStyle name="Input 15" xfId="408"/>
    <cellStyle name="Input 16" xfId="409"/>
    <cellStyle name="Input 17" xfId="410"/>
    <cellStyle name="Input 18" xfId="411"/>
    <cellStyle name="Input 19" xfId="412"/>
    <cellStyle name="Input 2" xfId="413"/>
    <cellStyle name="Input 2 2" xfId="414"/>
    <cellStyle name="Input 2 3" xfId="415"/>
    <cellStyle name="Input 20" xfId="416"/>
    <cellStyle name="Input 21" xfId="417"/>
    <cellStyle name="Input 22" xfId="418"/>
    <cellStyle name="Input 3" xfId="419"/>
    <cellStyle name="Input 4" xfId="420"/>
    <cellStyle name="Input 5" xfId="421"/>
    <cellStyle name="Input 6" xfId="422"/>
    <cellStyle name="Input 7" xfId="423"/>
    <cellStyle name="Input 8" xfId="424"/>
    <cellStyle name="Input 9" xfId="425"/>
    <cellStyle name="Linked Cell 2" xfId="426"/>
    <cellStyle name="Linked Cell 2 2" xfId="427"/>
    <cellStyle name="Linked Cell 2 3" xfId="428"/>
    <cellStyle name="Linked Cell 3" xfId="429"/>
    <cellStyle name="M" xfId="430"/>
    <cellStyle name="M.00" xfId="431"/>
    <cellStyle name="M_9. Rev2Cost_GDPIPI" xfId="432"/>
    <cellStyle name="M_lists" xfId="433"/>
    <cellStyle name="M_lists_4. Current Monthly Fixed Charge" xfId="434"/>
    <cellStyle name="M_Sheet4" xfId="435"/>
    <cellStyle name="Neutral 2" xfId="436"/>
    <cellStyle name="Neutral 2 2" xfId="437"/>
    <cellStyle name="Neutral 2 3" xfId="438"/>
    <cellStyle name="Neutral 3" xfId="439"/>
    <cellStyle name="Normal" xfId="0" builtinId="0"/>
    <cellStyle name="Normal - Style1" xfId="440"/>
    <cellStyle name="Normal 10" xfId="441"/>
    <cellStyle name="Normal 10 10" xfId="442"/>
    <cellStyle name="Normal 10 11" xfId="443"/>
    <cellStyle name="Normal 10 12" xfId="444"/>
    <cellStyle name="Normal 10 13" xfId="445"/>
    <cellStyle name="Normal 10 14" xfId="446"/>
    <cellStyle name="Normal 10 15" xfId="447"/>
    <cellStyle name="Normal 10 2" xfId="448"/>
    <cellStyle name="Normal 10 2 2" xfId="449"/>
    <cellStyle name="Normal 10 2 3" xfId="450"/>
    <cellStyle name="Normal 10 2 4" xfId="451"/>
    <cellStyle name="Normal 10 3" xfId="452"/>
    <cellStyle name="Normal 10 4" xfId="453"/>
    <cellStyle name="Normal 10 5" xfId="454"/>
    <cellStyle name="Normal 10 6" xfId="455"/>
    <cellStyle name="Normal 10 7" xfId="456"/>
    <cellStyle name="Normal 10 8" xfId="457"/>
    <cellStyle name="Normal 10 9" xfId="458"/>
    <cellStyle name="Normal 11" xfId="459"/>
    <cellStyle name="Normal 11 10" xfId="460"/>
    <cellStyle name="Normal 11 11" xfId="461"/>
    <cellStyle name="Normal 11 12" xfId="462"/>
    <cellStyle name="Normal 11 13" xfId="463"/>
    <cellStyle name="Normal 11 14" xfId="464"/>
    <cellStyle name="Normal 11 15" xfId="465"/>
    <cellStyle name="Normal 11 2" xfId="466"/>
    <cellStyle name="Normal 11 2 2" xfId="467"/>
    <cellStyle name="Normal 11 2 3" xfId="468"/>
    <cellStyle name="Normal 11 2 4" xfId="469"/>
    <cellStyle name="Normal 11 3" xfId="470"/>
    <cellStyle name="Normal 11 4" xfId="471"/>
    <cellStyle name="Normal 11 5" xfId="472"/>
    <cellStyle name="Normal 11 6" xfId="473"/>
    <cellStyle name="Normal 11 7" xfId="474"/>
    <cellStyle name="Normal 11 8" xfId="475"/>
    <cellStyle name="Normal 11 9" xfId="476"/>
    <cellStyle name="Normal 12" xfId="477"/>
    <cellStyle name="Normal 12 2" xfId="478"/>
    <cellStyle name="Normal 12 3" xfId="479"/>
    <cellStyle name="Normal 12 4" xfId="480"/>
    <cellStyle name="Normal 13" xfId="481"/>
    <cellStyle name="Normal 13 2" xfId="482"/>
    <cellStyle name="Normal 13 3" xfId="483"/>
    <cellStyle name="Normal 13 4" xfId="484"/>
    <cellStyle name="Normal 14" xfId="485"/>
    <cellStyle name="Normal 14 2" xfId="486"/>
    <cellStyle name="Normal 14 3" xfId="487"/>
    <cellStyle name="Normal 14 4" xfId="488"/>
    <cellStyle name="Normal 15" xfId="489"/>
    <cellStyle name="Normal 15 2" xfId="490"/>
    <cellStyle name="Normal 15 3" xfId="491"/>
    <cellStyle name="Normal 15 4" xfId="492"/>
    <cellStyle name="Normal 16" xfId="493"/>
    <cellStyle name="Normal 16 2" xfId="494"/>
    <cellStyle name="Normal 16 3" xfId="495"/>
    <cellStyle name="Normal 16 4" xfId="496"/>
    <cellStyle name="Normal 17" xfId="497"/>
    <cellStyle name="Normal 17 2" xfId="498"/>
    <cellStyle name="Normal 17 3" xfId="499"/>
    <cellStyle name="Normal 17 4" xfId="500"/>
    <cellStyle name="Normal 18" xfId="501"/>
    <cellStyle name="Normal 18 10" xfId="502"/>
    <cellStyle name="Normal 18 11" xfId="503"/>
    <cellStyle name="Normal 18 12" xfId="504"/>
    <cellStyle name="Normal 18 13" xfId="505"/>
    <cellStyle name="Normal 18 2" xfId="506"/>
    <cellStyle name="Normal 18 3" xfId="507"/>
    <cellStyle name="Normal 18 4" xfId="508"/>
    <cellStyle name="Normal 18 5" xfId="509"/>
    <cellStyle name="Normal 18 6" xfId="510"/>
    <cellStyle name="Normal 18 7" xfId="511"/>
    <cellStyle name="Normal 18 8" xfId="512"/>
    <cellStyle name="Normal 18 9" xfId="513"/>
    <cellStyle name="Normal 19" xfId="514"/>
    <cellStyle name="Normal 19 10" xfId="515"/>
    <cellStyle name="Normal 19 11" xfId="516"/>
    <cellStyle name="Normal 19 12" xfId="517"/>
    <cellStyle name="Normal 19 13" xfId="518"/>
    <cellStyle name="Normal 19 2" xfId="519"/>
    <cellStyle name="Normal 19 3" xfId="520"/>
    <cellStyle name="Normal 19 4" xfId="521"/>
    <cellStyle name="Normal 19 5" xfId="522"/>
    <cellStyle name="Normal 19 6" xfId="523"/>
    <cellStyle name="Normal 19 7" xfId="524"/>
    <cellStyle name="Normal 19 8" xfId="525"/>
    <cellStyle name="Normal 19 9" xfId="526"/>
    <cellStyle name="Normal 2" xfId="5"/>
    <cellStyle name="Normal 2 10" xfId="527"/>
    <cellStyle name="Normal 2 11" xfId="528"/>
    <cellStyle name="Normal 2 12" xfId="529"/>
    <cellStyle name="Normal 2 13" xfId="530"/>
    <cellStyle name="Normal 2 14" xfId="531"/>
    <cellStyle name="Normal 2 15" xfId="532"/>
    <cellStyle name="Normal 2 16" xfId="533"/>
    <cellStyle name="Normal 2 17" xfId="534"/>
    <cellStyle name="Normal 2 18" xfId="535"/>
    <cellStyle name="Normal 2 18 2" xfId="536"/>
    <cellStyle name="Normal 2 19" xfId="537"/>
    <cellStyle name="Normal 2 19 2" xfId="538"/>
    <cellStyle name="Normal 2 2" xfId="539"/>
    <cellStyle name="Normal 2 2 10" xfId="540"/>
    <cellStyle name="Normal 2 2 11" xfId="541"/>
    <cellStyle name="Normal 2 2 11 2" xfId="542"/>
    <cellStyle name="Normal 2 2 12" xfId="543"/>
    <cellStyle name="Normal 2 2 2" xfId="544"/>
    <cellStyle name="Normal 2 2 2 2" xfId="545"/>
    <cellStyle name="Normal 2 2 2 2 2" xfId="546"/>
    <cellStyle name="Normal 2 2 2 3" xfId="547"/>
    <cellStyle name="Normal 2 2 2 3 2" xfId="548"/>
    <cellStyle name="Normal 2 2 2 4" xfId="549"/>
    <cellStyle name="Normal 2 2 2 4 2" xfId="550"/>
    <cellStyle name="Normal 2 2 3" xfId="551"/>
    <cellStyle name="Normal 2 2 3 2" xfId="552"/>
    <cellStyle name="Normal 2 2 4" xfId="553"/>
    <cellStyle name="Normal 2 2 4 2" xfId="554"/>
    <cellStyle name="Normal 2 2 5" xfId="555"/>
    <cellStyle name="Normal 2 2 5 2" xfId="556"/>
    <cellStyle name="Normal 2 2 6" xfId="557"/>
    <cellStyle name="Normal 2 2 6 2" xfId="558"/>
    <cellStyle name="Normal 2 2 7" xfId="559"/>
    <cellStyle name="Normal 2 2 7 2" xfId="560"/>
    <cellStyle name="Normal 2 2 8" xfId="561"/>
    <cellStyle name="Normal 2 2 9" xfId="562"/>
    <cellStyle name="Normal 2 20" xfId="563"/>
    <cellStyle name="Normal 2 21" xfId="564"/>
    <cellStyle name="Normal 2 21 2" xfId="565"/>
    <cellStyle name="Normal 2 22" xfId="566"/>
    <cellStyle name="Normal 2 23" xfId="567"/>
    <cellStyle name="Normal 2 23 2" xfId="568"/>
    <cellStyle name="Normal 2 24" xfId="569"/>
    <cellStyle name="Normal 2 24 2" xfId="570"/>
    <cellStyle name="Normal 2 25" xfId="571"/>
    <cellStyle name="Normal 2 26" xfId="572"/>
    <cellStyle name="Normal 2 3" xfId="573"/>
    <cellStyle name="Normal 2 3 2" xfId="574"/>
    <cellStyle name="Normal 2 3 3" xfId="575"/>
    <cellStyle name="Normal 2 3 4" xfId="576"/>
    <cellStyle name="Normal 2 3 5" xfId="577"/>
    <cellStyle name="Normal 2 4" xfId="578"/>
    <cellStyle name="Normal 2 4 2" xfId="579"/>
    <cellStyle name="Normal 2 5" xfId="580"/>
    <cellStyle name="Normal 2 6" xfId="581"/>
    <cellStyle name="Normal 2 7" xfId="582"/>
    <cellStyle name="Normal 2 8" xfId="583"/>
    <cellStyle name="Normal 2 9" xfId="584"/>
    <cellStyle name="Normal 20" xfId="585"/>
    <cellStyle name="Normal 20 2" xfId="586"/>
    <cellStyle name="Normal 20 3" xfId="587"/>
    <cellStyle name="Normal 21" xfId="588"/>
    <cellStyle name="Normal 21 2" xfId="589"/>
    <cellStyle name="Normal 21 3" xfId="590"/>
    <cellStyle name="Normal 22" xfId="591"/>
    <cellStyle name="Normal 22 2" xfId="592"/>
    <cellStyle name="Normal 22 3" xfId="593"/>
    <cellStyle name="Normal 22 4" xfId="594"/>
    <cellStyle name="Normal 23" xfId="595"/>
    <cellStyle name="Normal 23 2" xfId="596"/>
    <cellStyle name="Normal 24" xfId="597"/>
    <cellStyle name="Normal 24 2" xfId="598"/>
    <cellStyle name="Normal 24 2 2" xfId="599"/>
    <cellStyle name="Normal 24 2 3" xfId="600"/>
    <cellStyle name="Normal 24 3" xfId="601"/>
    <cellStyle name="Normal 24 4" xfId="602"/>
    <cellStyle name="Normal 24 5" xfId="603"/>
    <cellStyle name="Normal 25" xfId="604"/>
    <cellStyle name="Normal 25 2" xfId="605"/>
    <cellStyle name="Normal 26" xfId="606"/>
    <cellStyle name="Normal 26 2" xfId="607"/>
    <cellStyle name="Normal 27" xfId="608"/>
    <cellStyle name="Normal 27 2" xfId="609"/>
    <cellStyle name="Normal 27 3" xfId="610"/>
    <cellStyle name="Normal 28" xfId="611"/>
    <cellStyle name="Normal 28 2" xfId="612"/>
    <cellStyle name="Normal 29" xfId="613"/>
    <cellStyle name="Normal 29 2" xfId="614"/>
    <cellStyle name="Normal 3" xfId="615"/>
    <cellStyle name="Normal 3 2" xfId="616"/>
    <cellStyle name="Normal 3 2 2" xfId="617"/>
    <cellStyle name="Normal 3 2 3" xfId="618"/>
    <cellStyle name="Normal 3 3" xfId="619"/>
    <cellStyle name="Normal 3 3 2" xfId="620"/>
    <cellStyle name="Normal 3 3 2 2" xfId="621"/>
    <cellStyle name="Normal 3 4" xfId="622"/>
    <cellStyle name="Normal 3 4 2" xfId="623"/>
    <cellStyle name="Normal 3 5" xfId="624"/>
    <cellStyle name="Normal 3 6" xfId="625"/>
    <cellStyle name="Normal 3 6 2" xfId="626"/>
    <cellStyle name="Normal 3 7" xfId="627"/>
    <cellStyle name="Normal 3 8" xfId="628"/>
    <cellStyle name="Normal 3 9" xfId="629"/>
    <cellStyle name="Normal 30" xfId="630"/>
    <cellStyle name="Normal 30 2" xfId="631"/>
    <cellStyle name="Normal 30 3" xfId="632"/>
    <cellStyle name="Normal 31" xfId="633"/>
    <cellStyle name="Normal 31 2" xfId="634"/>
    <cellStyle name="Normal 31 2 2" xfId="635"/>
    <cellStyle name="Normal 31 3" xfId="636"/>
    <cellStyle name="Normal 31 3 2" xfId="637"/>
    <cellStyle name="Normal 31 4" xfId="638"/>
    <cellStyle name="Normal 32" xfId="639"/>
    <cellStyle name="Normal 32 2" xfId="640"/>
    <cellStyle name="Normal 32 3" xfId="641"/>
    <cellStyle name="Normal 33" xfId="642"/>
    <cellStyle name="Normal 33 2" xfId="643"/>
    <cellStyle name="Normal 33 2 2" xfId="644"/>
    <cellStyle name="Normal 34" xfId="645"/>
    <cellStyle name="Normal 34 2" xfId="646"/>
    <cellStyle name="Normal 34 2 2" xfId="647"/>
    <cellStyle name="Normal 35" xfId="648"/>
    <cellStyle name="Normal 35 2" xfId="649"/>
    <cellStyle name="Normal 35 2 2" xfId="650"/>
    <cellStyle name="Normal 36" xfId="651"/>
    <cellStyle name="Normal 36 2" xfId="652"/>
    <cellStyle name="Normal 36 2 2" xfId="653"/>
    <cellStyle name="Normal 37" xfId="654"/>
    <cellStyle name="Normal 37 2" xfId="655"/>
    <cellStyle name="Normal 37 2 2" xfId="656"/>
    <cellStyle name="Normal 38" xfId="657"/>
    <cellStyle name="Normal 38 2" xfId="658"/>
    <cellStyle name="Normal 38 2 2" xfId="659"/>
    <cellStyle name="Normal 39" xfId="660"/>
    <cellStyle name="Normal 39 2" xfId="661"/>
    <cellStyle name="Normal 39 2 2" xfId="662"/>
    <cellStyle name="Normal 4" xfId="663"/>
    <cellStyle name="Normal 4 10" xfId="664"/>
    <cellStyle name="Normal 4 11" xfId="665"/>
    <cellStyle name="Normal 4 12" xfId="666"/>
    <cellStyle name="Normal 4 13" xfId="667"/>
    <cellStyle name="Normal 4 14" xfId="668"/>
    <cellStyle name="Normal 4 15" xfId="669"/>
    <cellStyle name="Normal 4 16" xfId="670"/>
    <cellStyle name="Normal 4 17" xfId="671"/>
    <cellStyle name="Normal 4 18" xfId="672"/>
    <cellStyle name="Normal 4 18 2" xfId="673"/>
    <cellStyle name="Normal 4 19" xfId="674"/>
    <cellStyle name="Normal 4 19 2" xfId="675"/>
    <cellStyle name="Normal 4 2" xfId="676"/>
    <cellStyle name="Normal 4 2 2" xfId="677"/>
    <cellStyle name="Normal 4 2 2 2" xfId="678"/>
    <cellStyle name="Normal 4 2 3" xfId="679"/>
    <cellStyle name="Normal 4 20" xfId="680"/>
    <cellStyle name="Normal 4 20 2" xfId="681"/>
    <cellStyle name="Normal 4 21" xfId="682"/>
    <cellStyle name="Normal 4 22" xfId="683"/>
    <cellStyle name="Normal 4 23" xfId="684"/>
    <cellStyle name="Normal 4 23 2" xfId="685"/>
    <cellStyle name="Normal 4 24" xfId="686"/>
    <cellStyle name="Normal 4 24 2" xfId="687"/>
    <cellStyle name="Normal 4 25" xfId="688"/>
    <cellStyle name="Normal 4 25 2" xfId="689"/>
    <cellStyle name="Normal 4 26" xfId="690"/>
    <cellStyle name="Normal 4 27" xfId="691"/>
    <cellStyle name="Normal 4 28" xfId="692"/>
    <cellStyle name="Normal 4 3" xfId="693"/>
    <cellStyle name="Normal 4 3 2" xfId="694"/>
    <cellStyle name="Normal 4 3 2 2" xfId="695"/>
    <cellStyle name="Normal 4 3 3" xfId="696"/>
    <cellStyle name="Normal 4 3 3 2" xfId="697"/>
    <cellStyle name="Normal 4 4" xfId="698"/>
    <cellStyle name="Normal 4 4 2" xfId="699"/>
    <cellStyle name="Normal 4 4 2 2" xfId="700"/>
    <cellStyle name="Normal 4 4 3" xfId="701"/>
    <cellStyle name="Normal 4 5" xfId="702"/>
    <cellStyle name="Normal 4 5 2" xfId="703"/>
    <cellStyle name="Normal 4 6" xfId="704"/>
    <cellStyle name="Normal 4 6 2" xfId="705"/>
    <cellStyle name="Normal 4 7" xfId="706"/>
    <cellStyle name="Normal 4 7 2" xfId="707"/>
    <cellStyle name="Normal 4 8" xfId="708"/>
    <cellStyle name="Normal 4 9" xfId="709"/>
    <cellStyle name="Normal 40" xfId="710"/>
    <cellStyle name="Normal 40 2" xfId="711"/>
    <cellStyle name="Normal 40 2 2" xfId="712"/>
    <cellStyle name="Normal 41" xfId="713"/>
    <cellStyle name="Normal 41 2" xfId="714"/>
    <cellStyle name="Normal 41 2 2" xfId="715"/>
    <cellStyle name="Normal 42" xfId="716"/>
    <cellStyle name="Normal 42 2" xfId="717"/>
    <cellStyle name="Normal 42 2 2" xfId="718"/>
    <cellStyle name="Normal 42 3" xfId="719"/>
    <cellStyle name="Normal 43" xfId="720"/>
    <cellStyle name="Normal 43 2" xfId="721"/>
    <cellStyle name="Normal 43 2 2" xfId="722"/>
    <cellStyle name="Normal 44" xfId="723"/>
    <cellStyle name="Normal 44 2" xfId="724"/>
    <cellStyle name="Normal 45" xfId="725"/>
    <cellStyle name="Normal 46" xfId="726"/>
    <cellStyle name="Normal 47" xfId="727"/>
    <cellStyle name="Normal 48" xfId="728"/>
    <cellStyle name="Normal 49" xfId="729"/>
    <cellStyle name="Normal 5" xfId="730"/>
    <cellStyle name="Normal 5 10" xfId="731"/>
    <cellStyle name="Normal 5 11" xfId="732"/>
    <cellStyle name="Normal 5 12" xfId="733"/>
    <cellStyle name="Normal 5 13" xfId="734"/>
    <cellStyle name="Normal 5 13 2" xfId="735"/>
    <cellStyle name="Normal 5 14" xfId="736"/>
    <cellStyle name="Normal 5 14 2" xfId="737"/>
    <cellStyle name="Normal 5 15" xfId="738"/>
    <cellStyle name="Normal 5 16" xfId="739"/>
    <cellStyle name="Normal 5 17" xfId="740"/>
    <cellStyle name="Normal 5 2" xfId="741"/>
    <cellStyle name="Normal 5 2 2" xfId="742"/>
    <cellStyle name="Normal 5 2 3" xfId="743"/>
    <cellStyle name="Normal 5 2 3 2" xfId="744"/>
    <cellStyle name="Normal 5 2 4" xfId="745"/>
    <cellStyle name="Normal 5 2 4 2" xfId="746"/>
    <cellStyle name="Normal 5 2 5" xfId="747"/>
    <cellStyle name="Normal 5 2 6" xfId="748"/>
    <cellStyle name="Normal 5 2 7" xfId="749"/>
    <cellStyle name="Normal 5 3" xfId="750"/>
    <cellStyle name="Normal 5 3 2" xfId="751"/>
    <cellStyle name="Normal 5 3 3" xfId="752"/>
    <cellStyle name="Normal 5 3 3 2" xfId="753"/>
    <cellStyle name="Normal 5 4" xfId="754"/>
    <cellStyle name="Normal 5 4 2" xfId="755"/>
    <cellStyle name="Normal 5 5" xfId="756"/>
    <cellStyle name="Normal 5 6" xfId="757"/>
    <cellStyle name="Normal 5 7" xfId="758"/>
    <cellStyle name="Normal 5 8" xfId="759"/>
    <cellStyle name="Normal 5 9" xfId="760"/>
    <cellStyle name="Normal 50" xfId="761"/>
    <cellStyle name="Normal 51" xfId="762"/>
    <cellStyle name="Normal 52" xfId="763"/>
    <cellStyle name="Normal 53" xfId="764"/>
    <cellStyle name="Normal 54" xfId="765"/>
    <cellStyle name="Normal 55" xfId="766"/>
    <cellStyle name="Normal 56" xfId="767"/>
    <cellStyle name="Normal 57" xfId="768"/>
    <cellStyle name="Normal 58" xfId="769"/>
    <cellStyle name="Normal 59" xfId="770"/>
    <cellStyle name="Normal 6" xfId="771"/>
    <cellStyle name="Normal 6 10" xfId="772"/>
    <cellStyle name="Normal 6 11" xfId="773"/>
    <cellStyle name="Normal 6 12" xfId="774"/>
    <cellStyle name="Normal 6 13" xfId="775"/>
    <cellStyle name="Normal 6 14" xfId="776"/>
    <cellStyle name="Normal 6 14 2" xfId="777"/>
    <cellStyle name="Normal 6 15" xfId="778"/>
    <cellStyle name="Normal 6 15 2" xfId="779"/>
    <cellStyle name="Normal 6 16" xfId="780"/>
    <cellStyle name="Normal 6 17" xfId="781"/>
    <cellStyle name="Normal 6 18" xfId="782"/>
    <cellStyle name="Normal 6 2" xfId="783"/>
    <cellStyle name="Normal 6 2 2" xfId="784"/>
    <cellStyle name="Normal 6 2 3" xfId="785"/>
    <cellStyle name="Normal 6 2 3 2" xfId="786"/>
    <cellStyle name="Normal 6 3" xfId="787"/>
    <cellStyle name="Normal 6 4" xfId="788"/>
    <cellStyle name="Normal 6 5" xfId="789"/>
    <cellStyle name="Normal 6 6" xfId="790"/>
    <cellStyle name="Normal 6 7" xfId="791"/>
    <cellStyle name="Normal 6 8" xfId="792"/>
    <cellStyle name="Normal 6 9" xfId="793"/>
    <cellStyle name="Normal 60" xfId="794"/>
    <cellStyle name="Normal 61" xfId="795"/>
    <cellStyle name="Normal 62" xfId="796"/>
    <cellStyle name="Normal 63" xfId="797"/>
    <cellStyle name="Normal 64" xfId="798"/>
    <cellStyle name="Normal 65" xfId="799"/>
    <cellStyle name="Normal 66" xfId="800"/>
    <cellStyle name="Normal 67" xfId="801"/>
    <cellStyle name="Normal 68" xfId="802"/>
    <cellStyle name="Normal 69" xfId="803"/>
    <cellStyle name="Normal 7" xfId="804"/>
    <cellStyle name="Normal 7 10" xfId="805"/>
    <cellStyle name="Normal 7 11" xfId="806"/>
    <cellStyle name="Normal 7 12" xfId="807"/>
    <cellStyle name="Normal 7 13" xfId="808"/>
    <cellStyle name="Normal 7 14" xfId="809"/>
    <cellStyle name="Normal 7 15" xfId="810"/>
    <cellStyle name="Normal 7 16" xfId="811"/>
    <cellStyle name="Normal 7 17" xfId="812"/>
    <cellStyle name="Normal 7 17 2" xfId="813"/>
    <cellStyle name="Normal 7 18" xfId="814"/>
    <cellStyle name="Normal 7 18 2" xfId="815"/>
    <cellStyle name="Normal 7 19" xfId="816"/>
    <cellStyle name="Normal 7 2" xfId="817"/>
    <cellStyle name="Normal 7 2 2" xfId="818"/>
    <cellStyle name="Normal 7 2 3" xfId="819"/>
    <cellStyle name="Normal 7 2 4" xfId="820"/>
    <cellStyle name="Normal 7 2 5" xfId="821"/>
    <cellStyle name="Normal 7 3" xfId="822"/>
    <cellStyle name="Normal 7 4" xfId="823"/>
    <cellStyle name="Normal 7 5" xfId="824"/>
    <cellStyle name="Normal 7 6" xfId="825"/>
    <cellStyle name="Normal 7 7" xfId="826"/>
    <cellStyle name="Normal 7 8" xfId="827"/>
    <cellStyle name="Normal 7 9" xfId="828"/>
    <cellStyle name="Normal 70" xfId="829"/>
    <cellStyle name="Normal 71" xfId="830"/>
    <cellStyle name="Normal 72" xfId="831"/>
    <cellStyle name="Normal 73" xfId="832"/>
    <cellStyle name="Normal 74" xfId="833"/>
    <cellStyle name="Normal 75" xfId="834"/>
    <cellStyle name="Normal 76" xfId="835"/>
    <cellStyle name="Normal 77" xfId="836"/>
    <cellStyle name="Normal 78" xfId="837"/>
    <cellStyle name="Normal 79" xfId="838"/>
    <cellStyle name="Normal 8" xfId="839"/>
    <cellStyle name="Normal 8 10" xfId="840"/>
    <cellStyle name="Normal 8 11" xfId="841"/>
    <cellStyle name="Normal 8 12" xfId="842"/>
    <cellStyle name="Normal 8 13" xfId="843"/>
    <cellStyle name="Normal 8 14" xfId="844"/>
    <cellStyle name="Normal 8 15" xfId="845"/>
    <cellStyle name="Normal 8 16" xfId="846"/>
    <cellStyle name="Normal 8 17" xfId="847"/>
    <cellStyle name="Normal 8 17 2" xfId="848"/>
    <cellStyle name="Normal 8 18" xfId="849"/>
    <cellStyle name="Normal 8 2" xfId="850"/>
    <cellStyle name="Normal 8 2 2" xfId="851"/>
    <cellStyle name="Normal 8 2 3" xfId="852"/>
    <cellStyle name="Normal 8 2 4" xfId="853"/>
    <cellStyle name="Normal 8 3" xfId="854"/>
    <cellStyle name="Normal 8 4" xfId="855"/>
    <cellStyle name="Normal 8 5" xfId="856"/>
    <cellStyle name="Normal 8 6" xfId="857"/>
    <cellStyle name="Normal 8 7" xfId="858"/>
    <cellStyle name="Normal 8 8" xfId="859"/>
    <cellStyle name="Normal 8 9" xfId="860"/>
    <cellStyle name="Normal 80" xfId="861"/>
    <cellStyle name="Normal 81" xfId="862"/>
    <cellStyle name="Normal 82" xfId="863"/>
    <cellStyle name="Normal 83" xfId="864"/>
    <cellStyle name="Normal 84" xfId="865"/>
    <cellStyle name="Normal 85" xfId="866"/>
    <cellStyle name="Normal 86" xfId="867"/>
    <cellStyle name="Normal 87" xfId="868"/>
    <cellStyle name="Normal 88" xfId="869"/>
    <cellStyle name="Normal 89" xfId="870"/>
    <cellStyle name="Normal 9" xfId="871"/>
    <cellStyle name="Normal 9 10" xfId="872"/>
    <cellStyle name="Normal 9 11" xfId="873"/>
    <cellStyle name="Normal 9 12" xfId="874"/>
    <cellStyle name="Normal 9 13" xfId="875"/>
    <cellStyle name="Normal 9 14" xfId="876"/>
    <cellStyle name="Normal 9 15" xfId="877"/>
    <cellStyle name="Normal 9 16" xfId="878"/>
    <cellStyle name="Normal 9 17" xfId="879"/>
    <cellStyle name="Normal 9 2" xfId="880"/>
    <cellStyle name="Normal 9 2 2" xfId="881"/>
    <cellStyle name="Normal 9 2 3" xfId="882"/>
    <cellStyle name="Normal 9 2 4" xfId="883"/>
    <cellStyle name="Normal 9 3" xfId="884"/>
    <cellStyle name="Normal 9 4" xfId="885"/>
    <cellStyle name="Normal 9 5" xfId="886"/>
    <cellStyle name="Normal 9 6" xfId="887"/>
    <cellStyle name="Normal 9 7" xfId="888"/>
    <cellStyle name="Normal 9 8" xfId="889"/>
    <cellStyle name="Normal 9 9" xfId="890"/>
    <cellStyle name="Normal 90" xfId="891"/>
    <cellStyle name="Normal 91" xfId="892"/>
    <cellStyle name="Normal 92" xfId="893"/>
    <cellStyle name="Normal 93" xfId="894"/>
    <cellStyle name="Normal 94" xfId="895"/>
    <cellStyle name="Normal 95" xfId="896"/>
    <cellStyle name="Normal 96" xfId="897"/>
    <cellStyle name="Normal 97" xfId="898"/>
    <cellStyle name="Note 2" xfId="899"/>
    <cellStyle name="Note 2 2" xfId="900"/>
    <cellStyle name="Note 2 2 2" xfId="901"/>
    <cellStyle name="Note 2 2 3" xfId="902"/>
    <cellStyle name="Note 2 3" xfId="903"/>
    <cellStyle name="Note 2 3 2" xfId="904"/>
    <cellStyle name="Note 2 4" xfId="905"/>
    <cellStyle name="Note 2 5" xfId="906"/>
    <cellStyle name="Note 2 6" xfId="907"/>
    <cellStyle name="Note 2 7" xfId="908"/>
    <cellStyle name="Note 3" xfId="909"/>
    <cellStyle name="Output 2" xfId="910"/>
    <cellStyle name="Output 2 2" xfId="911"/>
    <cellStyle name="Output 2 3" xfId="912"/>
    <cellStyle name="Output 3" xfId="913"/>
    <cellStyle name="Percent [2]" xfId="914"/>
    <cellStyle name="Percent 10" xfId="915"/>
    <cellStyle name="Percent 10 2" xfId="916"/>
    <cellStyle name="Percent 11" xfId="917"/>
    <cellStyle name="Percent 11 2" xfId="918"/>
    <cellStyle name="Percent 12" xfId="919"/>
    <cellStyle name="Percent 12 2" xfId="920"/>
    <cellStyle name="Percent 13" xfId="921"/>
    <cellStyle name="Percent 13 2" xfId="922"/>
    <cellStyle name="Percent 14" xfId="923"/>
    <cellStyle name="Percent 14 2" xfId="924"/>
    <cellStyle name="Percent 15" xfId="925"/>
    <cellStyle name="Percent 15 2" xfId="926"/>
    <cellStyle name="Percent 16" xfId="927"/>
    <cellStyle name="Percent 16 2" xfId="928"/>
    <cellStyle name="Percent 17" xfId="929"/>
    <cellStyle name="Percent 17 2" xfId="930"/>
    <cellStyle name="Percent 18" xfId="931"/>
    <cellStyle name="Percent 18 2" xfId="932"/>
    <cellStyle name="Percent 19" xfId="933"/>
    <cellStyle name="Percent 19 2" xfId="934"/>
    <cellStyle name="Percent 2" xfId="935"/>
    <cellStyle name="Percent 2 10" xfId="936"/>
    <cellStyle name="Percent 2 10 2" xfId="937"/>
    <cellStyle name="Percent 2 11" xfId="938"/>
    <cellStyle name="Percent 2 12" xfId="939"/>
    <cellStyle name="Percent 2 13" xfId="940"/>
    <cellStyle name="Percent 2 2" xfId="941"/>
    <cellStyle name="Percent 2 2 2" xfId="942"/>
    <cellStyle name="Percent 2 2 2 2" xfId="943"/>
    <cellStyle name="Percent 2 2 3" xfId="944"/>
    <cellStyle name="Percent 2 2 3 2" xfId="945"/>
    <cellStyle name="Percent 2 3" xfId="946"/>
    <cellStyle name="Percent 2 3 2" xfId="947"/>
    <cellStyle name="Percent 2 4" xfId="948"/>
    <cellStyle name="Percent 2 4 2" xfId="949"/>
    <cellStyle name="Percent 2 5" xfId="950"/>
    <cellStyle name="Percent 2 5 2" xfId="951"/>
    <cellStyle name="Percent 2 6" xfId="952"/>
    <cellStyle name="Percent 2 6 2" xfId="953"/>
    <cellStyle name="Percent 2 7" xfId="954"/>
    <cellStyle name="Percent 2 7 2" xfId="955"/>
    <cellStyle name="Percent 2 8" xfId="956"/>
    <cellStyle name="Percent 2 9" xfId="957"/>
    <cellStyle name="Percent 2 9 2" xfId="958"/>
    <cellStyle name="Percent 20" xfId="959"/>
    <cellStyle name="Percent 20 2" xfId="960"/>
    <cellStyle name="Percent 21" xfId="961"/>
    <cellStyle name="Percent 22" xfId="962"/>
    <cellStyle name="Percent 23" xfId="963"/>
    <cellStyle name="Percent 24" xfId="964"/>
    <cellStyle name="Percent 25" xfId="965"/>
    <cellStyle name="Percent 26" xfId="966"/>
    <cellStyle name="Percent 27" xfId="967"/>
    <cellStyle name="Percent 28" xfId="968"/>
    <cellStyle name="Percent 3" xfId="969"/>
    <cellStyle name="Percent 3 10" xfId="970"/>
    <cellStyle name="Percent 3 2" xfId="971"/>
    <cellStyle name="Percent 3 2 2" xfId="972"/>
    <cellStyle name="Percent 3 2 2 2" xfId="973"/>
    <cellStyle name="Percent 3 2 3" xfId="974"/>
    <cellStyle name="Percent 3 2 3 2" xfId="975"/>
    <cellStyle name="Percent 3 2 4" xfId="976"/>
    <cellStyle name="Percent 3 2 5" xfId="977"/>
    <cellStyle name="Percent 3 2 6" xfId="978"/>
    <cellStyle name="Percent 3 3" xfId="979"/>
    <cellStyle name="Percent 3 3 2" xfId="980"/>
    <cellStyle name="Percent 3 3 2 2" xfId="981"/>
    <cellStyle name="Percent 3 4" xfId="982"/>
    <cellStyle name="Percent 3 4 2" xfId="983"/>
    <cellStyle name="Percent 3 5" xfId="984"/>
    <cellStyle name="Percent 3 5 2" xfId="985"/>
    <cellStyle name="Percent 3 6" xfId="986"/>
    <cellStyle name="Percent 3 6 2" xfId="987"/>
    <cellStyle name="Percent 3 7" xfId="988"/>
    <cellStyle name="Percent 3 8" xfId="989"/>
    <cellStyle name="Percent 3 9" xfId="990"/>
    <cellStyle name="Percent 4" xfId="991"/>
    <cellStyle name="Percent 4 2" xfId="992"/>
    <cellStyle name="Percent 4 2 2" xfId="993"/>
    <cellStyle name="Percent 4 2 3" xfId="994"/>
    <cellStyle name="Percent 4 3" xfId="995"/>
    <cellStyle name="Percent 4 3 2" xfId="996"/>
    <cellStyle name="Percent 4 3 2 2" xfId="997"/>
    <cellStyle name="Percent 4 3 3" xfId="998"/>
    <cellStyle name="Percent 4 4" xfId="999"/>
    <cellStyle name="Percent 4 5" xfId="1000"/>
    <cellStyle name="Percent 4 6" xfId="1001"/>
    <cellStyle name="Percent 4 7" xfId="1002"/>
    <cellStyle name="Percent 5" xfId="1003"/>
    <cellStyle name="Percent 5 2" xfId="1004"/>
    <cellStyle name="Percent 5 2 2" xfId="1005"/>
    <cellStyle name="Percent 5 2 3" xfId="1006"/>
    <cellStyle name="Percent 5 3" xfId="1007"/>
    <cellStyle name="Percent 5 4" xfId="1008"/>
    <cellStyle name="Percent 6" xfId="4"/>
    <cellStyle name="Percent 6 2" xfId="1009"/>
    <cellStyle name="Percent 6 3" xfId="1010"/>
    <cellStyle name="Percent 7" xfId="1011"/>
    <cellStyle name="Percent 7 2" xfId="1012"/>
    <cellStyle name="Percent 7 2 2" xfId="1013"/>
    <cellStyle name="Percent 7 3" xfId="1014"/>
    <cellStyle name="Percent 7 3 2" xfId="1015"/>
    <cellStyle name="Percent 7 4" xfId="1016"/>
    <cellStyle name="Percent 8" xfId="1017"/>
    <cellStyle name="Percent 8 2" xfId="1018"/>
    <cellStyle name="Percent 9" xfId="1019"/>
    <cellStyle name="Percent 9 2" xfId="1020"/>
    <cellStyle name="Percent 9 3" xfId="1021"/>
    <cellStyle name="PSChar" xfId="1022"/>
    <cellStyle name="PSSpacer" xfId="1023"/>
    <cellStyle name="Title 2" xfId="1024"/>
    <cellStyle name="Title 2 2" xfId="1025"/>
    <cellStyle name="Title 2 3" xfId="1026"/>
    <cellStyle name="Title 3" xfId="1027"/>
    <cellStyle name="Total 2" xfId="1028"/>
    <cellStyle name="Total 2 2" xfId="1029"/>
    <cellStyle name="Total 2 3" xfId="1030"/>
    <cellStyle name="Total 2 4" xfId="1031"/>
    <cellStyle name="Total 3" xfId="1032"/>
    <cellStyle name="Total 3 2" xfId="1033"/>
    <cellStyle name="Total 4" xfId="1034"/>
    <cellStyle name="Total 5" xfId="1035"/>
    <cellStyle name="Warning Text 2" xfId="1036"/>
    <cellStyle name="Warning Text 2 2" xfId="1037"/>
    <cellStyle name="Warning Text 2 3" xfId="1038"/>
    <cellStyle name="Warning Text 3" xfId="1039"/>
  </cellStyles>
  <dxfs count="1">
    <dxf>
      <font>
        <b/>
        <i val="0"/>
        <condense val="0"/>
        <extend val="0"/>
        <color auto="1"/>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5" Type="http://schemas.openxmlformats.org/officeDocument/2006/relationships/externalLink" Target="externalLinks/externalLink2.xml"/><Relationship Id="rId15" Type="http://schemas.openxmlformats.org/officeDocument/2006/relationships/sharedStrings" Target="sharedStrings.xml"/><Relationship Id="rId10" Type="http://schemas.openxmlformats.org/officeDocument/2006/relationships/externalLink" Target="externalLinks/externalLink7.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Applications%20Department\Department%20Applications\Application%20Review%20Process\Rec%20%231%20-%20Application%20Filing%20Requirements\Testing%20Protocols%20for%20Models%20and%20Appendices\2014%20IRM%20Rate%20Generator_V2.3_FOR%20TESTING.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Kingston%20Hydro\Kingston%20Hydro%202016%20COS%20Rate%20Application\Ch%202%20Appendices%20Model\141124%20-%20Revised_2015%20Chapter2_Appendices_V2%201%20-%20Draft%20KH%202013%20Verified%20CDM.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ts1\amar$\My%20Documents\EXCEL\COSA\COSA_Unbundling%20(MEA)\Mea_UCA_tes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Applications%20Department\Department%20Applications\Rates\2013%20Electricity%20Rates\$Models\Final%202013%20IRM%20RG.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Home\Market%20Operations\Department%20Applications\Reports\Rates\Electricity%20Rates%20-%20Billing%20Determinants%20Database\2012%20IRM%20DEVELOPMENT\2012%20IRM%20MODEL%20(2ND%20AND%203RD).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sgibson\AppData\Local\Microsoft\Windows\Temporary%20Internet%20Files\Content.IE5\7YQTJQXW\2020_Filing_Requirements_%20App.%202-Z_Commodity%20Expense.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nts1\eichsteller$\My%20Documents\EXCEL\COSA\COSA_Unbundling%20(MEA)\Mea_UCA_test.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Kingston%20Hydro\Kingston%20Hydro%202019%20Yr4%20CustomIR%20EB-2018-0047\Application\2016%20FINAL%20RATES%20_Rate%20Maker%20Model\Kingston_2016_RateMkr%20_Settlement_YR5%20Update%20COP.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Users\sgibson\AppData\Local\Microsoft\Windows\Temporary%20Internet%20Files\Content.IE5\7YQTJQXW\2018%20_RPP%20and%20Class%20A%20kwh-kw%20_2019070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rmation Sheet"/>
      <sheetName val="2. Table of Contents"/>
      <sheetName val="3. Rate Class Selection"/>
      <sheetName val="4. Current Tariff Schedule"/>
      <sheetName val="4. Hidden"/>
      <sheetName val="5. 2014 Continuity Schedule"/>
      <sheetName val="6. Billing Det. for Def-Var"/>
      <sheetName val="6. hidden"/>
      <sheetName val="7. Allocating Def-Var Balances"/>
      <sheetName val="8. Calculation of Def-Var RR"/>
      <sheetName val="9. Rev2Cost_GDPIPI"/>
      <sheetName val="9. hidden"/>
      <sheetName val="10. Other Charges &amp; LF"/>
      <sheetName val="11. Proposed Rates"/>
      <sheetName val="11. Hidden"/>
      <sheetName val="12. Summary Sheet"/>
      <sheetName val="13. Final Tariff Schedule"/>
      <sheetName val="14. Bill Impacts"/>
      <sheetName val="14. Bill Impacts1"/>
      <sheetName val="lists"/>
      <sheetName val="2016 List"/>
    </sheetNames>
    <sheetDataSet>
      <sheetData sheetId="0"/>
      <sheetData sheetId="1"/>
      <sheetData sheetId="2">
        <row r="19">
          <cell r="B19" t="str">
            <v>UNMETERED SCATTERED LOAD</v>
          </cell>
        </row>
        <row r="20">
          <cell r="B20" t="str">
            <v>RESIDENTIAL URBAN</v>
          </cell>
        </row>
        <row r="21">
          <cell r="B21" t="str">
            <v>microFIT</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DC Info"/>
      <sheetName val="Table of Contents"/>
      <sheetName val="COS Flowchart"/>
      <sheetName val="List of Key References"/>
      <sheetName val="App.2-AA_Capital Projects"/>
      <sheetName val="App.2-AB_Capital Expenditures"/>
      <sheetName val="App. 2-AC_Customer Engagement"/>
      <sheetName val="App.2-B_Acct Instructions"/>
      <sheetName val="App.2-BA_Fixed Asset Cont"/>
      <sheetName val="Appendix 2-BB Service Life  "/>
      <sheetName val="App.2-CA_OldCGAAP_DepExp_2012"/>
      <sheetName val="App.2-CB_NewCGAAP_DepExp_2012"/>
      <sheetName val="App.2-CC_NewCGAAP_DepExp_2013"/>
      <sheetName val="App.2-CD_MIFRS_DepExp_2014"/>
      <sheetName val="App.2-CE_MIFRS_DepExp_2015"/>
      <sheetName val="App.2-CF_OldCGAAP_DepExp_2013"/>
      <sheetName val="App.2-CG_NewCGAAP_DepExp_2013"/>
      <sheetName val="App.2-CH_MIFRS_DepExp_2014"/>
      <sheetName val="App.2-CI MIFRS_DepExp_2015"/>
      <sheetName val="App.2-D_Overhead"/>
      <sheetName val="App.2-EA_1575 (2015)"/>
      <sheetName val="App.2-EB_Account 1576 (2012)"/>
      <sheetName val="App.2-EC_Account 1576 (2013)"/>
      <sheetName val="App.2-FA Proposed REG Invest."/>
      <sheetName val="App.2-FB Calc of REG Improvemnt"/>
      <sheetName val="App.2-FC Calc of REG Expansion"/>
      <sheetName val="App.2-FA Proposed REG Inves (2"/>
      <sheetName val="App.2-FB Calc of REG Improv (2"/>
      <sheetName val="App.2-FC Calc of REG Expans (2"/>
      <sheetName val="App.2-G SQI"/>
      <sheetName val="App.2-H_Other_Oper_Rev"/>
      <sheetName val="App.2-I LF_CDM_WF_OLD"/>
      <sheetName val="App.2-I LF_CDM_WF"/>
      <sheetName val="App.2-IA_Act_Frcst_Data"/>
      <sheetName val="App.2-IA2_Act_Frcst_Data"/>
      <sheetName val="App.2-JA_OM&amp;A_Summary_Analys"/>
      <sheetName val="App.2-JB_OM&amp;A_Cost _Drivers"/>
      <sheetName val="App.2-JC_OMA Programs"/>
      <sheetName val="App.2-K_Employee Costs"/>
      <sheetName val="App.2-L_OM&amp;A_per_Cust_FTEE"/>
      <sheetName val="App.2-M_Regulatory_Costs"/>
      <sheetName val="App.2-N_Corp_Cost_Allocation"/>
      <sheetName val="App.2-OA Capital Structure"/>
      <sheetName val="App.2-OB_Debt Instruments"/>
      <sheetName val="App.2-P_Cost_Allocation _2016"/>
      <sheetName val="App.2-P_Cost_Allocation _2017"/>
      <sheetName val="App.2-P_Cost_Allocation _2018"/>
      <sheetName val="App.2-P_Cost_Allocation _2019"/>
      <sheetName val="App.2-P_Cost_Allocation _2020"/>
      <sheetName val="App.2-Q_Cost of Serv. Emb. Dx"/>
      <sheetName val="App.2-R_Loss Factors"/>
      <sheetName val="App.2-R2 _LossAdjustmentFactors"/>
      <sheetName val="App.2-S_Stranded Meters"/>
      <sheetName val="App.2-TA_1592_Tax_Variance"/>
      <sheetName val="App.2-TB_1592_HST-OVAT"/>
      <sheetName val="App.2-U_IFRS Transition Costs"/>
      <sheetName val="App.2-V_Rev_Reconciliation"/>
      <sheetName val="App.2-W_Bill Impacts"/>
      <sheetName val="App.2-Y_MIFRS Summary Impacts"/>
      <sheetName val="lists"/>
      <sheetName val="lists2"/>
      <sheetName val="Sheet19"/>
      <sheetName val="Sheet1"/>
      <sheetName val="App.2-Z_Tariff_Schedule"/>
    </sheetNames>
    <sheetDataSet>
      <sheetData sheetId="0">
        <row r="16">
          <cell r="E16" t="str">
            <v>EB-2015-0083</v>
          </cell>
        </row>
        <row r="26">
          <cell r="E26">
            <v>2015</v>
          </cell>
        </row>
        <row r="28">
          <cell r="E28">
            <v>2011</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row r="1">
          <cell r="I1" t="str">
            <v>A Standby Service Charge will be applied for a month where standby power is not provided. The applicable rate is the approved Distribution Volumetric Rate of the applicable service class and is applied to gross metered demand or contracted amount, whichever is greater. A monthly administration charge of $200, for simple metering arrangements, or $500, for complex metering arrangements, will also be applied.</v>
          </cell>
          <cell r="Z1" t="str">
            <v>Account History</v>
          </cell>
          <cell r="AA1" t="str">
            <v>Account set up charge/change of occupancy charge (plus credit agency costs if applicable)</v>
          </cell>
        </row>
        <row r="2">
          <cell r="I2" t="str">
            <v>Distribution Volumetric Rate</v>
          </cell>
          <cell r="L2" t="str">
            <v>Total Loss Factor – Primary Metered Customer</v>
          </cell>
          <cell r="N2" t="str">
            <v>$</v>
          </cell>
          <cell r="Z2" t="str">
            <v>Account set up charge/change of occupancy charge</v>
          </cell>
          <cell r="AA2" t="str">
            <v>Administrative Billing Charge</v>
          </cell>
        </row>
        <row r="3">
          <cell r="I3" t="str">
            <v>Distribution Volumetric Rate - $/kW of contracted amount</v>
          </cell>
          <cell r="L3" t="str">
            <v>Total Loss Factor – Primary Metered Customer &lt; 5,000 kW</v>
          </cell>
          <cell r="N3" t="str">
            <v>$/kWh</v>
          </cell>
          <cell r="Z3" t="str">
            <v>Account set up charge/change of occupancy charge (plus credit agency costs if applicable – Residential)</v>
          </cell>
          <cell r="AA3" t="str">
            <v>Bell Canada Pole Rentals</v>
          </cell>
        </row>
        <row r="4">
          <cell r="I4" t="str">
            <v>Distribution Wheeling Service Rate</v>
          </cell>
          <cell r="L4" t="str">
            <v>Total Loss Factor – Primary Metered Customer &gt; 5,000 kW</v>
          </cell>
          <cell r="N4" t="str">
            <v>$/kW</v>
          </cell>
          <cell r="Z4" t="str">
            <v>Account set up charge/change of occupancy charge (plus credit agency costs if applicable)</v>
          </cell>
          <cell r="AA4" t="str">
            <v>Clearance Pole Attachment charge $/pole/year</v>
          </cell>
        </row>
        <row r="5">
          <cell r="I5" t="str">
            <v>Electricity Rate</v>
          </cell>
          <cell r="L5" t="str">
            <v>Total Loss Factor – Secondary Metered Customer</v>
          </cell>
          <cell r="N5" t="str">
            <v>$/kVA</v>
          </cell>
          <cell r="Z5" t="str">
            <v>Arrears certificate</v>
          </cell>
          <cell r="AA5" t="str">
            <v>Collection of account charge – no disconnection</v>
          </cell>
        </row>
        <row r="6">
          <cell r="I6" t="str">
            <v>Electricity Rate - All Additional kWh</v>
          </cell>
          <cell r="L6" t="str">
            <v>Total Loss Factor – Secondary Metered Customer &lt; 5,000 kW</v>
          </cell>
          <cell r="Z6" t="str">
            <v>Arrears certificate (credit reference)</v>
          </cell>
          <cell r="AA6" t="str">
            <v>Collection of account charge – no disconnection – after regular hours</v>
          </cell>
        </row>
        <row r="7">
          <cell r="I7" t="str">
            <v>Electricity Rate - First 250 kWh</v>
          </cell>
        </row>
        <row r="8">
          <cell r="I8" t="str">
            <v>Electricity Rate -All Additional kWh</v>
          </cell>
          <cell r="L8" t="str">
            <v>Total Loss Factor – Secondary Metered Customer &gt; 5,000 kW</v>
          </cell>
          <cell r="Z8" t="str">
            <v>Charge to certify cheque</v>
          </cell>
          <cell r="AA8" t="str">
            <v>Collection of account charge – no disconnection - during regular business hours</v>
          </cell>
        </row>
        <row r="9">
          <cell r="I9" t="str">
            <v>Electricity Rate First 1,000 kWh</v>
          </cell>
          <cell r="L9" t="str">
            <v>Distribution Loss Factor - Secondary Metered Customer &lt; 5,000 kW</v>
          </cell>
          <cell r="Z9" t="str">
            <v>Collection of Account Charge – No Disconnection</v>
          </cell>
          <cell r="AA9" t="str">
            <v>Collection of account charge – no disconnection – during regular hours</v>
          </cell>
        </row>
        <row r="10">
          <cell r="I10" t="str">
            <v>Electricity Rate First 25,000 kWh</v>
          </cell>
          <cell r="L10" t="str">
            <v>Distribution Loss Factor - Secondary Metered Customer &gt; 5,000 kW</v>
          </cell>
          <cell r="Z10" t="str">
            <v>Credit Card Convenience Charge</v>
          </cell>
          <cell r="AA10" t="str">
            <v>Collection/Disconnection/Load Limiter/Reconnection – if in Community</v>
          </cell>
        </row>
        <row r="11">
          <cell r="I11" t="str">
            <v>Electricity Rate First 6,000 kWh</v>
          </cell>
          <cell r="L11" t="str">
            <v>Distribution Loss Factor - Primary Metered Customer &lt; 5,000 kW</v>
          </cell>
          <cell r="Z11" t="str">
            <v>Credit check (plus credit agency costs)</v>
          </cell>
          <cell r="AA11" t="str">
            <v>Credit Card Convenience Charge</v>
          </cell>
        </row>
        <row r="12">
          <cell r="I12" t="str">
            <v>Electricity Rate Next 1,500 kWh</v>
          </cell>
          <cell r="L12" t="str">
            <v>Distribution Loss Factor - Primary Metered Customer &gt; 5,000 kW</v>
          </cell>
          <cell r="Z12" t="str">
            <v>Credit reference Letter</v>
          </cell>
          <cell r="AA12" t="str">
            <v>Disconnect/Reconnect at meter – after regular hours</v>
          </cell>
        </row>
        <row r="13">
          <cell r="I13" t="str">
            <v>General Service 1,500 to 4,999 kW customer</v>
          </cell>
        </row>
        <row r="14">
          <cell r="I14" t="str">
            <v>General Service 50 to 1,499 kW customer</v>
          </cell>
          <cell r="L14" t="str">
            <v>Total Loss Factor - Embedded Distributor</v>
          </cell>
          <cell r="Z14" t="str">
            <v>Credit reference/credit check (plus credit agency costs – General Service)</v>
          </cell>
          <cell r="AA14" t="str">
            <v>Disconnect/Reconnect at meter – during regular hours</v>
          </cell>
        </row>
        <row r="15">
          <cell r="I15" t="str">
            <v>General Service Large Use customer</v>
          </cell>
          <cell r="L15" t="str">
            <v>Total Loss Factor – Embedded Distributor – Hydro One Networks Inc.</v>
          </cell>
          <cell r="Z15" t="str">
            <v>Credit Reference/credit check (plus credit agency costs)</v>
          </cell>
          <cell r="AA15" t="str">
            <v>Disconnect/Reconnect at pole – after regular hours</v>
          </cell>
        </row>
        <row r="16">
          <cell r="I16" t="str">
            <v>Green Energy Act Initiatives Funding Adder - effective until the date of the next cost of service-based rate order</v>
          </cell>
          <cell r="Z16" t="str">
            <v>Dispute Test – Commercial self contained -- MC</v>
          </cell>
          <cell r="AA16" t="str">
            <v>Disconnect/Reconnect at pole – during regular hours</v>
          </cell>
        </row>
        <row r="17">
          <cell r="I17" t="str">
            <v>Green Energy Act Plan Funding Adder</v>
          </cell>
          <cell r="Z17" t="str">
            <v>Dispute Test – Commercial TT -- MC</v>
          </cell>
          <cell r="AA17" t="str">
            <v>Disconnect/Reconnect Charge – At Meter – After Hours</v>
          </cell>
        </row>
        <row r="18">
          <cell r="I18" t="str">
            <v>Green Energy Act Plan Funding Adder - effective April 1, 2013 until March 31, 2014</v>
          </cell>
          <cell r="Z18" t="str">
            <v>Dispute Test – Residential</v>
          </cell>
          <cell r="AA18" t="str">
            <v>Disconnect/Reconnect Charge – At Meter – During Regular Hours</v>
          </cell>
        </row>
        <row r="19">
          <cell r="I19" t="str">
            <v>Green Energy Act Plan Funding Adder - effective April 1, 2014 until March 31, 2015</v>
          </cell>
          <cell r="Z19" t="str">
            <v>Duplicate Invoices for previous billing</v>
          </cell>
          <cell r="AA19" t="str">
            <v>Disconnect/Reconnect Charge – At Pole – After Hours</v>
          </cell>
        </row>
        <row r="20">
          <cell r="I20" t="str">
            <v>ICM Rate Rider (2014) - in effect until the effective date of the next cost of service rates</v>
          </cell>
          <cell r="Z20" t="str">
            <v>Easement Letter</v>
          </cell>
          <cell r="AA20" t="str">
            <v>Disconnect/Reconnect Charge – At Pole – During Regular Hours</v>
          </cell>
        </row>
        <row r="21">
          <cell r="I21" t="str">
            <v>Low Voltage Service Charge</v>
          </cell>
          <cell r="Z21" t="str">
            <v>Income Tax Letter</v>
          </cell>
          <cell r="AA21" t="str">
            <v>Disconnect/Reconnect Charges for non payment of account - At Meter After Hours</v>
          </cell>
        </row>
        <row r="22">
          <cell r="I22" t="str">
            <v>Low Voltage Service Rate</v>
          </cell>
          <cell r="Z22" t="str">
            <v>Interval Meter Interrogation</v>
          </cell>
          <cell r="AA22" t="str">
            <v>Disconnect/Reconnect charges for non payment of account – at meter after regular hours</v>
          </cell>
        </row>
        <row r="23">
          <cell r="I23" t="str">
            <v>Low Voltage Volumetric Rate</v>
          </cell>
          <cell r="Z23" t="str">
            <v>Interval meter request change</v>
          </cell>
          <cell r="AA23" t="str">
            <v>Disconnect/Reconnect Charges for non payment of account - At Meter During Regular Hours</v>
          </cell>
        </row>
        <row r="24">
          <cell r="I24" t="str">
            <v>LRAM Rate Rider - Effective Until April 30, 2015</v>
          </cell>
          <cell r="Z24" t="str">
            <v>Legal letter</v>
          </cell>
          <cell r="AA24" t="str">
            <v>Disconnect/Reconnect charges for non payment of account – at meter during regular hours</v>
          </cell>
        </row>
        <row r="25">
          <cell r="I25" t="str">
            <v>Minimum Distribution Charge - per KW of maximum billing demand in the previous 11 months</v>
          </cell>
          <cell r="Z25" t="str">
            <v>Legal letter charge</v>
          </cell>
          <cell r="AA25" t="str">
            <v>Disconnect/Reconnect charges for non payment of account – at pole after regular hours</v>
          </cell>
        </row>
        <row r="26">
          <cell r="I26" t="str">
            <v>Monthly Distribution Wheeling Service Rate - Dedicated LV Line</v>
          </cell>
          <cell r="Z26" t="str">
            <v>Meter dispute charge plus Measurement Canada fees (if meter found correct)</v>
          </cell>
          <cell r="AA26" t="str">
            <v>Disconnect/Reconnect charges for non payment of account – at pole during regular hours</v>
          </cell>
        </row>
        <row r="27">
          <cell r="I27" t="str">
            <v>Monthly Distribution Wheeling Service Rate - Hydro One Networks</v>
          </cell>
          <cell r="Z27" t="str">
            <v>Notification charge</v>
          </cell>
          <cell r="AA27" t="str">
            <v>Disconnect/Reconnection for &gt;300 volts - after regular hours</v>
          </cell>
        </row>
        <row r="28">
          <cell r="I28" t="str">
            <v>Monthly Distribution Wheeling Service Rate - Shared LV Line</v>
          </cell>
          <cell r="Z28" t="str">
            <v>Pulling Post Dated Cheques</v>
          </cell>
          <cell r="AA28" t="str">
            <v>Disconnect/Reconnection for &gt;300 volts - during regular hours</v>
          </cell>
        </row>
        <row r="29">
          <cell r="I29" t="str">
            <v>Monthly Distribution Wheeling Service Rate - Waterloo North Hydro</v>
          </cell>
          <cell r="Z29" t="str">
            <v>Request for other billing information</v>
          </cell>
          <cell r="AA29" t="str">
            <v>Disposal of Concrete Poles</v>
          </cell>
        </row>
        <row r="30">
          <cell r="I30" t="str">
            <v>Rate Rider for Application of Tax Change - effective until April 30, 2015</v>
          </cell>
          <cell r="Z30" t="str">
            <v>Returned cheque (plus bank charges)</v>
          </cell>
          <cell r="AA30" t="str">
            <v>Dispute Test – Commercial TT -- MC</v>
          </cell>
        </row>
        <row r="31">
          <cell r="I31" t="str">
            <v>Rate Rider for Application of Tax Change - effective until December 31, 2014</v>
          </cell>
          <cell r="Z31" t="str">
            <v>Returned cheque charge (plus bank charges)</v>
          </cell>
          <cell r="AA31" t="str">
            <v>Install/Remove load control device – after regular hours</v>
          </cell>
        </row>
        <row r="32">
          <cell r="I32" t="str">
            <v>Rate Rider for Application of Tax Change (2014) - effective until April 30, 2015</v>
          </cell>
          <cell r="Z32" t="str">
            <v>Special Billing Service (aggregation)</v>
          </cell>
          <cell r="AA32" t="str">
            <v>Install/Remove load control device – during regular hours</v>
          </cell>
        </row>
        <row r="33">
          <cell r="I33" t="str">
            <v>Rate Rider for Application of Tax Change (per connection) - effective until April 30, 2015</v>
          </cell>
          <cell r="Z33" t="str">
            <v>Special Billing Service (sub-metering charge per meter)</v>
          </cell>
          <cell r="AA33" t="str">
            <v>Interval Meter Interrogation</v>
          </cell>
        </row>
        <row r="34">
          <cell r="I34" t="str">
            <v>Rate Rider for CGAAP Accounting Changes (2013) - effective until April 30, 2017</v>
          </cell>
          <cell r="Z34" t="str">
            <v>Special meter reads</v>
          </cell>
          <cell r="AA34" t="str">
            <v>Interval Meter Load Management Tool Charge $/month</v>
          </cell>
        </row>
        <row r="35">
          <cell r="I35" t="str">
            <v>Rate Rider for Deferral/Variance Account (2012) - effective unitl April 30, 2016</v>
          </cell>
          <cell r="Z35" t="str">
            <v>Statement of Account</v>
          </cell>
          <cell r="AA35" t="str">
            <v>Interval meter request change</v>
          </cell>
        </row>
        <row r="36">
          <cell r="I36" t="str">
            <v>Rate Rider for Deferral/Variance Account Disposition – effective until April 30, 2015</v>
          </cell>
          <cell r="Z36" t="str">
            <v>Unprocessed Payment Charge (plus bank charges)</v>
          </cell>
          <cell r="AA36" t="str">
            <v>Late Payment – per annum</v>
          </cell>
        </row>
        <row r="37">
          <cell r="I37" t="str">
            <v>Rate Rider for Deferral/Variance Account Disposition (2012) - effective until April 30, 2016</v>
          </cell>
          <cell r="AA37" t="str">
            <v>Late Payment – per month</v>
          </cell>
        </row>
        <row r="38">
          <cell r="I38" t="str">
            <v>Rate Rider for Deferral/Variance Account Disposition (2013) - effective until April 30, 2014</v>
          </cell>
          <cell r="AA38" t="str">
            <v>Layout fees</v>
          </cell>
        </row>
        <row r="39">
          <cell r="I39" t="str">
            <v>Rate Rider for Deferral/Variance Account Disposition (2014) - effective until April 28, 2016</v>
          </cell>
          <cell r="AA39" t="str">
            <v>Meter dispute charge plus Measurement Canada fees (if meter found correct)</v>
          </cell>
        </row>
        <row r="40">
          <cell r="I40" t="str">
            <v>Rate Rider for Deferral/Variance Account Disposition (2014) - effective until April 30, 2015</v>
          </cell>
          <cell r="AA40" t="str">
            <v>Meter Interrogation Charge</v>
          </cell>
        </row>
        <row r="41">
          <cell r="I41" t="str">
            <v>Rate Rider for Deferral/Variance Account Disposition (2014) - effective until Decembeer 31, 2015</v>
          </cell>
          <cell r="AA41" t="str">
            <v>Missed Service Appointment</v>
          </cell>
        </row>
        <row r="42">
          <cell r="I42" t="str">
            <v>Rate Rider for Deferral/Variance Account Disposition (2014) - effective until December 30, 2015</v>
          </cell>
          <cell r="AA42" t="str">
            <v>Norfolk Pole Rentals – Billed</v>
          </cell>
        </row>
        <row r="43">
          <cell r="I43" t="str">
            <v>Rate Rider for Deferral/Variance Account Disposition (2014) - effective until December 31, 2014</v>
          </cell>
          <cell r="AA43" t="str">
            <v>Optional Interval/TOU Meter charge $/month</v>
          </cell>
        </row>
        <row r="44">
          <cell r="I44" t="str">
            <v>Rate Rider for Deferral/Variance Account Disposition (2014) - effective until December 31, 2015</v>
          </cell>
          <cell r="AA44" t="str">
            <v>Overtime Locate</v>
          </cell>
        </row>
        <row r="45">
          <cell r="I45" t="str">
            <v>Rate Rider for Deferral/Variance Account Dispositon (2012) - effective until April 30, 2016</v>
          </cell>
          <cell r="AA45" t="str">
            <v>Owner Requested Disconnection/Reconnection – after regular hours</v>
          </cell>
        </row>
        <row r="46">
          <cell r="I46" t="str">
            <v>Rate Rider for Disposition of Accounting Changes Under CGAAP Account 1576 - effective until April 30, 2016</v>
          </cell>
          <cell r="AA46" t="str">
            <v>Owner Requested Disconnection/Reconnection – during regular hours</v>
          </cell>
        </row>
        <row r="47">
          <cell r="I47" t="str">
            <v>Rate Rider for Disposition of Deferral/Variance Accounts (2010) - effective until December 31, 2014</v>
          </cell>
          <cell r="AA47" t="str">
            <v>Returned cheque (plus bank charges)</v>
          </cell>
        </row>
        <row r="48">
          <cell r="I48" t="str">
            <v>Rate Rider for Disposition of Deferral/Variance Accounts (2011) - effective until April 30, 2015</v>
          </cell>
          <cell r="AA48" t="str">
            <v>Rural system expansion / line connection fee</v>
          </cell>
        </row>
        <row r="49">
          <cell r="I49" t="str">
            <v>Rate Rider for Disposition of Deferral/Variance Accounts (2011) - effective until April 30, 2016</v>
          </cell>
          <cell r="AA49" t="str">
            <v>Same Day Open Trench</v>
          </cell>
        </row>
        <row r="50">
          <cell r="I50" t="str">
            <v>Rate Rider for Disposition of Deferral/Variance Accounts (2012) - effective until April 30, 2014</v>
          </cell>
          <cell r="AA50" t="str">
            <v>Scheduled Day Open Trench</v>
          </cell>
        </row>
        <row r="51">
          <cell r="I51" t="str">
            <v>Rate Rider for Disposition of Deferral/Variance Accounts (2012) - effective until April 30, 2015</v>
          </cell>
          <cell r="AA51" t="str">
            <v>Service call – after regular hours</v>
          </cell>
        </row>
        <row r="52">
          <cell r="I52" t="str">
            <v>Rate Rider for Disposition of Deferral/Variance Accounts (2012) - effective until April 30, 2016</v>
          </cell>
          <cell r="AA52" t="str">
            <v>Service call – customer owned equipment</v>
          </cell>
        </row>
        <row r="53">
          <cell r="I53" t="str">
            <v>Rate Rider for Disposition of Deferral/Variance Accounts (2012) - effective until August 31, 2014</v>
          </cell>
          <cell r="AA53" t="str">
            <v>Service Call – Customer-owned Equipment – After Regular Hours</v>
          </cell>
        </row>
        <row r="54">
          <cell r="I54" t="str">
            <v>Rate Rider for Disposition of Deferral/Variance Accounts (2012) - effective until December 31, 2015</v>
          </cell>
          <cell r="AA54" t="str">
            <v>Service Call – Customer-owned Equipment – During Regular Hours</v>
          </cell>
        </row>
        <row r="55">
          <cell r="I55" t="str">
            <v>Rate Rider for Disposition of Deferral/Variance Accounts (2012) - effective until December 31, 2016 Applicable only in the former service area of Clinton Power</v>
          </cell>
          <cell r="AA55" t="str">
            <v>Service Charge for onsite interrogation of interval meter due to customer phone line failure - required weekly until line repaired $ 6</v>
          </cell>
        </row>
        <row r="56">
          <cell r="I56" t="str">
            <v>Rate Rider for Disposition of Deferral/Variance Accounts (2012) – effective until December 31, 2016 Applicable only in the former service area of Clinton Power</v>
          </cell>
          <cell r="AA56" t="str">
            <v>Service Layout - Commercial</v>
          </cell>
        </row>
        <row r="57">
          <cell r="I57" t="str">
            <v>Rate Rider for Disposition of Deferral/Variance Accounts (2012) - effective until January 31, 2014</v>
          </cell>
          <cell r="AA57" t="str">
            <v>Service Layout - ResidentiaI</v>
          </cell>
        </row>
        <row r="58">
          <cell r="I58" t="str">
            <v>Rate Rider for Disposition of Deferral/Variance Accounts (2012) - effective until June 30, 2014</v>
          </cell>
          <cell r="AA58" t="str">
            <v>Special Billing Service (sub-metering charge per meter)</v>
          </cell>
        </row>
        <row r="59">
          <cell r="I59" t="str">
            <v>Rate Rider for Disposition of Deferral/Variance Accounts (2013) - Applicable only to Wholesale Market Participants - effective until April 30, 2015</v>
          </cell>
          <cell r="AA59" t="str">
            <v>Special meter reads</v>
          </cell>
        </row>
        <row r="60">
          <cell r="I60" t="str">
            <v>Rate Rider for Disposition of Deferral/Variance Accounts (2013) - effective until April 30, 2014</v>
          </cell>
          <cell r="AA60" t="str">
            <v>Specific Charge for Access to the Power Poles - $/pole/year</v>
          </cell>
        </row>
        <row r="61">
          <cell r="I61" t="str">
            <v>Rate Rider for Disposition of Deferral/Variance Accounts (2013) - effective until April 30, 2015</v>
          </cell>
          <cell r="AA61" t="str">
            <v>Specific Charge for Bell Canada Access to the Power Poles – per pole/year</v>
          </cell>
        </row>
        <row r="62">
          <cell r="I62" t="str">
            <v>Rate Rider for Disposition of Deferral/Variance Accounts (2013) - effective until April 30, 2015, not applicable to Wholesale Market Participants</v>
          </cell>
          <cell r="AA62" t="str">
            <v>Switching for company maintenance – Charge based on Time and Materials</v>
          </cell>
        </row>
        <row r="63">
          <cell r="I63" t="str">
            <v>Rate Rider for Disposition of Deferral/Variance Accounts (2013) - effective until April 30, 2017</v>
          </cell>
          <cell r="AA63" t="str">
            <v>Temporary Service – Install &amp; remove – overhead – no transformer</v>
          </cell>
        </row>
        <row r="64">
          <cell r="I64" t="str">
            <v>Rate Rider for Disposition of Deferral/Variance Accounts (2013) - effective until August 31, 2014</v>
          </cell>
          <cell r="AA64" t="str">
            <v>Temporary Service – Install &amp; remove – overhead – with transformer</v>
          </cell>
        </row>
        <row r="65">
          <cell r="I65" t="str">
            <v>Rate Rider for Disposition of Deferral/Variance Accounts (2013) - effective until December 31, 2014</v>
          </cell>
          <cell r="AA65" t="str">
            <v>Temporary Service – Install &amp; remove – underground – no transformer</v>
          </cell>
        </row>
        <row r="66">
          <cell r="I66" t="str">
            <v>Rate Rider for Disposition of Deferral/Variance Accounts (2013) - effective until May 31, 2014</v>
          </cell>
          <cell r="AA66" t="str">
            <v>Temporary service install &amp; remove – overhead – no transformer</v>
          </cell>
        </row>
        <row r="67">
          <cell r="I67" t="str">
            <v>Rate Rider for Disposition of Deferred PILs Variance Account 1562 - effective until March 31, 2016</v>
          </cell>
          <cell r="AA67" t="str">
            <v>Temporary Service Install &amp; Remove – Overhead – With Transformer</v>
          </cell>
        </row>
        <row r="68">
          <cell r="I68" t="str">
            <v>Rate Rider for Disposition of Deferred PILs Variance Account 1562 (2012) - effective until April 30, 2015</v>
          </cell>
          <cell r="AA68" t="str">
            <v>Temporary Service Install &amp; Remove – Underground – No Transformer</v>
          </cell>
        </row>
        <row r="69">
          <cell r="I69" t="str">
            <v>Rate Rider for Disposition of Deferred PILs Variance Account 1562 (2012) - effective until April 30, 2016</v>
          </cell>
          <cell r="AA69" t="str">
            <v>Temporary service installation and removal – overhead – no transformer</v>
          </cell>
        </row>
        <row r="70">
          <cell r="I70" t="str">
            <v>Rate Rider for Disposition of Deferred PILs Variance Account 1562 (2nd Installment - 2012) - effective until April 30, 2016</v>
          </cell>
          <cell r="AA70" t="str">
            <v>Temporary service installation and removal – overhead – with transformer</v>
          </cell>
        </row>
        <row r="71">
          <cell r="I71" t="str">
            <v>Rate Rider for Disposition of Deferred PILs Variance Account 1562 (per connection) (2012) - effective until April 30, 2015</v>
          </cell>
          <cell r="AA71" t="str">
            <v>Temporary service installation and removal – underground – no transformer</v>
          </cell>
        </row>
        <row r="72">
          <cell r="I72" t="str">
            <v>Rate Rider for Disposition of Deferred PILs Variance Account 1562 (per connection) (2012) - effective until April 30, 2016</v>
          </cell>
        </row>
        <row r="73">
          <cell r="I73" t="str">
            <v>Rate Rider for Disposition of Global Adjustment Sub-Account (2011) - effective until April 30, 2015 Applicable only for Non-RPP Customers</v>
          </cell>
        </row>
        <row r="74">
          <cell r="I74" t="str">
            <v>Rate Rider for Disposition of Global Adjustment Sub-Account (2011) - effective until April 30, 2016 Applicable only for Non-RPP Customers</v>
          </cell>
        </row>
        <row r="75">
          <cell r="I75" t="str">
            <v>Rate Rider for Disposition of Global Adjustment Sub-Account (2012) - effective until April 30, 2014 Applicable only for Non-RPP Customers</v>
          </cell>
        </row>
        <row r="76">
          <cell r="I76" t="str">
            <v>Rate Rider for Disposition of Global Adjustment Sub-Account (2012) - effective until April 30, 2015 Applicable only for Non-RPP Customers</v>
          </cell>
        </row>
        <row r="77">
          <cell r="I77" t="str">
            <v>Rate Rider for Disposition of Global Adjustment Sub-Account (2012) - effective until April 30, 2015 Applicatble only for Non-RPP Customers</v>
          </cell>
        </row>
        <row r="78">
          <cell r="I78" t="str">
            <v>Rate Rider for Disposition of Global Adjustment Sub-Account (2012) - effective until April 30, 2016 Applicable only for Non-RPP Customers</v>
          </cell>
        </row>
        <row r="79">
          <cell r="I79" t="str">
            <v>Rate Rider for Disposition of Global Adjustment Sub-Account (2012) - effective until January 31, 2014. Applicable only for Non-RPP Customers</v>
          </cell>
        </row>
        <row r="80">
          <cell r="I80" t="str">
            <v>Rate Rider for Disposition of Global Adjustment Sub-Account (2012) - effective until June 30, 2014 Applicable only for Non-RPP Customers</v>
          </cell>
        </row>
        <row r="81">
          <cell r="I81" t="str">
            <v>Rate Rider for Disposition of Global Adjustment Sub-Account (2012) Applicable only for Non-RPP Customers - effective until August 31, 2014</v>
          </cell>
        </row>
        <row r="82">
          <cell r="I82" t="str">
            <v>Rate Rider for Disposition of Global Adjustment Sub-Account (2012) Applicable only to Non-RPP Customers - effective until August 31, 2014</v>
          </cell>
        </row>
        <row r="83">
          <cell r="I83" t="str">
            <v>Rate Rider for Disposition of Global Adjustment Sub-Account (2013) - effective until April 30, 2014 Applicable only for Non-RPP Customers</v>
          </cell>
        </row>
        <row r="84">
          <cell r="I84" t="str">
            <v>Rate Rider for Disposition of Global Adjustment Sub-Account (2013) - effective until April 30, 2015 Applicable only for Non-RPP Customers</v>
          </cell>
        </row>
        <row r="85">
          <cell r="I85" t="str">
            <v>Rate Rider for Disposition of Global Adjustment Sub-Account (2013) - effective until April 30, 2015 Applicable only for Non-RPP Customers and excluding Wholesale Market Participants</v>
          </cell>
        </row>
        <row r="86">
          <cell r="I86" t="str">
            <v>Rate Rider for Disposition of Global Adjustment Sub-Account (2013) - effective until April 30, 2017 Applicable only for Non-RPP Customers</v>
          </cell>
        </row>
        <row r="87">
          <cell r="I87" t="str">
            <v>Rate Rider For Disposition of Global Adjustment Sub-Account (2013) - effective until August 31, 2014 Applicable only for Non-RPP Customers</v>
          </cell>
        </row>
        <row r="88">
          <cell r="I88" t="str">
            <v>Rate Rider for Disposition of Global Adjustment Sub-Account (2013) - effective until December 31, 2014 Applicable only for Non-RPP Customers</v>
          </cell>
        </row>
        <row r="89">
          <cell r="I89" t="str">
            <v>Rate Rider for Disposition of Global Adjustment Sub-Account (2013) - effective until May 31, 2014 Applicable only for Non-RPP Customers</v>
          </cell>
        </row>
        <row r="90">
          <cell r="I90" t="str">
            <v>Rate Rider for Disposition of Global Adjustment Sub-Account (2014) - effective until December 31, 2014. Applicable only for Non-RPP - Class B Customers</v>
          </cell>
        </row>
        <row r="91">
          <cell r="I91" t="str">
            <v>Rate Rider for Disposition of Global Adjustment Sub-Account (2014) - effective until December 31, 2014. Applicable only for Non-RPP Customers</v>
          </cell>
        </row>
        <row r="92">
          <cell r="I92" t="str">
            <v>Rate Rider for Disposition of Global Adjustment Sub-Account (2014) - effective until December 31, 2014. Applicable only for Non-RPP Customers - Class A Customers</v>
          </cell>
        </row>
        <row r="93">
          <cell r="I93" t="str">
            <v>Rate Rider for Disposition of Global Adjustment Sub-Account (2014) - effective until December 31, 2014. Applicable only for Non-RPP Customers - Interval Metered</v>
          </cell>
        </row>
        <row r="94">
          <cell r="I94" t="str">
            <v>Rate Rider for Disposition of Global Adjustment Sub-Account (2014) - effective until December 31, 2014. Applicable only for Non-RPP Customers - Non Interval Metered</v>
          </cell>
        </row>
        <row r="95">
          <cell r="I95" t="str">
            <v>Rate Rider for Disposition of Post Retirement Actuarial Gain - effective until March 31, 2025</v>
          </cell>
        </row>
        <row r="96">
          <cell r="I96" t="str">
            <v>Rate Rider for Disposition of Residual Hisotrical Smart Meter Costs - effective until April 30, 2015</v>
          </cell>
        </row>
        <row r="97">
          <cell r="I97" t="str">
            <v>Rate Rider for Disposition of Residual Hisotrical Smart Meter Costs - effective until April 30, 2017</v>
          </cell>
        </row>
        <row r="98">
          <cell r="I98" t="str">
            <v>Rate Rider for Disposition of Residual Historical Smart Meter Costs - effective until April 30, 2014</v>
          </cell>
        </row>
        <row r="99">
          <cell r="I99" t="str">
            <v>Rate Rider for Disposition of Residual Historical Smart Meter Costs - effective until April 30, 2016</v>
          </cell>
        </row>
        <row r="100">
          <cell r="I100" t="str">
            <v>Rate Rider for Disposition of Residual Historical Smart Meter Costs - effective until August 31, 2014</v>
          </cell>
        </row>
        <row r="101">
          <cell r="I101" t="str">
            <v>Rate Rider for Disposition of Residual Historical Smart Meter Costs - effective until August 31, 2015</v>
          </cell>
        </row>
        <row r="102">
          <cell r="I102" t="str">
            <v>Rate Rider for Disposition of Residual Historical Smart Meter Costs - effective until December 31, 2014</v>
          </cell>
        </row>
        <row r="103">
          <cell r="I103" t="str">
            <v>Rate Rider for Disposition of Residual Historical Smart Meter Costs – effective until December 31, 2014</v>
          </cell>
        </row>
        <row r="104">
          <cell r="I104" t="str">
            <v>Rate Rider for Disposition of Residual Historical Smart Meter Costs - effective until December 31, 2015</v>
          </cell>
        </row>
        <row r="105">
          <cell r="I105" t="str">
            <v>Rate Rider for Disposition of Residual Historical Smart Meter Costs - effective until December 31, 2016</v>
          </cell>
        </row>
        <row r="106">
          <cell r="I106" t="str">
            <v>Rate Rider for Disposition of Residual Historical Smart Meter Costs - effective until October 31, 2014</v>
          </cell>
        </row>
        <row r="107">
          <cell r="I107" t="str">
            <v>Rate Rider for Disposition of Residual Historical Smart Meter Costs - effective until September 30, 2014</v>
          </cell>
        </row>
        <row r="108">
          <cell r="I108" t="str">
            <v>Rate Rider for Disposition of Residual Historical Smart Meter Costs - Non-Interval Metered 
 - effective until April 30, 2014</v>
          </cell>
        </row>
        <row r="109">
          <cell r="I109" t="str">
            <v>Rate Rider for Disposition of Residual Historical Smart Meter Costs 2 - in effect until the effective 
 date of the next cost of service-based rate order</v>
          </cell>
        </row>
        <row r="110">
          <cell r="I110" t="str">
            <v>Rate Rider for Disposition of Residual Historical Smart Meter Costs 3 - in effect until the effective 
 date of the next cost of service-based rate order</v>
          </cell>
        </row>
        <row r="111">
          <cell r="I111" t="str">
            <v>Rate Rider for Disposition of Residual Incremental Historical Smart Meter Costs - 
 effective until August 31, 2015</v>
          </cell>
        </row>
        <row r="112">
          <cell r="I112" t="str">
            <v>Rate Rider for Disposition of Stranded Meter costs - effective until April 30, 2015</v>
          </cell>
        </row>
        <row r="113">
          <cell r="I113" t="str">
            <v>Rate Rider for Disposition of Stranded Meter Costs - effective until April 30, 2016</v>
          </cell>
        </row>
        <row r="114">
          <cell r="I114" t="str">
            <v>Rate Rider for Disposition of Stranded Meter Costs - effective until April 30, 2017</v>
          </cell>
        </row>
        <row r="115">
          <cell r="I115" t="str">
            <v>Rate Rider for Global Adjustment Sub Account Disposition - effective until April 30, 2016 Applicable only for Non RPP Customers</v>
          </cell>
        </row>
        <row r="116">
          <cell r="I116" t="str">
            <v>Rate Rider for Global Adjustment Sub-Account Disposition 
 Applicable only for Non-RPP Customers – effective until April 30, 2015</v>
          </cell>
        </row>
        <row r="117">
          <cell r="I117" t="str">
            <v>Rate Rider for Global Adjustment Sub-Account Disposition (2014) - effective until April 28, 2016 Applicable only for Non-RPP Customers</v>
          </cell>
        </row>
        <row r="118">
          <cell r="I118" t="str">
            <v>Rate Rider for Global Adjustment Sub-Account Disposition (2014) - effective until April 30, 2015 Applicable only for Non-RPP Customers</v>
          </cell>
        </row>
        <row r="119">
          <cell r="I119" t="str">
            <v>Rate Rider for Global Adjustment Sub-Account Disposition (2014) - effective until December 30, 2015 Applicable only for Non-RPP Customers</v>
          </cell>
        </row>
        <row r="120">
          <cell r="I120" t="str">
            <v>Rate Rider for Global Adjustment Sub-Account Disposition (2014) - effective until December 31, 2014 Applicable only for Non-RPP Customers</v>
          </cell>
        </row>
        <row r="121">
          <cell r="I121" t="str">
            <v>Rate Rider for Global Adjustment Sub-Account Disposition (2014) - effective until December 31, 2015 Applicable only for Non-RPP Customers</v>
          </cell>
        </row>
        <row r="122">
          <cell r="I122" t="str">
            <v>Rate Rider for Global Adjustment Sub-Account Disposition (2014) - effective until December, 2015 Applicable only for Non-RPP Customers</v>
          </cell>
        </row>
        <row r="123">
          <cell r="I123" t="str">
            <v>Rate Rider for Incremental Capital - Distribution Volumetric - effective until April 30, 2016</v>
          </cell>
        </row>
        <row r="124">
          <cell r="I124" t="str">
            <v>Rate Rider for Incremental Capital - Service Charge - effective until April 30, 2016</v>
          </cell>
        </row>
        <row r="125">
          <cell r="I125" t="str">
            <v>Rate Rider for Incremental Capital (2012) - effective until April 30, 2015</v>
          </cell>
        </row>
        <row r="126">
          <cell r="I126" t="str">
            <v>Rate Rider for Lost Revenue Adjustment Mechanism Variance Account (LRAMVA) Recovery 
 (2012 CDM Activities) - effective until April 30, 2015</v>
          </cell>
        </row>
        <row r="127">
          <cell r="I127" t="str">
            <v>Rate Rider for Recover of Residual Historical Smart meter Costs - effective until June 30, 2014</v>
          </cell>
        </row>
        <row r="128">
          <cell r="I128" t="str">
            <v>Rate Rider for Recovery of CGAAP/CWIP Differential - in effect until December 31, 2016</v>
          </cell>
        </row>
        <row r="129">
          <cell r="I129" t="str">
            <v>Rate Rider for Recovery of Foregone Revenue - effective until April 30, 2015</v>
          </cell>
        </row>
        <row r="130">
          <cell r="I130" t="str">
            <v>Rate Rider for Recovery of Forgone Revenue - effective until April 30, 2015</v>
          </cell>
        </row>
        <row r="131">
          <cell r="I131" t="str">
            <v>Rate Rider for Recovery of Forgone Revenue - effective until December 31, 2014</v>
          </cell>
        </row>
        <row r="132">
          <cell r="I132" t="str">
            <v>Rate Rider for Recovery of Green Energy Act related costs - effective until December 31, 2014</v>
          </cell>
        </row>
        <row r="133">
          <cell r="I133" t="str">
            <v>Rate Rider for Recovery of Incremental Capital (2013) - in effect until the effective date of the next cost of service-based rate order</v>
          </cell>
        </row>
        <row r="134">
          <cell r="I134" t="str">
            <v>Rate Rider for Recovery of Incremental Capital (2013) - in effect until the effective date of the
 next cost of service-based rate order</v>
          </cell>
        </row>
        <row r="135">
          <cell r="I135" t="str">
            <v>Rate Rider for Recovery of Incremental Capital (2013) (per connection) - in effect until the effective date of 
 the next cost of service-based rate order</v>
          </cell>
        </row>
        <row r="136">
          <cell r="I136" t="str">
            <v>Rate Rider for Recovery of Incremental Capital (2013) (per connection)- in effect until the effective date of the next cost of service-based rate order</v>
          </cell>
        </row>
        <row r="137">
          <cell r="I137" t="str">
            <v>Rate Rider for Recovery of Incremental Capital Costs</v>
          </cell>
        </row>
        <row r="138">
          <cell r="I138" t="str">
            <v>Rate Rider for Recovery of Incremental Capital Costs - effective until April 30, 2015</v>
          </cell>
        </row>
        <row r="139">
          <cell r="I139" t="str">
            <v>Rate Rider for Recovery of Lost Revenue Adjustment Mechanism ( LRAM)/Shared Savings Mechanism (SSM) (2012) - effective until August 31, 2014</v>
          </cell>
        </row>
        <row r="140">
          <cell r="I140" t="str">
            <v>Rate Rider for Recovery of Lost Revenue Adjustment Mechanism (2013) - effective until December 31, 2014</v>
          </cell>
        </row>
        <row r="141">
          <cell r="I141" t="str">
            <v>Rate Rider for Recovery of Lost Revenue Adjustment Mechanism (LRAM) - effective until April 30, 2016</v>
          </cell>
        </row>
        <row r="142">
          <cell r="I142" t="str">
            <v>Rate Rider for Recovery of Lost Revenue Adjustment Mechanism (LRAM) (pre-2011 CDM Activities) - effective until April 30, 2015</v>
          </cell>
        </row>
        <row r="143">
          <cell r="I143" t="str">
            <v>Rate Rider for Recovery of Lost Revenue Adjustment Mechanism (LRAM) (pre-2011 CDM Activities) (2013) - effective until April 30, 2015</v>
          </cell>
        </row>
        <row r="144">
          <cell r="I144" t="str">
            <v>Rate Rider for Recovery of Lost Revenue Adjustment Mechanism (LRAM)/Shared Savings</v>
          </cell>
        </row>
        <row r="145">
          <cell r="I145" t="str">
            <v>Rate Rider for Recovery of Lost Revenue Adjustment Mechanism (LRAM)/Shared Savings Mechanism (SSM) - effective until December 31, 2014 and applicable in the service area excluding the former service area of Clinton Power</v>
          </cell>
        </row>
        <row r="146">
          <cell r="I146" t="str">
            <v>Rate Rider for Recovery of Lost Revenue Adjustment Mechanism (LRAM)/Shared Savings Mechanism (SSM) - effective until December 31, 2014 and applicable in the service area excluding the former service areas of Clinton Power and West Perth Power</v>
          </cell>
        </row>
        <row r="147">
          <cell r="I147" t="str">
            <v>Rate Rider for Recovery of Lost Revenue Adjustment Mechanism (LRAM)/Shared Savings Mechanism (SSM) - effective until December 31, 2014 and applicable only in the former service area of Clinton Power</v>
          </cell>
        </row>
        <row r="148">
          <cell r="I148" t="str">
            <v>Rate Rider for Recovery of Lost Revenue Adjustment Mechanism (LRAM)/Shared Savings Mechanism (SSM) - effective until December 31, 2014 and applicable only in the former service area of West Perth Power</v>
          </cell>
        </row>
        <row r="149">
          <cell r="I149" t="str">
            <v>Rate Rider for Recovery of Lost Revenue Adjustment Mechanism (LRAM)/Shared Savings Mechanism (SSM) - effective until March 31, 2016</v>
          </cell>
        </row>
        <row r="150">
          <cell r="I150" t="str">
            <v>Rate Rider for Recovery of Lost Revenue Adjustment Mechanism (LRAM)/Shared Savings Mechanism (SSM) (2012) - effective until August 31, 2014</v>
          </cell>
        </row>
        <row r="151">
          <cell r="I151" t="str">
            <v>Rate Rider for Recovery of Lost Revenue Adjustment Mechanism (LRAM)/Shared Savings Mechanism (SSM) Recovery - effective until April 30, 2015</v>
          </cell>
        </row>
        <row r="152">
          <cell r="I152" t="str">
            <v>Rate Rider for Recovery of Lost Revenue Adjustment Mechanism Variance Account (LRAMVA) (2014) - effective until April 30, 2015</v>
          </cell>
        </row>
        <row r="153">
          <cell r="I153" t="str">
            <v>Rate Rider for Recovery of Residual Historical Smart Meter Costs - effective July 1, 2012 - April 30, 2016</v>
          </cell>
        </row>
        <row r="154">
          <cell r="I154" t="str">
            <v>Rate Rider for Recovery of Smart Meter Incremental Revenue Requirement - effective until the date of the next cost of service-based rate order</v>
          </cell>
        </row>
        <row r="155">
          <cell r="I155" t="str">
            <v>Rate Rider for Recovery of Smart Meter Incremental Revenue Requirement - effective until the effective date of the next cost of service-based rate order, or October 31, 2017, whichever occurs earlier</v>
          </cell>
        </row>
        <row r="156">
          <cell r="I156" t="str">
            <v>Rate Rider for Recovery of Smart Meter Incremental Revenue Requirement - in effect until the effective date of the next cost of service-based rate order</v>
          </cell>
        </row>
        <row r="157">
          <cell r="I157" t="str">
            <v>Rate Rider for Recovery of Smart Meter Incremental Revenue Requirement - Non-Interval Metered - in effect until the effective date of the next cost of service-based rate order</v>
          </cell>
        </row>
        <row r="158">
          <cell r="I158" t="str">
            <v>Rate Rider for Recovery of Smart Meter Incremental Revenue Requirements - in effect until the effective date of the next cost of service application</v>
          </cell>
        </row>
        <row r="159">
          <cell r="I159" t="str">
            <v>Rate Rider for Recovery of Smart Meter Stranded Assets - effective until April 30, 2016</v>
          </cell>
        </row>
        <row r="160">
          <cell r="I160" t="str">
            <v>Rate Rider for Recovery of Storm Damage Costs - effective until August 31, 2017</v>
          </cell>
        </row>
        <row r="161">
          <cell r="I161" t="str">
            <v>Rate Rider for Recovery of Stranded Assets - effective until April 30, 2016</v>
          </cell>
        </row>
        <row r="162">
          <cell r="I162" t="str">
            <v>Rate Rider for Recovery of Stranded Meter Assets - effective July 1, 2012 - April 30, 2016</v>
          </cell>
        </row>
        <row r="163">
          <cell r="I163" t="str">
            <v>Rate Rider for Recovery of Stranded Meter Assets – effective until April 30, 2015</v>
          </cell>
        </row>
        <row r="164">
          <cell r="I164" t="str">
            <v>Rate Rider for Recovery of Stranded Meter Assets - effective until April 30, 2016</v>
          </cell>
        </row>
        <row r="165">
          <cell r="I165" t="str">
            <v>Rate Rider for Recovery of Stranded Meter Assets - effective until April 30, 2017</v>
          </cell>
        </row>
        <row r="166">
          <cell r="I166" t="str">
            <v>Rate Rider for Recovery of Stranded Meter Assets - effective until August 31, 2015</v>
          </cell>
        </row>
        <row r="167">
          <cell r="I167" t="str">
            <v>Rate Rider for Recovery of Stranded Meter Assets - effective until August 31, 2017</v>
          </cell>
        </row>
        <row r="168">
          <cell r="I168" t="str">
            <v>Rate Rider for Recovery of Stranded Meter Assets - effective until December 31, 2014</v>
          </cell>
        </row>
        <row r="169">
          <cell r="I169" t="str">
            <v>Rate Rider for Recovery of Stranded Meter Assets - effective until December 31, 2015</v>
          </cell>
        </row>
        <row r="170">
          <cell r="I170" t="str">
            <v>Rate Rider for Recovery of Stranded Meter Assets - effective until June 30, 2016</v>
          </cell>
        </row>
        <row r="171">
          <cell r="I171" t="str">
            <v>Rate Rider for Recovery of Stranded Meter Assets - effective until March 31, 2016</v>
          </cell>
        </row>
        <row r="172">
          <cell r="I172" t="str">
            <v>Rate Rider for Recovery of Stranded Meter Assets - effective until May 31, 2014</v>
          </cell>
        </row>
        <row r="173">
          <cell r="I173" t="str">
            <v>Rate Rider for Reversal of Deferral/Variance Account Disposition (2011) - effective until April 30, 2015</v>
          </cell>
        </row>
        <row r="174">
          <cell r="I174" t="str">
            <v>Rate Rider for Smart Meter Disposition - effective until April 30, 2016</v>
          </cell>
        </row>
        <row r="175">
          <cell r="I175" t="str">
            <v>Rate Rider for Smart Meter Incremental Revenue Requirement - in effect until the effective date of the next cost of service-based rate order</v>
          </cell>
        </row>
        <row r="176">
          <cell r="I176" t="str">
            <v>Rate Rider for Smart Metering Entity Charge - effective until October 31, 2018</v>
          </cell>
        </row>
        <row r="177">
          <cell r="I177" t="str">
            <v>Rate Rider for Stranded Meter Cost Recovery - effective until April 30, 2017</v>
          </cell>
        </row>
        <row r="178">
          <cell r="I178" t="str">
            <v>Rate Rider for Tax Change</v>
          </cell>
        </row>
        <row r="179">
          <cell r="I179" t="str">
            <v>Rate Rider for Tax Change - effective until April 30, 2015</v>
          </cell>
        </row>
        <row r="180">
          <cell r="I180" t="str">
            <v>Rate Rider for Tax Change (2014) - effective until April 30, 2015</v>
          </cell>
        </row>
        <row r="181">
          <cell r="I181" t="str">
            <v>Retail Transmission Rate - Line and Transformation Connection Service Rate</v>
          </cell>
        </row>
        <row r="182">
          <cell r="I182" t="str">
            <v>Retail Transmission Rate - Line and Transformation Connection Service Rate - (less than 1,000 kW)</v>
          </cell>
        </row>
        <row r="183">
          <cell r="I183" t="str">
            <v>Retail Transmission Rate - Line and Transformation Connection Service Rate - Interval Metered</v>
          </cell>
        </row>
        <row r="184">
          <cell r="I184" t="str">
            <v>Retail Transmission Rate - Line and Transformation Connection Service Rate - Interval Metered (1,000 to 4,999 kW)</v>
          </cell>
        </row>
        <row r="185">
          <cell r="I185" t="str">
            <v>Retail Transmission Rate - Line and Transformation Connection Service Rate - Interval Metered (less than 1,000 kW)</v>
          </cell>
        </row>
        <row r="186">
          <cell r="I186" t="str">
            <v>Retail Transmission Rate - Line and Transformation Connection Service Rate - Interval Metered &lt; 1,000 kW</v>
          </cell>
        </row>
        <row r="187">
          <cell r="I187" t="str">
            <v>Retail Transmission Rate - Line and Transformation Connection Service Rate - Interval Metered &gt; 1,000 kW</v>
          </cell>
        </row>
        <row r="188">
          <cell r="I188" t="str">
            <v>Retail Transmission Rate - Line and Transformation Connection Service Rate FOR ALL SERVICE AREAS EXCEPT HENSALL</v>
          </cell>
        </row>
        <row r="189">
          <cell r="I189" t="str">
            <v>Retail Transmission Rate - Line Connection Service Rate</v>
          </cell>
        </row>
        <row r="190">
          <cell r="I190" t="str">
            <v>Retail Transmission Rate - Network Service Rate</v>
          </cell>
        </row>
        <row r="191">
          <cell r="I191" t="str">
            <v>Retail Transmission Rate - Network Service Rate - (less than 1,000 kW)</v>
          </cell>
        </row>
        <row r="192">
          <cell r="I192" t="str">
            <v>Retail Transmission Rate - Network Service Rate - Interval Metered</v>
          </cell>
        </row>
        <row r="193">
          <cell r="I193" t="str">
            <v>Retail Transmission Rate - Network Service Rate - Interval Metered (1,000 to 4,999 kW)</v>
          </cell>
        </row>
        <row r="194">
          <cell r="I194" t="str">
            <v>Retail Transmission Rate - Network Service Rate - Interval Metered (less than 1,000 kW)</v>
          </cell>
        </row>
        <row r="195">
          <cell r="I195" t="str">
            <v>Retail Transmission Rate - Network Service Rate - Interval Metered &gt; 1,000 kW</v>
          </cell>
        </row>
        <row r="196">
          <cell r="I196" t="str">
            <v>Retail Transmission Rate - Transformation Connection Service Rate</v>
          </cell>
        </row>
        <row r="197">
          <cell r="I197" t="str">
            <v>Rider for Global Adjustment Sub-Account Disposition (2012) - effective until April 30, 2016 Applicable only for Non-RPP Customers</v>
          </cell>
        </row>
        <row r="198">
          <cell r="I198" t="str">
            <v>Rural or Remote Electricity Rate Protection Charge (RRRP)</v>
          </cell>
        </row>
        <row r="199">
          <cell r="I199" t="str">
            <v>Sentinel lights (dusk-to-dawn) connected to unmetered wires will have a flat rate monthly energy charge added to the regular customer bill. Further servicing details are available in the distributor’s Conditions of Service.</v>
          </cell>
        </row>
        <row r="200">
          <cell r="I200" t="str">
            <v>Service Charge</v>
          </cell>
        </row>
        <row r="201">
          <cell r="I201" t="str">
            <v>Service Charge (per connection)</v>
          </cell>
        </row>
        <row r="202">
          <cell r="I202" t="str">
            <v>Service Charge (per customer)</v>
          </cell>
        </row>
        <row r="203">
          <cell r="I203" t="str">
            <v>Service Charge (per light)</v>
          </cell>
        </row>
        <row r="204">
          <cell r="I204" t="str">
            <v>Smart Grid Funding Adder (2014) - in effect until December 31, 2014</v>
          </cell>
        </row>
        <row r="205">
          <cell r="I205" t="str">
            <v>Smart Meter Disposition Rider</v>
          </cell>
        </row>
        <row r="206">
          <cell r="I206" t="str">
            <v>Smart Meter Entity Charge</v>
          </cell>
        </row>
        <row r="207">
          <cell r="I207" t="str">
            <v>Smart Meter Incremental Revenue Requirement Rate Rider</v>
          </cell>
        </row>
        <row r="208">
          <cell r="I208" t="str">
            <v>Standard Supply Service - Administrative Charge (if applicable)</v>
          </cell>
        </row>
        <row r="209">
          <cell r="I209" t="str">
            <v>Standby Charge - for a month where standby power is not provided, the charge is based on the applicable General Service 50 to 4,999 kW or Large Use Distribution Volumetric Charge applied to the contracted amount (e.g. Nameplate rating of generating facility).</v>
          </cell>
        </row>
        <row r="210">
          <cell r="I210" t="str">
            <v>Standby Charge - for a month where standby power is not provided. The charge is applied to the amount of reserved load transfer capacity contracted or the amount of monthly peak load displaced by a generating facility</v>
          </cell>
        </row>
        <row r="211">
          <cell r="I211" t="str">
            <v>Standby Charge - for a month where standby power is not provided. The charge is applied to the contracted amount (e.g. nameplate rating of the generation facility).</v>
          </cell>
        </row>
        <row r="212">
          <cell r="I212" t="str">
            <v>Wholesale Market Service Rate</v>
          </cell>
        </row>
      </sheetData>
      <sheetData sheetId="60"/>
      <sheetData sheetId="61"/>
      <sheetData sheetId="62"/>
      <sheetData sheetId="6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LOBs"/>
      <sheetName val="Financials"/>
      <sheetName val="Loads"/>
      <sheetName val="Classify"/>
      <sheetName val="Allocate"/>
      <sheetName val="F&amp;C"/>
      <sheetName val="Summary"/>
      <sheetName val="Macros"/>
      <sheetName val="Module1"/>
    </sheetNames>
    <sheetDataSet>
      <sheetData sheetId="0"/>
      <sheetData sheetId="1"/>
      <sheetData sheetId="2" refreshError="1">
        <row r="1">
          <cell r="A1" t="str">
            <v>LDC Name</v>
          </cell>
        </row>
        <row r="76">
          <cell r="E76">
            <v>36161</v>
          </cell>
        </row>
      </sheetData>
      <sheetData sheetId="3"/>
      <sheetData sheetId="4"/>
      <sheetData sheetId="5"/>
      <sheetData sheetId="6"/>
      <sheetData sheetId="7"/>
      <sheetData sheetId="8" refreshError="1"/>
      <sheetData sheetId="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rmation Sheet"/>
      <sheetName val="2. Table of Contents"/>
      <sheetName val="3. Rate Class Selection"/>
      <sheetName val="4. Current Tariff Schedule"/>
      <sheetName val="4. Hidden"/>
      <sheetName val="5. 2013 Continuity Schedule"/>
      <sheetName val="6. Billing Det. for Def-Var"/>
      <sheetName val="6. hidden"/>
      <sheetName val="7. Allocating Def-Var Balances"/>
      <sheetName val="8. Calculation of Def-Var RR"/>
      <sheetName val="9. Rev2Cost_GDPIPI"/>
      <sheetName val="9. hidden"/>
      <sheetName val="10. Other Charges &amp; LF"/>
      <sheetName val="11. Proposed Rates"/>
      <sheetName val="12. Summary Sheet"/>
      <sheetName val="13. Final Tariff Schedule"/>
      <sheetName val="14. Bill Impacts"/>
      <sheetName val="li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1">
          <cell r="AM1" t="str">
            <v>Algoma Power Inc.</v>
          </cell>
        </row>
        <row r="2">
          <cell r="AM2" t="str">
            <v>Atikokan Hydro Inc.</v>
          </cell>
        </row>
        <row r="3">
          <cell r="AM3" t="str">
            <v>Attawapiskat Power Corporation</v>
          </cell>
        </row>
        <row r="4">
          <cell r="AM4" t="str">
            <v>Bluewater Power Distribution Corp.</v>
          </cell>
        </row>
        <row r="5">
          <cell r="AM5" t="str">
            <v>Brant County Power</v>
          </cell>
        </row>
        <row r="6">
          <cell r="AM6" t="str">
            <v>Brantford Power Inc.</v>
          </cell>
        </row>
        <row r="7">
          <cell r="AM7" t="str">
            <v>Burlington Hydro Inc.</v>
          </cell>
        </row>
        <row r="8">
          <cell r="AM8" t="str">
            <v>Cambridge and North Dumfries Hydro</v>
          </cell>
        </row>
        <row r="9">
          <cell r="AM9" t="str">
            <v>Canadian Niagara Power Inc. – Eastern Ontario Power/Fort Erie/Port Colborne</v>
          </cell>
        </row>
        <row r="10">
          <cell r="AM10" t="str">
            <v>Centre Wellington Hydro Ltd.</v>
          </cell>
        </row>
        <row r="11">
          <cell r="AM11" t="str">
            <v>Chapleau Public Utilities Corporation</v>
          </cell>
        </row>
        <row r="12">
          <cell r="AM12" t="str">
            <v>COLLUS Power Corp.</v>
          </cell>
        </row>
        <row r="13">
          <cell r="AM13" t="str">
            <v>Cooperative Hydro Embrun Inc.</v>
          </cell>
        </row>
        <row r="14">
          <cell r="AM14" t="str">
            <v>E.L.K. Energy Inc.</v>
          </cell>
        </row>
        <row r="15">
          <cell r="AM15" t="str">
            <v>Enersource Hydro Mississauga Inc.</v>
          </cell>
        </row>
        <row r="16">
          <cell r="AM16" t="str">
            <v>Entegrus Powerlines Inc.</v>
          </cell>
        </row>
        <row r="17">
          <cell r="AM17" t="str">
            <v>ENWIN Utilities Ltd.</v>
          </cell>
        </row>
        <row r="18">
          <cell r="AM18" t="str">
            <v>Erie Thames Powerlines Corp.</v>
          </cell>
        </row>
        <row r="19">
          <cell r="AM19" t="str">
            <v>Espanola Regional Hydro Distribution Corporation</v>
          </cell>
        </row>
        <row r="20">
          <cell r="AM20" t="str">
            <v>Essex Powerlines Corporation</v>
          </cell>
        </row>
        <row r="21">
          <cell r="AM21" t="str">
            <v>Festival Hydro Inc.</v>
          </cell>
        </row>
        <row r="22">
          <cell r="AM22" t="str">
            <v>Fort Albany Power Corporation</v>
          </cell>
        </row>
        <row r="23">
          <cell r="AM23" t="str">
            <v>Fort Frances Power Corporation</v>
          </cell>
        </row>
        <row r="24">
          <cell r="AM24" t="str">
            <v>Greater Sudbury Hydro Inc.</v>
          </cell>
        </row>
        <row r="25">
          <cell r="AM25" t="str">
            <v>Grimsby Power Inc.</v>
          </cell>
        </row>
        <row r="26">
          <cell r="AM26" t="str">
            <v>Guelph Hydro Electric Systems Inc.</v>
          </cell>
        </row>
        <row r="27">
          <cell r="AM27" t="str">
            <v>Haldimand County Hydro Inc.</v>
          </cell>
        </row>
        <row r="28">
          <cell r="AM28" t="str">
            <v>Halton Hills Hydro Inc.</v>
          </cell>
        </row>
        <row r="29">
          <cell r="AM29" t="str">
            <v>Hearst Power Distribution Co. Ltd.</v>
          </cell>
        </row>
        <row r="30">
          <cell r="AM30" t="str">
            <v>Horizon Utilities Corporation</v>
          </cell>
        </row>
        <row r="31">
          <cell r="AM31" t="str">
            <v>Hydro 2000 Inc.</v>
          </cell>
        </row>
        <row r="32">
          <cell r="AM32" t="str">
            <v>Hydro Hawkesbury Inc.</v>
          </cell>
        </row>
        <row r="33">
          <cell r="AM33" t="str">
            <v>Hydro One Brampton Networks Inc.</v>
          </cell>
        </row>
        <row r="34">
          <cell r="AM34" t="str">
            <v>Hydro One Networks Inc.</v>
          </cell>
        </row>
        <row r="35">
          <cell r="AM35" t="str">
            <v>Hydro One Remote Communities Inc.</v>
          </cell>
        </row>
        <row r="36">
          <cell r="AM36" t="str">
            <v>Hydro Ottawa Limited</v>
          </cell>
        </row>
        <row r="37">
          <cell r="AM37" t="str">
            <v>Innisfil Hydro Dist. Systems Limited</v>
          </cell>
        </row>
        <row r="38">
          <cell r="AM38" t="str">
            <v>Kashechewan Power Corporation</v>
          </cell>
        </row>
        <row r="39">
          <cell r="AM39" t="str">
            <v>Kenora Hydro Electric Corporation Ltd.</v>
          </cell>
        </row>
        <row r="40">
          <cell r="AM40" t="str">
            <v>Kingston Hydro Corporation</v>
          </cell>
        </row>
        <row r="41">
          <cell r="AM41" t="str">
            <v>Kitchener-Wilmot Hydro Inc.</v>
          </cell>
        </row>
        <row r="42">
          <cell r="AM42" t="str">
            <v>Lakefront Utilities Inc.</v>
          </cell>
        </row>
        <row r="43">
          <cell r="AM43" t="str">
            <v>Lakeland Power Distribution Ltd.</v>
          </cell>
        </row>
        <row r="44">
          <cell r="AM44" t="str">
            <v>London Hydro Inc.</v>
          </cell>
        </row>
        <row r="45">
          <cell r="AM45" t="str">
            <v>Midland Power Utility Corporation</v>
          </cell>
        </row>
        <row r="46">
          <cell r="AM46" t="str">
            <v>Milton Hydro Distribution Inc.</v>
          </cell>
        </row>
        <row r="47">
          <cell r="AM47" t="str">
            <v>Newmarket – Tay Power Distribution Ltd.</v>
          </cell>
        </row>
        <row r="48">
          <cell r="AM48" t="str">
            <v>Niagara Peninsula Energy Inc.</v>
          </cell>
        </row>
        <row r="49">
          <cell r="AM49" t="str">
            <v>Niagara-on-the-Lake Hydro Inc.</v>
          </cell>
        </row>
        <row r="50">
          <cell r="AM50" t="str">
            <v>Norfolk Power Distribution Ltd.</v>
          </cell>
        </row>
        <row r="51">
          <cell r="AM51" t="str">
            <v>North Bay Hydro Distribution Limited</v>
          </cell>
        </row>
        <row r="52">
          <cell r="AM52" t="str">
            <v>Northern Ontario Wires Inc.</v>
          </cell>
        </row>
        <row r="53">
          <cell r="AM53" t="str">
            <v>Oakville Hydro Distribution Inc.</v>
          </cell>
        </row>
        <row r="54">
          <cell r="AM54" t="str">
            <v>Orangeville Hydro Limited</v>
          </cell>
        </row>
        <row r="55">
          <cell r="AM55" t="str">
            <v>Orillia Power Distribution Corp.</v>
          </cell>
        </row>
        <row r="56">
          <cell r="AM56" t="str">
            <v>Oshawa PUC Networks Inc.</v>
          </cell>
        </row>
        <row r="57">
          <cell r="AM57" t="str">
            <v>Ottawa River Power Corporation</v>
          </cell>
        </row>
        <row r="58">
          <cell r="AM58" t="str">
            <v>Parry Sound Power Corporation</v>
          </cell>
        </row>
        <row r="59">
          <cell r="AM59" t="str">
            <v>Peterborough Distribution Inc.</v>
          </cell>
        </row>
        <row r="60">
          <cell r="AM60" t="str">
            <v>PowerStream Inc.</v>
          </cell>
        </row>
        <row r="61">
          <cell r="AM61" t="str">
            <v>PUC Distribution Inc.</v>
          </cell>
        </row>
        <row r="62">
          <cell r="AM62" t="str">
            <v>Renfrew Hydro Inc.</v>
          </cell>
        </row>
        <row r="63">
          <cell r="AM63" t="str">
            <v>Rideau St. Lawrence Distribution Inc.</v>
          </cell>
        </row>
        <row r="64">
          <cell r="AM64" t="str">
            <v>St. Thomas Energy Inc.</v>
          </cell>
        </row>
        <row r="65">
          <cell r="AM65" t="str">
            <v>Sioux Lookout Hydro Inc.</v>
          </cell>
        </row>
        <row r="66">
          <cell r="AM66" t="str">
            <v>Thunder Bay Hydro Electricity Distribution</v>
          </cell>
        </row>
        <row r="67">
          <cell r="AM67" t="str">
            <v>Tillsonburg Hydro Inc.</v>
          </cell>
        </row>
        <row r="68">
          <cell r="AM68" t="str">
            <v>Toronto Hydro-Electric System Limited</v>
          </cell>
        </row>
        <row r="69">
          <cell r="AM69" t="str">
            <v>Veridian Connections Inc.</v>
          </cell>
        </row>
        <row r="70">
          <cell r="AM70" t="str">
            <v>Wasaga Distribution Inc.</v>
          </cell>
        </row>
        <row r="71">
          <cell r="AM71" t="str">
            <v>Waterloo North Hydro Inc.</v>
          </cell>
        </row>
        <row r="72">
          <cell r="AM72" t="str">
            <v>Welland Hydro Electric System Corp.</v>
          </cell>
        </row>
        <row r="73">
          <cell r="AM73" t="str">
            <v>Wellington North Power Inc.</v>
          </cell>
        </row>
        <row r="74">
          <cell r="AM74" t="str">
            <v>West Coast Huron Energy Inc.</v>
          </cell>
        </row>
        <row r="75">
          <cell r="AM75" t="str">
            <v>Westario Power Inc.</v>
          </cell>
        </row>
        <row r="76">
          <cell r="AM76" t="str">
            <v>Whitby Hydro Electric Corporation</v>
          </cell>
        </row>
        <row r="77">
          <cell r="AM77" t="str">
            <v>Woodstock Hydro Services Inc.</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
      <sheetName val="2. Applicable Worksheets"/>
      <sheetName val="3. Rate Classes"/>
      <sheetName val="hidden1"/>
      <sheetName val="4. Most Recent Tariff"/>
    </sheetNames>
    <sheetDataSet>
      <sheetData sheetId="0"/>
      <sheetData sheetId="1" refreshError="1"/>
      <sheetData sheetId="2"/>
      <sheetData sheetId="3">
        <row r="1">
          <cell r="D1" t="str">
            <v>Applicable only for Non-RPP Customers</v>
          </cell>
        </row>
        <row r="2">
          <cell r="D2" t="str">
            <v>Deferral / Variance Account Rate Rider</v>
          </cell>
        </row>
        <row r="3">
          <cell r="D3" t="str">
            <v>Deferral / Variance Account Rate Rider (excl GA)</v>
          </cell>
        </row>
        <row r="4">
          <cell r="D4" t="str">
            <v>Deferral / Variance Account Rate Rider (GA) – if applicable</v>
          </cell>
        </row>
        <row r="5">
          <cell r="D5" t="str">
            <v>Distribution Volumetric Rate</v>
          </cell>
        </row>
        <row r="6">
          <cell r="D6" t="str">
            <v>Distribution Wheeling Service Rate</v>
          </cell>
        </row>
        <row r="7">
          <cell r="D7" t="str">
            <v>General Service 1,500 to 4,999 kW customer</v>
          </cell>
        </row>
        <row r="8">
          <cell r="D8" t="str">
            <v>General Service 50 to 1,499 kW customer</v>
          </cell>
        </row>
        <row r="9">
          <cell r="D9" t="str">
            <v>General Service Large Use customer</v>
          </cell>
        </row>
        <row r="10">
          <cell r="D10" t="str">
            <v>Green Energy Act Initiatives Funding Adder</v>
          </cell>
        </row>
        <row r="11">
          <cell r="D11" t="str">
            <v>Lost Revenue Adjustment Mechanism (LRAM) Recovery/Shared Savings Mechanism (SSM) Recovery Rate Rider – effective until April 30, 2012</v>
          </cell>
        </row>
        <row r="12">
          <cell r="D12" t="str">
            <v>Lost Revenue Adjustment Mechanism (LRAM) Recovery/Shared Savings Mechanism (SSM) Recovery Rate Rider (2011) – effective until April 30, 2014</v>
          </cell>
        </row>
        <row r="13">
          <cell r="D13" t="str">
            <v>Low Voltage Service Rate</v>
          </cell>
        </row>
        <row r="14">
          <cell r="D14" t="str">
            <v>Low Voltage Volumetric Rate</v>
          </cell>
        </row>
        <row r="15">
          <cell r="D15" t="str">
            <v>LRAM &amp; SSM Rate Rider</v>
          </cell>
        </row>
        <row r="16">
          <cell r="D16" t="str">
            <v>Minimum Distribution Charge – per KW of maximum billing demand in the previous 11 months</v>
          </cell>
        </row>
        <row r="17">
          <cell r="D17" t="str">
            <v>Monthly Distribution Wheeling Service Rate – Dedicated LV Line</v>
          </cell>
        </row>
        <row r="18">
          <cell r="D18" t="str">
            <v>Monthly Distribution Wheeling Service Rate – Hydro One Networks</v>
          </cell>
        </row>
        <row r="19">
          <cell r="D19" t="str">
            <v>Monthly Distribution Wheeling Service Rate – Shared LV Line</v>
          </cell>
        </row>
        <row r="20">
          <cell r="D20" t="str">
            <v>Monthly Distribution Wheeling Service Rate – Waterloo North Hydro</v>
          </cell>
        </row>
        <row r="21">
          <cell r="D21" t="str">
            <v>Rate Rider for Deferral/Variance Account Disposition – effective until April 30, 2014</v>
          </cell>
        </row>
        <row r="22">
          <cell r="D22" t="str">
            <v>Rate Rider for Deferral/Variance Account Disposition (2009) – effective until April 30, 2013</v>
          </cell>
        </row>
        <row r="23">
          <cell r="D23" t="str">
            <v>Rate Rider for Deferral/Variance Account Disposition (2010) – effective until April 30, 2012</v>
          </cell>
        </row>
        <row r="24">
          <cell r="D24" t="str">
            <v>Rate Rider for Deferral/Variance Account Disposition (2010) – effective until April 30, 2012 Applicable only for Wholesale Market Participants</v>
          </cell>
        </row>
        <row r="25">
          <cell r="D25" t="str">
            <v>Rate Rider for Deferral/Variance Account Disposition (2010) – effective until April 30, 2013</v>
          </cell>
        </row>
        <row r="26">
          <cell r="D26" t="str">
            <v>Rate Rider for Deferral/Variance Account Disposition (2010) – effective until April 30, 2014</v>
          </cell>
        </row>
        <row r="27">
          <cell r="D27" t="str">
            <v>Rate Rider for Deferral/Variance Account Disposition (2010) – effective until January 31, 2012</v>
          </cell>
        </row>
        <row r="28">
          <cell r="D28" t="str">
            <v>Rate Rider for Deferral/Variance Account Disposition (2011) – effective until April 30, 2012</v>
          </cell>
        </row>
        <row r="29">
          <cell r="D29" t="str">
            <v>Rate Rider for Deferral/Variance Account Disposition (2011) – effective until April 30, 2012 (per connection)</v>
          </cell>
        </row>
        <row r="30">
          <cell r="D30" t="str">
            <v>Rate Rider for Deferral/Variance Account Disposition (2011) – effective until April 30, 2013</v>
          </cell>
        </row>
        <row r="31">
          <cell r="D31" t="str">
            <v>Rate Rider for Deferral/Variance Account Disposition (2011) – effective until April 30, 2013 Applicable only for Wholesale Market Participants</v>
          </cell>
        </row>
        <row r="32">
          <cell r="D32" t="str">
            <v>Rate Rider for Deferral/Variance Account Disposition (2011) – effective until April 30, 2014</v>
          </cell>
        </row>
        <row r="33">
          <cell r="D33" t="str">
            <v>Rate Rider for Deferral/Variance Account Disposition (2011) – effective until April 30, 2015</v>
          </cell>
        </row>
        <row r="34">
          <cell r="D34" t="str">
            <v>Rate Rider for Deferral/Variance Account Disposition (2011) – effective until December 31, 2011</v>
          </cell>
        </row>
        <row r="35">
          <cell r="D35" t="str">
            <v>Rate Rider for Global Adjustment Sub-Account (2010) – effective until April 30, 2012 Applicable only for Non-RPP Customers</v>
          </cell>
        </row>
        <row r="36">
          <cell r="D36" t="str">
            <v>Rate Rider for Global Adjustment Sub-Account (2011) – effective until April 30, 2012 Applicable only for Non-RPP Customers</v>
          </cell>
        </row>
        <row r="37">
          <cell r="D37" t="str">
            <v>Rate Rider for Global Adjustment Sub-Account Disposition – effective until April 30, 2012 Applicable only for Non-RPP Customers</v>
          </cell>
        </row>
        <row r="38">
          <cell r="D38" t="str">
            <v>Rate Rider for Global Adjustment Sub-Account Disposition – effective until April 30, 2014 Applicable only for Non-RPP Customers</v>
          </cell>
        </row>
        <row r="39">
          <cell r="D39" t="str">
            <v>Rate Rider for Global Adjustment Sub-Account Disposition (2010 credit) – effective until April 30, 2012 Applicable only for Non-RPP Customers</v>
          </cell>
        </row>
        <row r="40">
          <cell r="D40" t="str">
            <v>Rate Rider for Global Adjustment Sub-Account Disposition (2010 recalculated) – effective until April 30, 2013 Applicable only for Non-RPP Customers</v>
          </cell>
        </row>
        <row r="41">
          <cell r="D41" t="str">
            <v>Rate Rider for Global Adjustment Sub-Account Disposition (2010) – effective until April 30, 2012 Applicable only for Non-RPP Customers</v>
          </cell>
        </row>
        <row r="42">
          <cell r="D42" t="str">
            <v>Rate Rider for Global Adjustment Sub-Account Disposition (2010) – effective until April 30, 2013 Applicable only for Non-RPP Customers</v>
          </cell>
        </row>
        <row r="43">
          <cell r="D43" t="str">
            <v>Rate Rider for Global Adjustment Sub-Account Disposition (2010) – effective until April 30, 2014 Applicable only for Non-RPP Customers</v>
          </cell>
        </row>
        <row r="44">
          <cell r="D44" t="str">
            <v>Rate Rider for Global Adjustment Sub-Account Disposition (2011) – effective until April 30, 2012 Applicable only for Non-RPP Customers</v>
          </cell>
        </row>
        <row r="45">
          <cell r="D45" t="str">
            <v>Rate Rider for Global Adjustment Sub-Account Disposition (2011) – effective until April 30, 2012 Applicable only for Non-RPP Customers (per connection)</v>
          </cell>
        </row>
        <row r="46">
          <cell r="D46" t="str">
            <v>Rate Rider for Global Adjustment Sub-Account Disposition (2011) – effective until April 30, 2013 Applicable only for Non-RPP Customers</v>
          </cell>
        </row>
        <row r="47">
          <cell r="D47" t="str">
            <v>Rate Rider for Global Adjustment Sub-Account Disposition (2011) – effective until April 30, 2013 Applicable only for Non-RPP Customers and excluding Wholesale Market Participants</v>
          </cell>
        </row>
        <row r="48">
          <cell r="D48" t="str">
            <v>Rate Rider for Global Adjustment Sub-Account Disposition (2011) – effective until April 30, 2015 Applicable only for Non-RPP Customers</v>
          </cell>
        </row>
        <row r="49">
          <cell r="D49" t="str">
            <v>Rate Rider for Lost Revenue Adjustment Mechanism (LRAM) Recovery – effective until April 30, 2012</v>
          </cell>
        </row>
        <row r="50">
          <cell r="D50" t="str">
            <v>Rate Rider for Lost Revenue Adjustment Mechanism (LRAM) Recovery/Shared Savings Mechanism (SSM) Recovery – effective until April 30, 2012</v>
          </cell>
        </row>
        <row r="51">
          <cell r="D51" t="str">
            <v>Rate Rider for Lost Revenue Adjustment Mechanism (LRAM) Recovery/Shared Savings Mechanism (SSM) Recovery – effective until April 30, 2012</v>
          </cell>
        </row>
        <row r="52">
          <cell r="D52" t="str">
            <v>Rate Rider for Lost Revenue Adjustment Mechanism (LRAM) Recovery/Shared Savings Mechanism (SSM) Recovery – effective until April 30, 2013</v>
          </cell>
        </row>
        <row r="53">
          <cell r="D53" t="str">
            <v>Rate Rider for Lost Revenue Adjustment Mechanism (LRAM) Recovery/Shared Savings Mechanism (SSM) Recovery – effective until April 30, 2014</v>
          </cell>
        </row>
        <row r="54">
          <cell r="D54" t="str">
            <v>Rate Rider for Lost Revenue Adjustment Mechanism (LRAM) Recovery/Shared Savings Mechanism (SSM) Recovery – effective until December 31, 2012</v>
          </cell>
        </row>
        <row r="55">
          <cell r="D55" t="str">
            <v>Rate Rider for Lost Revenue Adjustment Mechanism (LRAM) Recovery/Shared Savings Mechanism (SSM) Recovery (2009) – effective until April 30, 2012</v>
          </cell>
        </row>
        <row r="56">
          <cell r="D56" t="str">
            <v>Rate Rider for Lost Revenue Adjustment Mechanism (LRAM) Recovery/Shared Savings Mechanism (SSM) Recovery (2011) – effective until April 30, 2012</v>
          </cell>
        </row>
        <row r="57">
          <cell r="D57" t="str">
            <v>Rate Rider for Lost Revenue Adjustment Mechanism (LRAM) Recovery/Shared Savings Mechanism (SSM) Recovery (2011) – effective until April 30, 2013</v>
          </cell>
        </row>
        <row r="58">
          <cell r="D58" t="str">
            <v>Rate Rider for Recalculated Deferral/Variance Account Disposition (2010) – effective until April 30, 2013</v>
          </cell>
        </row>
        <row r="59">
          <cell r="D59" t="str">
            <v>Rate Rider for Recovery of Foregone Revenue – effective until December 31, 2011</v>
          </cell>
        </row>
        <row r="60">
          <cell r="D60" t="str">
            <v>Rate Rider for Recovery of Incremental Capital Costs – effective until April 30, 2012</v>
          </cell>
        </row>
        <row r="61">
          <cell r="D61" t="str">
            <v>Rate Rider for Recovery of Incremental Capital Costs – effective until April 30, 2013</v>
          </cell>
        </row>
        <row r="62">
          <cell r="D62" t="str">
            <v>Rate Rider for Recovery of Late Payment Penalty Litigation Costs – effective until April 30, 2012</v>
          </cell>
        </row>
        <row r="63">
          <cell r="D63" t="str">
            <v>Rate Rider for Recovery of Late Payment Penalty Litigation Costs – effective until April 30, 2012 (per connection)</v>
          </cell>
        </row>
        <row r="64">
          <cell r="D64" t="str">
            <v>Rate Rider for Recovery of Late Payment Penalty Litigation Costs (per customer) – effective until April 30, 2012</v>
          </cell>
        </row>
        <row r="65">
          <cell r="D65" t="str">
            <v>Rate Rider for Recovery of Stranded Meter Assets – effective until December 31, 2012</v>
          </cell>
        </row>
        <row r="66">
          <cell r="D66" t="str">
            <v>Rate Rider for Regulatory Asset Recovery – effective until April 30, 2012</v>
          </cell>
        </row>
        <row r="67">
          <cell r="D67" t="str">
            <v>Rate Rider for Regulatory Asset Recovery – effective until April 30, 2013</v>
          </cell>
        </row>
        <row r="68">
          <cell r="D68" t="str">
            <v>Rate Rider for Return of Revenue Sufficiency – effective until December 31, 2011</v>
          </cell>
        </row>
        <row r="69">
          <cell r="D69" t="str">
            <v>Rate Rider for Return of Transformer Ownership Allowance Sufficiency – effective until December 31, 2011</v>
          </cell>
        </row>
        <row r="70">
          <cell r="D70" t="str">
            <v>Rate Rider for Smart Meter Incremental Revenue Requirement – in effect until the effective date of the next cost of service application</v>
          </cell>
        </row>
        <row r="71">
          <cell r="D71" t="str">
            <v>Rate Rider for Smart Meter Variance Account Disposition – effective until April 30, 2012</v>
          </cell>
        </row>
        <row r="72">
          <cell r="D72" t="str">
            <v>Rate Rider for Smart Meter Variance Account Disposition – effective until December 31, 2011</v>
          </cell>
        </row>
        <row r="73">
          <cell r="D73" t="str">
            <v>Rate Rider for Tax Change – effective until April 20, 2012</v>
          </cell>
        </row>
        <row r="74">
          <cell r="D74" t="str">
            <v>Rate Rider for Tax Change – effective until April 30, 2012</v>
          </cell>
        </row>
        <row r="75">
          <cell r="D75" t="str">
            <v>Rate Rider for Tax Change – effective until April 30, 2012 (per connection)</v>
          </cell>
        </row>
        <row r="76">
          <cell r="D76" t="str">
            <v>Rate Rider for Tax Change – Hydro One Networks - effective until April 30, 2012</v>
          </cell>
        </row>
        <row r="77">
          <cell r="D77" t="str">
            <v>Rate Rider for Tax Change – Waterloo North Hydro – effective until April 30, 2012</v>
          </cell>
        </row>
        <row r="78">
          <cell r="D78" t="str">
            <v>Rate Rider for Tax Change Dedicated LV Line – effective until April 30, 2012</v>
          </cell>
        </row>
        <row r="79">
          <cell r="D79" t="str">
            <v>Rate Rider for Tax Change Shared LV Line – effective until April 30, 2012</v>
          </cell>
        </row>
        <row r="80">
          <cell r="D80" t="str">
            <v>Rate Rider for Z-Factor Recovery – Effective until April 30, 2012</v>
          </cell>
        </row>
        <row r="81">
          <cell r="D81" t="str">
            <v>Retail Transmission Rate – Line and Transformation Connection Service Rate</v>
          </cell>
        </row>
        <row r="82">
          <cell r="D82" t="str">
            <v>Retail Transmission Rate – Line and Transformation Connection Service Rate – Interval Metered</v>
          </cell>
        </row>
        <row r="83">
          <cell r="D83" t="str">
            <v>Retail Transmission Rate – Line and Transformation Connection Service Rate – Interval Metered &lt; 1,000 kW</v>
          </cell>
        </row>
        <row r="84">
          <cell r="D84" t="str">
            <v>Retail Transmission Rate – Line and Transformation Connection Service Rate – Interval Metered &gt; 1,000 kW</v>
          </cell>
        </row>
        <row r="85">
          <cell r="D85" t="str">
            <v>Retail Transmission Rate – Line and Transformation Connection Service Rate – Interval Metered ≥ 1,000kW</v>
          </cell>
        </row>
        <row r="86">
          <cell r="D86" t="str">
            <v>Retail Transmission Rate – Line Connection Service Rate</v>
          </cell>
        </row>
        <row r="87">
          <cell r="D87" t="str">
            <v>Retail Transmission Rate – Network Service Rate</v>
          </cell>
        </row>
        <row r="88">
          <cell r="D88" t="str">
            <v>Retail Transmission Rate – Network Service Rate – Interval Metered</v>
          </cell>
        </row>
        <row r="89">
          <cell r="D89" t="str">
            <v>Retail Transmission Rate – Network Service Rate – Interval Metered &lt; 1,000 kW Rate</v>
          </cell>
        </row>
        <row r="90">
          <cell r="D90" t="str">
            <v>Retail Transmission Rate – Network Service Rate – Interval Metered &gt; 1,000 kW</v>
          </cell>
        </row>
        <row r="91">
          <cell r="D91" t="str">
            <v>Retail Transmission Rate – Network Service Rate – Interval Metered ≥ 1,000 kW</v>
          </cell>
        </row>
        <row r="92">
          <cell r="D92" t="str">
            <v>Retail Transmission Rate – Transformation Connection Service Rate</v>
          </cell>
        </row>
        <row r="93">
          <cell r="D93" t="str">
            <v>Service Charge</v>
          </cell>
        </row>
        <row r="94">
          <cell r="D94" t="str">
            <v>Service Charge (Based on 30 day month)</v>
          </cell>
        </row>
        <row r="95">
          <cell r="D95" t="str">
            <v>Service Charge (per account)</v>
          </cell>
        </row>
        <row r="96">
          <cell r="D96" t="str">
            <v>Service Charge (per connection)</v>
          </cell>
        </row>
        <row r="97">
          <cell r="D97" t="str">
            <v>Service Charge (per customer)</v>
          </cell>
        </row>
        <row r="98">
          <cell r="D98" t="str">
            <v>Service Charge for metered account</v>
          </cell>
        </row>
        <row r="99">
          <cell r="D99" t="str">
            <v>Service Charge for Unmetered Scattered Load account (per connection)</v>
          </cell>
        </row>
        <row r="100">
          <cell r="D100" t="str">
            <v>Smart Grid Rate Adder</v>
          </cell>
        </row>
        <row r="101">
          <cell r="D101" t="str">
            <v>Smart Meter Disposition Rider 2 – effective until next cost of service application</v>
          </cell>
        </row>
        <row r="102">
          <cell r="D102" t="str">
            <v>Smart Meter Disposition Rider 3 – effective until next cost of service application</v>
          </cell>
        </row>
        <row r="103">
          <cell r="D103" t="str">
            <v>Smart Meter Funding Adder</v>
          </cell>
        </row>
        <row r="104">
          <cell r="D104" t="str">
            <v>Smart Meter Funding Adder – effective until April 30, 2012</v>
          </cell>
        </row>
        <row r="105">
          <cell r="D105" t="str">
            <v>Smart Meter Funding Adder – effective until December 31, 2011</v>
          </cell>
        </row>
        <row r="106">
          <cell r="D106" t="str">
            <v>Smart Meter Funding Adder for metered account – effective until April 30, 2012</v>
          </cell>
        </row>
        <row r="107">
          <cell r="D107" t="str">
            <v>Standby Charge – for a month where standby power is not provided. The charge is applied to the contracted amount (e.g. nameplate rating of the generation facility).</v>
          </cell>
        </row>
        <row r="108">
          <cell r="D108" t="str">
            <v>Total Loss Factor – Primary Metered Customer &lt; 5,000 kW</v>
          </cell>
        </row>
        <row r="109">
          <cell r="D109" t="str">
            <v>Total Loss Factor – Primary Metered Customer &gt; 5,000 kW</v>
          </cell>
        </row>
        <row r="110">
          <cell r="D110" t="str">
            <v>Total Loss Factor – Secondary Metered Customer &lt; 5,000 kW</v>
          </cell>
        </row>
        <row r="111">
          <cell r="D111" t="str">
            <v>Total Loss Factor – Secondary Metered Customer &gt; 5,000 kW</v>
          </cell>
        </row>
        <row r="112">
          <cell r="D112" t="str">
            <v>Transmission Rate – Network Service Rate – Interval Metered</v>
          </cell>
        </row>
      </sheetData>
      <sheetData sheetId="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DC Info"/>
      <sheetName val="Index"/>
      <sheetName val="COS Flowchart"/>
      <sheetName val="List of Key References"/>
      <sheetName val="App.2-A_Requested_Approvals"/>
      <sheetName val="App.2-AA_Capital Projects"/>
      <sheetName val="App.2-AB_Capital Expenditures"/>
      <sheetName val="Hidden_CAPEX"/>
      <sheetName val="App.2-AC_Customer Engagement"/>
      <sheetName val="App.2-B_Acctg Instructions"/>
      <sheetName val="App.2-BA_Fixed Asset Cont"/>
      <sheetName val="Appendix 2-BB Service Life  "/>
      <sheetName val="App.2-C_DepExp"/>
      <sheetName val="App.2-D_Overhead"/>
      <sheetName val="App.2-EA_Account 1575 (2015)"/>
      <sheetName val="App.2-EB_Account 1576 (2012)"/>
      <sheetName val="App.2-EC_Account 1576 (2013)"/>
      <sheetName val="App.2-FA Proposed REG Invest."/>
      <sheetName val="Hidden_REG Invest."/>
      <sheetName val="App.2-FB Calc of REG Improvemnt"/>
      <sheetName val="Hidden_REG Improvement"/>
      <sheetName val="App.2-FC Calc of REG Expansion"/>
      <sheetName val="Hidden_REG Expansion"/>
      <sheetName val="App.2-G SQI"/>
      <sheetName val="App.2-H_Other_Oper_Rev"/>
      <sheetName val="Hidden_Other Revenue"/>
      <sheetName val="App_2-I LF_CDM"/>
      <sheetName val="lists"/>
      <sheetName val="App.2-IA_Load_Forecast_Instrct"/>
      <sheetName val="App.2-IB_Load_Forecast_Analysis"/>
      <sheetName val="App.2-JA_OM&amp;A_Summary_Analys"/>
      <sheetName val="Hidden_OM&amp;A Summary"/>
      <sheetName val="App.2-JB_OM&amp;A_Cost _Drivers"/>
      <sheetName val="App.2-JC_OMA Programs"/>
      <sheetName val="App.2-K_Employee Costs"/>
      <sheetName val="Hidden_Employee Costs"/>
      <sheetName val="App.2-L_OM&amp;A_per_Cust_FTE"/>
      <sheetName val="App.2-L_OM&amp;A_per_Cust_FTEE_exp"/>
      <sheetName val="App.2-M_Regulatory_Costs"/>
      <sheetName val="Hidden_RegulatoryCosts1"/>
      <sheetName val="Hidden_RegulatoryCosts2"/>
      <sheetName val="App.2-N_Corp_Cost_Allocation"/>
      <sheetName val="App.2-OA Capital Structure"/>
      <sheetName val="App.2-OB_Debt Instruments"/>
      <sheetName val="App.2-Q_Cost of Serv. Emb. Dx"/>
      <sheetName val="App.2-R_Loss Factors"/>
      <sheetName val="App.2-S_Stranded Meters"/>
      <sheetName val="App.2-Y_MIFRS Summary Impacts"/>
      <sheetName val="Sheet19"/>
      <sheetName val="App.2-YA_IFRS Transition Costs"/>
      <sheetName val="App.2-Z_Commodity Expense"/>
      <sheetName val="Sheet1"/>
    </sheetNames>
    <sheetDataSet>
      <sheetData sheetId="0">
        <row r="24">
          <cell r="E24">
            <v>2020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row r="1">
          <cell r="H1" t="str">
            <v>EB-2019-0048</v>
          </cell>
        </row>
      </sheetData>
      <sheetData sheetId="47"/>
      <sheetData sheetId="48"/>
      <sheetData sheetId="49"/>
      <sheetData sheetId="50"/>
      <sheetData sheetId="5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LOBs"/>
      <sheetName val="Financials"/>
      <sheetName val="Loads"/>
      <sheetName val="Classify"/>
      <sheetName val="Allocate"/>
      <sheetName val="F&amp;C"/>
      <sheetName val="Summary"/>
      <sheetName val="Macros"/>
      <sheetName val="Module1"/>
    </sheetNames>
    <sheetDataSet>
      <sheetData sheetId="0"/>
      <sheetData sheetId="1"/>
      <sheetData sheetId="2" refreshError="1">
        <row r="1">
          <cell r="A1" t="str">
            <v>LDC Name</v>
          </cell>
        </row>
      </sheetData>
      <sheetData sheetId="3"/>
      <sheetData sheetId="4"/>
      <sheetData sheetId="5"/>
      <sheetData sheetId="6"/>
      <sheetData sheetId="7"/>
      <sheetData sheetId="8" refreshError="1"/>
      <sheetData sheetId="9"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A1.Admin"/>
      <sheetName val="A2.HistoricalBalances"/>
      <sheetName val="A3.CustomerClasses"/>
      <sheetName val="A4.DistRates"/>
      <sheetName val="A5.RateRiders"/>
      <sheetName val="B1.GrossCapital"/>
      <sheetName val="B2.CapitalAmortization"/>
      <sheetName val="B3.ContGrossCapital"/>
      <sheetName val="B4.ContCapitalAmort"/>
      <sheetName val="B5.NetCapital"/>
      <sheetName val="B6.OMA"/>
      <sheetName val="C1.LossFactors"/>
      <sheetName val="C2.LoadForecast"/>
      <sheetName val="C2 -B. WMP and TDA Forecast"/>
      <sheetName val="C2. -C. SETTLMENT LF Tables"/>
      <sheetName val="C3.DistRevenue"/>
      <sheetName val="C3-1.DistRev at 2015 Rates"/>
      <sheetName val="C4.CommodityPrice"/>
      <sheetName val="C5.PassthruRates"/>
      <sheetName val="C6.LowVoltage"/>
      <sheetName val="C6.1 Low Voltage Worksheet"/>
      <sheetName val="C7.ServiceRevenues"/>
      <sheetName val="C8.RevenueOffsets"/>
      <sheetName val="D1.RateBase"/>
      <sheetName val="D2.Debt"/>
      <sheetName val="D3.CapitalStructure"/>
      <sheetName val="E1.BridgeYrPL"/>
      <sheetName val="E2.TestYrPL"/>
      <sheetName val="E3.CapitalInfo"/>
      <sheetName val="E4.PILsResults"/>
      <sheetName val="F1.RevRequirement"/>
      <sheetName val="F1.1 Rev Req"/>
      <sheetName val="F2.CostAllocation"/>
      <sheetName val="F3.RevenueAllocation"/>
      <sheetName val="F4.RateDesign"/>
      <sheetName val="F5.FixedVarRevenue"/>
      <sheetName val="H1.RatesCheck"/>
      <sheetName val="H2.FinalRates"/>
      <sheetName val="SGH5. Distribution Bill Impacts"/>
      <sheetName val="H3.FinalRateRiders"/>
      <sheetName val="H4.ImpactSummary"/>
      <sheetName val="BlankImpact"/>
      <sheetName val="H5.BillImpacts"/>
      <sheetName val="S1.BridgeYrProForma"/>
      <sheetName val="S2.TestYrProForma"/>
      <sheetName val="S3.TestYrNewRates"/>
      <sheetName val="S4.VarBS"/>
      <sheetName val="S5.VarPL"/>
      <sheetName val="S6.VarRateBase"/>
      <sheetName val="S7.VarSuffDef"/>
      <sheetName val="X11.PLtrend"/>
      <sheetName val="X12.PLvariances"/>
      <sheetName val="X13.BStrend"/>
      <sheetName val="X14.BSvariances"/>
      <sheetName val="X21.CapitalCont"/>
      <sheetName val="X22.RBtrend"/>
      <sheetName val="X23.RBvariances"/>
      <sheetName val="X31.RevSuffDef"/>
      <sheetName val="X32.RevenueReq"/>
      <sheetName val="X91.RatesSched"/>
      <sheetName val="Y1.PrescribedRates"/>
      <sheetName val="Y2.ChartOfAccts"/>
      <sheetName val="Y3.AmortAccts"/>
      <sheetName val="Y4.PassthruAccts"/>
      <sheetName val="Y5.DistRateAccts"/>
      <sheetName val="Y6.ServiceRevAccts"/>
      <sheetName val="Y7.RPPrates"/>
      <sheetName val="Y8.VarianceThresholds"/>
      <sheetName val="Z1.ModelVariables"/>
      <sheetName val="Z2.ModelTables"/>
      <sheetName val="Z0.Disclaimer"/>
      <sheetName val="Accounts adde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62">
          <cell r="O62">
            <v>280799.39491494728</v>
          </cell>
        </row>
        <row r="86">
          <cell r="O86">
            <v>151321660.38356465</v>
          </cell>
        </row>
      </sheetData>
      <sheetData sheetId="14">
        <row r="8">
          <cell r="N8">
            <v>4516196.2324179234</v>
          </cell>
        </row>
      </sheetData>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RR 2.1.5 2018"/>
      <sheetName val="Sheet2"/>
      <sheetName val="Transition B-A Customer 1"/>
      <sheetName val="Sheet1"/>
      <sheetName val="GA Modifier stuff"/>
      <sheetName val="IESO GA Modifier"/>
      <sheetName val="GS &gt; 50 Data"/>
    </sheetNames>
    <sheetDataSet>
      <sheetData sheetId="0">
        <row r="28">
          <cell r="J28">
            <v>1.8503480506892184E-2</v>
          </cell>
        </row>
        <row r="39">
          <cell r="F39">
            <v>9.9942469107422618E-2</v>
          </cell>
        </row>
      </sheetData>
      <sheetData sheetId="1">
        <row r="54">
          <cell r="H54">
            <v>0.11436692923401896</v>
          </cell>
        </row>
      </sheetData>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86"/>
  <sheetViews>
    <sheetView tabSelected="1" zoomScale="65" zoomScaleNormal="65" workbookViewId="0">
      <selection activeCell="E93" sqref="E93"/>
    </sheetView>
  </sheetViews>
  <sheetFormatPr defaultRowHeight="15.35" outlineLevelRow="1"/>
  <cols>
    <col min="1" max="1" width="9.33203125" customWidth="1"/>
    <col min="2" max="2" width="25.6640625" customWidth="1"/>
    <col min="3" max="3" width="0.88671875" customWidth="1"/>
    <col min="4" max="4" width="8.44140625" customWidth="1"/>
    <col min="5" max="5" width="7.77734375" customWidth="1"/>
    <col min="6" max="6" width="19.77734375" bestFit="1" customWidth="1"/>
    <col min="7" max="7" width="20.77734375" bestFit="1" customWidth="1"/>
    <col min="8" max="8" width="14.6640625" bestFit="1" customWidth="1"/>
    <col min="9" max="9" width="15.109375" bestFit="1" customWidth="1"/>
    <col min="10" max="10" width="14.109375" bestFit="1" customWidth="1"/>
    <col min="11" max="11" width="14.44140625" bestFit="1" customWidth="1"/>
    <col min="12" max="12" width="12.88671875" customWidth="1"/>
    <col min="13" max="13" width="9.21875" customWidth="1"/>
    <col min="14" max="14" width="7.77734375" customWidth="1"/>
    <col min="15" max="15" width="10" customWidth="1"/>
    <col min="16" max="16" width="12.44140625" bestFit="1" customWidth="1"/>
    <col min="17" max="17" width="12" bestFit="1" customWidth="1"/>
  </cols>
  <sheetData>
    <row r="1" spans="1:19">
      <c r="A1" s="1"/>
      <c r="B1" s="2"/>
      <c r="C1" s="1"/>
      <c r="D1" s="1"/>
      <c r="E1" s="1"/>
      <c r="F1" s="1"/>
      <c r="G1" s="1"/>
      <c r="H1" s="1"/>
      <c r="I1" s="1"/>
      <c r="J1" s="1"/>
      <c r="K1" s="1"/>
      <c r="L1" s="1"/>
      <c r="M1" s="3" t="s">
        <v>0</v>
      </c>
      <c r="N1" s="4" t="str">
        <f>'[6]App.2-S_Stranded Meters'!H1</f>
        <v>EB-2019-0048</v>
      </c>
      <c r="O1" s="5"/>
      <c r="P1" s="1"/>
      <c r="Q1" s="1"/>
      <c r="R1" s="1"/>
      <c r="S1" s="1"/>
    </row>
    <row r="2" spans="1:19">
      <c r="A2" s="187" t="s">
        <v>1</v>
      </c>
      <c r="B2" s="187"/>
      <c r="C2" s="187"/>
      <c r="D2" s="187"/>
      <c r="E2" s="187"/>
      <c r="F2" s="187"/>
      <c r="G2" s="1"/>
      <c r="H2" s="1"/>
      <c r="I2" s="1"/>
      <c r="J2" s="1"/>
      <c r="K2" s="1"/>
      <c r="L2" s="1"/>
      <c r="M2" s="3" t="s">
        <v>2</v>
      </c>
      <c r="N2" s="6"/>
      <c r="O2" s="7"/>
      <c r="P2" s="1"/>
      <c r="Q2" s="1"/>
      <c r="R2" s="1"/>
      <c r="S2" s="1"/>
    </row>
    <row r="3" spans="1:19" ht="31.35" customHeight="1">
      <c r="A3" s="187"/>
      <c r="B3" s="187"/>
      <c r="C3" s="187"/>
      <c r="D3" s="187"/>
      <c r="E3" s="187"/>
      <c r="F3" s="187"/>
      <c r="G3" s="1"/>
      <c r="H3" s="1"/>
      <c r="I3" s="1"/>
      <c r="J3" s="1"/>
      <c r="K3" s="1"/>
      <c r="L3" s="1"/>
      <c r="M3" s="3" t="s">
        <v>3</v>
      </c>
      <c r="N3" s="6"/>
      <c r="O3" s="7"/>
      <c r="P3" s="1"/>
      <c r="Q3" s="1"/>
      <c r="R3" s="1"/>
      <c r="S3" s="1"/>
    </row>
    <row r="4" spans="1:19">
      <c r="A4" s="1"/>
      <c r="B4" s="8"/>
      <c r="C4" s="1"/>
      <c r="D4" s="1"/>
      <c r="E4" s="1"/>
      <c r="F4" s="1"/>
      <c r="G4" s="1"/>
      <c r="H4" s="1"/>
      <c r="I4" s="1"/>
      <c r="J4" s="1"/>
      <c r="K4" s="1"/>
      <c r="L4" s="1"/>
      <c r="M4" s="3" t="s">
        <v>4</v>
      </c>
      <c r="N4" s="6"/>
      <c r="O4" s="7"/>
      <c r="P4" s="1"/>
      <c r="Q4" s="1"/>
      <c r="R4" s="1"/>
      <c r="S4" s="1"/>
    </row>
    <row r="5" spans="1:19">
      <c r="A5" s="1"/>
      <c r="B5" s="8"/>
      <c r="C5" s="1"/>
      <c r="D5" s="1"/>
      <c r="E5" s="1"/>
      <c r="F5" s="1"/>
      <c r="G5" s="1"/>
      <c r="H5" s="1"/>
      <c r="I5" s="1"/>
      <c r="J5" s="1"/>
      <c r="K5" s="1"/>
      <c r="L5" s="1"/>
      <c r="M5" s="3" t="s">
        <v>5</v>
      </c>
      <c r="N5" s="9"/>
      <c r="O5" s="5"/>
      <c r="P5" s="1"/>
      <c r="Q5" s="1"/>
      <c r="R5" s="1"/>
      <c r="S5" s="1"/>
    </row>
    <row r="6" spans="1:19">
      <c r="A6" s="1"/>
      <c r="B6" s="8"/>
      <c r="C6" s="1"/>
      <c r="D6" s="1"/>
      <c r="E6" s="1"/>
      <c r="F6" s="1"/>
      <c r="G6" s="1"/>
      <c r="H6" s="1"/>
      <c r="I6" s="1"/>
      <c r="J6" s="1"/>
      <c r="K6" s="1"/>
      <c r="L6" s="1"/>
      <c r="M6" s="3"/>
      <c r="N6" s="4"/>
      <c r="O6" s="10"/>
      <c r="P6" s="1"/>
      <c r="Q6" s="1"/>
      <c r="R6" s="1"/>
      <c r="S6" s="1"/>
    </row>
    <row r="7" spans="1:19">
      <c r="A7" s="1"/>
      <c r="B7" s="8"/>
      <c r="C7" s="1"/>
      <c r="D7" s="1"/>
      <c r="E7" s="1"/>
      <c r="F7" s="1"/>
      <c r="G7" s="1"/>
      <c r="H7" s="1"/>
      <c r="I7" s="1"/>
      <c r="J7" s="1"/>
      <c r="K7" s="1"/>
      <c r="L7" s="1"/>
      <c r="M7" s="3" t="s">
        <v>6</v>
      </c>
      <c r="N7" s="9" t="s">
        <v>77</v>
      </c>
      <c r="O7" s="5"/>
      <c r="P7" s="1"/>
      <c r="Q7" s="1"/>
      <c r="R7" s="1"/>
      <c r="S7" s="1"/>
    </row>
    <row r="8" spans="1:19">
      <c r="A8" s="1"/>
      <c r="B8" s="8"/>
      <c r="C8" s="1"/>
      <c r="D8" s="1"/>
      <c r="E8" s="1"/>
      <c r="F8" s="1"/>
      <c r="G8" s="1"/>
      <c r="H8" s="1"/>
      <c r="I8" s="1"/>
      <c r="J8" s="1"/>
      <c r="K8" s="1"/>
      <c r="L8" s="1"/>
      <c r="M8" s="11"/>
      <c r="N8" s="1"/>
      <c r="O8" s="11"/>
      <c r="P8" s="1"/>
      <c r="Q8" s="1"/>
      <c r="R8" s="1"/>
      <c r="S8" s="1"/>
    </row>
    <row r="9" spans="1:19" ht="18">
      <c r="A9" s="1"/>
      <c r="B9" s="188" t="s">
        <v>7</v>
      </c>
      <c r="C9" s="188"/>
      <c r="D9" s="188"/>
      <c r="E9" s="188"/>
      <c r="F9" s="188"/>
      <c r="G9" s="188"/>
      <c r="H9" s="188"/>
      <c r="I9" s="188"/>
      <c r="J9" s="188"/>
      <c r="K9" s="188"/>
      <c r="L9" s="188"/>
      <c r="M9" s="188"/>
      <c r="N9" s="188"/>
      <c r="O9" s="188"/>
      <c r="P9" s="188"/>
      <c r="Q9" s="188"/>
      <c r="R9" s="188"/>
      <c r="S9" s="188"/>
    </row>
    <row r="10" spans="1:19" ht="18">
      <c r="B10" s="188" t="s">
        <v>8</v>
      </c>
      <c r="C10" s="188"/>
      <c r="D10" s="188"/>
      <c r="E10" s="188"/>
      <c r="F10" s="188"/>
      <c r="G10" s="188"/>
      <c r="H10" s="188"/>
      <c r="I10" s="188"/>
      <c r="J10" s="188"/>
      <c r="K10" s="188"/>
      <c r="L10" s="188"/>
      <c r="M10" s="188"/>
      <c r="N10" s="188"/>
      <c r="O10" s="188"/>
      <c r="P10" s="12"/>
      <c r="Q10" s="12"/>
      <c r="R10" s="12"/>
      <c r="S10" s="12"/>
    </row>
    <row r="11" spans="1:19" ht="18">
      <c r="A11" s="1"/>
      <c r="B11" s="13"/>
      <c r="C11" s="13"/>
      <c r="D11" s="13"/>
      <c r="E11" s="13"/>
      <c r="F11" s="13"/>
      <c r="G11" s="13"/>
      <c r="H11" s="13"/>
      <c r="I11" s="13"/>
      <c r="J11" s="13"/>
      <c r="K11" s="13"/>
      <c r="L11" s="13"/>
      <c r="M11" s="13"/>
      <c r="N11" s="13"/>
      <c r="O11" s="13"/>
      <c r="P11" s="13"/>
      <c r="Q11" s="13"/>
      <c r="R11" s="13"/>
      <c r="S11" s="13"/>
    </row>
    <row r="12" spans="1:19" ht="18.7" thickBot="1">
      <c r="A12" s="1"/>
      <c r="B12" s="13"/>
      <c r="C12" s="13"/>
      <c r="D12" s="13"/>
      <c r="E12" s="13"/>
      <c r="F12" s="13"/>
      <c r="G12" s="13"/>
      <c r="H12" s="13"/>
      <c r="I12" s="13"/>
      <c r="J12" s="13"/>
      <c r="K12" s="13"/>
      <c r="L12" s="13"/>
      <c r="M12" s="13"/>
      <c r="N12" s="13"/>
      <c r="O12" s="13"/>
      <c r="P12" s="13"/>
      <c r="Q12" s="13"/>
      <c r="R12" s="13"/>
      <c r="S12" s="13"/>
    </row>
    <row r="13" spans="1:19" ht="16.7" thickBot="1">
      <c r="A13" s="14" t="s">
        <v>9</v>
      </c>
      <c r="B13" s="15" t="s">
        <v>10</v>
      </c>
      <c r="C13" s="1"/>
      <c r="D13" s="189" t="s">
        <v>71</v>
      </c>
      <c r="E13" s="190"/>
      <c r="F13" s="190"/>
      <c r="G13" s="190"/>
      <c r="H13" s="190"/>
      <c r="I13" s="190"/>
      <c r="J13" s="190"/>
      <c r="K13" s="190"/>
      <c r="L13" s="190"/>
      <c r="M13" s="190"/>
      <c r="N13" s="190"/>
      <c r="O13" s="191"/>
      <c r="P13" s="1"/>
      <c r="Q13" s="1"/>
      <c r="R13" s="1"/>
      <c r="S13" s="1"/>
    </row>
    <row r="14" spans="1:19" ht="16" thickBot="1">
      <c r="A14" s="1"/>
      <c r="B14" s="16"/>
      <c r="C14" s="1"/>
      <c r="D14" s="1"/>
      <c r="E14" s="1"/>
      <c r="F14" s="1"/>
      <c r="G14" s="1"/>
      <c r="H14" s="1"/>
      <c r="I14" s="1"/>
      <c r="J14" s="1"/>
      <c r="K14" s="1"/>
      <c r="L14" s="1"/>
      <c r="M14" s="1"/>
      <c r="N14" s="1"/>
      <c r="O14" s="1"/>
      <c r="P14" s="1"/>
      <c r="Q14" s="1"/>
      <c r="R14" s="1"/>
      <c r="S14" s="1"/>
    </row>
    <row r="15" spans="1:19" ht="16" thickBot="1">
      <c r="A15" s="1"/>
      <c r="B15" s="16"/>
      <c r="C15" s="1"/>
      <c r="D15" s="1"/>
      <c r="E15" s="1"/>
      <c r="F15" s="1"/>
      <c r="G15" s="1"/>
      <c r="H15" s="1"/>
      <c r="I15" s="192" t="s">
        <v>11</v>
      </c>
      <c r="J15" s="193"/>
      <c r="K15" s="193"/>
      <c r="L15" s="194" t="s">
        <v>12</v>
      </c>
      <c r="M15" s="192" t="s">
        <v>13</v>
      </c>
      <c r="N15" s="196"/>
      <c r="O15" s="1"/>
      <c r="P15" s="1"/>
      <c r="Q15" s="1"/>
      <c r="R15" s="1"/>
      <c r="S15" s="1"/>
    </row>
    <row r="16" spans="1:19" ht="16" thickBot="1">
      <c r="A16" s="17"/>
      <c r="B16" s="18" t="s">
        <v>7</v>
      </c>
      <c r="C16" s="19" t="s">
        <v>14</v>
      </c>
      <c r="D16" s="197"/>
      <c r="E16" s="197"/>
      <c r="F16" s="17"/>
      <c r="G16" s="17"/>
      <c r="H16" s="17"/>
      <c r="I16" s="20" t="s">
        <v>15</v>
      </c>
      <c r="J16" s="20" t="s">
        <v>16</v>
      </c>
      <c r="K16" s="21" t="s">
        <v>17</v>
      </c>
      <c r="L16" s="195"/>
      <c r="M16" s="22" t="s">
        <v>11</v>
      </c>
      <c r="N16" s="23" t="s">
        <v>12</v>
      </c>
      <c r="O16" s="17"/>
      <c r="P16" s="17"/>
      <c r="Q16" s="17"/>
      <c r="R16" s="17"/>
      <c r="S16" s="17"/>
    </row>
    <row r="17" spans="1:19" ht="67.349999999999994" customHeight="1">
      <c r="A17" s="24"/>
      <c r="B17" s="25" t="s">
        <v>18</v>
      </c>
      <c r="C17" s="26"/>
      <c r="D17" s="181" t="s">
        <v>76</v>
      </c>
      <c r="E17" s="182"/>
      <c r="F17" s="27" t="s">
        <v>19</v>
      </c>
      <c r="G17" s="28" t="s">
        <v>20</v>
      </c>
      <c r="H17" s="24"/>
      <c r="I17" s="183"/>
      <c r="J17" s="184"/>
      <c r="K17" s="185"/>
      <c r="L17" s="20"/>
      <c r="M17" s="29" t="s">
        <v>21</v>
      </c>
      <c r="N17" s="29" t="s">
        <v>21</v>
      </c>
      <c r="O17" s="24"/>
      <c r="P17" s="24"/>
      <c r="Q17" s="24"/>
      <c r="R17" s="24"/>
      <c r="S17" s="24"/>
    </row>
    <row r="18" spans="1:19">
      <c r="A18" s="24"/>
      <c r="B18" s="30" t="s">
        <v>22</v>
      </c>
      <c r="C18" s="30"/>
      <c r="D18" s="186">
        <v>191522219.34715238</v>
      </c>
      <c r="E18" s="186"/>
      <c r="F18" s="31">
        <v>0</v>
      </c>
      <c r="G18" s="32">
        <f>+D18-F18</f>
        <v>191522219.34715238</v>
      </c>
      <c r="H18" s="24"/>
      <c r="I18" s="135">
        <v>0</v>
      </c>
      <c r="J18" s="133">
        <v>3543827.6523267562</v>
      </c>
      <c r="K18" s="34">
        <f>SUM(I18:J18)</f>
        <v>3543827.6523267562</v>
      </c>
      <c r="L18" s="35">
        <f t="shared" ref="L18:L26" si="0">G18-(I18+J18)</f>
        <v>187978391.69482562</v>
      </c>
      <c r="M18" s="36">
        <f t="shared" ref="M18:M23" si="1">+K18/D18</f>
        <v>1.8503480506892146E-2</v>
      </c>
      <c r="N18" s="36">
        <f t="shared" ref="N18:N23" si="2">+L18/D18</f>
        <v>0.98149651949310779</v>
      </c>
      <c r="O18" s="37"/>
      <c r="P18" s="134"/>
      <c r="Q18" s="24"/>
      <c r="R18" s="24"/>
      <c r="S18" s="24"/>
    </row>
    <row r="19" spans="1:19">
      <c r="A19" s="24"/>
      <c r="B19" s="30" t="s">
        <v>23</v>
      </c>
      <c r="C19" s="30"/>
      <c r="D19" s="186">
        <v>78969212.132375151</v>
      </c>
      <c r="E19" s="186"/>
      <c r="F19" s="31">
        <v>0</v>
      </c>
      <c r="G19" s="32">
        <f t="shared" ref="G19:G27" si="3">+D19-F19</f>
        <v>78969212.132375151</v>
      </c>
      <c r="H19" s="24"/>
      <c r="I19" s="133">
        <v>0</v>
      </c>
      <c r="J19" s="133">
        <v>11816177.289080963</v>
      </c>
      <c r="K19" s="34">
        <f t="shared" ref="K19:K23" si="4">SUM(I19:J19)</f>
        <v>11816177.289080963</v>
      </c>
      <c r="L19" s="35">
        <f t="shared" si="0"/>
        <v>67153034.843294188</v>
      </c>
      <c r="M19" s="36">
        <f t="shared" si="1"/>
        <v>0.14963017826838193</v>
      </c>
      <c r="N19" s="36">
        <f t="shared" si="2"/>
        <v>0.85036982173161813</v>
      </c>
      <c r="O19" s="24"/>
      <c r="P19" s="134"/>
      <c r="Q19" s="24"/>
      <c r="R19" s="24"/>
      <c r="S19" s="24"/>
    </row>
    <row r="20" spans="1:19">
      <c r="A20" s="24"/>
      <c r="B20" s="30" t="s">
        <v>72</v>
      </c>
      <c r="C20" s="30"/>
      <c r="D20" s="186">
        <v>284341761.09226388</v>
      </c>
      <c r="E20" s="186"/>
      <c r="F20" s="31">
        <v>32519287.218649112</v>
      </c>
      <c r="G20" s="32">
        <f t="shared" si="3"/>
        <v>251822473.87361476</v>
      </c>
      <c r="H20" s="24"/>
      <c r="I20" s="133">
        <v>212442499.86770618</v>
      </c>
      <c r="J20" s="133">
        <v>18154923.049806472</v>
      </c>
      <c r="K20" s="34">
        <f t="shared" si="4"/>
        <v>230597422.91751266</v>
      </c>
      <c r="L20" s="35">
        <f t="shared" si="0"/>
        <v>21225050.956102103</v>
      </c>
      <c r="M20" s="36">
        <f t="shared" si="1"/>
        <v>0.81098682807513411</v>
      </c>
      <c r="N20" s="36">
        <f t="shared" si="2"/>
        <v>7.464626678321426E-2</v>
      </c>
      <c r="O20" s="37"/>
      <c r="P20" s="134"/>
      <c r="Q20" s="24"/>
      <c r="R20" s="24"/>
      <c r="S20" s="24"/>
    </row>
    <row r="21" spans="1:19">
      <c r="A21" s="24"/>
      <c r="B21" s="30" t="s">
        <v>73</v>
      </c>
      <c r="C21" s="30"/>
      <c r="D21" s="186">
        <v>152451415.55258805</v>
      </c>
      <c r="E21" s="186"/>
      <c r="F21" s="31">
        <f>D21</f>
        <v>152451415.55258805</v>
      </c>
      <c r="G21" s="32">
        <f t="shared" si="3"/>
        <v>0</v>
      </c>
      <c r="H21" s="24"/>
      <c r="I21" s="133">
        <v>0</v>
      </c>
      <c r="J21" s="33">
        <v>0</v>
      </c>
      <c r="K21" s="34">
        <f t="shared" si="4"/>
        <v>0</v>
      </c>
      <c r="L21" s="35">
        <v>0</v>
      </c>
      <c r="M21" s="36">
        <v>1</v>
      </c>
      <c r="N21" s="36">
        <f t="shared" si="2"/>
        <v>0</v>
      </c>
      <c r="O21" s="37"/>
      <c r="P21" s="134"/>
      <c r="Q21" s="24"/>
      <c r="R21" s="24"/>
      <c r="S21" s="24"/>
    </row>
    <row r="22" spans="1:19">
      <c r="A22" s="24"/>
      <c r="B22" s="30" t="s">
        <v>24</v>
      </c>
      <c r="C22" s="30"/>
      <c r="D22" s="186">
        <v>1143743.0342980449</v>
      </c>
      <c r="E22" s="186"/>
      <c r="F22" s="31">
        <v>0</v>
      </c>
      <c r="G22" s="32">
        <f t="shared" si="3"/>
        <v>1143743.0342980449</v>
      </c>
      <c r="H22" s="24"/>
      <c r="I22" s="133">
        <v>0</v>
      </c>
      <c r="J22" s="33">
        <v>1143743.03429804</v>
      </c>
      <c r="K22" s="34">
        <f t="shared" si="4"/>
        <v>1143743.03429804</v>
      </c>
      <c r="L22" s="35">
        <f t="shared" si="0"/>
        <v>4.8894435167312622E-9</v>
      </c>
      <c r="M22" s="36">
        <f t="shared" si="1"/>
        <v>0.99999999999999567</v>
      </c>
      <c r="N22" s="36">
        <f t="shared" si="2"/>
        <v>4.274949328746806E-15</v>
      </c>
      <c r="O22" s="37"/>
      <c r="P22" s="134"/>
      <c r="Q22" s="24"/>
      <c r="R22" s="24"/>
      <c r="S22" s="24"/>
    </row>
    <row r="23" spans="1:19">
      <c r="A23" s="24"/>
      <c r="B23" s="30" t="s">
        <v>25</v>
      </c>
      <c r="C23" s="30"/>
      <c r="D23" s="186">
        <v>1904476.3875408515</v>
      </c>
      <c r="E23" s="186"/>
      <c r="F23" s="31">
        <v>0</v>
      </c>
      <c r="G23" s="32">
        <f t="shared" si="3"/>
        <v>1904476.3875408515</v>
      </c>
      <c r="H23" s="24"/>
      <c r="I23" s="133">
        <v>1904476.3875408501</v>
      </c>
      <c r="J23" s="33">
        <v>0</v>
      </c>
      <c r="K23" s="34">
        <f t="shared" si="4"/>
        <v>1904476.3875408501</v>
      </c>
      <c r="L23" s="35">
        <f t="shared" si="0"/>
        <v>0</v>
      </c>
      <c r="M23" s="36">
        <f t="shared" si="1"/>
        <v>0.99999999999999922</v>
      </c>
      <c r="N23" s="36">
        <f t="shared" si="2"/>
        <v>0</v>
      </c>
      <c r="O23" s="37"/>
      <c r="P23" s="134"/>
      <c r="Q23" s="24"/>
      <c r="R23" s="24"/>
      <c r="S23" s="24"/>
    </row>
    <row r="24" spans="1:19">
      <c r="A24" s="24"/>
      <c r="B24" s="30" t="s">
        <v>74</v>
      </c>
      <c r="C24" s="30"/>
      <c r="D24" s="186"/>
      <c r="E24" s="186"/>
      <c r="F24" s="31"/>
      <c r="G24" s="32">
        <f t="shared" si="3"/>
        <v>0</v>
      </c>
      <c r="H24" s="24"/>
      <c r="I24" s="33"/>
      <c r="J24" s="33"/>
      <c r="K24" s="34"/>
      <c r="L24" s="35">
        <f t="shared" si="0"/>
        <v>0</v>
      </c>
      <c r="M24" s="36"/>
      <c r="N24" s="36"/>
      <c r="O24" s="37"/>
      <c r="P24" s="24"/>
      <c r="Q24" s="24"/>
      <c r="R24" s="24"/>
      <c r="S24" s="24"/>
    </row>
    <row r="25" spans="1:19">
      <c r="A25" s="24"/>
      <c r="B25" s="30"/>
      <c r="C25" s="30"/>
      <c r="D25" s="186"/>
      <c r="E25" s="186"/>
      <c r="F25" s="31"/>
      <c r="G25" s="32">
        <f t="shared" si="3"/>
        <v>0</v>
      </c>
      <c r="H25" s="24"/>
      <c r="I25" s="33"/>
      <c r="J25" s="33"/>
      <c r="K25" s="34"/>
      <c r="L25" s="35">
        <f t="shared" si="0"/>
        <v>0</v>
      </c>
      <c r="M25" s="36"/>
      <c r="N25" s="36"/>
      <c r="O25" s="37"/>
      <c r="P25" s="24"/>
      <c r="Q25" s="24"/>
      <c r="R25" s="24"/>
      <c r="S25" s="24"/>
    </row>
    <row r="26" spans="1:19">
      <c r="A26" s="24"/>
      <c r="B26" s="30"/>
      <c r="C26" s="30"/>
      <c r="D26" s="186"/>
      <c r="E26" s="186"/>
      <c r="F26" s="31"/>
      <c r="G26" s="32">
        <f t="shared" si="3"/>
        <v>0</v>
      </c>
      <c r="H26" s="24"/>
      <c r="I26" s="33"/>
      <c r="J26" s="33"/>
      <c r="K26" s="34"/>
      <c r="L26" s="35">
        <f t="shared" si="0"/>
        <v>0</v>
      </c>
      <c r="M26" s="36"/>
      <c r="N26" s="36"/>
      <c r="O26" s="37"/>
      <c r="P26" s="24"/>
      <c r="Q26" s="24"/>
      <c r="R26" s="24"/>
      <c r="S26" s="24"/>
    </row>
    <row r="27" spans="1:19">
      <c r="A27" s="24"/>
      <c r="B27" s="38" t="s">
        <v>26</v>
      </c>
      <c r="C27" s="39" t="s">
        <v>14</v>
      </c>
      <c r="D27" s="180">
        <f>SUM(D18:E26)</f>
        <v>710332827.54621828</v>
      </c>
      <c r="E27" s="180"/>
      <c r="F27" s="40">
        <f>SUM(F18:F26)</f>
        <v>184970702.77123716</v>
      </c>
      <c r="G27" s="40">
        <f t="shared" si="3"/>
        <v>525362124.77498114</v>
      </c>
      <c r="H27" s="24"/>
      <c r="I27" s="40">
        <f>SUM(I18:I26)</f>
        <v>214346976.25524703</v>
      </c>
      <c r="J27" s="40">
        <f>SUM(J18:J26)</f>
        <v>34658671.025512233</v>
      </c>
      <c r="K27" s="41">
        <f>SUM(K18:K26)</f>
        <v>249005647.28075925</v>
      </c>
      <c r="L27" s="40">
        <f>SUM(L18:L26)</f>
        <v>276356477.49422193</v>
      </c>
      <c r="M27" s="42"/>
      <c r="N27" s="42"/>
      <c r="O27" s="43"/>
      <c r="P27" s="24"/>
      <c r="Q27" s="24"/>
      <c r="R27" s="24"/>
      <c r="S27" s="24"/>
    </row>
    <row r="28" spans="1:19">
      <c r="A28" s="24"/>
      <c r="B28" s="44" t="s">
        <v>21</v>
      </c>
      <c r="C28" s="45" t="s">
        <v>14</v>
      </c>
      <c r="D28" s="170">
        <f>$D$27/$D$27</f>
        <v>1</v>
      </c>
      <c r="E28" s="170"/>
      <c r="F28" s="36"/>
      <c r="G28" s="36">
        <v>1</v>
      </c>
      <c r="H28" s="24"/>
      <c r="I28" s="36">
        <f>$I$27/$G$27</f>
        <v>0.40799853310143813</v>
      </c>
      <c r="J28" s="36">
        <f>$J$27/$G$27</f>
        <v>6.5971011976466626E-2</v>
      </c>
      <c r="K28" s="24"/>
      <c r="L28" s="36">
        <f>$L$27/$G$27</f>
        <v>0.52603045492209533</v>
      </c>
      <c r="M28" s="36">
        <f>I28+J28</f>
        <v>0.47396954507790479</v>
      </c>
      <c r="N28" s="46">
        <f>L28</f>
        <v>0.52603045492209533</v>
      </c>
      <c r="O28" s="47">
        <f>M28+N28</f>
        <v>1</v>
      </c>
      <c r="P28" s="24"/>
      <c r="Q28" s="24"/>
      <c r="R28" s="24"/>
      <c r="S28" s="24"/>
    </row>
    <row r="29" spans="1:19" ht="16" thickBot="1">
      <c r="A29" s="48"/>
      <c r="B29" s="49"/>
      <c r="C29" s="50"/>
      <c r="D29" s="51"/>
      <c r="E29" s="51"/>
      <c r="F29" s="51"/>
      <c r="G29" s="51"/>
      <c r="H29" s="48"/>
      <c r="I29" s="51"/>
      <c r="J29" s="51"/>
      <c r="K29" s="48"/>
      <c r="L29" s="51"/>
      <c r="M29" s="51"/>
      <c r="N29" s="51"/>
      <c r="O29" s="52"/>
      <c r="P29" s="24"/>
      <c r="Q29" s="24"/>
      <c r="R29" s="24"/>
      <c r="S29" s="24"/>
    </row>
    <row r="30" spans="1:19">
      <c r="A30" s="24"/>
      <c r="B30" s="53"/>
      <c r="C30" s="54"/>
      <c r="D30" s="55"/>
      <c r="E30" s="55"/>
      <c r="F30" s="55"/>
      <c r="G30" s="55"/>
      <c r="H30" s="24"/>
      <c r="I30" s="55"/>
      <c r="J30" s="55"/>
      <c r="K30" s="24"/>
      <c r="L30" s="55"/>
      <c r="M30" s="55"/>
      <c r="N30" s="55"/>
      <c r="O30" s="56"/>
      <c r="P30" s="24"/>
      <c r="Q30" s="24"/>
      <c r="R30" s="24"/>
      <c r="S30" s="24"/>
    </row>
    <row r="31" spans="1:19" ht="16.7" thickBot="1">
      <c r="A31" s="57" t="s">
        <v>27</v>
      </c>
      <c r="B31" s="15" t="str">
        <f xml:space="preserve"> TestYear &amp; " Forecasted Commodity Prices"</f>
        <v>2020 Forecasted Commodity Prices</v>
      </c>
      <c r="C31" s="54"/>
      <c r="D31" s="55"/>
      <c r="E31" s="55"/>
      <c r="F31" s="55"/>
      <c r="G31" s="55"/>
      <c r="H31" s="24"/>
      <c r="I31" s="55"/>
      <c r="J31" s="55"/>
      <c r="K31" s="24"/>
      <c r="L31" s="55"/>
      <c r="M31" s="55"/>
      <c r="N31" s="55"/>
      <c r="O31" s="56"/>
      <c r="P31" s="24"/>
      <c r="Q31" s="24"/>
      <c r="R31" s="24"/>
      <c r="S31" s="24"/>
    </row>
    <row r="32" spans="1:19" ht="16" thickBot="1">
      <c r="A32" s="24"/>
      <c r="B32" s="58" t="s">
        <v>14</v>
      </c>
      <c r="C32" s="58"/>
      <c r="D32" s="58"/>
      <c r="E32" s="58"/>
      <c r="F32" s="59"/>
      <c r="G32" s="24"/>
      <c r="H32" s="24"/>
      <c r="I32" s="171" t="s">
        <v>11</v>
      </c>
      <c r="J32" s="172"/>
      <c r="K32" s="24"/>
      <c r="L32" s="24"/>
      <c r="M32" s="58"/>
      <c r="N32" s="58"/>
      <c r="O32" s="58"/>
      <c r="P32" s="60"/>
      <c r="Q32" s="60"/>
      <c r="R32" s="60"/>
      <c r="S32" s="24"/>
    </row>
    <row r="33" spans="1:19" ht="16" thickBot="1">
      <c r="A33" s="57" t="s">
        <v>28</v>
      </c>
      <c r="B33" s="61" t="s">
        <v>29</v>
      </c>
      <c r="C33" s="173" t="s">
        <v>30</v>
      </c>
      <c r="D33" s="174"/>
      <c r="E33" s="174"/>
      <c r="F33" s="175"/>
      <c r="G33" s="176"/>
      <c r="H33" s="177"/>
      <c r="I33" s="178">
        <v>-41.49</v>
      </c>
      <c r="J33" s="179"/>
      <c r="K33" s="62" t="s">
        <v>31</v>
      </c>
      <c r="L33" s="137" t="s">
        <v>32</v>
      </c>
      <c r="M33" s="24"/>
      <c r="N33" s="24"/>
      <c r="O33" s="58"/>
      <c r="P33" s="58"/>
      <c r="Q33" s="58"/>
      <c r="R33" s="60"/>
      <c r="S33" s="60"/>
    </row>
    <row r="34" spans="1:19" ht="16" thickBot="1">
      <c r="A34" s="24"/>
      <c r="B34" s="63"/>
      <c r="C34" s="58"/>
      <c r="D34" s="58"/>
      <c r="E34" s="58"/>
      <c r="F34" s="64"/>
      <c r="G34" s="65"/>
      <c r="H34" s="65"/>
      <c r="I34" s="62"/>
      <c r="J34" s="58"/>
      <c r="K34" s="24"/>
      <c r="L34" s="24"/>
      <c r="M34" s="58"/>
      <c r="N34" s="58"/>
      <c r="O34" s="58"/>
      <c r="P34" s="60"/>
      <c r="Q34" s="60"/>
      <c r="R34" s="60"/>
      <c r="S34" s="24"/>
    </row>
    <row r="35" spans="1:19" ht="16" thickBot="1">
      <c r="A35" s="57" t="s">
        <v>33</v>
      </c>
      <c r="B35" s="66" t="s">
        <v>34</v>
      </c>
      <c r="C35" s="58" t="s">
        <v>35</v>
      </c>
      <c r="D35" s="58"/>
      <c r="E35" s="58"/>
      <c r="F35" s="24"/>
      <c r="G35" s="65"/>
      <c r="H35" s="24"/>
      <c r="I35" s="168" t="s">
        <v>11</v>
      </c>
      <c r="J35" s="169"/>
      <c r="K35" s="67"/>
      <c r="L35" s="157" t="s">
        <v>12</v>
      </c>
      <c r="M35" s="58"/>
      <c r="N35" s="58"/>
      <c r="O35" s="58"/>
      <c r="P35" s="60"/>
      <c r="Q35" s="60"/>
      <c r="R35" s="60"/>
      <c r="S35" s="24"/>
    </row>
    <row r="36" spans="1:19" ht="16" thickBot="1">
      <c r="A36" s="24"/>
      <c r="B36" s="63"/>
      <c r="C36" s="24"/>
      <c r="D36" s="58"/>
      <c r="E36" s="58"/>
      <c r="F36" s="24"/>
      <c r="G36" s="24"/>
      <c r="H36" s="24"/>
      <c r="I36" s="68" t="s">
        <v>15</v>
      </c>
      <c r="J36" s="68" t="s">
        <v>16</v>
      </c>
      <c r="K36" s="67"/>
      <c r="L36" s="158"/>
      <c r="M36" s="58"/>
      <c r="N36" s="58"/>
      <c r="O36" s="58"/>
      <c r="P36" s="60"/>
      <c r="Q36" s="60"/>
      <c r="R36" s="60"/>
      <c r="S36" s="24"/>
    </row>
    <row r="37" spans="1:19">
      <c r="A37" s="24"/>
      <c r="B37" s="69" t="s">
        <v>36</v>
      </c>
      <c r="C37" s="159" t="s">
        <v>37</v>
      </c>
      <c r="D37" s="159"/>
      <c r="E37" s="159"/>
      <c r="F37" s="159"/>
      <c r="G37" s="160"/>
      <c r="H37" s="70"/>
      <c r="I37" s="71">
        <v>20.68</v>
      </c>
      <c r="J37" s="72">
        <f>+I37</f>
        <v>20.68</v>
      </c>
      <c r="K37" s="73"/>
      <c r="L37" s="163"/>
      <c r="M37" s="74"/>
      <c r="N37" s="74"/>
      <c r="O37" s="24"/>
      <c r="P37" s="24"/>
      <c r="Q37" s="24"/>
      <c r="R37" s="24"/>
      <c r="S37" s="24"/>
    </row>
    <row r="38" spans="1:19">
      <c r="A38" s="24"/>
      <c r="B38" s="69" t="s">
        <v>38</v>
      </c>
      <c r="C38" s="159" t="s">
        <v>39</v>
      </c>
      <c r="D38" s="159"/>
      <c r="E38" s="159"/>
      <c r="F38" s="159"/>
      <c r="G38" s="161"/>
      <c r="H38" s="75"/>
      <c r="I38" s="71">
        <v>102.22</v>
      </c>
      <c r="J38" s="72">
        <f>+I38+I33</f>
        <v>60.73</v>
      </c>
      <c r="K38" s="73"/>
      <c r="L38" s="164"/>
      <c r="M38" s="74"/>
      <c r="N38" s="74"/>
      <c r="O38" s="24"/>
      <c r="P38" s="24"/>
      <c r="Q38" s="24"/>
      <c r="R38" s="24"/>
      <c r="S38" s="24"/>
    </row>
    <row r="39" spans="1:19">
      <c r="A39" s="24"/>
      <c r="B39" s="69" t="s">
        <v>40</v>
      </c>
      <c r="C39" s="165"/>
      <c r="D39" s="165"/>
      <c r="E39" s="165"/>
      <c r="F39" s="165"/>
      <c r="G39" s="161"/>
      <c r="H39" s="75"/>
      <c r="I39" s="76">
        <v>1</v>
      </c>
      <c r="J39" s="72">
        <f>+I39</f>
        <v>1</v>
      </c>
      <c r="K39" s="73"/>
      <c r="L39" s="164"/>
      <c r="M39" s="24"/>
      <c r="N39" s="24"/>
      <c r="O39" s="24"/>
      <c r="P39" s="24"/>
      <c r="Q39" s="24"/>
      <c r="R39" s="24"/>
      <c r="S39" s="24"/>
    </row>
    <row r="40" spans="1:19">
      <c r="A40" s="24"/>
      <c r="B40" s="77" t="s">
        <v>41</v>
      </c>
      <c r="C40" s="165" t="s">
        <v>42</v>
      </c>
      <c r="D40" s="165"/>
      <c r="E40" s="165"/>
      <c r="F40" s="165"/>
      <c r="G40" s="161"/>
      <c r="H40" s="78"/>
      <c r="I40" s="79">
        <f>SUM(I37:I39)</f>
        <v>123.9</v>
      </c>
      <c r="J40" s="79">
        <f>SUM(J37:J39)</f>
        <v>82.41</v>
      </c>
      <c r="K40" s="80"/>
      <c r="L40" s="79">
        <f>J40</f>
        <v>82.41</v>
      </c>
      <c r="M40" s="74"/>
      <c r="N40" s="74"/>
      <c r="O40" s="24"/>
      <c r="P40" s="24"/>
      <c r="Q40" s="24"/>
      <c r="R40" s="24"/>
      <c r="S40" s="24"/>
    </row>
    <row r="41" spans="1:19">
      <c r="A41" s="24"/>
      <c r="B41" s="81" t="s">
        <v>43</v>
      </c>
      <c r="C41" s="166"/>
      <c r="D41" s="166"/>
      <c r="E41" s="166"/>
      <c r="F41" s="166"/>
      <c r="G41" s="161"/>
      <c r="H41" s="82"/>
      <c r="I41" s="83">
        <f>I40/1000</f>
        <v>0.12390000000000001</v>
      </c>
      <c r="J41" s="83">
        <f>J40/1000</f>
        <v>8.2409999999999997E-2</v>
      </c>
      <c r="K41" s="80"/>
      <c r="L41" s="84">
        <f>L40/1000</f>
        <v>8.2409999999999997E-2</v>
      </c>
      <c r="M41" s="60"/>
      <c r="N41" s="60"/>
      <c r="O41" s="24"/>
      <c r="P41" s="24"/>
      <c r="Q41" s="24"/>
      <c r="R41" s="24"/>
      <c r="S41" s="24"/>
    </row>
    <row r="42" spans="1:19">
      <c r="A42" s="24"/>
      <c r="B42" s="85" t="s">
        <v>44</v>
      </c>
      <c r="C42" s="167" t="s">
        <v>45</v>
      </c>
      <c r="D42" s="167"/>
      <c r="E42" s="167"/>
      <c r="F42" s="167"/>
      <c r="G42" s="162"/>
      <c r="H42" s="82"/>
      <c r="I42" s="86">
        <f>I28</f>
        <v>0.40799853310143813</v>
      </c>
      <c r="J42" s="86">
        <f>J28</f>
        <v>6.5971011976466626E-2</v>
      </c>
      <c r="K42" s="80"/>
      <c r="L42" s="87">
        <f>L28</f>
        <v>0.52603045492209533</v>
      </c>
      <c r="M42" s="60"/>
      <c r="N42" s="60"/>
      <c r="O42" s="24"/>
      <c r="P42" s="24"/>
      <c r="Q42" s="24"/>
      <c r="R42" s="24"/>
      <c r="S42" s="24"/>
    </row>
    <row r="43" spans="1:19">
      <c r="A43" s="24"/>
      <c r="B43" s="77" t="s">
        <v>46</v>
      </c>
      <c r="C43" s="148" t="s">
        <v>47</v>
      </c>
      <c r="D43" s="148"/>
      <c r="E43" s="148"/>
      <c r="F43" s="148"/>
      <c r="G43" s="88">
        <f>I43+J43+L43</f>
        <v>9.933785913837867E-2</v>
      </c>
      <c r="H43" s="89"/>
      <c r="I43" s="90">
        <f>I41*I42</f>
        <v>5.055101825126819E-2</v>
      </c>
      <c r="J43" s="91">
        <f>J41*J42</f>
        <v>5.4366710969806142E-3</v>
      </c>
      <c r="K43" s="80"/>
      <c r="L43" s="92">
        <f>L41*L42</f>
        <v>4.3350169790129872E-2</v>
      </c>
      <c r="M43" s="60"/>
      <c r="N43" s="60"/>
      <c r="O43" s="24"/>
      <c r="P43" s="24"/>
      <c r="Q43" s="24"/>
      <c r="R43" s="24"/>
      <c r="S43" s="24"/>
    </row>
    <row r="44" spans="1:19" ht="16" thickBot="1">
      <c r="A44" s="48"/>
      <c r="B44" s="48"/>
      <c r="C44" s="48"/>
      <c r="D44" s="48"/>
      <c r="E44" s="48"/>
      <c r="F44" s="48"/>
      <c r="G44" s="48"/>
      <c r="H44" s="48"/>
      <c r="I44" s="48"/>
      <c r="J44" s="48"/>
      <c r="K44" s="48"/>
      <c r="L44" s="48"/>
      <c r="M44" s="48"/>
      <c r="N44" s="48"/>
      <c r="O44" s="48"/>
      <c r="P44" s="24"/>
      <c r="Q44" s="24"/>
      <c r="R44" s="24"/>
      <c r="S44" s="24"/>
    </row>
    <row r="45" spans="1:19">
      <c r="A45" s="24"/>
      <c r="B45" s="24"/>
      <c r="C45" s="24"/>
      <c r="D45" s="24"/>
      <c r="E45" s="24"/>
      <c r="F45" s="24"/>
      <c r="G45" s="24"/>
      <c r="H45" s="24"/>
      <c r="I45" s="24"/>
      <c r="J45" s="24"/>
      <c r="K45" s="24"/>
      <c r="L45" s="24"/>
      <c r="M45" s="24"/>
      <c r="N45" s="24"/>
      <c r="O45" s="24"/>
      <c r="P45" s="24"/>
      <c r="Q45" s="24"/>
      <c r="R45" s="24"/>
      <c r="S45" s="24"/>
    </row>
    <row r="46" spans="1:19" ht="16" hidden="1" outlineLevel="1">
      <c r="A46" s="57" t="s">
        <v>48</v>
      </c>
      <c r="B46" s="15" t="s">
        <v>49</v>
      </c>
      <c r="C46" s="24"/>
      <c r="D46" s="24"/>
      <c r="E46" s="24"/>
      <c r="F46" s="24"/>
      <c r="G46" s="24"/>
      <c r="H46" s="24"/>
      <c r="I46" s="24"/>
      <c r="J46" s="24"/>
      <c r="K46" s="24"/>
      <c r="L46" s="24"/>
      <c r="M46" s="24"/>
      <c r="N46" s="24"/>
      <c r="O46" s="24"/>
      <c r="P46" s="24"/>
      <c r="Q46" s="24"/>
      <c r="R46" s="24"/>
      <c r="S46" s="24"/>
    </row>
    <row r="47" spans="1:19" hidden="1" outlineLevel="1">
      <c r="A47" s="24"/>
      <c r="B47" s="93" t="s">
        <v>50</v>
      </c>
      <c r="C47" s="24"/>
      <c r="D47" s="24"/>
      <c r="E47" s="24"/>
      <c r="F47" s="24"/>
      <c r="G47" s="24"/>
      <c r="H47" s="24"/>
      <c r="I47" s="24"/>
      <c r="J47" s="24"/>
      <c r="K47" s="24"/>
      <c r="L47" s="24"/>
      <c r="M47" s="24"/>
      <c r="N47" s="24"/>
      <c r="O47" s="24"/>
      <c r="P47" s="24"/>
      <c r="Q47" s="24"/>
      <c r="R47" s="24"/>
      <c r="S47" s="24"/>
    </row>
    <row r="48" spans="1:19" hidden="1" outlineLevel="1">
      <c r="A48" s="24"/>
      <c r="B48" s="16"/>
      <c r="C48" s="24"/>
      <c r="D48" s="24"/>
      <c r="E48" s="24"/>
      <c r="F48" s="24"/>
      <c r="G48" s="24"/>
      <c r="H48" s="24"/>
      <c r="I48" s="24"/>
      <c r="J48" s="24"/>
      <c r="K48" s="24"/>
      <c r="L48" s="24"/>
      <c r="M48" s="24"/>
      <c r="N48" s="24"/>
      <c r="O48" s="24"/>
      <c r="P48" s="24"/>
      <c r="Q48" s="24"/>
      <c r="R48" s="24"/>
      <c r="S48" s="24"/>
    </row>
    <row r="49" spans="1:19" ht="16" hidden="1" outlineLevel="1">
      <c r="A49" s="24"/>
      <c r="B49" s="94" t="s">
        <v>51</v>
      </c>
      <c r="C49" s="1"/>
      <c r="D49" s="1"/>
      <c r="E49" s="1"/>
      <c r="F49" s="149">
        <f>TestYear-1</f>
        <v>2019</v>
      </c>
      <c r="G49" s="150"/>
      <c r="H49" s="150"/>
      <c r="I49" s="150"/>
      <c r="J49" s="150"/>
      <c r="K49" s="149">
        <f>TestYear</f>
        <v>2020</v>
      </c>
      <c r="L49" s="150"/>
      <c r="M49" s="150"/>
      <c r="N49" s="150"/>
      <c r="O49" s="150"/>
      <c r="P49" s="24"/>
      <c r="Q49" s="24"/>
      <c r="R49" s="24"/>
      <c r="S49" s="24"/>
    </row>
    <row r="50" spans="1:19" hidden="1" outlineLevel="1">
      <c r="A50" s="24"/>
      <c r="B50" s="95" t="s">
        <v>52</v>
      </c>
      <c r="C50" s="96"/>
      <c r="D50" s="97" t="s">
        <v>53</v>
      </c>
      <c r="E50" s="97" t="s">
        <v>54</v>
      </c>
      <c r="F50" s="97" t="s">
        <v>55</v>
      </c>
      <c r="G50" s="97" t="s">
        <v>56</v>
      </c>
      <c r="H50" s="97" t="s">
        <v>57</v>
      </c>
      <c r="I50" s="97" t="s">
        <v>58</v>
      </c>
      <c r="J50" s="97" t="s">
        <v>59</v>
      </c>
      <c r="K50" s="97" t="s">
        <v>55</v>
      </c>
      <c r="L50" s="97" t="s">
        <v>56</v>
      </c>
      <c r="M50" s="97" t="s">
        <v>57</v>
      </c>
      <c r="N50" s="97" t="s">
        <v>58</v>
      </c>
      <c r="O50" s="97" t="s">
        <v>59</v>
      </c>
      <c r="P50" s="24"/>
      <c r="Q50" s="24"/>
      <c r="R50" s="24"/>
      <c r="S50" s="24"/>
    </row>
    <row r="51" spans="1:19" ht="22.7" hidden="1" outlineLevel="1">
      <c r="A51" s="24"/>
      <c r="B51" s="30" t="str">
        <f>+B20</f>
        <v>General Service 50 to 4999 kW</v>
      </c>
      <c r="C51" s="98"/>
      <c r="D51" s="98">
        <v>4035</v>
      </c>
      <c r="E51" s="98">
        <v>4705</v>
      </c>
      <c r="F51" s="136">
        <f>(288100971-('[8]C2 -B. WMP and TDA Forecast'!$N$8*1.0393))*(F20/D20)</f>
        <v>32412414.452386424</v>
      </c>
      <c r="G51" s="131">
        <f>756769*'[9]RRR 2.1.5 2018'!$F$39</f>
        <v>75633.362403955107</v>
      </c>
      <c r="H51" s="100">
        <f>+I37/1000</f>
        <v>2.068E-2</v>
      </c>
      <c r="I51" s="72">
        <v>24.124856955324365</v>
      </c>
      <c r="J51" s="101">
        <f>(+F51*H51)+(G51*I51)</f>
        <v>2494932.7799209757</v>
      </c>
      <c r="K51" s="99">
        <f>F20</f>
        <v>32519287.218649112</v>
      </c>
      <c r="L51" s="131">
        <f>759264*'[9]RRR 2.1.5 2018'!$F$39</f>
        <v>75882.718864378126</v>
      </c>
      <c r="M51" s="100">
        <f>+I37/1000</f>
        <v>2.068E-2</v>
      </c>
      <c r="N51" s="138">
        <f>I51</f>
        <v>24.124856955324365</v>
      </c>
      <c r="O51" s="101">
        <f>(+K51*M51)+(L51*N51)</f>
        <v>2503158.5976658799</v>
      </c>
      <c r="P51" s="24"/>
      <c r="Q51" s="24"/>
      <c r="R51" s="24"/>
      <c r="S51" s="24"/>
    </row>
    <row r="52" spans="1:19" ht="22.7" hidden="1" outlineLevel="1">
      <c r="A52" s="24"/>
      <c r="B52" s="30" t="str">
        <f>+B21</f>
        <v>Large Use</v>
      </c>
      <c r="C52" s="98"/>
      <c r="D52" s="98">
        <v>4010</v>
      </c>
      <c r="E52" s="98">
        <v>4705</v>
      </c>
      <c r="F52" s="99">
        <f>[8]C2.LoadForecast!$O$86</f>
        <v>151321660.38356465</v>
      </c>
      <c r="G52" s="131">
        <f>[8]C2.LoadForecast!$O$62</f>
        <v>280799.39491494728</v>
      </c>
      <c r="H52" s="100">
        <f>+I37/1000</f>
        <v>2.068E-2</v>
      </c>
      <c r="I52" s="72">
        <v>24.124856955324365</v>
      </c>
      <c r="J52" s="101">
        <f>(+F52*H52)+(G52*I52)</f>
        <v>9903577.1721968558</v>
      </c>
      <c r="K52" s="99" t="e">
        <f>#REF!*1.0188</f>
        <v>#REF!</v>
      </c>
      <c r="L52" s="131" t="e">
        <f>#REF!</f>
        <v>#REF!</v>
      </c>
      <c r="M52" s="100">
        <f>+I37/1000</f>
        <v>2.068E-2</v>
      </c>
      <c r="N52" s="138">
        <f>I52</f>
        <v>24.124856955324365</v>
      </c>
      <c r="O52" s="101" t="e">
        <f>(+K52*M52)+(L52*N52)</f>
        <v>#REF!</v>
      </c>
      <c r="P52" s="24"/>
      <c r="Q52" s="24"/>
      <c r="R52" s="24"/>
      <c r="S52" s="24"/>
    </row>
    <row r="53" spans="1:19" hidden="1" outlineLevel="1">
      <c r="A53" s="24"/>
      <c r="B53" s="1"/>
      <c r="C53" s="1"/>
      <c r="D53" s="1"/>
      <c r="E53" s="1"/>
      <c r="F53" s="102">
        <f>+F51+F52</f>
        <v>183734074.83595109</v>
      </c>
      <c r="G53" s="132">
        <f>+G51+G52</f>
        <v>356432.75731890241</v>
      </c>
      <c r="H53" s="98"/>
      <c r="I53" s="98"/>
      <c r="J53" s="101">
        <f>+J51+J52</f>
        <v>12398509.952117831</v>
      </c>
      <c r="K53" s="102"/>
      <c r="L53" s="98"/>
      <c r="M53" s="98"/>
      <c r="N53" s="98"/>
      <c r="O53" s="101" t="e">
        <f>+O51+O52</f>
        <v>#REF!</v>
      </c>
      <c r="P53" s="24"/>
      <c r="Q53" s="24"/>
      <c r="R53" s="24"/>
      <c r="S53" s="24"/>
    </row>
    <row r="54" spans="1:19" hidden="1" outlineLevel="1">
      <c r="A54" s="24"/>
      <c r="B54" s="24"/>
      <c r="C54" s="24"/>
      <c r="D54" s="24"/>
      <c r="E54" s="24"/>
      <c r="F54" s="24"/>
      <c r="G54" s="24"/>
      <c r="H54" s="24"/>
      <c r="I54" s="24"/>
      <c r="J54" s="24"/>
      <c r="K54" s="24"/>
      <c r="L54" s="24"/>
      <c r="M54" s="24"/>
      <c r="N54" s="24"/>
      <c r="O54" s="24"/>
      <c r="P54" s="24"/>
      <c r="Q54" s="24"/>
      <c r="R54" s="24"/>
      <c r="S54" s="24"/>
    </row>
    <row r="55" spans="1:19" ht="16" hidden="1" outlineLevel="1">
      <c r="A55" s="1"/>
      <c r="B55" s="94" t="s">
        <v>60</v>
      </c>
      <c r="C55" s="1"/>
      <c r="D55" s="1"/>
      <c r="E55" s="1"/>
      <c r="F55" s="141">
        <f>F49</f>
        <v>2019</v>
      </c>
      <c r="G55" s="141"/>
      <c r="H55" s="141"/>
      <c r="I55" s="141"/>
      <c r="J55" s="141"/>
      <c r="K55" s="141">
        <f>K49</f>
        <v>2020</v>
      </c>
      <c r="L55" s="141"/>
      <c r="M55" s="141"/>
      <c r="N55" s="141"/>
      <c r="O55" s="141"/>
      <c r="P55" s="1"/>
      <c r="Q55" s="1"/>
      <c r="R55" s="1"/>
      <c r="S55" s="1"/>
    </row>
    <row r="56" spans="1:19" hidden="1" outlineLevel="1">
      <c r="A56" s="103"/>
      <c r="B56" s="95" t="s">
        <v>52</v>
      </c>
      <c r="C56" s="97"/>
      <c r="D56" s="97" t="s">
        <v>53</v>
      </c>
      <c r="E56" s="104" t="s">
        <v>54</v>
      </c>
      <c r="F56" s="105" t="s">
        <v>7</v>
      </c>
      <c r="G56" s="105"/>
      <c r="H56" s="105"/>
      <c r="I56" s="105"/>
      <c r="J56" s="105"/>
      <c r="K56" s="105"/>
      <c r="L56" s="105"/>
      <c r="M56" s="105"/>
      <c r="N56" s="105"/>
      <c r="O56" s="105"/>
      <c r="P56" s="103"/>
      <c r="Q56" s="103"/>
      <c r="R56" s="103"/>
      <c r="S56" s="103"/>
    </row>
    <row r="57" spans="1:19" hidden="1" outlineLevel="1">
      <c r="A57" s="1"/>
      <c r="B57" s="106" t="s">
        <v>61</v>
      </c>
      <c r="C57" s="96" t="s">
        <v>62</v>
      </c>
      <c r="D57" s="96" t="s">
        <v>63</v>
      </c>
      <c r="E57" s="107" t="s">
        <v>63</v>
      </c>
      <c r="F57" s="108" t="s">
        <v>64</v>
      </c>
      <c r="G57" s="109" t="s">
        <v>65</v>
      </c>
      <c r="H57" s="151"/>
      <c r="I57" s="152"/>
      <c r="J57" s="109" t="s">
        <v>59</v>
      </c>
      <c r="K57" s="109" t="s">
        <v>64</v>
      </c>
      <c r="L57" s="109" t="s">
        <v>65</v>
      </c>
      <c r="M57" s="151"/>
      <c r="N57" s="152"/>
      <c r="O57" s="108" t="s">
        <v>59</v>
      </c>
      <c r="P57" s="1"/>
      <c r="Q57" s="1"/>
      <c r="R57" s="1"/>
      <c r="S57" s="1"/>
    </row>
    <row r="58" spans="1:19" hidden="1" outlineLevel="1">
      <c r="A58" s="1"/>
      <c r="B58" s="30" t="str">
        <f t="shared" ref="B58:B66" si="5">B18</f>
        <v>Residential</v>
      </c>
      <c r="C58" s="98" t="s">
        <v>66</v>
      </c>
      <c r="D58" s="98">
        <v>4006</v>
      </c>
      <c r="E58" s="110">
        <v>4705</v>
      </c>
      <c r="F58" s="111">
        <v>192480987</v>
      </c>
      <c r="G58" s="112">
        <f>G43</f>
        <v>9.933785913837867E-2</v>
      </c>
      <c r="H58" s="153"/>
      <c r="I58" s="154"/>
      <c r="J58" s="113">
        <f t="shared" ref="J58:J66" si="6">F58*G58</f>
        <v>19120649.173422094</v>
      </c>
      <c r="K58" s="111">
        <f t="shared" ref="K58:K63" si="7">G18</f>
        <v>191522219.34715238</v>
      </c>
      <c r="L58" s="114">
        <f>IFERROR(G43,0)</f>
        <v>9.933785913837867E-2</v>
      </c>
      <c r="M58" s="153"/>
      <c r="N58" s="154"/>
      <c r="O58" s="113">
        <f t="shared" ref="O58:O66" si="8">ROUND(K58*L58,0)</f>
        <v>19025407</v>
      </c>
      <c r="P58" s="1"/>
      <c r="Q58" s="1"/>
      <c r="R58" s="1"/>
      <c r="S58" s="1"/>
    </row>
    <row r="59" spans="1:19" hidden="1" outlineLevel="1">
      <c r="A59" s="1"/>
      <c r="B59" s="30" t="str">
        <f t="shared" si="5"/>
        <v>General Service &lt; 50 kW</v>
      </c>
      <c r="C59" s="98" t="s">
        <v>66</v>
      </c>
      <c r="D59" s="98">
        <v>4010</v>
      </c>
      <c r="E59" s="110">
        <v>4705</v>
      </c>
      <c r="F59" s="111">
        <v>82372539</v>
      </c>
      <c r="G59" s="115">
        <f>G58</f>
        <v>9.933785913837867E-2</v>
      </c>
      <c r="H59" s="153"/>
      <c r="I59" s="154"/>
      <c r="J59" s="113">
        <f t="shared" si="6"/>
        <v>8182711.6760526039</v>
      </c>
      <c r="K59" s="111">
        <f t="shared" si="7"/>
        <v>78969212.132375151</v>
      </c>
      <c r="L59" s="114">
        <f>L58</f>
        <v>9.933785913837867E-2</v>
      </c>
      <c r="M59" s="153"/>
      <c r="N59" s="154"/>
      <c r="O59" s="113">
        <f t="shared" si="8"/>
        <v>7844632</v>
      </c>
      <c r="P59" s="1"/>
      <c r="Q59" s="1"/>
      <c r="R59" s="1"/>
      <c r="S59" s="1"/>
    </row>
    <row r="60" spans="1:19" hidden="1" outlineLevel="1">
      <c r="A60" s="1"/>
      <c r="B60" s="30" t="str">
        <f t="shared" si="5"/>
        <v>General Service 50 to 4999 kW</v>
      </c>
      <c r="C60" s="98" t="s">
        <v>66</v>
      </c>
      <c r="D60" s="98">
        <v>4035</v>
      </c>
      <c r="E60" s="110">
        <v>4705</v>
      </c>
      <c r="F60" s="111">
        <v>270059701.30108947</v>
      </c>
      <c r="G60" s="115">
        <f t="shared" ref="G60:G63" si="9">G59</f>
        <v>9.933785913837867E-2</v>
      </c>
      <c r="H60" s="153"/>
      <c r="I60" s="154"/>
      <c r="J60" s="113">
        <f t="shared" si="6"/>
        <v>26827152.566800244</v>
      </c>
      <c r="K60" s="111">
        <f t="shared" si="7"/>
        <v>251822473.87361476</v>
      </c>
      <c r="L60" s="114">
        <f t="shared" ref="L60:L66" si="10">L59</f>
        <v>9.933785913837867E-2</v>
      </c>
      <c r="M60" s="153"/>
      <c r="N60" s="154"/>
      <c r="O60" s="113">
        <f t="shared" si="8"/>
        <v>25015505</v>
      </c>
      <c r="P60" s="1"/>
      <c r="Q60" s="1"/>
      <c r="R60" s="1"/>
      <c r="S60" s="1"/>
    </row>
    <row r="61" spans="1:19" hidden="1" outlineLevel="1">
      <c r="A61" s="1"/>
      <c r="B61" s="30" t="str">
        <f t="shared" si="5"/>
        <v>Large Use</v>
      </c>
      <c r="C61" s="98" t="s">
        <v>66</v>
      </c>
      <c r="D61" s="98">
        <v>4010</v>
      </c>
      <c r="E61" s="110">
        <v>4705</v>
      </c>
      <c r="F61" s="111">
        <v>0</v>
      </c>
      <c r="G61" s="115">
        <f t="shared" si="9"/>
        <v>9.933785913837867E-2</v>
      </c>
      <c r="H61" s="153"/>
      <c r="I61" s="154"/>
      <c r="J61" s="113">
        <f t="shared" si="6"/>
        <v>0</v>
      </c>
      <c r="K61" s="111">
        <f t="shared" si="7"/>
        <v>0</v>
      </c>
      <c r="L61" s="114">
        <f t="shared" si="10"/>
        <v>9.933785913837867E-2</v>
      </c>
      <c r="M61" s="153"/>
      <c r="N61" s="154"/>
      <c r="O61" s="113">
        <f t="shared" si="8"/>
        <v>0</v>
      </c>
      <c r="P61" s="1"/>
      <c r="Q61" s="1"/>
      <c r="R61" s="1"/>
      <c r="S61" s="1"/>
    </row>
    <row r="62" spans="1:19" hidden="1" outlineLevel="1">
      <c r="A62" s="1"/>
      <c r="B62" s="30" t="str">
        <f t="shared" si="5"/>
        <v>Unmetered Scattered Load</v>
      </c>
      <c r="C62" s="98" t="s">
        <v>66</v>
      </c>
      <c r="D62" s="98">
        <v>4025</v>
      </c>
      <c r="E62" s="110">
        <v>4705</v>
      </c>
      <c r="F62" s="111">
        <v>1167821</v>
      </c>
      <c r="G62" s="115">
        <f t="shared" si="9"/>
        <v>9.933785913837867E-2</v>
      </c>
      <c r="H62" s="153"/>
      <c r="I62" s="154"/>
      <c r="J62" s="113">
        <f t="shared" si="6"/>
        <v>116008.83799684052</v>
      </c>
      <c r="K62" s="111">
        <f t="shared" si="7"/>
        <v>1143743.0342980449</v>
      </c>
      <c r="L62" s="114">
        <f t="shared" si="10"/>
        <v>9.933785913837867E-2</v>
      </c>
      <c r="M62" s="153"/>
      <c r="N62" s="154"/>
      <c r="O62" s="113">
        <f t="shared" si="8"/>
        <v>113617</v>
      </c>
      <c r="P62" s="1"/>
      <c r="Q62" s="1"/>
      <c r="R62" s="1"/>
      <c r="S62" s="1"/>
    </row>
    <row r="63" spans="1:19" hidden="1" outlineLevel="1">
      <c r="A63" s="1"/>
      <c r="B63" s="30" t="str">
        <f t="shared" si="5"/>
        <v xml:space="preserve">Street Lighting </v>
      </c>
      <c r="C63" s="98" t="s">
        <v>66</v>
      </c>
      <c r="D63" s="98">
        <v>4025</v>
      </c>
      <c r="E63" s="110">
        <v>4705</v>
      </c>
      <c r="F63" s="111">
        <v>1900754</v>
      </c>
      <c r="G63" s="115">
        <f t="shared" si="9"/>
        <v>9.933785913837867E-2</v>
      </c>
      <c r="H63" s="153"/>
      <c r="I63" s="154"/>
      <c r="J63" s="113">
        <f t="shared" si="6"/>
        <v>188816.8331087098</v>
      </c>
      <c r="K63" s="111">
        <f t="shared" si="7"/>
        <v>1904476.3875408515</v>
      </c>
      <c r="L63" s="114">
        <f t="shared" si="10"/>
        <v>9.933785913837867E-2</v>
      </c>
      <c r="M63" s="153"/>
      <c r="N63" s="154"/>
      <c r="O63" s="113">
        <f t="shared" si="8"/>
        <v>189187</v>
      </c>
      <c r="P63" s="1"/>
      <c r="Q63" s="1"/>
      <c r="R63" s="1"/>
      <c r="S63" s="1"/>
    </row>
    <row r="64" spans="1:19" hidden="1" outlineLevel="1">
      <c r="A64" s="1"/>
      <c r="B64" s="30" t="str">
        <f t="shared" si="5"/>
        <v>Standby</v>
      </c>
      <c r="C64" s="98" t="s">
        <v>66</v>
      </c>
      <c r="D64" s="98">
        <v>4025</v>
      </c>
      <c r="E64" s="110">
        <v>4705</v>
      </c>
      <c r="F64" s="111"/>
      <c r="G64" s="115">
        <f t="shared" ref="G64:G66" si="11">+$G$58</f>
        <v>9.933785913837867E-2</v>
      </c>
      <c r="H64" s="153"/>
      <c r="I64" s="154"/>
      <c r="J64" s="113">
        <f t="shared" si="6"/>
        <v>0</v>
      </c>
      <c r="K64" s="111"/>
      <c r="L64" s="114">
        <f t="shared" si="10"/>
        <v>9.933785913837867E-2</v>
      </c>
      <c r="M64" s="153"/>
      <c r="N64" s="154"/>
      <c r="O64" s="113">
        <f t="shared" si="8"/>
        <v>0</v>
      </c>
      <c r="P64" s="1"/>
      <c r="Q64" s="1"/>
      <c r="R64" s="1"/>
      <c r="S64" s="1"/>
    </row>
    <row r="65" spans="1:19" hidden="1" outlineLevel="1">
      <c r="A65" s="1"/>
      <c r="B65" s="30">
        <f t="shared" si="5"/>
        <v>0</v>
      </c>
      <c r="C65" s="98" t="s">
        <v>66</v>
      </c>
      <c r="D65" s="98">
        <v>4025</v>
      </c>
      <c r="E65" s="110">
        <v>4705</v>
      </c>
      <c r="F65" s="111"/>
      <c r="G65" s="115">
        <f t="shared" si="11"/>
        <v>9.933785913837867E-2</v>
      </c>
      <c r="H65" s="153"/>
      <c r="I65" s="154"/>
      <c r="J65" s="113">
        <f t="shared" si="6"/>
        <v>0</v>
      </c>
      <c r="K65" s="111"/>
      <c r="L65" s="114">
        <f t="shared" si="10"/>
        <v>9.933785913837867E-2</v>
      </c>
      <c r="M65" s="153"/>
      <c r="N65" s="154"/>
      <c r="O65" s="113">
        <f t="shared" si="8"/>
        <v>0</v>
      </c>
      <c r="P65" s="1"/>
      <c r="Q65" s="1"/>
      <c r="R65" s="1"/>
      <c r="S65" s="1"/>
    </row>
    <row r="66" spans="1:19" hidden="1" outlineLevel="1">
      <c r="A66" s="1"/>
      <c r="B66" s="30">
        <f t="shared" si="5"/>
        <v>0</v>
      </c>
      <c r="C66" s="98" t="s">
        <v>66</v>
      </c>
      <c r="D66" s="98">
        <v>4025</v>
      </c>
      <c r="E66" s="110">
        <v>4705</v>
      </c>
      <c r="F66" s="111"/>
      <c r="G66" s="115">
        <f t="shared" si="11"/>
        <v>9.933785913837867E-2</v>
      </c>
      <c r="H66" s="153"/>
      <c r="I66" s="154"/>
      <c r="J66" s="113">
        <f t="shared" si="6"/>
        <v>0</v>
      </c>
      <c r="K66" s="111"/>
      <c r="L66" s="114">
        <f t="shared" si="10"/>
        <v>9.933785913837867E-2</v>
      </c>
      <c r="M66" s="153"/>
      <c r="N66" s="154"/>
      <c r="O66" s="113">
        <f t="shared" si="8"/>
        <v>0</v>
      </c>
      <c r="P66" s="1"/>
      <c r="Q66" s="1"/>
      <c r="R66" s="1"/>
      <c r="S66" s="116"/>
    </row>
    <row r="67" spans="1:19" hidden="1" outlineLevel="1">
      <c r="A67" s="1"/>
      <c r="B67" s="95" t="s">
        <v>26</v>
      </c>
      <c r="C67" s="117"/>
      <c r="D67" s="118"/>
      <c r="E67" s="119"/>
      <c r="F67" s="120">
        <f>SUM(F58:F66)</f>
        <v>547981802.30108953</v>
      </c>
      <c r="G67" s="121"/>
      <c r="H67" s="155"/>
      <c r="I67" s="156"/>
      <c r="J67" s="122">
        <f>SUM(J58:J66)</f>
        <v>54435339.087380491</v>
      </c>
      <c r="K67" s="120">
        <f>SUM(K58:K66)</f>
        <v>525362124.7749812</v>
      </c>
      <c r="L67" s="123"/>
      <c r="M67" s="155"/>
      <c r="N67" s="156"/>
      <c r="O67" s="122">
        <f>SUM(O58:O66)</f>
        <v>52188348</v>
      </c>
      <c r="P67" s="1"/>
      <c r="Q67" s="1"/>
      <c r="R67" s="1"/>
      <c r="S67" s="1"/>
    </row>
    <row r="68" spans="1:19" hidden="1" outlineLevel="1">
      <c r="A68" s="1"/>
      <c r="B68" s="11"/>
      <c r="C68" s="124"/>
      <c r="D68" s="124"/>
      <c r="E68" s="124"/>
      <c r="F68" s="124"/>
      <c r="G68" s="124"/>
      <c r="H68" s="124"/>
      <c r="I68" s="124"/>
      <c r="J68" s="124"/>
      <c r="K68" s="124"/>
      <c r="L68" s="124"/>
      <c r="M68" s="124"/>
      <c r="N68" s="124"/>
      <c r="O68" s="124"/>
      <c r="P68" s="1"/>
      <c r="Q68" s="1"/>
      <c r="R68" s="1"/>
      <c r="S68" s="1"/>
    </row>
    <row r="69" spans="1:19" hidden="1" outlineLevel="1">
      <c r="A69" s="1"/>
      <c r="B69" s="1"/>
      <c r="C69" s="1"/>
      <c r="D69" s="1"/>
      <c r="E69" s="1"/>
      <c r="F69" s="1"/>
      <c r="G69" s="1"/>
      <c r="H69" s="1"/>
      <c r="I69" s="11"/>
      <c r="J69" s="11"/>
      <c r="K69" s="1"/>
      <c r="L69" s="1"/>
      <c r="M69" s="1"/>
      <c r="N69" s="1"/>
      <c r="O69" s="1"/>
      <c r="P69" s="1"/>
      <c r="Q69" s="1"/>
      <c r="R69" s="1"/>
      <c r="S69" s="1"/>
    </row>
    <row r="70" spans="1:19" ht="16" hidden="1" outlineLevel="1">
      <c r="A70" s="1"/>
      <c r="B70" s="94" t="s">
        <v>67</v>
      </c>
      <c r="C70" s="1"/>
      <c r="D70" s="1"/>
      <c r="E70" s="1"/>
      <c r="F70" s="141">
        <f>F55</f>
        <v>2019</v>
      </c>
      <c r="G70" s="141"/>
      <c r="H70" s="141"/>
      <c r="I70" s="141"/>
      <c r="J70" s="141"/>
      <c r="K70" s="141">
        <f>K55</f>
        <v>2020</v>
      </c>
      <c r="L70" s="141"/>
      <c r="M70" s="141"/>
      <c r="N70" s="141"/>
      <c r="O70" s="141"/>
      <c r="P70" s="1"/>
      <c r="Q70" s="1"/>
      <c r="R70" s="1"/>
      <c r="S70" s="1"/>
    </row>
    <row r="71" spans="1:19" hidden="1" outlineLevel="1">
      <c r="A71" s="1"/>
      <c r="B71" s="95" t="s">
        <v>52</v>
      </c>
      <c r="C71" s="97"/>
      <c r="D71" s="97" t="s">
        <v>53</v>
      </c>
      <c r="E71" s="104" t="s">
        <v>54</v>
      </c>
      <c r="F71" s="105" t="s">
        <v>7</v>
      </c>
      <c r="G71" s="105"/>
      <c r="H71" s="142"/>
      <c r="I71" s="143"/>
      <c r="J71" s="105"/>
      <c r="K71" s="105"/>
      <c r="L71" s="105"/>
      <c r="M71" s="142"/>
      <c r="N71" s="143"/>
      <c r="O71" s="105"/>
      <c r="P71" s="1"/>
      <c r="Q71" s="1"/>
      <c r="R71" s="1"/>
      <c r="S71" s="1"/>
    </row>
    <row r="72" spans="1:19" hidden="1" outlineLevel="1">
      <c r="A72" s="1"/>
      <c r="B72" s="106" t="s">
        <v>61</v>
      </c>
      <c r="C72" s="96" t="s">
        <v>62</v>
      </c>
      <c r="D72" s="96" t="s">
        <v>63</v>
      </c>
      <c r="E72" s="107" t="s">
        <v>63</v>
      </c>
      <c r="F72" s="108" t="s">
        <v>64</v>
      </c>
      <c r="G72" s="109" t="s">
        <v>68</v>
      </c>
      <c r="H72" s="144"/>
      <c r="I72" s="145"/>
      <c r="J72" s="109" t="s">
        <v>59</v>
      </c>
      <c r="K72" s="109" t="s">
        <v>64</v>
      </c>
      <c r="L72" s="109" t="s">
        <v>68</v>
      </c>
      <c r="M72" s="144"/>
      <c r="N72" s="145"/>
      <c r="O72" s="108" t="s">
        <v>59</v>
      </c>
      <c r="P72" s="1"/>
      <c r="Q72" s="1"/>
      <c r="R72" s="1"/>
      <c r="S72" s="1"/>
    </row>
    <row r="73" spans="1:19" ht="22.7" hidden="1" outlineLevel="1">
      <c r="A73" s="1"/>
      <c r="B73" s="30" t="str">
        <f t="shared" ref="B73:B81" si="12">+B18</f>
        <v>Residential</v>
      </c>
      <c r="C73" s="98" t="s">
        <v>66</v>
      </c>
      <c r="D73" s="98">
        <v>4006</v>
      </c>
      <c r="E73" s="110">
        <v>4705</v>
      </c>
      <c r="F73" s="125">
        <f>+F58</f>
        <v>192480987</v>
      </c>
      <c r="G73" s="126">
        <f t="shared" ref="G73:G79" si="13">+J73/F73</f>
        <v>9.9337859138378656E-2</v>
      </c>
      <c r="H73" s="144"/>
      <c r="I73" s="145"/>
      <c r="J73" s="113">
        <f>+J58</f>
        <v>19120649.173422094</v>
      </c>
      <c r="K73" s="125">
        <f>+K58</f>
        <v>191522219.34715238</v>
      </c>
      <c r="L73" s="115">
        <f t="shared" ref="L73:L79" si="14">+O73/K73</f>
        <v>9.9337857846742192E-2</v>
      </c>
      <c r="M73" s="144"/>
      <c r="N73" s="145"/>
      <c r="O73" s="113">
        <f>+O58</f>
        <v>19025407</v>
      </c>
      <c r="P73" s="1"/>
      <c r="Q73" s="127"/>
      <c r="R73" s="127"/>
      <c r="S73" s="1"/>
    </row>
    <row r="74" spans="1:19" ht="22.7" hidden="1" outlineLevel="1">
      <c r="A74" s="1"/>
      <c r="B74" s="30" t="str">
        <f t="shared" si="12"/>
        <v>General Service &lt; 50 kW</v>
      </c>
      <c r="C74" s="98" t="s">
        <v>66</v>
      </c>
      <c r="D74" s="98">
        <v>4010</v>
      </c>
      <c r="E74" s="110">
        <v>4705</v>
      </c>
      <c r="F74" s="125">
        <f t="shared" ref="F74:F81" si="15">+F59</f>
        <v>82372539</v>
      </c>
      <c r="G74" s="126">
        <f t="shared" si="13"/>
        <v>9.933785913837867E-2</v>
      </c>
      <c r="H74" s="144"/>
      <c r="I74" s="145"/>
      <c r="J74" s="113">
        <f>+J59</f>
        <v>8182711.6760526039</v>
      </c>
      <c r="K74" s="125">
        <f>+K59</f>
        <v>78969212.132375151</v>
      </c>
      <c r="L74" s="115">
        <f t="shared" si="14"/>
        <v>9.9337853173083926E-2</v>
      </c>
      <c r="M74" s="144"/>
      <c r="N74" s="145"/>
      <c r="O74" s="113">
        <f t="shared" ref="O74:O81" si="16">+O59</f>
        <v>7844632</v>
      </c>
      <c r="P74" s="1"/>
      <c r="Q74" s="127"/>
      <c r="R74" s="127"/>
      <c r="S74" s="1"/>
    </row>
    <row r="75" spans="1:19" ht="22.7" hidden="1" outlineLevel="1">
      <c r="A75" s="1"/>
      <c r="B75" s="30" t="str">
        <f t="shared" si="12"/>
        <v>General Service 50 to 4999 kW</v>
      </c>
      <c r="C75" s="98" t="s">
        <v>66</v>
      </c>
      <c r="D75" s="98">
        <v>4035</v>
      </c>
      <c r="E75" s="110">
        <v>4705</v>
      </c>
      <c r="F75" s="125">
        <f>+F60+F51</f>
        <v>302472115.7534759</v>
      </c>
      <c r="G75" s="115">
        <f>+J75/F75</f>
        <v>9.6941449540491276E-2</v>
      </c>
      <c r="H75" s="144"/>
      <c r="I75" s="145"/>
      <c r="J75" s="113">
        <f>+J60+J51</f>
        <v>29322085.346721221</v>
      </c>
      <c r="K75" s="125">
        <f>+K60+K51</f>
        <v>284341761.09226388</v>
      </c>
      <c r="L75" s="115">
        <f t="shared" si="14"/>
        <v>9.6780239005189811E-2</v>
      </c>
      <c r="M75" s="144"/>
      <c r="N75" s="145"/>
      <c r="O75" s="113">
        <f>+O60+O51</f>
        <v>27518663.59766588</v>
      </c>
      <c r="P75" s="1"/>
      <c r="Q75" s="127"/>
      <c r="R75" s="127"/>
      <c r="S75" s="1"/>
    </row>
    <row r="76" spans="1:19" ht="22.7" hidden="1" outlineLevel="1">
      <c r="A76" s="1"/>
      <c r="B76" s="30" t="str">
        <f t="shared" si="12"/>
        <v>Large Use</v>
      </c>
      <c r="C76" s="98" t="s">
        <v>66</v>
      </c>
      <c r="D76" s="98">
        <v>4010</v>
      </c>
      <c r="E76" s="110">
        <v>4705</v>
      </c>
      <c r="F76" s="125">
        <f>+F61+F52</f>
        <v>151321660.38356465</v>
      </c>
      <c r="G76" s="115">
        <f t="shared" si="13"/>
        <v>6.5447188109710328E-2</v>
      </c>
      <c r="H76" s="144"/>
      <c r="I76" s="145"/>
      <c r="J76" s="113">
        <f>+J61+J52</f>
        <v>9903577.1721968558</v>
      </c>
      <c r="K76" s="125" t="e">
        <f>+K61+K52</f>
        <v>#REF!</v>
      </c>
      <c r="L76" s="115" t="e">
        <f t="shared" si="14"/>
        <v>#REF!</v>
      </c>
      <c r="M76" s="144"/>
      <c r="N76" s="145"/>
      <c r="O76" s="113" t="e">
        <f>+O61+O52</f>
        <v>#REF!</v>
      </c>
      <c r="P76" s="1"/>
      <c r="Q76" s="127"/>
      <c r="R76" s="127"/>
      <c r="S76" s="1"/>
    </row>
    <row r="77" spans="1:19" ht="22.7" hidden="1" outlineLevel="1">
      <c r="A77" s="1"/>
      <c r="B77" s="30" t="str">
        <f t="shared" si="12"/>
        <v>Unmetered Scattered Load</v>
      </c>
      <c r="C77" s="98" t="s">
        <v>66</v>
      </c>
      <c r="D77" s="98">
        <v>4025</v>
      </c>
      <c r="E77" s="110">
        <v>4705</v>
      </c>
      <c r="F77" s="125">
        <f t="shared" si="15"/>
        <v>1167821</v>
      </c>
      <c r="G77" s="126">
        <f t="shared" si="13"/>
        <v>9.933785913837867E-2</v>
      </c>
      <c r="H77" s="144"/>
      <c r="I77" s="145"/>
      <c r="J77" s="113">
        <f>+J62</f>
        <v>116008.83799684052</v>
      </c>
      <c r="K77" s="125">
        <f t="shared" ref="K77:K81" si="17">+K62</f>
        <v>1143743.0342980449</v>
      </c>
      <c r="L77" s="115">
        <f t="shared" si="14"/>
        <v>9.9337872750176553E-2</v>
      </c>
      <c r="M77" s="144"/>
      <c r="N77" s="145"/>
      <c r="O77" s="113">
        <f t="shared" si="16"/>
        <v>113617</v>
      </c>
      <c r="P77" s="1"/>
      <c r="Q77" s="127"/>
      <c r="R77" s="127"/>
      <c r="S77" s="1"/>
    </row>
    <row r="78" spans="1:19" ht="22.7" hidden="1" outlineLevel="1">
      <c r="A78" s="1"/>
      <c r="B78" s="30" t="str">
        <f t="shared" si="12"/>
        <v xml:space="preserve">Street Lighting </v>
      </c>
      <c r="C78" s="98" t="s">
        <v>66</v>
      </c>
      <c r="D78" s="98">
        <v>4025</v>
      </c>
      <c r="E78" s="110">
        <v>4705</v>
      </c>
      <c r="F78" s="125">
        <f t="shared" si="15"/>
        <v>1900754</v>
      </c>
      <c r="G78" s="126">
        <f t="shared" si="13"/>
        <v>9.933785913837867E-2</v>
      </c>
      <c r="H78" s="144"/>
      <c r="I78" s="145"/>
      <c r="J78" s="113">
        <f>+J63</f>
        <v>188816.8331087098</v>
      </c>
      <c r="K78" s="125">
        <f t="shared" si="17"/>
        <v>1904476.3875408515</v>
      </c>
      <c r="L78" s="115">
        <f t="shared" si="14"/>
        <v>9.9338065432403214E-2</v>
      </c>
      <c r="M78" s="144"/>
      <c r="N78" s="145"/>
      <c r="O78" s="113">
        <f t="shared" si="16"/>
        <v>189187</v>
      </c>
      <c r="P78" s="1"/>
      <c r="Q78" s="127"/>
      <c r="R78" s="127"/>
      <c r="S78" s="1"/>
    </row>
    <row r="79" spans="1:19" ht="22.7" hidden="1" outlineLevel="1">
      <c r="A79" s="1"/>
      <c r="B79" s="30" t="str">
        <f t="shared" si="12"/>
        <v>Standby</v>
      </c>
      <c r="C79" s="98" t="s">
        <v>66</v>
      </c>
      <c r="D79" s="98">
        <v>4025</v>
      </c>
      <c r="E79" s="110">
        <v>4705</v>
      </c>
      <c r="F79" s="125">
        <f t="shared" si="15"/>
        <v>0</v>
      </c>
      <c r="G79" s="126" t="e">
        <f t="shared" si="13"/>
        <v>#DIV/0!</v>
      </c>
      <c r="H79" s="144"/>
      <c r="I79" s="145"/>
      <c r="J79" s="113">
        <f>+J64</f>
        <v>0</v>
      </c>
      <c r="K79" s="125">
        <f t="shared" si="17"/>
        <v>0</v>
      </c>
      <c r="L79" s="115" t="e">
        <f t="shared" si="14"/>
        <v>#DIV/0!</v>
      </c>
      <c r="M79" s="144"/>
      <c r="N79" s="145"/>
      <c r="O79" s="113">
        <f t="shared" si="16"/>
        <v>0</v>
      </c>
      <c r="P79" s="1"/>
      <c r="Q79" s="127"/>
      <c r="R79" s="127"/>
      <c r="S79" s="1"/>
    </row>
    <row r="80" spans="1:19" ht="22.7" hidden="1" outlineLevel="1">
      <c r="A80" s="1"/>
      <c r="B80" s="30">
        <f t="shared" si="12"/>
        <v>0</v>
      </c>
      <c r="C80" s="98" t="s">
        <v>66</v>
      </c>
      <c r="D80" s="98">
        <v>4025</v>
      </c>
      <c r="E80" s="110">
        <v>4705</v>
      </c>
      <c r="F80" s="125">
        <f t="shared" si="15"/>
        <v>0</v>
      </c>
      <c r="G80" s="126">
        <v>0</v>
      </c>
      <c r="H80" s="144"/>
      <c r="I80" s="145"/>
      <c r="J80" s="113">
        <f>+J65</f>
        <v>0</v>
      </c>
      <c r="K80" s="125">
        <f t="shared" si="17"/>
        <v>0</v>
      </c>
      <c r="L80" s="115">
        <v>0</v>
      </c>
      <c r="M80" s="144"/>
      <c r="N80" s="145"/>
      <c r="O80" s="113">
        <f t="shared" si="16"/>
        <v>0</v>
      </c>
      <c r="P80" s="1"/>
      <c r="Q80" s="127"/>
      <c r="R80" s="127"/>
      <c r="S80" s="1"/>
    </row>
    <row r="81" spans="1:19" ht="22.7" hidden="1" outlineLevel="1">
      <c r="A81" s="1"/>
      <c r="B81" s="30">
        <f t="shared" si="12"/>
        <v>0</v>
      </c>
      <c r="C81" s="98" t="s">
        <v>66</v>
      </c>
      <c r="D81" s="98">
        <v>4025</v>
      </c>
      <c r="E81" s="110">
        <v>4705</v>
      </c>
      <c r="F81" s="125">
        <f t="shared" si="15"/>
        <v>0</v>
      </c>
      <c r="G81" s="126">
        <v>0</v>
      </c>
      <c r="H81" s="144"/>
      <c r="I81" s="145"/>
      <c r="J81" s="113">
        <f>+J66</f>
        <v>0</v>
      </c>
      <c r="K81" s="125">
        <f t="shared" si="17"/>
        <v>0</v>
      </c>
      <c r="L81" s="115">
        <v>0</v>
      </c>
      <c r="M81" s="144"/>
      <c r="N81" s="145"/>
      <c r="O81" s="113">
        <f t="shared" si="16"/>
        <v>0</v>
      </c>
      <c r="P81" s="1"/>
      <c r="Q81" s="127"/>
      <c r="R81" s="127"/>
      <c r="S81" s="1"/>
    </row>
    <row r="82" spans="1:19" ht="22.7" hidden="1" outlineLevel="1">
      <c r="A82" s="1"/>
      <c r="B82" s="95" t="s">
        <v>26</v>
      </c>
      <c r="C82" s="128"/>
      <c r="D82" s="97"/>
      <c r="E82" s="104"/>
      <c r="F82" s="120">
        <f>SUM(F73:F81)</f>
        <v>731715877.13704062</v>
      </c>
      <c r="G82" s="121"/>
      <c r="H82" s="146"/>
      <c r="I82" s="147"/>
      <c r="J82" s="122">
        <f>SUM(J73:J81)</f>
        <v>66833849.039498322</v>
      </c>
      <c r="K82" s="120" t="e">
        <f>SUM(K73:K81)</f>
        <v>#REF!</v>
      </c>
      <c r="L82" s="123"/>
      <c r="M82" s="146"/>
      <c r="N82" s="147"/>
      <c r="O82" s="122" t="e">
        <f>SUM(O73:O81)</f>
        <v>#REF!</v>
      </c>
      <c r="P82" s="1"/>
      <c r="Q82" s="127"/>
      <c r="R82" s="127"/>
      <c r="S82" s="1"/>
    </row>
    <row r="83" spans="1:19" collapsed="1">
      <c r="A83" s="139" t="s">
        <v>48</v>
      </c>
      <c r="B83" s="140" t="s">
        <v>75</v>
      </c>
      <c r="C83" s="1"/>
      <c r="D83" s="1"/>
      <c r="E83" s="1"/>
      <c r="F83" s="1"/>
      <c r="G83" s="1"/>
      <c r="H83" s="129"/>
      <c r="I83" s="1"/>
      <c r="J83" s="1"/>
      <c r="K83" s="1"/>
      <c r="L83" s="1"/>
      <c r="M83" s="1"/>
      <c r="N83" s="1"/>
      <c r="O83" s="1"/>
      <c r="P83" s="1"/>
      <c r="Q83" s="1"/>
      <c r="R83" s="1"/>
      <c r="S83" s="1"/>
    </row>
    <row r="84" spans="1:19" ht="22.7">
      <c r="A84" s="1" t="s">
        <v>69</v>
      </c>
      <c r="B84" s="1"/>
      <c r="C84" s="1"/>
      <c r="D84" s="1"/>
      <c r="E84" s="1"/>
      <c r="F84" s="1"/>
      <c r="G84" s="127"/>
      <c r="H84" s="127"/>
      <c r="I84" s="127"/>
      <c r="J84" s="127"/>
      <c r="K84" s="127"/>
      <c r="L84" s="1"/>
      <c r="M84" s="1"/>
      <c r="N84" s="1"/>
      <c r="O84" s="1"/>
      <c r="P84" s="1"/>
      <c r="Q84" s="1"/>
      <c r="R84" s="1"/>
      <c r="S84" s="1"/>
    </row>
    <row r="85" spans="1:19">
      <c r="A85" s="1" t="s">
        <v>70</v>
      </c>
      <c r="B85" s="1"/>
      <c r="C85" s="1"/>
      <c r="D85" s="1"/>
      <c r="E85" s="1"/>
      <c r="F85" s="1"/>
      <c r="G85" s="130"/>
      <c r="H85" s="130"/>
      <c r="I85" s="1"/>
      <c r="J85" s="1"/>
      <c r="K85" s="130"/>
      <c r="L85" s="1"/>
      <c r="M85" s="1"/>
      <c r="N85" s="1"/>
      <c r="O85" s="1"/>
      <c r="P85" s="1"/>
      <c r="Q85" s="1"/>
      <c r="R85" s="1"/>
      <c r="S85" s="1"/>
    </row>
    <row r="86" spans="1:19">
      <c r="A86" s="1"/>
      <c r="B86" s="1"/>
      <c r="C86" s="1"/>
      <c r="D86" s="1"/>
      <c r="E86" s="1"/>
      <c r="F86" s="1"/>
      <c r="G86" s="1"/>
      <c r="H86" s="1"/>
      <c r="I86" s="1"/>
      <c r="J86" s="1"/>
      <c r="K86" s="1"/>
      <c r="L86" s="1"/>
      <c r="M86" s="1"/>
      <c r="N86" s="1"/>
      <c r="O86" s="1"/>
      <c r="P86" s="1"/>
      <c r="Q86" s="1"/>
      <c r="R86" s="1"/>
      <c r="S86" s="1"/>
    </row>
  </sheetData>
  <mergeCells count="46">
    <mergeCell ref="A2:F3"/>
    <mergeCell ref="B9:S9"/>
    <mergeCell ref="D13:O13"/>
    <mergeCell ref="I15:K15"/>
    <mergeCell ref="L15:L16"/>
    <mergeCell ref="M15:N15"/>
    <mergeCell ref="D16:E16"/>
    <mergeCell ref="B10:O10"/>
    <mergeCell ref="D27:E27"/>
    <mergeCell ref="D17:E17"/>
    <mergeCell ref="I17:K17"/>
    <mergeCell ref="D18:E18"/>
    <mergeCell ref="D19:E19"/>
    <mergeCell ref="D20:E20"/>
    <mergeCell ref="D21:E21"/>
    <mergeCell ref="D22:E22"/>
    <mergeCell ref="D23:E23"/>
    <mergeCell ref="D24:E24"/>
    <mergeCell ref="D25:E25"/>
    <mergeCell ref="D26:E26"/>
    <mergeCell ref="D28:E28"/>
    <mergeCell ref="I32:J32"/>
    <mergeCell ref="C33:F33"/>
    <mergeCell ref="G33:H33"/>
    <mergeCell ref="I33:J33"/>
    <mergeCell ref="L35:L36"/>
    <mergeCell ref="C37:F37"/>
    <mergeCell ref="G37:G42"/>
    <mergeCell ref="L37:L39"/>
    <mergeCell ref="C38:F38"/>
    <mergeCell ref="C39:F39"/>
    <mergeCell ref="C40:F40"/>
    <mergeCell ref="C41:F41"/>
    <mergeCell ref="C42:F42"/>
    <mergeCell ref="I35:J35"/>
    <mergeCell ref="F70:J70"/>
    <mergeCell ref="K70:O70"/>
    <mergeCell ref="H71:I82"/>
    <mergeCell ref="M71:N82"/>
    <mergeCell ref="C43:F43"/>
    <mergeCell ref="F49:J49"/>
    <mergeCell ref="K49:O49"/>
    <mergeCell ref="F55:J55"/>
    <mergeCell ref="K55:O55"/>
    <mergeCell ref="H57:I67"/>
    <mergeCell ref="M57:N67"/>
  </mergeCells>
  <conditionalFormatting sqref="B1">
    <cfRule type="expression" dxfId="0" priority="1" stopIfTrue="1">
      <formula>LEFT($C1,6)="Macros"</formula>
    </cfRule>
  </conditionalFormatting>
  <pageMargins left="0.7" right="0.7" top="0.75" bottom="0.75" header="0.3" footer="0.3"/>
  <pageSetup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3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3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2020 Commodity Expense Forecast</vt:lpstr>
      <vt:lpstr>Sheet2</vt:lpstr>
      <vt:lpstr>Sheet3</vt:lpstr>
    </vt:vector>
  </TitlesOfParts>
  <Company>City of Kingston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Gibson,Sherry</dc:creator>
  <cp:lastModifiedBy>Gibson,Sherry</cp:lastModifiedBy>
  <cp:lastPrinted>2019-08-26T16:39:08Z</cp:lastPrinted>
  <dcterms:created xsi:type="dcterms:W3CDTF">2019-07-19T15:48:51Z</dcterms:created>
  <dcterms:modified xsi:type="dcterms:W3CDTF">2019-10-21T18:19:23Z</dcterms:modified>
</cp:coreProperties>
</file>