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codeName="ThisWorkbook" defaultThemeVersion="124226"/>
  <mc:AlternateContent xmlns:mc="http://schemas.openxmlformats.org/markup-compatibility/2006">
    <mc:Choice Requires="x15">
      <x15ac:absPath xmlns:x15ac="http://schemas.microsoft.com/office/spreadsheetml/2010/11/ac" url="/Users/David/Dropbox/Projects/B9167 Entegrus 2017 LRAMVA/"/>
    </mc:Choice>
  </mc:AlternateContent>
  <xr:revisionPtr revIDLastSave="0" documentId="13_ncr:1_{C78BAD63-6E9E-CC49-A927-E4E504DBE8EE}" xr6:coauthVersionLast="45" xr6:coauthVersionMax="45" xr10:uidLastSave="{00000000-0000-0000-0000-000000000000}"/>
  <bookViews>
    <workbookView xWindow="-6500" yWindow="-23240" windowWidth="28800" windowHeight="16660" tabRatio="855" firstSheet="3"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9"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8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LRAM'!$A$1:$AM$588</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LRAM'!$B$149</definedName>
    <definedName name="Table_4_c.__2013_Lost_Revenues_Work_Form">'4.  2011-2014 LRAM'!$B$280</definedName>
    <definedName name="Table_4_d.__2014_Lost_Revenues_Work_Form">'4.  2011-2014 LRAM'!$B$411</definedName>
    <definedName name="Table_5_a.__2015_Lost_Revenues_Work_Form">'5.  2015-2020 LRAM'!$B$33</definedName>
    <definedName name="Table_5_b.__2016_Lost_Revenues_Work_Form">'5.  2015-2020 LRAM'!$B$284</definedName>
    <definedName name="Table_5_c.__2017_Lost_Revenues_Work_Form">'5.  2015-2020 LRAM'!$B$493</definedName>
    <definedName name="Table_5_d.__2018_Lost_Revenues_Work_Form">'5.  2015-2020 LRAM'!$B$716</definedName>
    <definedName name="Table_5_e.__2019_Lost_Revenues_Work_Form">'5.  2015-2020 LRAM'!$B$899</definedName>
    <definedName name="Table_5_f.__2020_Lost_Revenues_Work_Form">'5.  2015-2020 LRAM'!$B$1082</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0" i="45" l="1"/>
  <c r="J130" i="45"/>
  <c r="I130" i="45"/>
  <c r="H130" i="45"/>
  <c r="P40" i="45"/>
  <c r="M33" i="44" l="1"/>
  <c r="AC586" i="46" l="1"/>
  <c r="AC585" i="46"/>
  <c r="AC584" i="46"/>
  <c r="AC583" i="46"/>
  <c r="AC582" i="46"/>
  <c r="AC581" i="46"/>
  <c r="E135" i="85"/>
  <c r="G135" i="85" s="1"/>
  <c r="AG489" i="79"/>
  <c r="AG488" i="79"/>
  <c r="AG487" i="79"/>
  <c r="AG486" i="79"/>
  <c r="AG472" i="79"/>
  <c r="AC280" i="79"/>
  <c r="AC279" i="79"/>
  <c r="AC278" i="79"/>
  <c r="AC277" i="79"/>
  <c r="AC276" i="79"/>
  <c r="AC263" i="79"/>
  <c r="AC568" i="46"/>
  <c r="AC137" i="46"/>
  <c r="AC489" i="79"/>
  <c r="AC488" i="79"/>
  <c r="AC487" i="79"/>
  <c r="AC486" i="79"/>
  <c r="AC472" i="79"/>
  <c r="D140" i="85"/>
  <c r="D139" i="85"/>
  <c r="D138" i="85"/>
  <c r="D137" i="85"/>
  <c r="D136" i="85"/>
  <c r="D135" i="85"/>
  <c r="D119" i="85"/>
  <c r="D118" i="85"/>
  <c r="D117" i="85"/>
  <c r="D116" i="85"/>
  <c r="D115" i="85"/>
  <c r="D114" i="85"/>
  <c r="E108" i="85"/>
  <c r="E109" i="85" s="1"/>
  <c r="E110" i="85" s="1"/>
  <c r="E111" i="85" s="1"/>
  <c r="O449" i="79" l="1"/>
  <c r="AL376" i="79"/>
  <c r="AK376" i="79"/>
  <c r="AJ376" i="79"/>
  <c r="AI376" i="79"/>
  <c r="AH376" i="79"/>
  <c r="AG376" i="79"/>
  <c r="AF376" i="79"/>
  <c r="AE376" i="79"/>
  <c r="AD376" i="79"/>
  <c r="AC376" i="79"/>
  <c r="AL680" i="79" l="1"/>
  <c r="AK680" i="79"/>
  <c r="AJ680" i="79"/>
  <c r="AI680" i="79"/>
  <c r="AH680" i="79"/>
  <c r="AG680" i="79"/>
  <c r="AF680" i="79"/>
  <c r="AE680" i="79"/>
  <c r="AC680" i="79"/>
  <c r="AB680" i="79"/>
  <c r="AA680" i="79"/>
  <c r="Z680" i="79"/>
  <c r="AM679" i="79"/>
  <c r="AL579" i="79"/>
  <c r="AK579" i="79"/>
  <c r="AJ579" i="79"/>
  <c r="AI579" i="79"/>
  <c r="AH579" i="79"/>
  <c r="AG579" i="79"/>
  <c r="AF579" i="79"/>
  <c r="AE579" i="79"/>
  <c r="AD579" i="79"/>
  <c r="AC579" i="79"/>
  <c r="AB579" i="79"/>
  <c r="AA579" i="79"/>
  <c r="Z579" i="79"/>
  <c r="AM578" i="79"/>
  <c r="AE145" i="46"/>
  <c r="AE144" i="46"/>
  <c r="AE143" i="46"/>
  <c r="AE142" i="46"/>
  <c r="AE141" i="46"/>
  <c r="AE140" i="46"/>
  <c r="AE139" i="46"/>
  <c r="AE138" i="46"/>
  <c r="AE137" i="46"/>
  <c r="Z145" i="46"/>
  <c r="Z144" i="46"/>
  <c r="Z143" i="46"/>
  <c r="Z142" i="46"/>
  <c r="Z141" i="46"/>
  <c r="Z140" i="46"/>
  <c r="Z139" i="46"/>
  <c r="Z138" i="46"/>
  <c r="Z137" i="46"/>
  <c r="AD145" i="46"/>
  <c r="AD144" i="46"/>
  <c r="AD143" i="46"/>
  <c r="AD142" i="46"/>
  <c r="AD141" i="46"/>
  <c r="AD140" i="46"/>
  <c r="AD139" i="46"/>
  <c r="AD138" i="46"/>
  <c r="AD137" i="46"/>
  <c r="Y145" i="46"/>
  <c r="Y144" i="46"/>
  <c r="Y143" i="46"/>
  <c r="Y142" i="46"/>
  <c r="Y141" i="46"/>
  <c r="Y140" i="46"/>
  <c r="Y139" i="46"/>
  <c r="Y138" i="46"/>
  <c r="Y137" i="46"/>
  <c r="AE277" i="46"/>
  <c r="AE276" i="46"/>
  <c r="AE275" i="46"/>
  <c r="AE274" i="46"/>
  <c r="AE273" i="46"/>
  <c r="AE272" i="46"/>
  <c r="AE271" i="46"/>
  <c r="AE270" i="46"/>
  <c r="AD277" i="46"/>
  <c r="AD276" i="46"/>
  <c r="AD275" i="46"/>
  <c r="AD274" i="46"/>
  <c r="AD273" i="46"/>
  <c r="AD272" i="46"/>
  <c r="AD271" i="46"/>
  <c r="AD270" i="46"/>
  <c r="AE408" i="46"/>
  <c r="AE407" i="46"/>
  <c r="AE406" i="46"/>
  <c r="AE405" i="46"/>
  <c r="AE404" i="46"/>
  <c r="AE403" i="46"/>
  <c r="AE402" i="46"/>
  <c r="AD408" i="46"/>
  <c r="AD407" i="46"/>
  <c r="AD406" i="46"/>
  <c r="AD405" i="46"/>
  <c r="AD404" i="46"/>
  <c r="AD403" i="46"/>
  <c r="AD402" i="46"/>
  <c r="AB586" i="46"/>
  <c r="AF586" i="46"/>
  <c r="AG586" i="46"/>
  <c r="AB585" i="46"/>
  <c r="AF585" i="46"/>
  <c r="AG585" i="46"/>
  <c r="AB584" i="46"/>
  <c r="AF584" i="46"/>
  <c r="AG584" i="46"/>
  <c r="AA586" i="46"/>
  <c r="AA585" i="46"/>
  <c r="AA584" i="46"/>
  <c r="AB583" i="46"/>
  <c r="AF583" i="46"/>
  <c r="AG583" i="46"/>
  <c r="AA583" i="46"/>
  <c r="AB582" i="46"/>
  <c r="AF582" i="46"/>
  <c r="AG582" i="46"/>
  <c r="AA582" i="46"/>
  <c r="AB581" i="46"/>
  <c r="AF581" i="46"/>
  <c r="AG581" i="46"/>
  <c r="AA581" i="46"/>
  <c r="Y569" i="46" l="1"/>
  <c r="J57" i="45"/>
  <c r="C95" i="85" l="1"/>
  <c r="C58" i="85"/>
  <c r="C57" i="85"/>
  <c r="P57" i="85"/>
  <c r="P75" i="85" s="1"/>
  <c r="K57" i="85"/>
  <c r="K75" i="85" s="1"/>
  <c r="D38" i="85" l="1"/>
  <c r="F70" i="85"/>
  <c r="D68" i="85" l="1"/>
  <c r="D83" i="85"/>
  <c r="D84" i="85" s="1"/>
  <c r="D85" i="85" s="1"/>
  <c r="D86" i="85" s="1"/>
  <c r="D87" i="85" s="1"/>
  <c r="D88" i="85" s="1"/>
  <c r="D89" i="85" s="1"/>
  <c r="D90" i="85" s="1"/>
  <c r="D91" i="85" s="1"/>
  <c r="D92" i="85" s="1"/>
  <c r="D93" i="85" s="1"/>
  <c r="D94" i="85" s="1"/>
  <c r="D108" i="85"/>
  <c r="D109" i="85" s="1"/>
  <c r="D110" i="85" s="1"/>
  <c r="D111" i="85" s="1"/>
  <c r="E112" i="85" l="1"/>
  <c r="N97" i="85"/>
  <c r="N96" i="85"/>
  <c r="P96" i="85" s="1"/>
  <c r="N95" i="85"/>
  <c r="P95" i="85" s="1"/>
  <c r="N94" i="85"/>
  <c r="P94" i="85" s="1"/>
  <c r="N93" i="85"/>
  <c r="P93" i="85" s="1"/>
  <c r="N92" i="85"/>
  <c r="N91" i="85"/>
  <c r="P91" i="85" s="1"/>
  <c r="N90" i="85"/>
  <c r="N89" i="85"/>
  <c r="P89" i="85" s="1"/>
  <c r="N88" i="85"/>
  <c r="N87" i="85"/>
  <c r="N86" i="85"/>
  <c r="N85" i="85"/>
  <c r="N84" i="85"/>
  <c r="N83" i="85"/>
  <c r="P90" i="85"/>
  <c r="P92" i="85"/>
  <c r="P97" i="85"/>
  <c r="P98" i="85"/>
  <c r="I84" i="85"/>
  <c r="K84" i="85" s="1"/>
  <c r="I91" i="85"/>
  <c r="K91" i="85" s="1"/>
  <c r="I90" i="85"/>
  <c r="K90" i="85" s="1"/>
  <c r="I89" i="85"/>
  <c r="K89" i="85" s="1"/>
  <c r="I88" i="85"/>
  <c r="K88" i="85" s="1"/>
  <c r="I87" i="85"/>
  <c r="K87" i="85" s="1"/>
  <c r="I86" i="85"/>
  <c r="K86" i="85" s="1"/>
  <c r="I85" i="85"/>
  <c r="K85" i="85" s="1"/>
  <c r="I83" i="85"/>
  <c r="E113" i="85" l="1"/>
  <c r="F94" i="85"/>
  <c r="F93" i="85"/>
  <c r="F92" i="85"/>
  <c r="F91" i="85"/>
  <c r="F90" i="85"/>
  <c r="F89" i="85"/>
  <c r="P88" i="85"/>
  <c r="F88" i="85"/>
  <c r="P87" i="85"/>
  <c r="F87" i="85"/>
  <c r="P86" i="85"/>
  <c r="F86" i="85"/>
  <c r="P85" i="85"/>
  <c r="F85" i="85"/>
  <c r="P84" i="85"/>
  <c r="F84" i="85"/>
  <c r="P83" i="85"/>
  <c r="K83" i="85"/>
  <c r="K92" i="85" s="1"/>
  <c r="F83" i="85"/>
  <c r="E114" i="85" l="1"/>
  <c r="G113" i="85"/>
  <c r="P99" i="85"/>
  <c r="F96" i="85"/>
  <c r="F97" i="85" s="1"/>
  <c r="F98" i="85" s="1"/>
  <c r="F99" i="85" s="1"/>
  <c r="F95" i="85"/>
  <c r="E115" i="85" l="1"/>
  <c r="G114" i="85"/>
  <c r="R140" i="85"/>
  <c r="M140" i="85"/>
  <c r="R139" i="85"/>
  <c r="M139" i="85"/>
  <c r="R138" i="85"/>
  <c r="M138" i="85"/>
  <c r="R137" i="85"/>
  <c r="M137" i="85"/>
  <c r="R136" i="85"/>
  <c r="M136" i="85"/>
  <c r="R135" i="85"/>
  <c r="M135" i="85"/>
  <c r="R109" i="85"/>
  <c r="R110" i="85"/>
  <c r="R111" i="85"/>
  <c r="R112" i="85"/>
  <c r="R113" i="85"/>
  <c r="M109" i="85"/>
  <c r="M110" i="85"/>
  <c r="M111" i="85"/>
  <c r="M112" i="85"/>
  <c r="M113" i="85"/>
  <c r="G109" i="85"/>
  <c r="G110" i="85"/>
  <c r="G111" i="85"/>
  <c r="G112" i="85"/>
  <c r="G108" i="85"/>
  <c r="R108" i="85"/>
  <c r="M108" i="85"/>
  <c r="F68" i="85"/>
  <c r="F69" i="85" s="1"/>
  <c r="F38" i="85"/>
  <c r="E116" i="85" l="1"/>
  <c r="G115" i="85"/>
  <c r="M141" i="85"/>
  <c r="R141" i="85"/>
  <c r="R114" i="85"/>
  <c r="M114" i="85"/>
  <c r="F71" i="85"/>
  <c r="F72" i="85" s="1"/>
  <c r="F73" i="85" s="1"/>
  <c r="F74" i="85" s="1"/>
  <c r="F75" i="85" s="1"/>
  <c r="E117" i="85" l="1"/>
  <c r="G116" i="85"/>
  <c r="Z287" i="79"/>
  <c r="AA287" i="79"/>
  <c r="AB287" i="79"/>
  <c r="AC287" i="79"/>
  <c r="AD287" i="79"/>
  <c r="AE287" i="79"/>
  <c r="AF287" i="79"/>
  <c r="AG287" i="79"/>
  <c r="Y287" i="79"/>
  <c r="Y36" i="79"/>
  <c r="E118" i="85" l="1"/>
  <c r="G117" i="85"/>
  <c r="O694" i="79"/>
  <c r="D694" i="79"/>
  <c r="AL692" i="79"/>
  <c r="AK692" i="79"/>
  <c r="AJ692" i="79"/>
  <c r="AI692" i="79"/>
  <c r="AH692" i="79"/>
  <c r="AG692" i="79"/>
  <c r="AF692" i="79"/>
  <c r="AE692" i="79"/>
  <c r="AD692" i="79"/>
  <c r="AC692" i="79"/>
  <c r="AB692" i="79"/>
  <c r="AA692" i="79"/>
  <c r="Z692" i="79"/>
  <c r="Y692" i="79"/>
  <c r="N692" i="79"/>
  <c r="AM691" i="79"/>
  <c r="AL688" i="79"/>
  <c r="AK688" i="79"/>
  <c r="AJ688" i="79"/>
  <c r="AI688" i="79"/>
  <c r="AH688" i="79"/>
  <c r="AG688" i="79"/>
  <c r="AF688" i="79"/>
  <c r="AE688" i="79"/>
  <c r="AD688" i="79"/>
  <c r="AC688" i="79"/>
  <c r="AB688" i="79"/>
  <c r="AA688" i="79"/>
  <c r="Z688" i="79"/>
  <c r="Y688" i="79"/>
  <c r="N688" i="79"/>
  <c r="AM687" i="79"/>
  <c r="AA684" i="79"/>
  <c r="Z684" i="79"/>
  <c r="AF684" i="79"/>
  <c r="AE684" i="79"/>
  <c r="AL684" i="79"/>
  <c r="AK684" i="79"/>
  <c r="AJ684" i="79"/>
  <c r="AI684" i="79"/>
  <c r="AH684" i="79"/>
  <c r="AG684" i="79"/>
  <c r="AD684" i="79"/>
  <c r="AC684" i="79"/>
  <c r="AB684" i="79"/>
  <c r="Y684" i="79"/>
  <c r="N684" i="79"/>
  <c r="AM683" i="79"/>
  <c r="AD677" i="79"/>
  <c r="AD674" i="79"/>
  <c r="AD668" i="79"/>
  <c r="AL677" i="79"/>
  <c r="AK677" i="79"/>
  <c r="AJ677" i="79"/>
  <c r="AI677" i="79"/>
  <c r="AH677" i="79"/>
  <c r="AG677" i="79"/>
  <c r="AF677" i="79"/>
  <c r="AE677" i="79"/>
  <c r="AC677" i="79"/>
  <c r="AB677" i="79"/>
  <c r="AA677" i="79"/>
  <c r="Z677" i="79"/>
  <c r="Y677" i="79"/>
  <c r="AM676" i="79"/>
  <c r="AL674" i="79"/>
  <c r="AK674" i="79"/>
  <c r="AJ674" i="79"/>
  <c r="AI674" i="79"/>
  <c r="AH674" i="79"/>
  <c r="AG674" i="79"/>
  <c r="AF674" i="79"/>
  <c r="AE674" i="79"/>
  <c r="AC674" i="79"/>
  <c r="AB674" i="79"/>
  <c r="AA674" i="79"/>
  <c r="Z674" i="79"/>
  <c r="Y674" i="79"/>
  <c r="AM673" i="79"/>
  <c r="AL671" i="79"/>
  <c r="AK671" i="79"/>
  <c r="AJ671" i="79"/>
  <c r="AI671" i="79"/>
  <c r="AH671" i="79"/>
  <c r="AG671" i="79"/>
  <c r="AF671" i="79"/>
  <c r="AE671" i="79"/>
  <c r="AC671" i="79"/>
  <c r="AB671" i="79"/>
  <c r="AA671" i="79"/>
  <c r="Z671" i="79"/>
  <c r="Y671" i="79"/>
  <c r="AM670" i="79"/>
  <c r="AL668" i="79"/>
  <c r="AK668" i="79"/>
  <c r="AJ668" i="79"/>
  <c r="AI668" i="79"/>
  <c r="AH668" i="79"/>
  <c r="AG668" i="79"/>
  <c r="AF668" i="79"/>
  <c r="AE668" i="79"/>
  <c r="AC668" i="79"/>
  <c r="AB668" i="79"/>
  <c r="AA668" i="79"/>
  <c r="Z668" i="79"/>
  <c r="Y668" i="79"/>
  <c r="AM667" i="79"/>
  <c r="AL665" i="79"/>
  <c r="AK665" i="79"/>
  <c r="AJ665" i="79"/>
  <c r="AI665" i="79"/>
  <c r="AH665" i="79"/>
  <c r="AG665" i="79"/>
  <c r="AF665" i="79"/>
  <c r="AE665" i="79"/>
  <c r="AC665" i="79"/>
  <c r="AB665" i="79"/>
  <c r="AA665" i="79"/>
  <c r="Z665" i="79"/>
  <c r="Y665" i="79"/>
  <c r="AM664" i="79"/>
  <c r="O659" i="79"/>
  <c r="O695" i="79" s="1"/>
  <c r="D659" i="79"/>
  <c r="Y619" i="79"/>
  <c r="Y609" i="79"/>
  <c r="AA599" i="79"/>
  <c r="Z599" i="79"/>
  <c r="Y599" i="79"/>
  <c r="AA590" i="79"/>
  <c r="Z590" i="79"/>
  <c r="Y590" i="79"/>
  <c r="AA587" i="79"/>
  <c r="Z587" i="79"/>
  <c r="Y587" i="79"/>
  <c r="Y576" i="79"/>
  <c r="Y573" i="79"/>
  <c r="AH287" i="79"/>
  <c r="AJ287" i="79"/>
  <c r="AK287" i="79"/>
  <c r="AL287" i="79"/>
  <c r="Y496" i="79"/>
  <c r="O471" i="79"/>
  <c r="O472" i="79" s="1"/>
  <c r="AF468" i="79"/>
  <c r="AE468" i="79"/>
  <c r="AL469" i="79"/>
  <c r="AK469" i="79"/>
  <c r="AJ469" i="79"/>
  <c r="AI469" i="79"/>
  <c r="AH469" i="79"/>
  <c r="AG469" i="79"/>
  <c r="AF469" i="79"/>
  <c r="AE469" i="79"/>
  <c r="AD469" i="79"/>
  <c r="AC469" i="79"/>
  <c r="AB469" i="79"/>
  <c r="AA469" i="79"/>
  <c r="Z469" i="79"/>
  <c r="Y469" i="79"/>
  <c r="N469" i="79"/>
  <c r="D471" i="79"/>
  <c r="AM467" i="79"/>
  <c r="AL461" i="79"/>
  <c r="AK461" i="79"/>
  <c r="AJ461" i="79"/>
  <c r="AI461" i="79"/>
  <c r="AH461" i="79"/>
  <c r="AG461" i="79"/>
  <c r="AF461" i="79"/>
  <c r="AE461" i="79"/>
  <c r="AD461" i="79"/>
  <c r="AC461" i="79"/>
  <c r="AB461" i="79"/>
  <c r="AA461" i="79"/>
  <c r="Z461" i="79"/>
  <c r="Y461" i="79"/>
  <c r="AM460" i="79"/>
  <c r="AL455" i="79"/>
  <c r="AK455" i="79"/>
  <c r="AJ455" i="79"/>
  <c r="AI455" i="79"/>
  <c r="AH455" i="79"/>
  <c r="AG455" i="79"/>
  <c r="AF455" i="79"/>
  <c r="AE455" i="79"/>
  <c r="AD455" i="79"/>
  <c r="AC455" i="79"/>
  <c r="AB455" i="79"/>
  <c r="AA455" i="79"/>
  <c r="Z455" i="79"/>
  <c r="Y455" i="79"/>
  <c r="AM454" i="79"/>
  <c r="AB375" i="79"/>
  <c r="AA375" i="79"/>
  <c r="Z375" i="79"/>
  <c r="AB374" i="79"/>
  <c r="AB376" i="79" s="1"/>
  <c r="AA374" i="79"/>
  <c r="AA376" i="79" s="1"/>
  <c r="Z374" i="79"/>
  <c r="Z376" i="79" s="1"/>
  <c r="Y374" i="79"/>
  <c r="AA371" i="79"/>
  <c r="Z371" i="79"/>
  <c r="Y371" i="79"/>
  <c r="Y367" i="79"/>
  <c r="Y361" i="79"/>
  <c r="Y358" i="79"/>
  <c r="Y695" i="79" l="1"/>
  <c r="E119" i="85"/>
  <c r="G118" i="85"/>
  <c r="D695" i="79"/>
  <c r="Y487" i="79"/>
  <c r="Y486" i="79"/>
  <c r="D449" i="79"/>
  <c r="AL260" i="79"/>
  <c r="AK260" i="79"/>
  <c r="AJ260" i="79"/>
  <c r="AI260" i="79"/>
  <c r="AH260" i="79"/>
  <c r="AG260" i="79"/>
  <c r="AF260" i="79"/>
  <c r="AE260" i="79"/>
  <c r="AD260" i="79"/>
  <c r="AC260" i="79"/>
  <c r="AB260" i="79"/>
  <c r="AA260" i="79"/>
  <c r="Z260" i="79"/>
  <c r="Y260" i="79"/>
  <c r="AM259" i="79"/>
  <c r="AL253" i="79"/>
  <c r="AK253" i="79"/>
  <c r="AJ253" i="79"/>
  <c r="AI253" i="79"/>
  <c r="AH253" i="79"/>
  <c r="AG253" i="79"/>
  <c r="AF253" i="79"/>
  <c r="AE253" i="79"/>
  <c r="AD253" i="79"/>
  <c r="AC253" i="79"/>
  <c r="AB253" i="79"/>
  <c r="AA253" i="79"/>
  <c r="Z253" i="79"/>
  <c r="Y253" i="79"/>
  <c r="AM252" i="79"/>
  <c r="AL246" i="79"/>
  <c r="AK246" i="79"/>
  <c r="AJ246" i="79"/>
  <c r="AI246" i="79"/>
  <c r="AH246" i="79"/>
  <c r="AG246" i="79"/>
  <c r="AF246" i="79"/>
  <c r="AE246" i="79"/>
  <c r="AD246" i="79"/>
  <c r="AC246" i="79"/>
  <c r="AB246" i="79"/>
  <c r="AA246" i="79"/>
  <c r="Z246" i="79"/>
  <c r="Y246" i="79"/>
  <c r="N246" i="79"/>
  <c r="AM245" i="79"/>
  <c r="AL242" i="79"/>
  <c r="AL243" i="79" s="1"/>
  <c r="AK242" i="79"/>
  <c r="AK243" i="79" s="1"/>
  <c r="AJ242" i="79"/>
  <c r="AJ243" i="79" s="1"/>
  <c r="AI242" i="79"/>
  <c r="AI243" i="79" s="1"/>
  <c r="AH242" i="79"/>
  <c r="AH243" i="79" s="1"/>
  <c r="AG242" i="79"/>
  <c r="AG243" i="79" s="1"/>
  <c r="AF242" i="79"/>
  <c r="AF243" i="79" s="1"/>
  <c r="AE242" i="79"/>
  <c r="AE243" i="79" s="1"/>
  <c r="AD242" i="79"/>
  <c r="AD243" i="79" s="1"/>
  <c r="AC242" i="79"/>
  <c r="AC243" i="79" s="1"/>
  <c r="AB242" i="79"/>
  <c r="AB243" i="79" s="1"/>
  <c r="AA242" i="79"/>
  <c r="AA243" i="79" s="1"/>
  <c r="Z242" i="79"/>
  <c r="Z243" i="79" s="1"/>
  <c r="Y242" i="79"/>
  <c r="Y243" i="79" s="1"/>
  <c r="N242" i="79"/>
  <c r="N243" i="79" s="1"/>
  <c r="AM241" i="79"/>
  <c r="AL239" i="79"/>
  <c r="AK239" i="79"/>
  <c r="AJ239" i="79"/>
  <c r="AI239" i="79"/>
  <c r="AH239" i="79"/>
  <c r="AG239" i="79"/>
  <c r="AF239" i="79"/>
  <c r="AE239" i="79"/>
  <c r="AD239" i="79"/>
  <c r="AC239" i="79"/>
  <c r="AB239" i="79"/>
  <c r="AA239" i="79"/>
  <c r="Z239" i="79"/>
  <c r="Y239" i="79"/>
  <c r="N239" i="79"/>
  <c r="AM238" i="79"/>
  <c r="AL235" i="79"/>
  <c r="AK235" i="79"/>
  <c r="AJ235" i="79"/>
  <c r="AI235" i="79"/>
  <c r="AH235" i="79"/>
  <c r="AG235" i="79"/>
  <c r="AF235" i="79"/>
  <c r="AE235" i="79"/>
  <c r="AD235" i="79"/>
  <c r="AC235" i="79"/>
  <c r="AB235" i="79"/>
  <c r="AA235" i="79"/>
  <c r="Z235" i="79"/>
  <c r="Y235" i="79"/>
  <c r="AM234" i="79"/>
  <c r="AL232" i="79"/>
  <c r="AK232" i="79"/>
  <c r="AJ232" i="79"/>
  <c r="AI232" i="79"/>
  <c r="AH232" i="79"/>
  <c r="AG232" i="79"/>
  <c r="AF232" i="79"/>
  <c r="AE232" i="79"/>
  <c r="AD232" i="79"/>
  <c r="AC232" i="79"/>
  <c r="AB232" i="79"/>
  <c r="AA232" i="79"/>
  <c r="Z232" i="79"/>
  <c r="Y232" i="79"/>
  <c r="AM231" i="79"/>
  <c r="AL229" i="79"/>
  <c r="AK229" i="79"/>
  <c r="AJ229" i="79"/>
  <c r="AI229" i="79"/>
  <c r="AH229" i="79"/>
  <c r="AG229" i="79"/>
  <c r="AF229" i="79"/>
  <c r="AE229" i="79"/>
  <c r="AD229" i="79"/>
  <c r="AC229" i="79"/>
  <c r="AB229" i="79"/>
  <c r="AA229" i="79"/>
  <c r="Z229" i="79"/>
  <c r="Y229" i="79"/>
  <c r="AM228" i="79"/>
  <c r="AL226" i="79"/>
  <c r="AK226" i="79"/>
  <c r="AJ226" i="79"/>
  <c r="AI226" i="79"/>
  <c r="AH226" i="79"/>
  <c r="AG226" i="79"/>
  <c r="AF226" i="79"/>
  <c r="AE226" i="79"/>
  <c r="AD226" i="79"/>
  <c r="AC226" i="79"/>
  <c r="AB226" i="79"/>
  <c r="AA226" i="79"/>
  <c r="Z226" i="79"/>
  <c r="Y226" i="79"/>
  <c r="AM225" i="79"/>
  <c r="AL223" i="79"/>
  <c r="AK223" i="79"/>
  <c r="AJ223" i="79"/>
  <c r="AI223" i="79"/>
  <c r="AH223" i="79"/>
  <c r="AG223" i="79"/>
  <c r="AF223" i="79"/>
  <c r="AE223" i="79"/>
  <c r="AD223" i="79"/>
  <c r="AC223" i="79"/>
  <c r="AB223" i="79"/>
  <c r="AA223" i="79"/>
  <c r="Z223" i="79"/>
  <c r="Y223" i="79"/>
  <c r="AM222" i="79"/>
  <c r="AL218" i="79"/>
  <c r="AK218" i="79"/>
  <c r="AJ218" i="79"/>
  <c r="AI218" i="79"/>
  <c r="AH218" i="79"/>
  <c r="AG218" i="79"/>
  <c r="AF218" i="79"/>
  <c r="AE218" i="79"/>
  <c r="AD218" i="79"/>
  <c r="AC218" i="79"/>
  <c r="AB218" i="79"/>
  <c r="AA218" i="79"/>
  <c r="Z218" i="79"/>
  <c r="Y218" i="79"/>
  <c r="N218" i="79"/>
  <c r="AL217" i="79"/>
  <c r="AK217" i="79"/>
  <c r="AJ217" i="79"/>
  <c r="AI217" i="79"/>
  <c r="AH217" i="79"/>
  <c r="AG217" i="79"/>
  <c r="AF217" i="79"/>
  <c r="AE217" i="79"/>
  <c r="AD217" i="79"/>
  <c r="AC217" i="79"/>
  <c r="AB217" i="79"/>
  <c r="AA217" i="79"/>
  <c r="Z217" i="79"/>
  <c r="Y217" i="79"/>
  <c r="AM216" i="79"/>
  <c r="AL210" i="79"/>
  <c r="AK210" i="79"/>
  <c r="AJ210" i="79"/>
  <c r="AI210" i="79"/>
  <c r="AH210" i="79"/>
  <c r="AG210" i="79"/>
  <c r="AF210" i="79"/>
  <c r="AE210" i="79"/>
  <c r="AD210" i="79"/>
  <c r="AC210" i="79"/>
  <c r="AB210" i="79"/>
  <c r="AA210" i="79"/>
  <c r="Z210" i="79"/>
  <c r="Y210" i="79"/>
  <c r="AM209" i="79"/>
  <c r="AL204" i="79"/>
  <c r="AK204" i="79"/>
  <c r="AJ204" i="79"/>
  <c r="AI204" i="79"/>
  <c r="AH204" i="79"/>
  <c r="AG204" i="79"/>
  <c r="AF204" i="79"/>
  <c r="AE204" i="79"/>
  <c r="AD204" i="79"/>
  <c r="AC204" i="79"/>
  <c r="AB204" i="79"/>
  <c r="AA204" i="79"/>
  <c r="Z204" i="79"/>
  <c r="Y204" i="79"/>
  <c r="AM203" i="79"/>
  <c r="O262" i="79"/>
  <c r="D262" i="79"/>
  <c r="Y84" i="79"/>
  <c r="N84" i="79"/>
  <c r="AA80" i="79"/>
  <c r="Z80" i="79"/>
  <c r="Y80" i="79"/>
  <c r="N80" i="79"/>
  <c r="AA74" i="79"/>
  <c r="Z74" i="79"/>
  <c r="Y74" i="79"/>
  <c r="N74" i="79"/>
  <c r="O73" i="79"/>
  <c r="O198" i="79" s="1"/>
  <c r="D73" i="79"/>
  <c r="AL64" i="79"/>
  <c r="AK64" i="79"/>
  <c r="AJ64" i="79"/>
  <c r="AI64" i="79"/>
  <c r="AH64" i="79"/>
  <c r="AG64" i="79"/>
  <c r="AF64" i="79"/>
  <c r="AE64" i="79"/>
  <c r="AD64" i="79"/>
  <c r="AC64" i="79"/>
  <c r="AB64" i="79"/>
  <c r="AA64" i="79"/>
  <c r="Z64" i="79"/>
  <c r="Y64" i="79"/>
  <c r="AM63" i="79"/>
  <c r="AL60" i="79"/>
  <c r="AK60" i="79"/>
  <c r="AJ60" i="79"/>
  <c r="AA60" i="79"/>
  <c r="Z60" i="79"/>
  <c r="Y60" i="79"/>
  <c r="AM58" i="79"/>
  <c r="AL56" i="79"/>
  <c r="AK56" i="79"/>
  <c r="AJ56" i="79"/>
  <c r="AA56" i="79"/>
  <c r="Z56" i="79"/>
  <c r="Y56" i="79"/>
  <c r="AM55" i="79"/>
  <c r="N64" i="79"/>
  <c r="N60" i="79"/>
  <c r="N56" i="79"/>
  <c r="AI49" i="79"/>
  <c r="AH49" i="79"/>
  <c r="AG49" i="79"/>
  <c r="AF49" i="79"/>
  <c r="AE49" i="79"/>
  <c r="AD49" i="79"/>
  <c r="AC49" i="79"/>
  <c r="AB49" i="79"/>
  <c r="AA49" i="79"/>
  <c r="Z49" i="79"/>
  <c r="Y49" i="79"/>
  <c r="Y43" i="79"/>
  <c r="Y40" i="79"/>
  <c r="Y46" i="79"/>
  <c r="AA125" i="79"/>
  <c r="Z125" i="79"/>
  <c r="Y125" i="79"/>
  <c r="N125" i="79"/>
  <c r="Y112" i="79"/>
  <c r="Y109" i="79"/>
  <c r="O568" i="46"/>
  <c r="O567" i="46"/>
  <c r="O521" i="46"/>
  <c r="D567" i="46"/>
  <c r="AL565" i="46"/>
  <c r="AK565" i="46"/>
  <c r="AJ565" i="46"/>
  <c r="AI565" i="46"/>
  <c r="AH565" i="46"/>
  <c r="AG565" i="46"/>
  <c r="AF565" i="46"/>
  <c r="AE565" i="46"/>
  <c r="AD565" i="46"/>
  <c r="AC565" i="46"/>
  <c r="AB565" i="46"/>
  <c r="AA565" i="46"/>
  <c r="Z565" i="46"/>
  <c r="Y565" i="46"/>
  <c r="N565" i="46"/>
  <c r="AM564" i="46"/>
  <c r="AL561" i="46"/>
  <c r="AK561" i="46"/>
  <c r="AJ561" i="46"/>
  <c r="AI561" i="46"/>
  <c r="AH561" i="46"/>
  <c r="AG561" i="46"/>
  <c r="AF561" i="46"/>
  <c r="AE561" i="46"/>
  <c r="AD561" i="46"/>
  <c r="AC561" i="46"/>
  <c r="AB561" i="46"/>
  <c r="AA561" i="46"/>
  <c r="Z561" i="46"/>
  <c r="Y561" i="46"/>
  <c r="AM560" i="46"/>
  <c r="AL557" i="46"/>
  <c r="AK557" i="46"/>
  <c r="AJ557" i="46"/>
  <c r="AI557" i="46"/>
  <c r="AH557" i="46"/>
  <c r="AG557" i="46"/>
  <c r="AF557" i="46"/>
  <c r="AE557" i="46"/>
  <c r="AD557" i="46"/>
  <c r="AC557" i="46"/>
  <c r="AB557" i="46"/>
  <c r="AA557" i="46"/>
  <c r="Z557" i="46"/>
  <c r="Y557" i="46"/>
  <c r="AM556" i="46"/>
  <c r="AL554" i="46"/>
  <c r="AK554" i="46"/>
  <c r="AJ554" i="46"/>
  <c r="AI554" i="46"/>
  <c r="AH554" i="46"/>
  <c r="AG554" i="46"/>
  <c r="AF554" i="46"/>
  <c r="AE554" i="46"/>
  <c r="AD554" i="46"/>
  <c r="AC554" i="46"/>
  <c r="AB554" i="46"/>
  <c r="AA554" i="46"/>
  <c r="Z554" i="46"/>
  <c r="Y554" i="46"/>
  <c r="N554" i="46"/>
  <c r="AM553" i="46"/>
  <c r="AL551" i="46"/>
  <c r="AK551" i="46"/>
  <c r="AJ551" i="46"/>
  <c r="AI551" i="46"/>
  <c r="AH551" i="46"/>
  <c r="AG551" i="46"/>
  <c r="AF551" i="46"/>
  <c r="AE551" i="46"/>
  <c r="AD551" i="46"/>
  <c r="AC551" i="46"/>
  <c r="AB551" i="46"/>
  <c r="AA551" i="46"/>
  <c r="Z551" i="46"/>
  <c r="Y551" i="46"/>
  <c r="AM550" i="46"/>
  <c r="Y542" i="46"/>
  <c r="Z542" i="46"/>
  <c r="AA542" i="46"/>
  <c r="AB542" i="46"/>
  <c r="AC542" i="46"/>
  <c r="AD542" i="46"/>
  <c r="AE542" i="46"/>
  <c r="AF542" i="46"/>
  <c r="AG538" i="46"/>
  <c r="AH538" i="46"/>
  <c r="AI538" i="46"/>
  <c r="Y535" i="46"/>
  <c r="Z535" i="46"/>
  <c r="AA535" i="46"/>
  <c r="AB535" i="46"/>
  <c r="AC535" i="46"/>
  <c r="AE535" i="46"/>
  <c r="AF535" i="46"/>
  <c r="AG535" i="46"/>
  <c r="AH535" i="46"/>
  <c r="AI535" i="46"/>
  <c r="Y532" i="46"/>
  <c r="Z532" i="46"/>
  <c r="AA532" i="46"/>
  <c r="AB532" i="46"/>
  <c r="AC532" i="46"/>
  <c r="AE532" i="46"/>
  <c r="AF532" i="46"/>
  <c r="AG532" i="46"/>
  <c r="AH532" i="46"/>
  <c r="AI532" i="46"/>
  <c r="Y529" i="46"/>
  <c r="Z529" i="46"/>
  <c r="AA529" i="46"/>
  <c r="AB529" i="46"/>
  <c r="AC529" i="46"/>
  <c r="AE529" i="46"/>
  <c r="AF529" i="46"/>
  <c r="AG529" i="46"/>
  <c r="AH529" i="46"/>
  <c r="AI529" i="46"/>
  <c r="Y526" i="46"/>
  <c r="Z526" i="46"/>
  <c r="AA526" i="46"/>
  <c r="AB526" i="46"/>
  <c r="AC526" i="46"/>
  <c r="AE526" i="46"/>
  <c r="AF526" i="46"/>
  <c r="AG526" i="46"/>
  <c r="AH526" i="46"/>
  <c r="AI526" i="46"/>
  <c r="AL548" i="46"/>
  <c r="AK548" i="46"/>
  <c r="AJ548" i="46"/>
  <c r="AI548" i="46"/>
  <c r="AH548" i="46"/>
  <c r="AG548" i="46"/>
  <c r="AF548" i="46"/>
  <c r="AE548" i="46"/>
  <c r="AD548" i="46"/>
  <c r="AC548" i="46"/>
  <c r="AB548" i="46"/>
  <c r="AA548" i="46"/>
  <c r="Z548" i="46"/>
  <c r="Y548" i="46"/>
  <c r="N548" i="46"/>
  <c r="AM547" i="46"/>
  <c r="AL545" i="46"/>
  <c r="AK545" i="46"/>
  <c r="AJ545" i="46"/>
  <c r="AI545" i="46"/>
  <c r="AH545" i="46"/>
  <c r="AG545" i="46"/>
  <c r="AF545" i="46"/>
  <c r="AE545" i="46"/>
  <c r="AD545" i="46"/>
  <c r="AC545" i="46"/>
  <c r="AB545" i="46"/>
  <c r="AA545" i="46"/>
  <c r="Z545" i="46"/>
  <c r="Y545" i="46"/>
  <c r="N545" i="46"/>
  <c r="AM544" i="46"/>
  <c r="AL542" i="46"/>
  <c r="AK542" i="46"/>
  <c r="AJ542" i="46"/>
  <c r="AI542" i="46"/>
  <c r="AH542" i="46"/>
  <c r="AG542" i="46"/>
  <c r="N542" i="46"/>
  <c r="AM541" i="46"/>
  <c r="AL538" i="46"/>
  <c r="AK538" i="46"/>
  <c r="AJ538" i="46"/>
  <c r="AF538" i="46"/>
  <c r="AE538" i="46"/>
  <c r="AD538" i="46"/>
  <c r="AC538" i="46"/>
  <c r="AB538" i="46"/>
  <c r="AA538" i="46"/>
  <c r="Z538" i="46"/>
  <c r="Y538" i="46"/>
  <c r="AM537" i="46"/>
  <c r="AL535" i="46"/>
  <c r="AK535" i="46"/>
  <c r="AJ535" i="46"/>
  <c r="AD535" i="46"/>
  <c r="AM534" i="46"/>
  <c r="AL532" i="46"/>
  <c r="AK532" i="46"/>
  <c r="AJ532" i="46"/>
  <c r="AD532" i="46"/>
  <c r="AM531" i="46"/>
  <c r="AL529" i="46"/>
  <c r="AK529" i="46"/>
  <c r="AJ529" i="46"/>
  <c r="AD529" i="46"/>
  <c r="AM528" i="46"/>
  <c r="AL526" i="46"/>
  <c r="AK526" i="46"/>
  <c r="AJ526" i="46"/>
  <c r="AD526" i="46"/>
  <c r="AM525" i="46"/>
  <c r="AA513" i="46"/>
  <c r="Z513" i="46"/>
  <c r="Y513" i="46"/>
  <c r="N513" i="46"/>
  <c r="Y486" i="46"/>
  <c r="AA476" i="46"/>
  <c r="Z476" i="46"/>
  <c r="Y476" i="46"/>
  <c r="N476" i="46"/>
  <c r="AA470" i="46"/>
  <c r="Z470" i="46"/>
  <c r="Y470" i="46"/>
  <c r="N470" i="46"/>
  <c r="AA445" i="46"/>
  <c r="Z445" i="46"/>
  <c r="Y445" i="46"/>
  <c r="N445" i="46"/>
  <c r="D521" i="46"/>
  <c r="F444" i="46"/>
  <c r="E444" i="46"/>
  <c r="D444" i="46"/>
  <c r="Y429" i="46"/>
  <c r="Y426" i="46"/>
  <c r="Y423" i="46"/>
  <c r="Y420" i="46"/>
  <c r="Y417" i="46"/>
  <c r="G119" i="85" l="1"/>
  <c r="E136" i="85"/>
  <c r="AD585" i="46"/>
  <c r="AI585" i="46"/>
  <c r="AJ585" i="46"/>
  <c r="Y585" i="46"/>
  <c r="AK585" i="46"/>
  <c r="AE585" i="46"/>
  <c r="AL585" i="46"/>
  <c r="Z585" i="46"/>
  <c r="AL584" i="46"/>
  <c r="Z584" i="46"/>
  <c r="AE584" i="46"/>
  <c r="AD584" i="46"/>
  <c r="AI584" i="46"/>
  <c r="AJ584" i="46"/>
  <c r="Y584" i="46"/>
  <c r="AK584" i="46"/>
  <c r="Y581" i="46"/>
  <c r="AJ581" i="46"/>
  <c r="AI581" i="46"/>
  <c r="Z581" i="46"/>
  <c r="AD581" i="46"/>
  <c r="AK581" i="46"/>
  <c r="AE581" i="46"/>
  <c r="AL581" i="46"/>
  <c r="AJ582" i="46"/>
  <c r="Y582" i="46"/>
  <c r="AI582" i="46"/>
  <c r="AE582" i="46"/>
  <c r="AK582" i="46"/>
  <c r="AL582" i="46"/>
  <c r="Z582" i="46"/>
  <c r="AD582" i="46"/>
  <c r="AJ586" i="46"/>
  <c r="Y586" i="46"/>
  <c r="AK586" i="46"/>
  <c r="AE586" i="46"/>
  <c r="AL586" i="46"/>
  <c r="Z586" i="46"/>
  <c r="AD586" i="46"/>
  <c r="AI586" i="46"/>
  <c r="AE583" i="46"/>
  <c r="AL583" i="46"/>
  <c r="AK583" i="46"/>
  <c r="AI583" i="46"/>
  <c r="Z583" i="46"/>
  <c r="Y583" i="46"/>
  <c r="AD583" i="46"/>
  <c r="AJ583" i="46"/>
  <c r="D472" i="79"/>
  <c r="Y276" i="79"/>
  <c r="Y280" i="79"/>
  <c r="Y277" i="79"/>
  <c r="Y472" i="79"/>
  <c r="Y278" i="79"/>
  <c r="Y279" i="79"/>
  <c r="D198" i="79"/>
  <c r="D263" i="79" s="1"/>
  <c r="O263" i="79"/>
  <c r="D568" i="46"/>
  <c r="E137" i="85" l="1"/>
  <c r="G136" i="85"/>
  <c r="G121" i="85"/>
  <c r="G122" i="85" s="1"/>
  <c r="G123" i="85" s="1"/>
  <c r="G124" i="85" s="1"/>
  <c r="G120" i="85"/>
  <c r="Y263" i="79"/>
  <c r="O390" i="46"/>
  <c r="O391" i="46" s="1"/>
  <c r="D390" i="46"/>
  <c r="D391" i="46" s="1"/>
  <c r="N345" i="46"/>
  <c r="N326" i="46"/>
  <c r="N317" i="46"/>
  <c r="N314" i="46"/>
  <c r="E138" i="85" l="1"/>
  <c r="G137" i="85"/>
  <c r="O259" i="46"/>
  <c r="O260" i="46" s="1"/>
  <c r="D260" i="46"/>
  <c r="D259" i="46"/>
  <c r="N186" i="46"/>
  <c r="N183" i="46"/>
  <c r="O128" i="46"/>
  <c r="O129" i="46" s="1"/>
  <c r="D128" i="46"/>
  <c r="D129" i="46" s="1"/>
  <c r="Y24" i="46"/>
  <c r="Y27" i="46"/>
  <c r="Y30" i="46"/>
  <c r="Y33" i="46"/>
  <c r="Y36" i="46"/>
  <c r="E139" i="85" l="1"/>
  <c r="G138" i="85"/>
  <c r="K43" i="45"/>
  <c r="J43" i="45"/>
  <c r="K36" i="45"/>
  <c r="J36" i="45"/>
  <c r="K29" i="45"/>
  <c r="J29" i="45"/>
  <c r="K22" i="45"/>
  <c r="J22" i="45"/>
  <c r="E140" i="85" l="1"/>
  <c r="G139" i="85"/>
  <c r="E141" i="85" l="1"/>
  <c r="G140" i="85"/>
  <c r="P27" i="85"/>
  <c r="P45" i="85" s="1"/>
  <c r="C28" i="85" s="1"/>
  <c r="K27" i="85"/>
  <c r="K45" i="85" s="1"/>
  <c r="C27" i="85" s="1"/>
  <c r="E142" i="85" l="1"/>
  <c r="G141" i="85"/>
  <c r="F39" i="85"/>
  <c r="F40" i="85" s="1"/>
  <c r="F41" i="85" s="1"/>
  <c r="F42" i="85" s="1"/>
  <c r="F43" i="85" s="1"/>
  <c r="F44" i="85" s="1"/>
  <c r="F45" i="85" s="1"/>
  <c r="E143" i="85" l="1"/>
  <c r="G142" i="85"/>
  <c r="G50" i="44"/>
  <c r="F50" i="44"/>
  <c r="E50" i="44"/>
  <c r="D50" i="44"/>
  <c r="E144" i="85" l="1"/>
  <c r="G143" i="85"/>
  <c r="D22" i="45"/>
  <c r="E145" i="85" l="1"/>
  <c r="G144" i="85"/>
  <c r="O1061" i="79"/>
  <c r="E146" i="85" l="1"/>
  <c r="G146" i="85" s="1"/>
  <c r="G145" i="85"/>
  <c r="E44" i="44"/>
  <c r="G148" i="85" l="1"/>
  <c r="G147" i="85"/>
  <c r="AC695" i="79" s="1"/>
  <c r="Q46" i="44"/>
  <c r="P46" i="44"/>
  <c r="O46" i="44"/>
  <c r="N46" i="44"/>
  <c r="M46" i="44"/>
  <c r="L46" i="44"/>
  <c r="K46" i="44"/>
  <c r="J46" i="44"/>
  <c r="I46" i="44"/>
  <c r="H46" i="44"/>
  <c r="G46" i="44"/>
  <c r="F46" i="44"/>
  <c r="E46" i="44"/>
  <c r="D46" i="44"/>
  <c r="AC710" i="79" l="1"/>
  <c r="G149" i="85"/>
  <c r="O1244" i="79"/>
  <c r="O878" i="79"/>
  <c r="G150" i="85" l="1"/>
  <c r="AC712" i="79" s="1"/>
  <c r="AC711" i="79"/>
  <c r="N754" i="79"/>
  <c r="F22" i="45" l="1"/>
  <c r="Q52" i="43" l="1"/>
  <c r="N448" i="46" l="1"/>
  <c r="N238" i="46"/>
  <c r="N107" i="46"/>
  <c r="N86" i="46"/>
  <c r="N55" i="46"/>
  <c r="N1242" i="79"/>
  <c r="N1239" i="79"/>
  <c r="N1236" i="79"/>
  <c r="N1233" i="79"/>
  <c r="N1230" i="79"/>
  <c r="N1227" i="79"/>
  <c r="N1224" i="79"/>
  <c r="N1218" i="79"/>
  <c r="N1215" i="79"/>
  <c r="N1212" i="79"/>
  <c r="N1209" i="79"/>
  <c r="N1206" i="79"/>
  <c r="N1203" i="79"/>
  <c r="N1199" i="79"/>
  <c r="N1196" i="79"/>
  <c r="N1193" i="79"/>
  <c r="N1189" i="79"/>
  <c r="N1186" i="79"/>
  <c r="N1183" i="79"/>
  <c r="N1180" i="79"/>
  <c r="N1177" i="79"/>
  <c r="N1174" i="79"/>
  <c r="N1171" i="79"/>
  <c r="N1168" i="79"/>
  <c r="N1150" i="79"/>
  <c r="N1147" i="79"/>
  <c r="N1144" i="79"/>
  <c r="N1141" i="79"/>
  <c r="N1137" i="79"/>
  <c r="N1134" i="79"/>
  <c r="N1130" i="79"/>
  <c r="N1126" i="79"/>
  <c r="N1123" i="79"/>
  <c r="N1120" i="79"/>
  <c r="N1116" i="79"/>
  <c r="N1113" i="79"/>
  <c r="N1110" i="79"/>
  <c r="N1107" i="79"/>
  <c r="N1104" i="79"/>
  <c r="N1059" i="79"/>
  <c r="N1056" i="79"/>
  <c r="N1053" i="79"/>
  <c r="N1050" i="79"/>
  <c r="N1047" i="79"/>
  <c r="N1044" i="79"/>
  <c r="N1041" i="79"/>
  <c r="N1035" i="79"/>
  <c r="N1032" i="79"/>
  <c r="N1029" i="79"/>
  <c r="N1026" i="79"/>
  <c r="N1023" i="79"/>
  <c r="N1020" i="79"/>
  <c r="N1016" i="79"/>
  <c r="N1013" i="79"/>
  <c r="N1010" i="79"/>
  <c r="N1006" i="79"/>
  <c r="N1003" i="79"/>
  <c r="N1000" i="79"/>
  <c r="N997" i="79"/>
  <c r="N994" i="79"/>
  <c r="N991" i="79"/>
  <c r="N988" i="79"/>
  <c r="N985" i="79"/>
  <c r="N967" i="79"/>
  <c r="N964" i="79"/>
  <c r="N961" i="79"/>
  <c r="N958" i="79"/>
  <c r="N954" i="79"/>
  <c r="N951" i="79"/>
  <c r="N947" i="79"/>
  <c r="N943" i="79"/>
  <c r="N940" i="79"/>
  <c r="N937" i="79"/>
  <c r="N933" i="79"/>
  <c r="N930" i="79"/>
  <c r="N927" i="79"/>
  <c r="N924" i="79"/>
  <c r="N921" i="79"/>
  <c r="N876" i="79"/>
  <c r="N873" i="79"/>
  <c r="N870" i="79"/>
  <c r="N867" i="79"/>
  <c r="N864" i="79"/>
  <c r="N861" i="79"/>
  <c r="N858" i="79"/>
  <c r="N852" i="79"/>
  <c r="N849" i="79"/>
  <c r="N846" i="79"/>
  <c r="N843" i="79"/>
  <c r="N840" i="79"/>
  <c r="N837" i="79"/>
  <c r="N833" i="79"/>
  <c r="N830" i="79"/>
  <c r="N827" i="79"/>
  <c r="N823" i="79"/>
  <c r="N820" i="79"/>
  <c r="N817" i="79"/>
  <c r="N814" i="79"/>
  <c r="N811" i="79"/>
  <c r="N808" i="79"/>
  <c r="N805" i="79"/>
  <c r="N802" i="79"/>
  <c r="N784" i="79"/>
  <c r="N781" i="79"/>
  <c r="N778" i="79"/>
  <c r="N775" i="79"/>
  <c r="N771" i="79"/>
  <c r="N768" i="79"/>
  <c r="N764" i="79"/>
  <c r="N760" i="79"/>
  <c r="N757" i="79"/>
  <c r="N750" i="79"/>
  <c r="N747" i="79"/>
  <c r="N744" i="79"/>
  <c r="N741" i="79"/>
  <c r="N738" i="79"/>
  <c r="AM1238" i="79" l="1"/>
  <c r="AM1241" i="79"/>
  <c r="AE1177" i="79"/>
  <c r="Z1177" i="79"/>
  <c r="Y1164" i="79"/>
  <c r="Y1161" i="79"/>
  <c r="AD1134" i="79"/>
  <c r="Z1134" i="79"/>
  <c r="Y1134" i="79"/>
  <c r="AM1140" i="79"/>
  <c r="Y1141" i="79"/>
  <c r="AL1137" i="79"/>
  <c r="AM1136" i="79"/>
  <c r="AK1137" i="79"/>
  <c r="AJ1137" i="79"/>
  <c r="AI1137" i="79"/>
  <c r="AH1137" i="79"/>
  <c r="AG1137" i="79"/>
  <c r="AF1137" i="79"/>
  <c r="AE1137" i="79"/>
  <c r="AD1137" i="79"/>
  <c r="AC1137" i="79"/>
  <c r="AB1137" i="79"/>
  <c r="AA1137" i="79"/>
  <c r="Z1137" i="79"/>
  <c r="Y1137" i="79"/>
  <c r="AL1134" i="79"/>
  <c r="AK1134" i="79"/>
  <c r="AJ1134" i="79"/>
  <c r="AI1134" i="79"/>
  <c r="AH1134" i="79"/>
  <c r="AG1134" i="79"/>
  <c r="AF1134" i="79"/>
  <c r="AE1134" i="79"/>
  <c r="AC1134" i="79"/>
  <c r="AB1134" i="79"/>
  <c r="AA1134" i="79"/>
  <c r="AM1133" i="79"/>
  <c r="Y1130" i="79"/>
  <c r="Y1123" i="79"/>
  <c r="Y1120" i="79"/>
  <c r="Y1116" i="79"/>
  <c r="Y1107" i="79"/>
  <c r="Y1104" i="79"/>
  <c r="Y1100" i="79"/>
  <c r="Y1010" i="79"/>
  <c r="AL1006" i="79"/>
  <c r="Y985" i="79"/>
  <c r="Y967" i="79"/>
  <c r="Y954" i="79"/>
  <c r="AL954" i="79"/>
  <c r="AK954" i="79"/>
  <c r="AJ954" i="79"/>
  <c r="AI954" i="79"/>
  <c r="AH954" i="79"/>
  <c r="AG954" i="79"/>
  <c r="AF954" i="79"/>
  <c r="AE954" i="79"/>
  <c r="AD954" i="79"/>
  <c r="AC954" i="79"/>
  <c r="AB954" i="79"/>
  <c r="AA954" i="79"/>
  <c r="Z954" i="79"/>
  <c r="AM953" i="79"/>
  <c r="AL951" i="79"/>
  <c r="AK951" i="79"/>
  <c r="AJ951" i="79"/>
  <c r="AI951" i="79"/>
  <c r="AH951" i="79"/>
  <c r="AG951" i="79"/>
  <c r="AF951" i="79"/>
  <c r="AE951" i="79"/>
  <c r="AD951" i="79"/>
  <c r="AC951" i="79"/>
  <c r="AB951" i="79"/>
  <c r="AA951" i="79"/>
  <c r="Z951" i="79"/>
  <c r="Y951" i="79"/>
  <c r="AM950" i="79"/>
  <c r="Y947" i="79"/>
  <c r="Y833" i="79"/>
  <c r="Y827" i="79"/>
  <c r="Y811" i="79"/>
  <c r="AM794" i="79"/>
  <c r="AM791" i="79"/>
  <c r="AM788" i="79"/>
  <c r="Y784" i="79"/>
  <c r="Y781" i="79"/>
  <c r="Y771" i="79"/>
  <c r="Y768" i="79"/>
  <c r="Y764" i="79"/>
  <c r="AL771" i="79"/>
  <c r="AK771" i="79"/>
  <c r="AJ771" i="79"/>
  <c r="AI771" i="79"/>
  <c r="AH771" i="79"/>
  <c r="AG771" i="79"/>
  <c r="AF771" i="79"/>
  <c r="AE771" i="79"/>
  <c r="AD771" i="79"/>
  <c r="AC771" i="79"/>
  <c r="AB771" i="79"/>
  <c r="AA771" i="79"/>
  <c r="Z771" i="79"/>
  <c r="AM770" i="79"/>
  <c r="AL768" i="79"/>
  <c r="AK768" i="79"/>
  <c r="AJ768" i="79"/>
  <c r="AI768" i="79"/>
  <c r="AH768" i="79"/>
  <c r="AG768" i="79"/>
  <c r="AF768" i="79"/>
  <c r="AE768" i="79"/>
  <c r="AD768" i="79"/>
  <c r="AC768" i="79"/>
  <c r="AB768" i="79"/>
  <c r="AA768" i="79"/>
  <c r="Z768" i="79"/>
  <c r="AM767" i="79"/>
  <c r="Y750" i="79"/>
  <c r="Y741" i="79"/>
  <c r="AM618" i="79"/>
  <c r="AM83" i="79"/>
  <c r="AD84" i="79"/>
  <c r="AM1232" i="79"/>
  <c r="AM1235" i="79"/>
  <c r="AM1229" i="79"/>
  <c r="AM1226" i="79"/>
  <c r="AM1223" i="79"/>
  <c r="AM1220" i="79"/>
  <c r="AM1217" i="79"/>
  <c r="AM1214" i="79"/>
  <c r="AM1211" i="79"/>
  <c r="AM1208" i="79"/>
  <c r="AM1205" i="79"/>
  <c r="AM1202" i="79"/>
  <c r="AM1198" i="79"/>
  <c r="AM1195" i="79"/>
  <c r="AM1192" i="79"/>
  <c r="AM1188" i="79"/>
  <c r="AM1185" i="79"/>
  <c r="AM1182" i="79"/>
  <c r="AM1179" i="79"/>
  <c r="AM1176" i="79"/>
  <c r="AM1173" i="79"/>
  <c r="AM1170" i="79"/>
  <c r="AM1167" i="79"/>
  <c r="AM1163" i="79"/>
  <c r="AM1160" i="79"/>
  <c r="AM1157" i="79"/>
  <c r="AM1154" i="79"/>
  <c r="AM1149" i="79"/>
  <c r="AM1146" i="79"/>
  <c r="AM1143" i="79"/>
  <c r="AM1129" i="79"/>
  <c r="AM1125" i="79"/>
  <c r="AM1122" i="79"/>
  <c r="AM1119" i="79"/>
  <c r="AM1115" i="79"/>
  <c r="AM1112" i="79"/>
  <c r="AM1109" i="79"/>
  <c r="AM1106" i="79"/>
  <c r="AM1103" i="79"/>
  <c r="AM1099" i="79"/>
  <c r="AM1096" i="79"/>
  <c r="AM1093" i="79"/>
  <c r="AM1090" i="79"/>
  <c r="AM1087" i="79"/>
  <c r="AM1058" i="79"/>
  <c r="AM1055" i="79"/>
  <c r="AM1052" i="79"/>
  <c r="AM1049" i="79"/>
  <c r="AM1046" i="79"/>
  <c r="AM1043" i="79"/>
  <c r="AM1040" i="79"/>
  <c r="AM1037" i="79"/>
  <c r="AM1034" i="79"/>
  <c r="AM1031" i="79"/>
  <c r="AM1028" i="79"/>
  <c r="AM1025" i="79"/>
  <c r="AM1022" i="79"/>
  <c r="AM1019" i="79"/>
  <c r="AM1015" i="79"/>
  <c r="AM1012" i="79"/>
  <c r="AM1009" i="79"/>
  <c r="AM1005" i="79"/>
  <c r="AM1002" i="79"/>
  <c r="AM999" i="79"/>
  <c r="AM996" i="79"/>
  <c r="AM993" i="79"/>
  <c r="AM990" i="79"/>
  <c r="AM987" i="79"/>
  <c r="AM984" i="79"/>
  <c r="AM980" i="79"/>
  <c r="AM977" i="79"/>
  <c r="AM974" i="79"/>
  <c r="AM971" i="79"/>
  <c r="AM966" i="79"/>
  <c r="AM963" i="79"/>
  <c r="AM960" i="79"/>
  <c r="AM957" i="79"/>
  <c r="AM946" i="79"/>
  <c r="AM942" i="79"/>
  <c r="AM939" i="79"/>
  <c r="AM936" i="79"/>
  <c r="AM932" i="79"/>
  <c r="AM929" i="79"/>
  <c r="AM926" i="79"/>
  <c r="AM923" i="79"/>
  <c r="AM920" i="79"/>
  <c r="AM916" i="79"/>
  <c r="AM913" i="79"/>
  <c r="AM910" i="79"/>
  <c r="AM907" i="79"/>
  <c r="AM904" i="79"/>
  <c r="AM875" i="79"/>
  <c r="AM872" i="79"/>
  <c r="AM869" i="79"/>
  <c r="AM866" i="79"/>
  <c r="AM863" i="79"/>
  <c r="AM860" i="79"/>
  <c r="AM857" i="79"/>
  <c r="AM854" i="79"/>
  <c r="AM851" i="79"/>
  <c r="AM848" i="79"/>
  <c r="AM845" i="79"/>
  <c r="AM842" i="79"/>
  <c r="AM839" i="79"/>
  <c r="AM836" i="79"/>
  <c r="AM832" i="79"/>
  <c r="AM829" i="79"/>
  <c r="AM826" i="79"/>
  <c r="AM822" i="79"/>
  <c r="AM819" i="79"/>
  <c r="AM816" i="79"/>
  <c r="AM813" i="79"/>
  <c r="AM810" i="79"/>
  <c r="AM807" i="79"/>
  <c r="AM804" i="79"/>
  <c r="AM801" i="79"/>
  <c r="AM797" i="79"/>
  <c r="AM783" i="79"/>
  <c r="AM780" i="79"/>
  <c r="AM777" i="79"/>
  <c r="AM774" i="79"/>
  <c r="AM763" i="79"/>
  <c r="AM759" i="79"/>
  <c r="AM756" i="79"/>
  <c r="AM753" i="79"/>
  <c r="AM749" i="79"/>
  <c r="AM746" i="79"/>
  <c r="AM743" i="79"/>
  <c r="AM740" i="79"/>
  <c r="AM737" i="79"/>
  <c r="AM733" i="79"/>
  <c r="AM730" i="79"/>
  <c r="AM727" i="79"/>
  <c r="AM724" i="79"/>
  <c r="AM721" i="79"/>
  <c r="AM608" i="79"/>
  <c r="AM598" i="79"/>
  <c r="AM589" i="79"/>
  <c r="AM585" i="79"/>
  <c r="AM575" i="79"/>
  <c r="AM572" i="79"/>
  <c r="AM569" i="79"/>
  <c r="AM566" i="79"/>
  <c r="AM373" i="79"/>
  <c r="AM370" i="79"/>
  <c r="AM366" i="79"/>
  <c r="AM360" i="79"/>
  <c r="AM357" i="79"/>
  <c r="AM124" i="79"/>
  <c r="AM111" i="79"/>
  <c r="AM108" i="79"/>
  <c r="AM79" i="79"/>
  <c r="AM73" i="79"/>
  <c r="AM48" i="79"/>
  <c r="AM45" i="79"/>
  <c r="AM42" i="79"/>
  <c r="AM39" i="79"/>
  <c r="AL1150" i="79"/>
  <c r="AK1150" i="79"/>
  <c r="AJ1150" i="79"/>
  <c r="AI1150" i="79"/>
  <c r="AH1150" i="79"/>
  <c r="AG1150" i="79"/>
  <c r="AF1150" i="79"/>
  <c r="AE1150" i="79"/>
  <c r="AD1150" i="79"/>
  <c r="AC1150" i="79"/>
  <c r="AB1150" i="79"/>
  <c r="AA1150" i="79"/>
  <c r="Z1150" i="79"/>
  <c r="Y1150" i="79"/>
  <c r="AL1147" i="79"/>
  <c r="AK1147" i="79"/>
  <c r="AJ1147" i="79"/>
  <c r="AI1147" i="79"/>
  <c r="AH1147" i="79"/>
  <c r="AG1147" i="79"/>
  <c r="AF1147" i="79"/>
  <c r="AE1147" i="79"/>
  <c r="AD1147" i="79"/>
  <c r="AC1147" i="79"/>
  <c r="AB1147" i="79"/>
  <c r="AA1147" i="79"/>
  <c r="Z1147" i="79"/>
  <c r="Y1147" i="79"/>
  <c r="AL1144" i="79"/>
  <c r="AK1144" i="79"/>
  <c r="AJ1144" i="79"/>
  <c r="AI1144" i="79"/>
  <c r="AH1144" i="79"/>
  <c r="AG1144" i="79"/>
  <c r="AF1144" i="79"/>
  <c r="AE1144" i="79"/>
  <c r="AD1144" i="79"/>
  <c r="AC1144" i="79"/>
  <c r="AB1144" i="79"/>
  <c r="AA1144" i="79"/>
  <c r="Z1144" i="79"/>
  <c r="Y1144" i="79"/>
  <c r="AL1141" i="79"/>
  <c r="AK1141" i="79"/>
  <c r="AJ1141" i="79"/>
  <c r="AI1141" i="79"/>
  <c r="AH1141" i="79"/>
  <c r="AG1141" i="79"/>
  <c r="AF1141" i="79"/>
  <c r="AE1141" i="79"/>
  <c r="AD1141" i="79"/>
  <c r="AC1141" i="79"/>
  <c r="AB1141" i="79"/>
  <c r="AA1141" i="79"/>
  <c r="Z1141" i="79"/>
  <c r="AL967" i="79"/>
  <c r="AK967" i="79"/>
  <c r="AJ967" i="79"/>
  <c r="AI967" i="79"/>
  <c r="AH967" i="79"/>
  <c r="AG967" i="79"/>
  <c r="AF967" i="79"/>
  <c r="AE967" i="79"/>
  <c r="AD967" i="79"/>
  <c r="AC967" i="79"/>
  <c r="AB967" i="79"/>
  <c r="AA967" i="79"/>
  <c r="Z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784" i="79" l="1"/>
  <c r="AK784" i="79"/>
  <c r="AJ784" i="79"/>
  <c r="AI784" i="79"/>
  <c r="AH784" i="79"/>
  <c r="AG784" i="79"/>
  <c r="AF784" i="79"/>
  <c r="AE784" i="79"/>
  <c r="AD784" i="79"/>
  <c r="AC784" i="79"/>
  <c r="AB784" i="79"/>
  <c r="AA784" i="79"/>
  <c r="Z784" i="79"/>
  <c r="AL781" i="79"/>
  <c r="AK781" i="79"/>
  <c r="AJ781" i="79"/>
  <c r="AI781" i="79"/>
  <c r="AH781" i="79"/>
  <c r="AG781" i="79"/>
  <c r="AF781" i="79"/>
  <c r="AE781" i="79"/>
  <c r="AD781" i="79"/>
  <c r="AC781" i="79"/>
  <c r="AB781" i="79"/>
  <c r="AA781" i="79"/>
  <c r="Z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M512" i="46" l="1"/>
  <c r="AM485" i="46"/>
  <c r="AM481" i="46"/>
  <c r="AM475" i="46"/>
  <c r="AM469" i="46"/>
  <c r="AM465" i="46"/>
  <c r="AM447" i="46"/>
  <c r="AM444" i="46"/>
  <c r="AM434" i="46"/>
  <c r="AM428" i="46"/>
  <c r="AM425" i="46"/>
  <c r="AM422" i="46"/>
  <c r="AM419" i="46"/>
  <c r="AM416" i="46"/>
  <c r="AB513" i="46"/>
  <c r="AC513" i="46"/>
  <c r="AD513" i="46"/>
  <c r="AE513" i="46"/>
  <c r="AF513" i="46"/>
  <c r="AG513" i="46"/>
  <c r="AH513" i="46"/>
  <c r="AI513" i="46"/>
  <c r="AJ513" i="46"/>
  <c r="AK513" i="46"/>
  <c r="AL513" i="46"/>
  <c r="AM354" i="46"/>
  <c r="AM350" i="46"/>
  <c r="AM344" i="46"/>
  <c r="AM325" i="46"/>
  <c r="AM316" i="46"/>
  <c r="AM313" i="46"/>
  <c r="AM297" i="46"/>
  <c r="AM294" i="46"/>
  <c r="AM291" i="46"/>
  <c r="AM288" i="46"/>
  <c r="AM285" i="46"/>
  <c r="AM237" i="46" l="1"/>
  <c r="AM203" i="46"/>
  <c r="AM185" i="46"/>
  <c r="AM182" i="46"/>
  <c r="AM166" i="46"/>
  <c r="AM163" i="46"/>
  <c r="AM160" i="46"/>
  <c r="AM157" i="46"/>
  <c r="AM154" i="46"/>
  <c r="AM106" i="46"/>
  <c r="AM85" i="46"/>
  <c r="AM72" i="46"/>
  <c r="AM66" i="46"/>
  <c r="AM54" i="46"/>
  <c r="AM51" i="46"/>
  <c r="AM41" i="46"/>
  <c r="AM35" i="46"/>
  <c r="AM32" i="46"/>
  <c r="AM29" i="46"/>
  <c r="AM26" i="46"/>
  <c r="AM23" i="46"/>
  <c r="Y107" i="46" l="1"/>
  <c r="AL80" i="79" l="1"/>
  <c r="AK80" i="79"/>
  <c r="AJ80" i="79"/>
  <c r="AI80" i="79"/>
  <c r="AH80" i="79"/>
  <c r="AG80" i="79"/>
  <c r="AF80" i="79"/>
  <c r="AE80" i="79"/>
  <c r="AD80" i="79"/>
  <c r="AC80" i="79"/>
  <c r="AB80" i="79"/>
  <c r="C31" i="44"/>
  <c r="C30" i="44"/>
  <c r="C16" i="44"/>
  <c r="C15" i="44"/>
  <c r="AB107" i="46" l="1"/>
  <c r="AA107" i="46"/>
  <c r="AL1242" i="79" l="1"/>
  <c r="AK1242" i="79"/>
  <c r="AJ1242" i="79"/>
  <c r="AI1242" i="79"/>
  <c r="AH1242" i="79"/>
  <c r="AG1242" i="79"/>
  <c r="AF1242" i="79"/>
  <c r="AE1242" i="79"/>
  <c r="AD1242" i="79"/>
  <c r="AC1242" i="79"/>
  <c r="AB1242" i="79"/>
  <c r="AA1242" i="79"/>
  <c r="Z1242" i="79"/>
  <c r="Y1242" i="79"/>
  <c r="AL1239" i="79"/>
  <c r="AK1239" i="79"/>
  <c r="AJ1239" i="79"/>
  <c r="AI1239" i="79"/>
  <c r="AH1239" i="79"/>
  <c r="AG1239" i="79"/>
  <c r="AF1239" i="79"/>
  <c r="AE1239" i="79"/>
  <c r="AD1239" i="79"/>
  <c r="AC1239" i="79"/>
  <c r="AB1239" i="79"/>
  <c r="AA1239" i="79"/>
  <c r="Z1239" i="79"/>
  <c r="Y1239" i="79"/>
  <c r="AL1236" i="79"/>
  <c r="AK1236" i="79"/>
  <c r="AJ1236" i="79"/>
  <c r="AI1236" i="79"/>
  <c r="AH1236" i="79"/>
  <c r="AG1236" i="79"/>
  <c r="AF1236" i="79"/>
  <c r="AE1236" i="79"/>
  <c r="AD1236" i="79"/>
  <c r="AC1236" i="79"/>
  <c r="AB1236" i="79"/>
  <c r="AA1236" i="79"/>
  <c r="Z1236" i="79"/>
  <c r="Y1236" i="79"/>
  <c r="AL1233" i="79"/>
  <c r="AK1233" i="79"/>
  <c r="AJ1233" i="79"/>
  <c r="AI1233" i="79"/>
  <c r="AH1233" i="79"/>
  <c r="AG1233" i="79"/>
  <c r="AF1233" i="79"/>
  <c r="AE1233" i="79"/>
  <c r="AD1233" i="79"/>
  <c r="AC1233" i="79"/>
  <c r="AB1233" i="79"/>
  <c r="AA1233" i="79"/>
  <c r="Z1233" i="79"/>
  <c r="Y1233" i="79"/>
  <c r="AL1230" i="79"/>
  <c r="AK1230" i="79"/>
  <c r="AJ1230" i="79"/>
  <c r="AI1230" i="79"/>
  <c r="AH1230" i="79"/>
  <c r="AG1230" i="79"/>
  <c r="AF1230" i="79"/>
  <c r="AE1230" i="79"/>
  <c r="AD1230" i="79"/>
  <c r="AC1230" i="79"/>
  <c r="AB1230" i="79"/>
  <c r="AA1230" i="79"/>
  <c r="Z1230" i="79"/>
  <c r="Y1230" i="79"/>
  <c r="AL1227" i="79"/>
  <c r="AK1227" i="79"/>
  <c r="AJ1227" i="79"/>
  <c r="AI1227" i="79"/>
  <c r="AH1227" i="79"/>
  <c r="AG1227" i="79"/>
  <c r="AF1227" i="79"/>
  <c r="AE1227" i="79"/>
  <c r="AD1227" i="79"/>
  <c r="AC1227" i="79"/>
  <c r="AB1227" i="79"/>
  <c r="AA1227" i="79"/>
  <c r="Z1227" i="79"/>
  <c r="Y1227" i="79"/>
  <c r="AL1224" i="79"/>
  <c r="AK1224" i="79"/>
  <c r="AJ1224" i="79"/>
  <c r="AI1224" i="79"/>
  <c r="AH1224" i="79"/>
  <c r="AG1224" i="79"/>
  <c r="AF1224" i="79"/>
  <c r="AE1224" i="79"/>
  <c r="AD1224" i="79"/>
  <c r="AC1224" i="79"/>
  <c r="AB1224" i="79"/>
  <c r="AA1224" i="79"/>
  <c r="Z1224" i="79"/>
  <c r="Y1224" i="79"/>
  <c r="AL1221" i="79"/>
  <c r="AK1221" i="79"/>
  <c r="AJ1221" i="79"/>
  <c r="AI1221" i="79"/>
  <c r="AH1221" i="79"/>
  <c r="AG1221" i="79"/>
  <c r="AF1221" i="79"/>
  <c r="AE1221" i="79"/>
  <c r="AD1221" i="79"/>
  <c r="AC1221" i="79"/>
  <c r="AB1221" i="79"/>
  <c r="AA1221" i="79"/>
  <c r="Z1221" i="79"/>
  <c r="Y1221" i="79"/>
  <c r="AL1218" i="79"/>
  <c r="AK1218" i="79"/>
  <c r="AJ1218" i="79"/>
  <c r="AI1218" i="79"/>
  <c r="AH1218" i="79"/>
  <c r="AG1218" i="79"/>
  <c r="AF1218" i="79"/>
  <c r="AE1218" i="79"/>
  <c r="AD1218" i="79"/>
  <c r="AC1218" i="79"/>
  <c r="AB1218" i="79"/>
  <c r="AA1218" i="79"/>
  <c r="Z1218" i="79"/>
  <c r="Y1218" i="79"/>
  <c r="AL1215" i="79"/>
  <c r="AK1215" i="79"/>
  <c r="AJ1215" i="79"/>
  <c r="AI1215" i="79"/>
  <c r="AH1215" i="79"/>
  <c r="AG1215" i="79"/>
  <c r="AF1215" i="79"/>
  <c r="AE1215" i="79"/>
  <c r="AD1215" i="79"/>
  <c r="AC1215" i="79"/>
  <c r="AB1215" i="79"/>
  <c r="AA1215" i="79"/>
  <c r="Z1215" i="79"/>
  <c r="Y1215" i="79"/>
  <c r="AL1212" i="79"/>
  <c r="AK1212" i="79"/>
  <c r="AJ1212" i="79"/>
  <c r="AI1212" i="79"/>
  <c r="AH1212" i="79"/>
  <c r="AG1212" i="79"/>
  <c r="AF1212" i="79"/>
  <c r="AE1212" i="79"/>
  <c r="AD1212" i="79"/>
  <c r="AC1212" i="79"/>
  <c r="AB1212" i="79"/>
  <c r="AA1212" i="79"/>
  <c r="Z1212" i="79"/>
  <c r="Y1212" i="79"/>
  <c r="AL1209" i="79"/>
  <c r="AK1209" i="79"/>
  <c r="AJ1209" i="79"/>
  <c r="AI1209" i="79"/>
  <c r="AH1209" i="79"/>
  <c r="AG1209" i="79"/>
  <c r="AF1209" i="79"/>
  <c r="AE1209" i="79"/>
  <c r="AD1209" i="79"/>
  <c r="AC1209" i="79"/>
  <c r="AB1209" i="79"/>
  <c r="AA1209" i="79"/>
  <c r="Z1209" i="79"/>
  <c r="Y1209" i="79"/>
  <c r="AL1206" i="79"/>
  <c r="AK1206" i="79"/>
  <c r="AJ1206" i="79"/>
  <c r="AI1206" i="79"/>
  <c r="AH1206" i="79"/>
  <c r="AG1206" i="79"/>
  <c r="AF1206" i="79"/>
  <c r="AE1206" i="79"/>
  <c r="AD1206" i="79"/>
  <c r="AC1206" i="79"/>
  <c r="AB1206" i="79"/>
  <c r="AA1206" i="79"/>
  <c r="Z1206" i="79"/>
  <c r="Y1206" i="79"/>
  <c r="AL1203" i="79"/>
  <c r="AK1203" i="79"/>
  <c r="AJ1203" i="79"/>
  <c r="AI1203" i="79"/>
  <c r="AH1203" i="79"/>
  <c r="AG1203" i="79"/>
  <c r="AF1203" i="79"/>
  <c r="AE1203" i="79"/>
  <c r="AD1203" i="79"/>
  <c r="AC1203" i="79"/>
  <c r="AB1203" i="79"/>
  <c r="AA1203" i="79"/>
  <c r="Z1203" i="79"/>
  <c r="Y1203" i="79"/>
  <c r="AL1199" i="79"/>
  <c r="AK1199" i="79"/>
  <c r="AJ1199" i="79"/>
  <c r="AI1199" i="79"/>
  <c r="AH1199" i="79"/>
  <c r="AG1199" i="79"/>
  <c r="AF1199" i="79"/>
  <c r="AE1199" i="79"/>
  <c r="AD1199" i="79"/>
  <c r="AC1199" i="79"/>
  <c r="AB1199" i="79"/>
  <c r="AA1199" i="79"/>
  <c r="Z1199" i="79"/>
  <c r="Y1199" i="79"/>
  <c r="AL1196" i="79"/>
  <c r="AK1196" i="79"/>
  <c r="AJ1196" i="79"/>
  <c r="AI1196" i="79"/>
  <c r="AH1196" i="79"/>
  <c r="AG1196" i="79"/>
  <c r="AF1196" i="79"/>
  <c r="AE1196" i="79"/>
  <c r="AD1196" i="79"/>
  <c r="AC1196" i="79"/>
  <c r="AB1196" i="79"/>
  <c r="AA1196" i="79"/>
  <c r="Z1196" i="79"/>
  <c r="Y1196" i="79"/>
  <c r="AL1193" i="79"/>
  <c r="AK1193" i="79"/>
  <c r="AJ1193" i="79"/>
  <c r="AI1193" i="79"/>
  <c r="AH1193" i="79"/>
  <c r="AG1193" i="79"/>
  <c r="AF1193" i="79"/>
  <c r="AE1193" i="79"/>
  <c r="AD1193" i="79"/>
  <c r="AC1193" i="79"/>
  <c r="AB1193" i="79"/>
  <c r="AA1193" i="79"/>
  <c r="Z1193" i="79"/>
  <c r="Y1193" i="79"/>
  <c r="AL1189" i="79"/>
  <c r="AK1189" i="79"/>
  <c r="AJ1189" i="79"/>
  <c r="AI1189" i="79"/>
  <c r="AH1189" i="79"/>
  <c r="AG1189" i="79"/>
  <c r="AF1189" i="79"/>
  <c r="AE1189" i="79"/>
  <c r="AD1189" i="79"/>
  <c r="AC1189" i="79"/>
  <c r="AB1189" i="79"/>
  <c r="AA1189" i="79"/>
  <c r="Z1189" i="79"/>
  <c r="Y1189" i="79"/>
  <c r="AL1186" i="79"/>
  <c r="AK1186" i="79"/>
  <c r="AJ1186" i="79"/>
  <c r="AI1186" i="79"/>
  <c r="AH1186" i="79"/>
  <c r="AG1186" i="79"/>
  <c r="AF1186" i="79"/>
  <c r="AE1186" i="79"/>
  <c r="AD1186" i="79"/>
  <c r="AC1186" i="79"/>
  <c r="AB1186" i="79"/>
  <c r="AA1186" i="79"/>
  <c r="Z1186" i="79"/>
  <c r="Y1186" i="79"/>
  <c r="AL1183" i="79"/>
  <c r="AK1183" i="79"/>
  <c r="AJ1183" i="79"/>
  <c r="AI1183" i="79"/>
  <c r="AH1183" i="79"/>
  <c r="AG1183" i="79"/>
  <c r="AF1183" i="79"/>
  <c r="AE1183" i="79"/>
  <c r="AD1183" i="79"/>
  <c r="AC1183" i="79"/>
  <c r="AB1183" i="79"/>
  <c r="AA1183" i="79"/>
  <c r="Z1183" i="79"/>
  <c r="Y1183" i="79"/>
  <c r="AL1180" i="79"/>
  <c r="AK1180" i="79"/>
  <c r="AJ1180" i="79"/>
  <c r="AI1180" i="79"/>
  <c r="AH1180" i="79"/>
  <c r="AG1180" i="79"/>
  <c r="AF1180" i="79"/>
  <c r="AE1180" i="79"/>
  <c r="AD1180" i="79"/>
  <c r="AC1180" i="79"/>
  <c r="AB1180" i="79"/>
  <c r="AA1180" i="79"/>
  <c r="Z1180" i="79"/>
  <c r="Y1180" i="79"/>
  <c r="AL1177" i="79"/>
  <c r="AK1177" i="79"/>
  <c r="AJ1177" i="79"/>
  <c r="AI1177" i="79"/>
  <c r="AH1177" i="79"/>
  <c r="AG1177" i="79"/>
  <c r="AF1177" i="79"/>
  <c r="AD1177" i="79"/>
  <c r="AC1177" i="79"/>
  <c r="AB1177" i="79"/>
  <c r="AA1177" i="79"/>
  <c r="Y1177" i="79"/>
  <c r="AL1174" i="79"/>
  <c r="AK1174" i="79"/>
  <c r="AJ1174" i="79"/>
  <c r="AI1174" i="79"/>
  <c r="AH1174" i="79"/>
  <c r="AG1174" i="79"/>
  <c r="AF1174" i="79"/>
  <c r="AE1174" i="79"/>
  <c r="AD1174" i="79"/>
  <c r="AC1174" i="79"/>
  <c r="AB1174" i="79"/>
  <c r="AA1174" i="79"/>
  <c r="Z1174" i="79"/>
  <c r="Y1174" i="79"/>
  <c r="AL1171" i="79"/>
  <c r="AK1171" i="79"/>
  <c r="AJ1171" i="79"/>
  <c r="AI1171" i="79"/>
  <c r="AH1171" i="79"/>
  <c r="AG1171" i="79"/>
  <c r="AF1171" i="79"/>
  <c r="AE1171" i="79"/>
  <c r="AD1171" i="79"/>
  <c r="AC1171" i="79"/>
  <c r="AB1171" i="79"/>
  <c r="AA1171" i="79"/>
  <c r="Z1171" i="79"/>
  <c r="Y1171" i="79"/>
  <c r="AL1168" i="79"/>
  <c r="AK1168" i="79"/>
  <c r="AJ1168" i="79"/>
  <c r="AI1168" i="79"/>
  <c r="AH1168" i="79"/>
  <c r="AG1168" i="79"/>
  <c r="AF1168" i="79"/>
  <c r="AE1168" i="79"/>
  <c r="AD1168" i="79"/>
  <c r="AC1168" i="79"/>
  <c r="AB1168" i="79"/>
  <c r="AA1168" i="79"/>
  <c r="Z1168" i="79"/>
  <c r="Y1168" i="79"/>
  <c r="AL1164" i="79"/>
  <c r="AK1164" i="79"/>
  <c r="AJ1164" i="79"/>
  <c r="AI1164" i="79"/>
  <c r="AH1164" i="79"/>
  <c r="AG1164" i="79"/>
  <c r="AF1164" i="79"/>
  <c r="AE1164" i="79"/>
  <c r="AD1164" i="79"/>
  <c r="AC1164" i="79"/>
  <c r="AB1164" i="79"/>
  <c r="AA1164" i="79"/>
  <c r="Z1164" i="79"/>
  <c r="AL1161" i="79"/>
  <c r="AK1161" i="79"/>
  <c r="AJ1161" i="79"/>
  <c r="AI1161" i="79"/>
  <c r="AH1161" i="79"/>
  <c r="AG1161" i="79"/>
  <c r="AF1161" i="79"/>
  <c r="AE1161" i="79"/>
  <c r="AD1161" i="79"/>
  <c r="AC1161" i="79"/>
  <c r="AB1161" i="79"/>
  <c r="AA1161" i="79"/>
  <c r="Z1161" i="79"/>
  <c r="AL1158" i="79"/>
  <c r="AK1158" i="79"/>
  <c r="AJ1158" i="79"/>
  <c r="AI1158" i="79"/>
  <c r="AH1158" i="79"/>
  <c r="AG1158" i="79"/>
  <c r="AF1158" i="79"/>
  <c r="AE1158" i="79"/>
  <c r="AD1158" i="79"/>
  <c r="AC1158" i="79"/>
  <c r="AB1158" i="79"/>
  <c r="AA1158" i="79"/>
  <c r="Z1158" i="79"/>
  <c r="Y1158" i="79"/>
  <c r="AL1155" i="79"/>
  <c r="AK1155" i="79"/>
  <c r="AJ1155" i="79"/>
  <c r="AI1155" i="79"/>
  <c r="AH1155" i="79"/>
  <c r="AG1155" i="79"/>
  <c r="AF1155" i="79"/>
  <c r="AE1155" i="79"/>
  <c r="AD1155" i="79"/>
  <c r="AC1155" i="79"/>
  <c r="AB1155" i="79"/>
  <c r="AA1155" i="79"/>
  <c r="Z1155" i="79"/>
  <c r="Y1155" i="79"/>
  <c r="AL1130" i="79"/>
  <c r="AK1130" i="79"/>
  <c r="AJ1130" i="79"/>
  <c r="AI1130" i="79"/>
  <c r="AH1130" i="79"/>
  <c r="AG1130" i="79"/>
  <c r="AF1130" i="79"/>
  <c r="AE1130" i="79"/>
  <c r="AD1130" i="79"/>
  <c r="AC1130" i="79"/>
  <c r="AB1130" i="79"/>
  <c r="AA1130" i="79"/>
  <c r="Z1130"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AL1120" i="79"/>
  <c r="AK1120" i="79"/>
  <c r="AJ1120" i="79"/>
  <c r="AI1120" i="79"/>
  <c r="AH1120" i="79"/>
  <c r="AG1120" i="79"/>
  <c r="AF1120" i="79"/>
  <c r="AE1120" i="79"/>
  <c r="AD1120" i="79"/>
  <c r="AC1120" i="79"/>
  <c r="AB1120" i="79"/>
  <c r="AA1120" i="79"/>
  <c r="Z1120" i="79"/>
  <c r="AL1116" i="79"/>
  <c r="AK1116" i="79"/>
  <c r="AJ1116" i="79"/>
  <c r="AI1116" i="79"/>
  <c r="AH1116" i="79"/>
  <c r="AG1116" i="79"/>
  <c r="AF1116" i="79"/>
  <c r="AE1116" i="79"/>
  <c r="AD1116" i="79"/>
  <c r="AC1116" i="79"/>
  <c r="AB1116" i="79"/>
  <c r="AA1116" i="79"/>
  <c r="Z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AL1104" i="79"/>
  <c r="AK1104" i="79"/>
  <c r="AJ1104" i="79"/>
  <c r="AI1104" i="79"/>
  <c r="AH1104" i="79"/>
  <c r="AG1104" i="79"/>
  <c r="AF1104" i="79"/>
  <c r="AE1104" i="79"/>
  <c r="AD1104" i="79"/>
  <c r="AC1104" i="79"/>
  <c r="AB1104" i="79"/>
  <c r="AA1104" i="79"/>
  <c r="Z1104" i="79"/>
  <c r="AL1100" i="79"/>
  <c r="AK1100" i="79"/>
  <c r="AJ1100" i="79"/>
  <c r="AI1100" i="79"/>
  <c r="AH1100" i="79"/>
  <c r="AG1100" i="79"/>
  <c r="AF1100" i="79"/>
  <c r="AE1100" i="79"/>
  <c r="AD1100" i="79"/>
  <c r="AC1100" i="79"/>
  <c r="AB1100" i="79"/>
  <c r="AA1100" i="79"/>
  <c r="Z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Y988" i="79"/>
  <c r="AL985" i="79"/>
  <c r="AK985" i="79"/>
  <c r="AJ985" i="79"/>
  <c r="AI985" i="79"/>
  <c r="AH985" i="79"/>
  <c r="AG985" i="79"/>
  <c r="AF985" i="79"/>
  <c r="AE985" i="79"/>
  <c r="AD985" i="79"/>
  <c r="AC985" i="79"/>
  <c r="AB985" i="79"/>
  <c r="AA985" i="79"/>
  <c r="Z985"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47" i="79"/>
  <c r="AK947" i="79"/>
  <c r="AJ947" i="79"/>
  <c r="AI947" i="79"/>
  <c r="AH947" i="79"/>
  <c r="AG947" i="79"/>
  <c r="AF947" i="79"/>
  <c r="AE947" i="79"/>
  <c r="AD947" i="79"/>
  <c r="AC947" i="79"/>
  <c r="AB947" i="79"/>
  <c r="AA947" i="79"/>
  <c r="Z947"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64" i="79"/>
  <c r="AK764" i="79"/>
  <c r="AJ764" i="79"/>
  <c r="AI764" i="79"/>
  <c r="AH764" i="79"/>
  <c r="AG764" i="79"/>
  <c r="AF764" i="79"/>
  <c r="AE764" i="79"/>
  <c r="AD764" i="79"/>
  <c r="AC764" i="79"/>
  <c r="AB764" i="79"/>
  <c r="AA764" i="79"/>
  <c r="Z764" i="79"/>
  <c r="AL760" i="79"/>
  <c r="AK760" i="79"/>
  <c r="AJ760" i="79"/>
  <c r="AI760" i="79"/>
  <c r="AH760" i="79"/>
  <c r="AG760" i="79"/>
  <c r="AF760" i="79"/>
  <c r="AE760" i="79"/>
  <c r="AD760" i="79"/>
  <c r="AC760" i="79"/>
  <c r="AB760" i="79"/>
  <c r="AA760" i="79"/>
  <c r="Z760" i="79"/>
  <c r="Y760"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0" i="79"/>
  <c r="AK750" i="79"/>
  <c r="AJ750" i="79"/>
  <c r="AI750" i="79"/>
  <c r="AH750" i="79"/>
  <c r="AG750" i="79"/>
  <c r="AF750" i="79"/>
  <c r="AE750" i="79"/>
  <c r="AD750" i="79"/>
  <c r="AC750" i="79"/>
  <c r="AB750" i="79"/>
  <c r="AA750" i="79"/>
  <c r="Z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AL738" i="79"/>
  <c r="AK738" i="79"/>
  <c r="AJ738" i="79"/>
  <c r="AI738" i="79"/>
  <c r="AH738" i="79"/>
  <c r="AG738" i="79"/>
  <c r="AF738" i="79"/>
  <c r="AE738" i="79"/>
  <c r="AD738" i="79"/>
  <c r="AC738" i="79"/>
  <c r="AB738" i="79"/>
  <c r="AA738" i="79"/>
  <c r="Z738" i="79"/>
  <c r="Y738"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619" i="79"/>
  <c r="AK619" i="79"/>
  <c r="AJ619" i="79"/>
  <c r="AI619" i="79"/>
  <c r="AH619" i="79"/>
  <c r="AG619" i="79"/>
  <c r="AF619" i="79"/>
  <c r="AE619" i="79"/>
  <c r="AD619" i="79"/>
  <c r="AC619" i="79"/>
  <c r="AB619" i="79"/>
  <c r="AA619" i="79"/>
  <c r="Z619" i="79"/>
  <c r="AL609" i="79"/>
  <c r="AK609" i="79"/>
  <c r="AJ609" i="79"/>
  <c r="AI609" i="79"/>
  <c r="AH609" i="79"/>
  <c r="AG609" i="79"/>
  <c r="AF609" i="79"/>
  <c r="AE609" i="79"/>
  <c r="AD609" i="79"/>
  <c r="AC609" i="79"/>
  <c r="AB609" i="79"/>
  <c r="AA609" i="79"/>
  <c r="Z609" i="79"/>
  <c r="AL599" i="79"/>
  <c r="AK599" i="79"/>
  <c r="AJ599" i="79"/>
  <c r="AI599" i="79"/>
  <c r="AH599" i="79"/>
  <c r="AG599" i="79"/>
  <c r="AF599" i="79"/>
  <c r="AE599" i="79"/>
  <c r="AD599" i="79"/>
  <c r="AC599" i="79"/>
  <c r="AB599" i="79"/>
  <c r="AL590" i="79"/>
  <c r="AK590" i="79"/>
  <c r="AJ590" i="79"/>
  <c r="AI590" i="79"/>
  <c r="AH590" i="79"/>
  <c r="AG590" i="79"/>
  <c r="AF590" i="79"/>
  <c r="AE590" i="79"/>
  <c r="AD590" i="79"/>
  <c r="AC590" i="79"/>
  <c r="AB590" i="79"/>
  <c r="AL587" i="79"/>
  <c r="AK587" i="79"/>
  <c r="AJ587" i="79"/>
  <c r="AI587" i="79"/>
  <c r="AH587" i="79"/>
  <c r="AG587" i="79"/>
  <c r="AF587" i="79"/>
  <c r="AE587" i="79"/>
  <c r="AD587" i="79"/>
  <c r="AC587" i="79"/>
  <c r="AB587" i="79"/>
  <c r="AL576" i="79"/>
  <c r="AK576" i="79"/>
  <c r="AJ576" i="79"/>
  <c r="AI576" i="79"/>
  <c r="AH576" i="79"/>
  <c r="AG576" i="79"/>
  <c r="AF576" i="79"/>
  <c r="AE576" i="79"/>
  <c r="AD576" i="79"/>
  <c r="AC576" i="79"/>
  <c r="AB576" i="79"/>
  <c r="AA576" i="79"/>
  <c r="Z576" i="79"/>
  <c r="AL573" i="79"/>
  <c r="AK573" i="79"/>
  <c r="AJ573" i="79"/>
  <c r="AI573" i="79"/>
  <c r="AH573" i="79"/>
  <c r="AG573" i="79"/>
  <c r="AF573" i="79"/>
  <c r="AE573" i="79"/>
  <c r="AD573" i="79"/>
  <c r="AC573" i="79"/>
  <c r="AB573" i="79"/>
  <c r="AA573" i="79"/>
  <c r="Z573" i="79"/>
  <c r="AL570" i="79"/>
  <c r="AK570" i="79"/>
  <c r="AJ570" i="79"/>
  <c r="AI570" i="79"/>
  <c r="AH570" i="79"/>
  <c r="AG570" i="79"/>
  <c r="AF570" i="79"/>
  <c r="AE570" i="79"/>
  <c r="AD570" i="79"/>
  <c r="AC570" i="79"/>
  <c r="AB570" i="79"/>
  <c r="AA570" i="79"/>
  <c r="Z570" i="79"/>
  <c r="AL567" i="79"/>
  <c r="AK567" i="79"/>
  <c r="AJ567" i="79"/>
  <c r="AI567" i="79"/>
  <c r="AH567" i="79"/>
  <c r="AG567" i="79"/>
  <c r="AF567" i="79"/>
  <c r="AE567" i="79"/>
  <c r="AD567" i="79"/>
  <c r="AC567" i="79"/>
  <c r="AB567" i="79"/>
  <c r="AA567" i="79"/>
  <c r="Z567" i="79"/>
  <c r="AL375" i="79"/>
  <c r="AK375" i="79"/>
  <c r="AJ375" i="79"/>
  <c r="AI375" i="79"/>
  <c r="AH375" i="79"/>
  <c r="AG375" i="79"/>
  <c r="AF375" i="79"/>
  <c r="AE375" i="79"/>
  <c r="AD375" i="79"/>
  <c r="AC375" i="79"/>
  <c r="AL371" i="79"/>
  <c r="AK371" i="79"/>
  <c r="AJ371" i="79"/>
  <c r="AI371" i="79"/>
  <c r="AH371" i="79"/>
  <c r="AG371" i="79"/>
  <c r="AF371" i="79"/>
  <c r="AE371" i="79"/>
  <c r="AD371" i="79"/>
  <c r="AC371" i="79"/>
  <c r="AB371" i="79"/>
  <c r="AL367" i="79"/>
  <c r="AK367" i="79"/>
  <c r="AJ367" i="79"/>
  <c r="AI367" i="79"/>
  <c r="AH367" i="79"/>
  <c r="AG367" i="79"/>
  <c r="AF367" i="79"/>
  <c r="AE367" i="79"/>
  <c r="AD367" i="79"/>
  <c r="AC367" i="79"/>
  <c r="AB367" i="79"/>
  <c r="AA367" i="79"/>
  <c r="Z367" i="79"/>
  <c r="AL361" i="79"/>
  <c r="AK361" i="79"/>
  <c r="AJ361" i="79"/>
  <c r="AI361" i="79"/>
  <c r="AH361" i="79"/>
  <c r="AG361" i="79"/>
  <c r="AF361" i="79"/>
  <c r="AE361" i="79"/>
  <c r="AD361" i="79"/>
  <c r="AC361" i="79"/>
  <c r="AB361" i="79"/>
  <c r="AA361" i="79"/>
  <c r="Z361" i="79"/>
  <c r="AL358" i="79"/>
  <c r="AK358" i="79"/>
  <c r="AJ358" i="79"/>
  <c r="AI358" i="79"/>
  <c r="AH358" i="79"/>
  <c r="AG358" i="79"/>
  <c r="AF358" i="79"/>
  <c r="AE358" i="79"/>
  <c r="AD358" i="79"/>
  <c r="AC358" i="79"/>
  <c r="AB358" i="79"/>
  <c r="AA358" i="79"/>
  <c r="Z358" i="79"/>
  <c r="AL125" i="79"/>
  <c r="AK125" i="79"/>
  <c r="AJ125" i="79"/>
  <c r="AI125" i="79"/>
  <c r="AH125" i="79"/>
  <c r="AG125" i="79"/>
  <c r="AF125" i="79"/>
  <c r="AE125" i="79"/>
  <c r="AD125" i="79"/>
  <c r="AC125" i="79"/>
  <c r="AB125" i="79"/>
  <c r="AL112" i="79"/>
  <c r="AK112" i="79"/>
  <c r="AJ112" i="79"/>
  <c r="AI112" i="79"/>
  <c r="AH112" i="79"/>
  <c r="AG112" i="79"/>
  <c r="AF112" i="79"/>
  <c r="AE112" i="79"/>
  <c r="AD112" i="79"/>
  <c r="AC112" i="79"/>
  <c r="AB112" i="79"/>
  <c r="AA112" i="79"/>
  <c r="Z112" i="79"/>
  <c r="AL109" i="79"/>
  <c r="AK109" i="79"/>
  <c r="AJ109" i="79"/>
  <c r="AI109" i="79"/>
  <c r="AH109" i="79"/>
  <c r="AG109" i="79"/>
  <c r="AF109" i="79"/>
  <c r="AE109" i="79"/>
  <c r="AD109" i="79"/>
  <c r="AC109" i="79"/>
  <c r="AB109" i="79"/>
  <c r="AA109" i="79"/>
  <c r="Z109" i="79"/>
  <c r="AL84" i="79"/>
  <c r="AK84" i="79"/>
  <c r="AJ84" i="79"/>
  <c r="AI84" i="79"/>
  <c r="AH84" i="79"/>
  <c r="AG84" i="79"/>
  <c r="AF84" i="79"/>
  <c r="AE84" i="79"/>
  <c r="AC84" i="79"/>
  <c r="AB84" i="79"/>
  <c r="AA84" i="79"/>
  <c r="Z84" i="79"/>
  <c r="AL74" i="79"/>
  <c r="AK74" i="79"/>
  <c r="AJ74" i="79"/>
  <c r="AI74" i="79"/>
  <c r="AH74" i="79"/>
  <c r="AG74" i="79"/>
  <c r="AF74" i="79"/>
  <c r="AE74" i="79"/>
  <c r="AD74" i="79"/>
  <c r="AC74" i="79"/>
  <c r="AB74" i="79"/>
  <c r="AL49" i="79"/>
  <c r="AK49" i="79"/>
  <c r="AJ49" i="79"/>
  <c r="AL46" i="79"/>
  <c r="AK46" i="79"/>
  <c r="AJ46" i="79"/>
  <c r="AL43" i="79"/>
  <c r="AK43" i="79"/>
  <c r="AJ43" i="79"/>
  <c r="AL40" i="79"/>
  <c r="AK40" i="79"/>
  <c r="AJ40" i="79"/>
  <c r="AL486" i="46"/>
  <c r="AK486" i="46"/>
  <c r="AJ486" i="46"/>
  <c r="AI486" i="46"/>
  <c r="AH486" i="46"/>
  <c r="AG486" i="46"/>
  <c r="AF486" i="46"/>
  <c r="AE486" i="46"/>
  <c r="AD486" i="46"/>
  <c r="AC486" i="46"/>
  <c r="AB486" i="46"/>
  <c r="AA486" i="46"/>
  <c r="Z486" i="46"/>
  <c r="AL482" i="46"/>
  <c r="AK482" i="46"/>
  <c r="AJ482" i="46"/>
  <c r="AI482" i="46"/>
  <c r="AH482" i="46"/>
  <c r="AG482" i="46"/>
  <c r="AF482" i="46"/>
  <c r="AE482" i="46"/>
  <c r="AD482" i="46"/>
  <c r="AC482" i="46"/>
  <c r="AB482" i="46"/>
  <c r="AA482" i="46"/>
  <c r="Z482" i="46"/>
  <c r="Y482" i="46"/>
  <c r="AL476" i="46"/>
  <c r="AK476" i="46"/>
  <c r="AJ476" i="46"/>
  <c r="AI476" i="46"/>
  <c r="AH476" i="46"/>
  <c r="AG476" i="46"/>
  <c r="AF476" i="46"/>
  <c r="AE476" i="46"/>
  <c r="AD476" i="46"/>
  <c r="AC476" i="46"/>
  <c r="AB476" i="46"/>
  <c r="AL470" i="46"/>
  <c r="AK470" i="46"/>
  <c r="AJ470" i="46"/>
  <c r="AI470" i="46"/>
  <c r="AH470" i="46"/>
  <c r="AG470" i="46"/>
  <c r="AF470" i="46"/>
  <c r="AE470" i="46"/>
  <c r="AD470" i="46"/>
  <c r="AC470" i="46"/>
  <c r="AB470" i="46"/>
  <c r="AL466" i="46"/>
  <c r="AK466" i="46"/>
  <c r="AJ466" i="46"/>
  <c r="AI466" i="46"/>
  <c r="AH466" i="46"/>
  <c r="AG466" i="46"/>
  <c r="AF466" i="46"/>
  <c r="AE466" i="46"/>
  <c r="AD466" i="46"/>
  <c r="AC466" i="46"/>
  <c r="AB466" i="46"/>
  <c r="AA466" i="46"/>
  <c r="Z466" i="46"/>
  <c r="Y466" i="46"/>
  <c r="AL448" i="46"/>
  <c r="AK448" i="46"/>
  <c r="AJ448" i="46"/>
  <c r="AI448" i="46"/>
  <c r="AH448" i="46"/>
  <c r="AG448" i="46"/>
  <c r="AF448" i="46"/>
  <c r="AE448" i="46"/>
  <c r="AD448" i="46"/>
  <c r="AC448" i="46"/>
  <c r="AB448" i="46"/>
  <c r="AA448" i="46"/>
  <c r="Z448" i="46"/>
  <c r="Y448" i="46"/>
  <c r="AL445" i="46"/>
  <c r="AK445" i="46"/>
  <c r="AJ445" i="46"/>
  <c r="AI445" i="46"/>
  <c r="AH445" i="46"/>
  <c r="AG445" i="46"/>
  <c r="AF445" i="46"/>
  <c r="AE445" i="46"/>
  <c r="AD445" i="46"/>
  <c r="AC445" i="46"/>
  <c r="AB445" i="46"/>
  <c r="AL435" i="46"/>
  <c r="AK435" i="46"/>
  <c r="AJ435" i="46"/>
  <c r="AI435" i="46"/>
  <c r="AH435" i="46"/>
  <c r="AG435" i="46"/>
  <c r="AF435" i="46"/>
  <c r="AE435" i="46"/>
  <c r="AD435" i="46"/>
  <c r="AC435" i="46"/>
  <c r="AB435" i="46"/>
  <c r="AA435" i="46"/>
  <c r="Z435" i="46"/>
  <c r="Y435" i="46"/>
  <c r="AL429" i="46"/>
  <c r="AK429" i="46"/>
  <c r="AJ429" i="46"/>
  <c r="AI429" i="46"/>
  <c r="AH429" i="46"/>
  <c r="AG429" i="46"/>
  <c r="AF429" i="46"/>
  <c r="AE429" i="46"/>
  <c r="AD429" i="46"/>
  <c r="AC429" i="46"/>
  <c r="AB429" i="46"/>
  <c r="AA429" i="46"/>
  <c r="Z429" i="46"/>
  <c r="AL426" i="46"/>
  <c r="AK426" i="46"/>
  <c r="AJ426" i="46"/>
  <c r="AI426" i="46"/>
  <c r="AH426" i="46"/>
  <c r="AG426" i="46"/>
  <c r="AF426" i="46"/>
  <c r="AE426" i="46"/>
  <c r="AD426" i="46"/>
  <c r="AC426" i="46"/>
  <c r="AB426" i="46"/>
  <c r="AA426" i="46"/>
  <c r="Z426" i="46"/>
  <c r="AL423" i="46"/>
  <c r="AK423" i="46"/>
  <c r="AJ423" i="46"/>
  <c r="AI423" i="46"/>
  <c r="AH423" i="46"/>
  <c r="AG423" i="46"/>
  <c r="AF423" i="46"/>
  <c r="AE423" i="46"/>
  <c r="AD423" i="46"/>
  <c r="AC423" i="46"/>
  <c r="AB423" i="46"/>
  <c r="AA423" i="46"/>
  <c r="Z423" i="46"/>
  <c r="AL420" i="46"/>
  <c r="AK420" i="46"/>
  <c r="AJ420" i="46"/>
  <c r="AI420" i="46"/>
  <c r="AH420" i="46"/>
  <c r="AG420" i="46"/>
  <c r="AF420" i="46"/>
  <c r="AE420" i="46"/>
  <c r="AD420" i="46"/>
  <c r="AC420" i="46"/>
  <c r="AB420" i="46"/>
  <c r="AA420" i="46"/>
  <c r="Z420" i="46"/>
  <c r="AL417" i="46"/>
  <c r="AK417" i="46"/>
  <c r="AJ417" i="46"/>
  <c r="AI417" i="46"/>
  <c r="AH417" i="46"/>
  <c r="AG417" i="46"/>
  <c r="AF417" i="46"/>
  <c r="AE417" i="46"/>
  <c r="AD417" i="46"/>
  <c r="AC417" i="46"/>
  <c r="AB417" i="46"/>
  <c r="AA417" i="46"/>
  <c r="Z417" i="46"/>
  <c r="AL355" i="46"/>
  <c r="AK355" i="46"/>
  <c r="AJ355" i="46"/>
  <c r="AI355" i="46"/>
  <c r="AH355" i="46"/>
  <c r="AG355" i="46"/>
  <c r="AF355" i="46"/>
  <c r="AE355" i="46"/>
  <c r="AD355" i="46"/>
  <c r="AC355" i="46"/>
  <c r="AB355" i="46"/>
  <c r="AA355" i="46"/>
  <c r="Z355" i="46"/>
  <c r="Y355" i="46"/>
  <c r="AL351" i="46"/>
  <c r="AK351" i="46"/>
  <c r="AJ351" i="46"/>
  <c r="AI351" i="46"/>
  <c r="AH351" i="46"/>
  <c r="AG351" i="46"/>
  <c r="AF351" i="46"/>
  <c r="AE351" i="46"/>
  <c r="AD351" i="46"/>
  <c r="AC351" i="46"/>
  <c r="AB351" i="46"/>
  <c r="AA351" i="46"/>
  <c r="Z351" i="46"/>
  <c r="Y351" i="46"/>
  <c r="AL345" i="46"/>
  <c r="AK345" i="46"/>
  <c r="AJ345" i="46"/>
  <c r="AI345" i="46"/>
  <c r="AH345" i="46"/>
  <c r="AG345" i="46"/>
  <c r="AF345" i="46"/>
  <c r="AE345" i="46"/>
  <c r="AD345" i="46"/>
  <c r="AC345" i="46"/>
  <c r="AB345" i="46"/>
  <c r="AA345" i="46"/>
  <c r="Z345" i="46"/>
  <c r="Y345" i="46"/>
  <c r="AL326" i="46"/>
  <c r="AK326" i="46"/>
  <c r="AJ326" i="46"/>
  <c r="AI326" i="46"/>
  <c r="AH326" i="46"/>
  <c r="AG326" i="46"/>
  <c r="AF326" i="46"/>
  <c r="AE326" i="46"/>
  <c r="AD326" i="46"/>
  <c r="AC326" i="46"/>
  <c r="AB326" i="46"/>
  <c r="AA326" i="46"/>
  <c r="Z326" i="46"/>
  <c r="Y326"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38" i="46"/>
  <c r="AK238" i="46"/>
  <c r="AJ238" i="46"/>
  <c r="AI238" i="46"/>
  <c r="AH238" i="46"/>
  <c r="AG238" i="46"/>
  <c r="AF238" i="46"/>
  <c r="AE238" i="46"/>
  <c r="AD238" i="46"/>
  <c r="AC238" i="46"/>
  <c r="AB238" i="46"/>
  <c r="AA238" i="46"/>
  <c r="Z238" i="46"/>
  <c r="Y238" i="46"/>
  <c r="AL204" i="46"/>
  <c r="AK204" i="46"/>
  <c r="AJ204" i="46"/>
  <c r="AI204" i="46"/>
  <c r="AH204" i="46"/>
  <c r="AG204" i="46"/>
  <c r="AF204" i="46"/>
  <c r="AE204" i="46"/>
  <c r="AD204" i="46"/>
  <c r="AC204" i="46"/>
  <c r="AB204" i="46"/>
  <c r="AA204" i="46"/>
  <c r="Z204" i="46"/>
  <c r="Y204" i="46"/>
  <c r="AL186" i="46"/>
  <c r="AK186" i="46"/>
  <c r="AJ186" i="46"/>
  <c r="AI186" i="46"/>
  <c r="AH186" i="46"/>
  <c r="AG186" i="46"/>
  <c r="AF186" i="46"/>
  <c r="AE186" i="46"/>
  <c r="AD186" i="46"/>
  <c r="AC186" i="46"/>
  <c r="AB186" i="46"/>
  <c r="AA186" i="46"/>
  <c r="Z186" i="46"/>
  <c r="Y186" i="46"/>
  <c r="AL183" i="46"/>
  <c r="AK183" i="46"/>
  <c r="AJ183" i="46"/>
  <c r="AI183" i="46"/>
  <c r="AH183" i="46"/>
  <c r="AG183" i="46"/>
  <c r="AF183" i="46"/>
  <c r="AE183" i="46"/>
  <c r="AD183" i="46"/>
  <c r="AC183" i="46"/>
  <c r="AB183" i="46"/>
  <c r="AA183" i="46"/>
  <c r="Z183" i="46"/>
  <c r="Y183" i="46"/>
  <c r="AL167" i="46"/>
  <c r="AK167" i="46"/>
  <c r="AJ167" i="46"/>
  <c r="AI167" i="46"/>
  <c r="AH167" i="46"/>
  <c r="AG167" i="46"/>
  <c r="AF167" i="46"/>
  <c r="AE167" i="46"/>
  <c r="AD167" i="46"/>
  <c r="AC167" i="46"/>
  <c r="AB167" i="46"/>
  <c r="AA167" i="46"/>
  <c r="Z167" i="46"/>
  <c r="Y167" i="46"/>
  <c r="AL164" i="46"/>
  <c r="AK164" i="46"/>
  <c r="AJ164" i="46"/>
  <c r="AI164" i="46"/>
  <c r="AH164" i="46"/>
  <c r="AG164" i="46"/>
  <c r="AF164" i="46"/>
  <c r="AE164" i="46"/>
  <c r="AD164" i="46"/>
  <c r="AC164" i="46"/>
  <c r="AB164" i="46"/>
  <c r="AA164" i="46"/>
  <c r="Z164" i="46"/>
  <c r="Y164" i="46"/>
  <c r="AL161" i="46"/>
  <c r="AK161" i="46"/>
  <c r="AJ161" i="46"/>
  <c r="AI161" i="46"/>
  <c r="AH161" i="46"/>
  <c r="AG161" i="46"/>
  <c r="AF161" i="46"/>
  <c r="AE161" i="46"/>
  <c r="AD161" i="46"/>
  <c r="AC161" i="46"/>
  <c r="AB161" i="46"/>
  <c r="AA161" i="46"/>
  <c r="Z161" i="46"/>
  <c r="Y161" i="46"/>
  <c r="AL158" i="46"/>
  <c r="AK158" i="46"/>
  <c r="AJ158" i="46"/>
  <c r="AI158" i="46"/>
  <c r="AH158" i="46"/>
  <c r="AG158" i="46"/>
  <c r="AF158" i="46"/>
  <c r="AE158" i="46"/>
  <c r="AD158" i="46"/>
  <c r="AC158" i="46"/>
  <c r="AB158" i="46"/>
  <c r="AA158" i="46"/>
  <c r="Z158" i="46"/>
  <c r="Y158" i="46"/>
  <c r="AL155" i="46"/>
  <c r="AK155" i="46"/>
  <c r="AJ155" i="46"/>
  <c r="AI155" i="46"/>
  <c r="AH155" i="46"/>
  <c r="AG155" i="46"/>
  <c r="AF155" i="46"/>
  <c r="AE155" i="46"/>
  <c r="AD155" i="46"/>
  <c r="AC155" i="46"/>
  <c r="AB155" i="46"/>
  <c r="AA155" i="46"/>
  <c r="Z155" i="46"/>
  <c r="Y155" i="46"/>
  <c r="AL107" i="46"/>
  <c r="AK107" i="46"/>
  <c r="AJ107" i="46"/>
  <c r="AI107" i="46"/>
  <c r="AH107" i="46"/>
  <c r="AG107" i="46"/>
  <c r="AF107" i="46"/>
  <c r="AE107" i="46"/>
  <c r="AD107" i="46"/>
  <c r="AC107" i="46"/>
  <c r="Z107" i="46"/>
  <c r="AL86" i="46"/>
  <c r="AK86" i="46"/>
  <c r="AJ86" i="46"/>
  <c r="AI86" i="46"/>
  <c r="AH86" i="46"/>
  <c r="AG86" i="46"/>
  <c r="AF86" i="46"/>
  <c r="AE86" i="46"/>
  <c r="AD86" i="46"/>
  <c r="AC86" i="46"/>
  <c r="AB86" i="46"/>
  <c r="AA86" i="46"/>
  <c r="Z86" i="46"/>
  <c r="Y86" i="46"/>
  <c r="AL73" i="46"/>
  <c r="AK73" i="46"/>
  <c r="AJ73" i="46"/>
  <c r="AI73" i="46"/>
  <c r="AH73" i="46"/>
  <c r="AG73" i="46"/>
  <c r="AF73" i="46"/>
  <c r="AE73" i="46"/>
  <c r="AD73" i="46"/>
  <c r="AC73" i="46"/>
  <c r="AB73" i="46"/>
  <c r="AA73" i="46"/>
  <c r="Z73" i="46"/>
  <c r="Y73" i="46"/>
  <c r="AL67" i="46"/>
  <c r="AK67" i="46"/>
  <c r="AJ67" i="46"/>
  <c r="AI67" i="46"/>
  <c r="AH67" i="46"/>
  <c r="AG67" i="46"/>
  <c r="AF67" i="46"/>
  <c r="AE67" i="46"/>
  <c r="AD67" i="46"/>
  <c r="AC67" i="46"/>
  <c r="AB67" i="46"/>
  <c r="AA67" i="46"/>
  <c r="Z67" i="46"/>
  <c r="Y67" i="46"/>
  <c r="AL55" i="46"/>
  <c r="AK55" i="46"/>
  <c r="AJ55" i="46"/>
  <c r="AI55" i="46"/>
  <c r="AH55" i="46"/>
  <c r="AG55" i="46"/>
  <c r="AF55" i="46"/>
  <c r="AE55" i="46"/>
  <c r="AD55" i="46"/>
  <c r="AC55" i="46"/>
  <c r="AB55" i="46"/>
  <c r="AA55" i="46"/>
  <c r="Z55" i="46"/>
  <c r="Y55" i="46"/>
  <c r="AL52" i="46"/>
  <c r="AK52" i="46"/>
  <c r="AJ52" i="46"/>
  <c r="AI52" i="46"/>
  <c r="AH52" i="46"/>
  <c r="AG52" i="46"/>
  <c r="AF52" i="46"/>
  <c r="AE52" i="46"/>
  <c r="AD52" i="46"/>
  <c r="AC52" i="46"/>
  <c r="AB52" i="46"/>
  <c r="AA52" i="46"/>
  <c r="Z52" i="46"/>
  <c r="Y52" i="46"/>
  <c r="AL42" i="46"/>
  <c r="AK42" i="46"/>
  <c r="AJ42" i="46"/>
  <c r="AI42" i="46"/>
  <c r="AH42" i="46"/>
  <c r="AG42" i="46"/>
  <c r="AF42" i="46"/>
  <c r="AE42" i="46"/>
  <c r="AD42" i="46"/>
  <c r="AC42" i="46"/>
  <c r="AB42" i="46"/>
  <c r="AA42" i="46"/>
  <c r="Z42" i="46"/>
  <c r="Y42" i="46"/>
  <c r="AL36" i="46"/>
  <c r="AK36" i="46"/>
  <c r="AJ36" i="46"/>
  <c r="AI36" i="46"/>
  <c r="AH36" i="46"/>
  <c r="AG36" i="46"/>
  <c r="AF36" i="46"/>
  <c r="AE36" i="46"/>
  <c r="AD36" i="46"/>
  <c r="AC36" i="46"/>
  <c r="AB36" i="46"/>
  <c r="AA36" i="46"/>
  <c r="Z36" i="46"/>
  <c r="AL33" i="46"/>
  <c r="AK33" i="46"/>
  <c r="AJ33" i="46"/>
  <c r="AI33" i="46"/>
  <c r="AH33" i="46"/>
  <c r="AG33" i="46"/>
  <c r="AF33" i="46"/>
  <c r="AE33" i="46"/>
  <c r="AD33" i="46"/>
  <c r="AC33" i="46"/>
  <c r="AB33" i="46"/>
  <c r="AA33" i="46"/>
  <c r="Z33" i="46"/>
  <c r="AL30" i="46"/>
  <c r="AK30" i="46"/>
  <c r="AJ30" i="46"/>
  <c r="AI30" i="46"/>
  <c r="AH30" i="46"/>
  <c r="AG30" i="46"/>
  <c r="AF30" i="46"/>
  <c r="AE30" i="46"/>
  <c r="AD30" i="46"/>
  <c r="AC30" i="46"/>
  <c r="AB30" i="46"/>
  <c r="AA30" i="46"/>
  <c r="Z30" i="46"/>
  <c r="AL27" i="46"/>
  <c r="AK27" i="46"/>
  <c r="AJ27" i="46"/>
  <c r="AI27" i="46"/>
  <c r="AH27" i="46"/>
  <c r="AG27" i="46"/>
  <c r="AF27" i="46"/>
  <c r="AE27" i="46"/>
  <c r="AD27" i="46"/>
  <c r="AC27" i="46"/>
  <c r="AB27" i="46"/>
  <c r="AA27" i="46"/>
  <c r="Z27" i="46"/>
  <c r="Z710" i="79" l="1"/>
  <c r="Z486" i="79"/>
  <c r="Z472" i="79"/>
  <c r="AD489" i="79"/>
  <c r="AD486" i="79"/>
  <c r="AD488" i="79"/>
  <c r="AD487" i="79"/>
  <c r="AD472" i="79"/>
  <c r="AH487" i="79"/>
  <c r="AH488" i="79"/>
  <c r="AH472" i="79"/>
  <c r="AH486" i="79"/>
  <c r="AH489" i="79"/>
  <c r="AL489" i="79"/>
  <c r="AL487" i="79"/>
  <c r="AL488" i="79"/>
  <c r="AL486" i="79"/>
  <c r="AL472" i="79"/>
  <c r="AA489" i="79"/>
  <c r="AA486" i="79"/>
  <c r="AA487" i="79"/>
  <c r="AA488" i="79"/>
  <c r="AA472" i="79"/>
  <c r="AE487" i="79"/>
  <c r="AE488" i="79"/>
  <c r="AE486" i="79"/>
  <c r="AE489" i="79"/>
  <c r="AE472" i="79"/>
  <c r="AD276" i="79"/>
  <c r="AD277" i="79"/>
  <c r="AD278" i="79"/>
  <c r="AD279" i="79"/>
  <c r="AD280" i="79"/>
  <c r="AB487" i="79"/>
  <c r="AB488" i="79"/>
  <c r="AB489" i="79"/>
  <c r="AB472" i="79"/>
  <c r="AB486" i="79"/>
  <c r="AF472" i="79"/>
  <c r="AF488" i="79"/>
  <c r="AF486" i="79"/>
  <c r="AF487" i="79"/>
  <c r="AF489" i="79"/>
  <c r="AJ486" i="79"/>
  <c r="AJ487" i="79"/>
  <c r="AJ489" i="79"/>
  <c r="AJ488" i="79"/>
  <c r="AJ472" i="79"/>
  <c r="AE280" i="79"/>
  <c r="AE279" i="79"/>
  <c r="AE278" i="79"/>
  <c r="AE276" i="79"/>
  <c r="AE277" i="79"/>
  <c r="Z276" i="79"/>
  <c r="Z280" i="79"/>
  <c r="Z277" i="79"/>
  <c r="Z278" i="79"/>
  <c r="Z279" i="79"/>
  <c r="AK486" i="79"/>
  <c r="AK489" i="79"/>
  <c r="AK488" i="79"/>
  <c r="AK487" i="79"/>
  <c r="AK472" i="79"/>
  <c r="Y894" i="79"/>
  <c r="Y1078" i="79"/>
  <c r="Y273" i="46"/>
  <c r="Y270" i="46"/>
  <c r="Y402" i="46"/>
  <c r="E3" i="80"/>
  <c r="E2" i="80"/>
  <c r="P52" i="43" l="1"/>
  <c r="O52" i="43"/>
  <c r="N52" i="43"/>
  <c r="M52" i="43"/>
  <c r="L52" i="43"/>
  <c r="K52" i="43"/>
  <c r="J52" i="43"/>
  <c r="I52" i="43"/>
  <c r="H52" i="43"/>
  <c r="G52" i="43"/>
  <c r="F52" i="43"/>
  <c r="E52" i="43"/>
  <c r="D52" i="43"/>
  <c r="Z24" i="46" l="1"/>
  <c r="AA24" i="46"/>
  <c r="AB24" i="46"/>
  <c r="AC24" i="46"/>
  <c r="AD24" i="46"/>
  <c r="AE24" i="46"/>
  <c r="AF24" i="46"/>
  <c r="AG24" i="46"/>
  <c r="AH24" i="46"/>
  <c r="AI24" i="46"/>
  <c r="AJ24" i="46"/>
  <c r="AK24" i="46"/>
  <c r="AL24" i="46"/>
  <c r="E22" i="45"/>
  <c r="E36" i="45"/>
  <c r="N52" i="46"/>
  <c r="Y895" i="79" l="1"/>
  <c r="Y712" i="79"/>
  <c r="Y710" i="79"/>
  <c r="Y711" i="79"/>
  <c r="Y489" i="79"/>
  <c r="Y488" i="79"/>
  <c r="Z488" i="79"/>
  <c r="Z487" i="79"/>
  <c r="Z403" i="46"/>
  <c r="Z405" i="46"/>
  <c r="Z404" i="46"/>
  <c r="Z406" i="46"/>
  <c r="Z402" i="46"/>
  <c r="Z408" i="46"/>
  <c r="Z407" i="46"/>
  <c r="Y271" i="46"/>
  <c r="Y277" i="46"/>
  <c r="Y276" i="46"/>
  <c r="Y274" i="46"/>
  <c r="Y272" i="46"/>
  <c r="Y275" i="46"/>
  <c r="Z275" i="46"/>
  <c r="Z273" i="46"/>
  <c r="Z270" i="46"/>
  <c r="Z276" i="46"/>
  <c r="Z274" i="46"/>
  <c r="Z272" i="46"/>
  <c r="Z271" i="46"/>
  <c r="Z277" i="46"/>
  <c r="AM1084" i="79" l="1"/>
  <c r="AM901" i="79"/>
  <c r="AM718" i="79"/>
  <c r="AM495" i="79"/>
  <c r="AM286" i="79"/>
  <c r="AM35" i="79"/>
  <c r="AM413" i="46"/>
  <c r="AM282" i="46"/>
  <c r="AM151"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L53" i="43"/>
  <c r="L29" i="44" s="1"/>
  <c r="L33" i="44" s="1"/>
  <c r="K53" i="43"/>
  <c r="K29" i="44" s="1"/>
  <c r="K33" i="44" s="1"/>
  <c r="Q13" i="44"/>
  <c r="P42" i="44"/>
  <c r="O42" i="44"/>
  <c r="N42" i="44"/>
  <c r="L122" i="45"/>
  <c r="L28" i="44"/>
  <c r="K42" i="44"/>
  <c r="M14" i="44" l="1"/>
  <c r="M18" i="44" s="1"/>
  <c r="AI287" i="79"/>
  <c r="C88" i="45"/>
  <c r="AI21" i="46"/>
  <c r="M123" i="45"/>
  <c r="AG21" i="46"/>
  <c r="Q14" i="44"/>
  <c r="Q18" i="44" s="1"/>
  <c r="Q29" i="44"/>
  <c r="Q33" i="44" s="1"/>
  <c r="Q43" i="44"/>
  <c r="C109" i="45" s="1"/>
  <c r="AJ21" i="46"/>
  <c r="AJ152" i="46"/>
  <c r="AF152" i="46"/>
  <c r="AJ283" i="46"/>
  <c r="AF283" i="46"/>
  <c r="AJ414" i="46"/>
  <c r="AJ568" i="46" s="1"/>
  <c r="AF414" i="46"/>
  <c r="AF568" i="46" s="1"/>
  <c r="AJ36" i="79"/>
  <c r="AF36" i="79"/>
  <c r="AJ496" i="79"/>
  <c r="AF496" i="79"/>
  <c r="AJ719" i="79"/>
  <c r="AF719" i="79"/>
  <c r="AJ902" i="79"/>
  <c r="AF902" i="79"/>
  <c r="AJ1085" i="79"/>
  <c r="AF1085" i="79"/>
  <c r="K14" i="44"/>
  <c r="K18" i="44" s="1"/>
  <c r="O14" i="44"/>
  <c r="O18" i="44" s="1"/>
  <c r="O29" i="44"/>
  <c r="O33" i="44" s="1"/>
  <c r="O43" i="44"/>
  <c r="C95" i="45" s="1"/>
  <c r="AF21" i="46"/>
  <c r="AI152" i="46"/>
  <c r="AI283" i="46"/>
  <c r="AI414" i="46"/>
  <c r="AI568" i="46" s="1"/>
  <c r="AI36" i="79"/>
  <c r="AI496" i="79"/>
  <c r="AI719" i="79"/>
  <c r="AI902" i="79"/>
  <c r="AI1085" i="79"/>
  <c r="M43" i="44"/>
  <c r="AL21" i="46"/>
  <c r="AL152" i="46"/>
  <c r="AH152" i="46"/>
  <c r="AL283" i="46"/>
  <c r="AH283" i="46"/>
  <c r="AL414" i="46"/>
  <c r="AL568" i="46" s="1"/>
  <c r="AH414" i="46"/>
  <c r="AL36" i="79"/>
  <c r="AH36" i="79"/>
  <c r="AL496" i="79"/>
  <c r="AH496" i="79"/>
  <c r="AL719" i="79"/>
  <c r="AH719" i="79"/>
  <c r="AL902" i="79"/>
  <c r="AH902" i="79"/>
  <c r="AL1085" i="79"/>
  <c r="AH1085" i="79"/>
  <c r="N29" i="44"/>
  <c r="N33" i="44" s="1"/>
  <c r="K43" i="44"/>
  <c r="K53" i="44" s="1"/>
  <c r="AH21" i="46"/>
  <c r="AK21" i="46"/>
  <c r="AK152" i="46"/>
  <c r="AG152" i="46"/>
  <c r="AK283" i="46"/>
  <c r="AG283" i="46"/>
  <c r="AK414" i="46"/>
  <c r="AK568" i="46" s="1"/>
  <c r="AG414" i="46"/>
  <c r="AG568" i="46" s="1"/>
  <c r="AK36" i="79"/>
  <c r="AG36" i="79"/>
  <c r="AK496" i="79"/>
  <c r="AG496" i="79"/>
  <c r="AK719" i="79"/>
  <c r="AG719" i="79"/>
  <c r="AK902" i="79"/>
  <c r="AG902" i="79"/>
  <c r="AK1085" i="79"/>
  <c r="AK1244" i="79" s="1"/>
  <c r="AG1085" i="79"/>
  <c r="K122" i="45"/>
  <c r="AK495" i="79"/>
  <c r="AJ20" i="46"/>
  <c r="AG718" i="79"/>
  <c r="AG151" i="46"/>
  <c r="AK413" i="46"/>
  <c r="AF901" i="79"/>
  <c r="AG35" i="79"/>
  <c r="L13" i="44"/>
  <c r="P13" i="44"/>
  <c r="S14" i="47"/>
  <c r="AF151" i="46"/>
  <c r="AK282" i="46"/>
  <c r="AG413" i="46"/>
  <c r="AF35" i="79"/>
  <c r="AI495" i="79"/>
  <c r="AK901" i="79"/>
  <c r="AJ1084" i="79"/>
  <c r="N28" i="44"/>
  <c r="Q14" i="47"/>
  <c r="AI20" i="46"/>
  <c r="AK151" i="46"/>
  <c r="AI282" i="46"/>
  <c r="AK35" i="79"/>
  <c r="AJ286" i="79"/>
  <c r="AG495" i="79"/>
  <c r="AJ901" i="79"/>
  <c r="AF1084" i="79"/>
  <c r="O122" i="45"/>
  <c r="U14" i="47"/>
  <c r="AG20" i="46"/>
  <c r="AK20" i="46"/>
  <c r="AJ151" i="46"/>
  <c r="AG282" i="46"/>
  <c r="AJ35" i="79"/>
  <c r="AF286" i="79"/>
  <c r="AK718" i="79"/>
  <c r="AG901" i="79"/>
  <c r="V14" i="47"/>
  <c r="AL413" i="46"/>
  <c r="AH413" i="46"/>
  <c r="AL718" i="79"/>
  <c r="AH718" i="79"/>
  <c r="N13" i="44"/>
  <c r="M122" i="45"/>
  <c r="Q42" i="44"/>
  <c r="R14" i="47"/>
  <c r="AH20" i="46"/>
  <c r="AL282" i="46"/>
  <c r="AH282" i="46"/>
  <c r="AI286" i="79"/>
  <c r="AL495" i="79"/>
  <c r="AH495" i="79"/>
  <c r="AI1084" i="79"/>
  <c r="Q28" i="44"/>
  <c r="M42" i="44"/>
  <c r="AI151" i="46"/>
  <c r="AJ413" i="46"/>
  <c r="AF413" i="46"/>
  <c r="AF569" i="46" s="1"/>
  <c r="AI35" i="79"/>
  <c r="AL286" i="79"/>
  <c r="AH286" i="79"/>
  <c r="AJ718" i="79"/>
  <c r="AF718" i="79"/>
  <c r="AI901" i="79"/>
  <c r="AL1084" i="79"/>
  <c r="AH1084" i="79"/>
  <c r="T14" i="47"/>
  <c r="P14" i="47"/>
  <c r="AF20" i="46"/>
  <c r="AL20" i="46"/>
  <c r="AL151" i="46"/>
  <c r="AH151" i="46"/>
  <c r="AJ282" i="46"/>
  <c r="AF282" i="46"/>
  <c r="AI413" i="46"/>
  <c r="AL35" i="79"/>
  <c r="AH35" i="79"/>
  <c r="AK286" i="79"/>
  <c r="AG286" i="79"/>
  <c r="AJ495" i="79"/>
  <c r="AF495" i="79"/>
  <c r="AI718" i="79"/>
  <c r="AL901" i="79"/>
  <c r="AH901" i="79"/>
  <c r="AK1084" i="79"/>
  <c r="AG1084" i="79"/>
  <c r="K13" i="44"/>
  <c r="L123" i="45"/>
  <c r="N122" i="45"/>
  <c r="J122" i="45"/>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H568" i="46" l="1"/>
  <c r="AH585" i="46"/>
  <c r="AH583" i="46"/>
  <c r="AH586" i="46"/>
  <c r="AH581" i="46"/>
  <c r="AH582" i="46"/>
  <c r="AH584" i="46"/>
  <c r="AI487" i="79"/>
  <c r="AI472" i="79"/>
  <c r="AI489" i="79"/>
  <c r="AI488" i="79"/>
  <c r="AI486" i="79"/>
  <c r="AK711" i="79"/>
  <c r="AK710" i="79"/>
  <c r="AK712" i="79"/>
  <c r="AK695" i="79"/>
  <c r="AL712" i="79"/>
  <c r="AL711" i="79"/>
  <c r="AL710" i="79"/>
  <c r="AL695" i="79"/>
  <c r="AF278" i="79"/>
  <c r="AF276" i="79"/>
  <c r="AF279" i="79"/>
  <c r="AF277" i="79"/>
  <c r="AF280" i="79"/>
  <c r="AF263" i="79"/>
  <c r="AG279" i="79"/>
  <c r="AG277" i="79"/>
  <c r="AG278" i="79"/>
  <c r="AG280" i="79"/>
  <c r="AG276" i="79"/>
  <c r="AG263" i="79"/>
  <c r="AH279" i="79"/>
  <c r="AH277" i="79"/>
  <c r="AH280" i="79"/>
  <c r="AH278" i="79"/>
  <c r="AH276" i="79"/>
  <c r="AH263" i="79"/>
  <c r="AJ280" i="79"/>
  <c r="AJ278" i="79"/>
  <c r="AJ279" i="79"/>
  <c r="AJ277" i="79"/>
  <c r="AJ276" i="79"/>
  <c r="AJ263" i="79"/>
  <c r="AK279" i="79"/>
  <c r="AK277" i="79"/>
  <c r="AK280" i="79"/>
  <c r="AK278" i="79"/>
  <c r="AK276" i="79"/>
  <c r="AK263" i="79"/>
  <c r="AL280" i="79"/>
  <c r="AL278" i="79"/>
  <c r="AL279" i="79"/>
  <c r="AL277" i="79"/>
  <c r="AL276" i="79"/>
  <c r="AL263" i="79"/>
  <c r="AI710" i="79"/>
  <c r="AI712" i="79"/>
  <c r="AI711" i="79"/>
  <c r="AI695" i="79"/>
  <c r="AF712" i="79"/>
  <c r="AF711" i="79"/>
  <c r="AF710" i="79"/>
  <c r="AF695" i="79"/>
  <c r="AG711" i="79"/>
  <c r="AG710" i="79"/>
  <c r="AG712" i="79"/>
  <c r="AG695" i="79"/>
  <c r="AH711" i="79"/>
  <c r="AH710" i="79"/>
  <c r="AH712" i="79"/>
  <c r="AH695" i="79"/>
  <c r="AI280" i="79"/>
  <c r="AI278" i="79"/>
  <c r="AI277" i="79"/>
  <c r="AI279" i="79"/>
  <c r="AI276" i="79"/>
  <c r="AI263" i="79"/>
  <c r="AJ711" i="79"/>
  <c r="AJ710" i="79"/>
  <c r="AJ712" i="79"/>
  <c r="AJ695" i="79"/>
  <c r="AG569" i="46"/>
  <c r="AF391" i="46"/>
  <c r="AG260" i="46"/>
  <c r="AF260" i="46"/>
  <c r="AG391" i="46"/>
  <c r="AH129" i="46"/>
  <c r="P53" i="44"/>
  <c r="O53" i="44"/>
  <c r="M53" i="44"/>
  <c r="N53" i="44"/>
  <c r="AK140" i="46"/>
  <c r="AK143" i="46"/>
  <c r="AK142" i="46"/>
  <c r="AK145" i="46"/>
  <c r="AK144" i="46"/>
  <c r="AK141" i="46"/>
  <c r="N48" i="44"/>
  <c r="M52" i="44"/>
  <c r="M48" i="44"/>
  <c r="M51" i="44"/>
  <c r="M47" i="44"/>
  <c r="AH569" i="46" s="1"/>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AH130" i="46" s="1"/>
  <c r="M45" i="44"/>
  <c r="N44" i="44"/>
  <c r="Q44" i="44"/>
  <c r="Q45" i="44"/>
  <c r="P45" i="44"/>
  <c r="P44" i="44"/>
  <c r="AK1078" i="79"/>
  <c r="AK1061" i="79"/>
  <c r="AK895" i="79"/>
  <c r="AK878" i="79"/>
  <c r="AK894" i="79"/>
  <c r="AK406" i="46"/>
  <c r="AK407" i="46"/>
  <c r="AK408" i="46"/>
  <c r="AK405" i="46"/>
  <c r="AK404" i="46"/>
  <c r="AK403" i="46"/>
  <c r="AK402" i="46"/>
  <c r="AK271" i="46"/>
  <c r="AK276" i="46"/>
  <c r="AK275" i="46"/>
  <c r="AK274" i="46"/>
  <c r="AK273" i="46"/>
  <c r="AK272" i="46"/>
  <c r="AK277" i="46"/>
  <c r="AK270" i="46"/>
  <c r="H85" i="47"/>
  <c r="H86" i="47"/>
  <c r="H82" i="47"/>
  <c r="H83" i="47"/>
  <c r="H84" i="47"/>
  <c r="H81" i="47"/>
  <c r="H79" i="47"/>
  <c r="H80" i="47"/>
  <c r="H76" i="47"/>
  <c r="H77" i="47"/>
  <c r="AI569" i="46" l="1"/>
  <c r="AJ569" i="46"/>
  <c r="AK569" i="46"/>
  <c r="AL569" i="46"/>
  <c r="E64" i="45"/>
  <c r="F64" i="45"/>
  <c r="G64" i="45"/>
  <c r="H64" i="45"/>
  <c r="I64" i="45"/>
  <c r="K64" i="45"/>
  <c r="L64" i="45"/>
  <c r="M64" i="45"/>
  <c r="N64" i="45"/>
  <c r="E57" i="45"/>
  <c r="F57" i="45"/>
  <c r="G57" i="45"/>
  <c r="H57" i="45"/>
  <c r="I57" i="45"/>
  <c r="K57" i="45"/>
  <c r="L57" i="45"/>
  <c r="M57" i="45"/>
  <c r="N57" i="45"/>
  <c r="E50" i="45"/>
  <c r="F50" i="45"/>
  <c r="G50" i="45"/>
  <c r="H50" i="45"/>
  <c r="I50" i="45"/>
  <c r="J50" i="45"/>
  <c r="K50" i="45"/>
  <c r="L50" i="45"/>
  <c r="M50" i="45"/>
  <c r="N50" i="45"/>
  <c r="E43" i="45"/>
  <c r="F43" i="45"/>
  <c r="G43" i="45"/>
  <c r="H43" i="45"/>
  <c r="I43" i="45"/>
  <c r="L43" i="45"/>
  <c r="M43" i="45"/>
  <c r="N43" i="45"/>
  <c r="N36" i="45"/>
  <c r="F36" i="45"/>
  <c r="G36" i="45"/>
  <c r="H36" i="45"/>
  <c r="I36" i="45"/>
  <c r="L36" i="45"/>
  <c r="M36" i="45"/>
  <c r="E29" i="45"/>
  <c r="F29" i="45"/>
  <c r="G29" i="45"/>
  <c r="H29" i="45"/>
  <c r="I29" i="45"/>
  <c r="L29" i="45"/>
  <c r="M29" i="45"/>
  <c r="N29" i="45"/>
  <c r="G22" i="45"/>
  <c r="H22" i="45"/>
  <c r="I22" i="45"/>
  <c r="L22" i="45"/>
  <c r="M22" i="45"/>
  <c r="N22" i="45"/>
  <c r="D64" i="45"/>
  <c r="D57" i="45"/>
  <c r="D50" i="45"/>
  <c r="D43" i="45"/>
  <c r="D36" i="45"/>
  <c r="D29" i="45"/>
  <c r="D1244" i="79"/>
  <c r="D1061" i="79"/>
  <c r="D878" i="79"/>
  <c r="AL878" i="79" l="1"/>
  <c r="AL894" i="79"/>
  <c r="AL895" i="79"/>
  <c r="AL1078" i="79"/>
  <c r="AL1061" i="79"/>
  <c r="AL1244" i="79"/>
  <c r="AH1078" i="79"/>
  <c r="AI1078" i="79"/>
  <c r="AF1078" i="79"/>
  <c r="AJ1078" i="79"/>
  <c r="AG1078" i="79"/>
  <c r="AF894" i="79"/>
  <c r="AJ894" i="79"/>
  <c r="AG895" i="79"/>
  <c r="AG894" i="79"/>
  <c r="AI895" i="79"/>
  <c r="AI894" i="79"/>
  <c r="AF895" i="79"/>
  <c r="AJ895" i="79"/>
  <c r="AH895" i="79"/>
  <c r="AH894" i="79"/>
  <c r="AH1061" i="79"/>
  <c r="AJ1061" i="79"/>
  <c r="AG1061" i="79"/>
  <c r="AF1061" i="79"/>
  <c r="AI1061" i="79"/>
  <c r="AJ1244" i="79"/>
  <c r="AF1244" i="79"/>
  <c r="AG1244" i="79"/>
  <c r="AI1244" i="79"/>
  <c r="AH1244" i="79"/>
  <c r="AJ878" i="79"/>
  <c r="AF878" i="79"/>
  <c r="AG878" i="79"/>
  <c r="AI878" i="79"/>
  <c r="AH878" i="79"/>
  <c r="Z1078" i="79"/>
  <c r="Z895" i="79"/>
  <c r="Z894" i="79"/>
  <c r="Z489" i="79"/>
  <c r="Z711" i="79"/>
  <c r="Z712" i="79"/>
  <c r="B60" i="45" l="1"/>
  <c r="B53" i="45"/>
  <c r="B46" i="45"/>
  <c r="B39" i="45"/>
  <c r="B32" i="45"/>
  <c r="B25" i="45"/>
  <c r="B18" i="45"/>
  <c r="Y408" i="46" l="1"/>
  <c r="J53" i="43"/>
  <c r="J29" i="44" s="1"/>
  <c r="J33" i="44" s="1"/>
  <c r="I53" i="43"/>
  <c r="I29" i="44" s="1"/>
  <c r="I33" i="44" s="1"/>
  <c r="H53" i="43"/>
  <c r="H29" i="44" s="1"/>
  <c r="H33" i="44" s="1"/>
  <c r="G53" i="43"/>
  <c r="F53" i="43"/>
  <c r="E53" i="43"/>
  <c r="E29" i="44" s="1"/>
  <c r="E33" i="44" s="1"/>
  <c r="D53" i="43"/>
  <c r="Y21" i="46" s="1"/>
  <c r="Y129" i="46" s="1"/>
  <c r="J28" i="44"/>
  <c r="I28" i="44"/>
  <c r="H28" i="44"/>
  <c r="G28" i="44"/>
  <c r="F28" i="44"/>
  <c r="E28" i="44"/>
  <c r="D28" i="44"/>
  <c r="AL273" i="46" l="1"/>
  <c r="AL277" i="46"/>
  <c r="AL270" i="46"/>
  <c r="AL271" i="46"/>
  <c r="AL276" i="46"/>
  <c r="AL272" i="46"/>
  <c r="AL274" i="46"/>
  <c r="AL275" i="46"/>
  <c r="AL403" i="46"/>
  <c r="AL405" i="46"/>
  <c r="AL408" i="46"/>
  <c r="AL404" i="46"/>
  <c r="AL407" i="46"/>
  <c r="AL402" i="46"/>
  <c r="AL406" i="46"/>
  <c r="AF402" i="46"/>
  <c r="AH402" i="46"/>
  <c r="AG406" i="46"/>
  <c r="AG404" i="46"/>
  <c r="AF406" i="46"/>
  <c r="AJ406" i="46"/>
  <c r="AI406" i="46"/>
  <c r="AH406" i="46"/>
  <c r="AG403" i="46"/>
  <c r="AJ407" i="46"/>
  <c r="AI405" i="46"/>
  <c r="AI402" i="46"/>
  <c r="AF408" i="46"/>
  <c r="AJ404" i="46"/>
  <c r="AI403" i="46"/>
  <c r="AH404" i="46"/>
  <c r="AG405" i="46"/>
  <c r="AF405" i="46"/>
  <c r="AF403" i="46"/>
  <c r="AJ405" i="46"/>
  <c r="AJ403" i="46"/>
  <c r="AI404" i="46"/>
  <c r="AI408" i="46"/>
  <c r="AH407" i="46"/>
  <c r="AJ402" i="46"/>
  <c r="AG407" i="46"/>
  <c r="AF407" i="46"/>
  <c r="AH403" i="46"/>
  <c r="AH405" i="46"/>
  <c r="AG408" i="46"/>
  <c r="AF404" i="46"/>
  <c r="AJ408" i="46"/>
  <c r="AI407" i="46"/>
  <c r="AH408" i="46"/>
  <c r="AG402" i="46"/>
  <c r="Y406" i="46"/>
  <c r="Y403" i="46"/>
  <c r="Y405" i="46"/>
  <c r="Y404" i="46"/>
  <c r="Y407" i="46"/>
  <c r="AI277" i="46"/>
  <c r="AF277" i="46"/>
  <c r="AF276" i="46"/>
  <c r="AJ276" i="46"/>
  <c r="AH275" i="46"/>
  <c r="AF274" i="46"/>
  <c r="AJ274" i="46"/>
  <c r="AH273" i="46"/>
  <c r="AF272" i="46"/>
  <c r="AJ272" i="46"/>
  <c r="AG271" i="46"/>
  <c r="AF275" i="46"/>
  <c r="AH274" i="46"/>
  <c r="AF273" i="46"/>
  <c r="AH272" i="46"/>
  <c r="AJ270" i="46"/>
  <c r="AF270" i="46"/>
  <c r="AI276" i="46"/>
  <c r="AF271" i="46"/>
  <c r="AG270" i="46"/>
  <c r="AI270" i="46"/>
  <c r="AG277" i="46"/>
  <c r="AG276" i="46"/>
  <c r="AI275" i="46"/>
  <c r="AG274" i="46"/>
  <c r="AI273" i="46"/>
  <c r="AG272" i="46"/>
  <c r="AH271" i="46"/>
  <c r="AH270" i="46"/>
  <c r="AH277" i="46"/>
  <c r="AH276" i="46"/>
  <c r="AJ275" i="46"/>
  <c r="AJ273" i="46"/>
  <c r="AI271" i="46"/>
  <c r="AJ277" i="46"/>
  <c r="AG275" i="46"/>
  <c r="AI274" i="46"/>
  <c r="AG273" i="46"/>
  <c r="AI272" i="46"/>
  <c r="AJ271" i="46"/>
  <c r="AK260" i="46"/>
  <c r="AL260" i="46"/>
  <c r="AK391" i="46"/>
  <c r="AL391" i="46"/>
  <c r="AJ391" i="46"/>
  <c r="AI391" i="46"/>
  <c r="AH391" i="46"/>
  <c r="AJ260" i="46"/>
  <c r="AH260" i="46"/>
  <c r="AI260" i="46"/>
  <c r="F29" i="44"/>
  <c r="F33" i="44" s="1"/>
  <c r="AA21" i="46"/>
  <c r="D29" i="44"/>
  <c r="D33" i="44" s="1"/>
  <c r="AA414" i="46"/>
  <c r="AA568" i="46" s="1"/>
  <c r="AB283" i="46"/>
  <c r="G29" i="44"/>
  <c r="G33" i="44" s="1"/>
  <c r="Z282" i="46"/>
  <c r="E13" i="44"/>
  <c r="Z495" i="79"/>
  <c r="Z901" i="79"/>
  <c r="Z286" i="79"/>
  <c r="Z1084" i="79"/>
  <c r="Z718" i="79"/>
  <c r="Z35" i="79"/>
  <c r="D123" i="45"/>
  <c r="E14" i="44"/>
  <c r="E18" i="44" s="1"/>
  <c r="Z719" i="79"/>
  <c r="Z878" i="79" s="1"/>
  <c r="Z496" i="79"/>
  <c r="Z695" i="79" s="1"/>
  <c r="Z902" i="79"/>
  <c r="Z1061" i="79" s="1"/>
  <c r="Z1085" i="79"/>
  <c r="Z1244" i="79" s="1"/>
  <c r="Z36" i="79"/>
  <c r="Z263" i="79" s="1"/>
  <c r="AE413" i="46"/>
  <c r="AE569" i="46" s="1"/>
  <c r="J13" i="44"/>
  <c r="AE1084" i="79"/>
  <c r="AE495" i="79"/>
  <c r="AE901" i="79"/>
  <c r="AE718" i="79"/>
  <c r="AE286" i="79"/>
  <c r="AE35" i="79"/>
  <c r="J43" i="44"/>
  <c r="J53" i="44" s="1"/>
  <c r="J14" i="44"/>
  <c r="J18" i="44" s="1"/>
  <c r="AE496" i="79"/>
  <c r="AE719" i="79"/>
  <c r="AE1085" i="79"/>
  <c r="AE1244" i="79" s="1"/>
  <c r="AE902" i="79"/>
  <c r="AE36" i="79"/>
  <c r="AE263" i="79" s="1"/>
  <c r="Y282" i="46"/>
  <c r="D13" i="44"/>
  <c r="Y901" i="79"/>
  <c r="Y718" i="79"/>
  <c r="Y286" i="79"/>
  <c r="Y696" i="79" s="1"/>
  <c r="Y1084" i="79"/>
  <c r="Y495" i="79"/>
  <c r="Y35" i="79"/>
  <c r="AC151" i="46"/>
  <c r="H13" i="44"/>
  <c r="AC901" i="79"/>
  <c r="AC1084" i="79"/>
  <c r="AC495" i="79"/>
  <c r="AC718" i="79"/>
  <c r="AC286" i="79"/>
  <c r="AC35" i="79"/>
  <c r="Y414" i="46"/>
  <c r="Y568" i="46" s="1"/>
  <c r="D14" i="44"/>
  <c r="D18" i="44" s="1"/>
  <c r="Y1085" i="79"/>
  <c r="Y1244" i="79" s="1"/>
  <c r="Y902" i="79"/>
  <c r="Y1061" i="79" s="1"/>
  <c r="Y719" i="79"/>
  <c r="Y878" i="79" s="1"/>
  <c r="AC283" i="46"/>
  <c r="H14" i="44"/>
  <c r="H18" i="44" s="1"/>
  <c r="AC902" i="79"/>
  <c r="AC1078" i="79" s="1"/>
  <c r="AC719" i="79"/>
  <c r="AC1085" i="79"/>
  <c r="AC1244" i="79" s="1"/>
  <c r="AC496" i="79"/>
  <c r="AC36" i="79"/>
  <c r="AD151" i="46"/>
  <c r="I13" i="44"/>
  <c r="AD495" i="79"/>
  <c r="AD718" i="79"/>
  <c r="AD1084" i="79"/>
  <c r="AD901" i="79"/>
  <c r="AD286" i="79"/>
  <c r="AD35" i="79"/>
  <c r="H123" i="45"/>
  <c r="I14" i="44"/>
  <c r="I18" i="44" s="1"/>
  <c r="AD902" i="79"/>
  <c r="AD1078" i="79" s="1"/>
  <c r="AD1085" i="79"/>
  <c r="AD1244" i="79" s="1"/>
  <c r="AD496" i="79"/>
  <c r="AD719" i="79"/>
  <c r="AD36" i="79"/>
  <c r="AD263" i="79" s="1"/>
  <c r="AA413" i="46"/>
  <c r="AA569" i="46" s="1"/>
  <c r="F13" i="44"/>
  <c r="AA1084" i="79"/>
  <c r="AA901" i="79"/>
  <c r="AA718" i="79"/>
  <c r="AA286" i="79"/>
  <c r="AA495" i="79"/>
  <c r="AA35" i="79"/>
  <c r="F43" i="44"/>
  <c r="F53" i="44" s="1"/>
  <c r="F14" i="44"/>
  <c r="F18" i="44" s="1"/>
  <c r="AA496" i="79"/>
  <c r="AA902" i="79"/>
  <c r="AA1085" i="79"/>
  <c r="AA1244" i="79" s="1"/>
  <c r="AA719" i="79"/>
  <c r="AA36" i="79"/>
  <c r="AB413" i="46"/>
  <c r="AB569" i="46" s="1"/>
  <c r="G13" i="44"/>
  <c r="AB901" i="79"/>
  <c r="AB718" i="79"/>
  <c r="AB286" i="79"/>
  <c r="AB1084" i="79"/>
  <c r="AB495" i="79"/>
  <c r="AB35" i="79"/>
  <c r="AB414" i="46"/>
  <c r="AB568" i="46" s="1"/>
  <c r="G14" i="44"/>
  <c r="G18" i="44" s="1"/>
  <c r="AB1085" i="79"/>
  <c r="AB1244" i="79" s="1"/>
  <c r="AB902" i="79"/>
  <c r="AB719" i="79"/>
  <c r="AB496" i="79"/>
  <c r="AB36" i="79"/>
  <c r="AB263" i="79" s="1"/>
  <c r="AB21" i="46"/>
  <c r="Y283" i="46"/>
  <c r="AE152" i="46"/>
  <c r="AB151" i="46"/>
  <c r="G123" i="45"/>
  <c r="AA152" i="46"/>
  <c r="AE414" i="46"/>
  <c r="AE568" i="46" s="1"/>
  <c r="I43" i="44"/>
  <c r="E43" i="44"/>
  <c r="E53" i="44" s="1"/>
  <c r="Z413" i="46"/>
  <c r="Z569" i="46" s="1"/>
  <c r="AE151" i="46"/>
  <c r="AA151" i="46"/>
  <c r="H43" i="44"/>
  <c r="C123" i="45"/>
  <c r="F123" i="45"/>
  <c r="AE21" i="46"/>
  <c r="AE129" i="46" s="1"/>
  <c r="AD152" i="46"/>
  <c r="Z152" i="46"/>
  <c r="AE283" i="46"/>
  <c r="AA283" i="46"/>
  <c r="AC282" i="46"/>
  <c r="AD414" i="46"/>
  <c r="AD568" i="46" s="1"/>
  <c r="Z414" i="46"/>
  <c r="Z568" i="46" s="1"/>
  <c r="AC413" i="46"/>
  <c r="AC569" i="46" s="1"/>
  <c r="AD282" i="46"/>
  <c r="AD413" i="46"/>
  <c r="AD569" i="46" s="1"/>
  <c r="Z151" i="46"/>
  <c r="D43" i="44"/>
  <c r="G43" i="44"/>
  <c r="G53" i="44" s="1"/>
  <c r="I123" i="45"/>
  <c r="E123" i="45"/>
  <c r="AD21" i="46"/>
  <c r="Z21" i="46"/>
  <c r="AC152" i="46"/>
  <c r="AD283" i="46"/>
  <c r="AD391" i="46" s="1"/>
  <c r="Z283" i="46"/>
  <c r="AB282" i="46"/>
  <c r="Y413" i="46"/>
  <c r="AC414" i="46"/>
  <c r="Y151" i="46"/>
  <c r="AC21" i="46"/>
  <c r="Y152" i="46"/>
  <c r="AB152" i="46"/>
  <c r="AE282" i="46"/>
  <c r="AA282" i="46"/>
  <c r="AA276" i="79" l="1"/>
  <c r="AA263" i="79"/>
  <c r="AA710" i="79"/>
  <c r="AA695" i="79"/>
  <c r="AD710" i="79"/>
  <c r="AD711" i="79"/>
  <c r="AD712" i="79"/>
  <c r="AD695" i="79"/>
  <c r="AB712" i="79"/>
  <c r="AB710" i="79"/>
  <c r="AB711" i="79"/>
  <c r="AB695" i="79"/>
  <c r="AE712" i="79"/>
  <c r="AE711" i="79"/>
  <c r="AE710" i="79"/>
  <c r="AE695" i="79"/>
  <c r="Y260" i="46"/>
  <c r="AC260" i="46"/>
  <c r="Z260" i="46"/>
  <c r="AA260" i="46"/>
  <c r="Y391" i="46"/>
  <c r="AD260" i="46"/>
  <c r="AC402" i="46"/>
  <c r="AC391" i="46"/>
  <c r="Z391" i="46"/>
  <c r="AA391" i="46"/>
  <c r="AB260" i="46"/>
  <c r="AE391" i="46"/>
  <c r="AE260" i="46"/>
  <c r="AB391" i="46"/>
  <c r="Z129" i="46"/>
  <c r="AD129" i="46"/>
  <c r="I53" i="44"/>
  <c r="I50" i="44"/>
  <c r="H53" i="44"/>
  <c r="H50" i="44"/>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894" i="79"/>
  <c r="AB895" i="79"/>
  <c r="AB878" i="79"/>
  <c r="AA894" i="79"/>
  <c r="AA878" i="79"/>
  <c r="AA895" i="79"/>
  <c r="AA712" i="79"/>
  <c r="AA711" i="79"/>
  <c r="AD1061" i="79"/>
  <c r="AC1061" i="79"/>
  <c r="AD895" i="79"/>
  <c r="AD878" i="79"/>
  <c r="AD894" i="79"/>
  <c r="AE1078" i="79"/>
  <c r="AE1061" i="79"/>
  <c r="AB279" i="79"/>
  <c r="AB280" i="79"/>
  <c r="AB276" i="79"/>
  <c r="AB278" i="79"/>
  <c r="AB277" i="79"/>
  <c r="AB1061" i="79"/>
  <c r="AB1078" i="79"/>
  <c r="AA278" i="79"/>
  <c r="AA277" i="79"/>
  <c r="AA279" i="79"/>
  <c r="AA280" i="79"/>
  <c r="AA1061" i="79"/>
  <c r="AA1078" i="79"/>
  <c r="AC895" i="79"/>
  <c r="AC878" i="79"/>
  <c r="AC894" i="79"/>
  <c r="AE894" i="79"/>
  <c r="AE895" i="79"/>
  <c r="AE878" i="79"/>
  <c r="AB403" i="46"/>
  <c r="AB404" i="46"/>
  <c r="AA407" i="46"/>
  <c r="AA404" i="46"/>
  <c r="AA406" i="46"/>
  <c r="AA405" i="46"/>
  <c r="AA403" i="46"/>
  <c r="AA408" i="46"/>
  <c r="AB408" i="46"/>
  <c r="AB405" i="46"/>
  <c r="AB406" i="46"/>
  <c r="AB407" i="46"/>
  <c r="AC406" i="46"/>
  <c r="AC407" i="46"/>
  <c r="AC408" i="46"/>
  <c r="AC405" i="46"/>
  <c r="AC404" i="46"/>
  <c r="AC403" i="46"/>
  <c r="AB402" i="46"/>
  <c r="AA402" i="46"/>
  <c r="AA274" i="46"/>
  <c r="AA277" i="46"/>
  <c r="AC274" i="46"/>
  <c r="AC273" i="46"/>
  <c r="AA276" i="46"/>
  <c r="AC270" i="46"/>
  <c r="AA272" i="46"/>
  <c r="AB270" i="46"/>
  <c r="AB273" i="46"/>
  <c r="AC276" i="46"/>
  <c r="AB272" i="46"/>
  <c r="AB274" i="46"/>
  <c r="AB276" i="46"/>
  <c r="AA273" i="46"/>
  <c r="AC275" i="46"/>
  <c r="AC271" i="46"/>
  <c r="AB271" i="46"/>
  <c r="AA271" i="46"/>
  <c r="AB275" i="46"/>
  <c r="AA270" i="46"/>
  <c r="AC272" i="46"/>
  <c r="AA275" i="46"/>
  <c r="AC277" i="46"/>
  <c r="AB277" i="46"/>
  <c r="D122" i="45" l="1"/>
  <c r="E122" i="45"/>
  <c r="F122" i="45"/>
  <c r="G122" i="45"/>
  <c r="H122" i="45"/>
  <c r="I122" i="45"/>
  <c r="C122" i="45"/>
  <c r="O17" i="45" l="1"/>
  <c r="N17" i="45"/>
  <c r="N23" i="45" s="1"/>
  <c r="M17" i="45"/>
  <c r="M23" i="45" s="1"/>
  <c r="L17" i="45"/>
  <c r="AG129" i="46" l="1"/>
  <c r="AF129" i="46"/>
  <c r="AB129" i="46"/>
  <c r="AA129" i="46"/>
  <c r="AB137" i="46"/>
  <c r="AC140" i="46"/>
  <c r="AI141" i="46"/>
  <c r="AA145" i="46"/>
  <c r="AL140" i="46"/>
  <c r="AH142" i="46"/>
  <c r="AJ143" i="46"/>
  <c r="AF145" i="46"/>
  <c r="AI140" i="46"/>
  <c r="AA144" i="46"/>
  <c r="AG145" i="46"/>
  <c r="AH141" i="46"/>
  <c r="AJ142" i="46"/>
  <c r="AF144" i="46"/>
  <c r="AG140" i="46"/>
  <c r="AC142" i="46"/>
  <c r="AI143" i="46"/>
  <c r="AB141" i="46"/>
  <c r="AL142" i="46"/>
  <c r="AH144" i="46"/>
  <c r="AJ145" i="46"/>
  <c r="AC141" i="46"/>
  <c r="AI142" i="46"/>
  <c r="AB140" i="46"/>
  <c r="AL141" i="46"/>
  <c r="AH143" i="46"/>
  <c r="AJ144" i="46"/>
  <c r="AA141" i="46"/>
  <c r="AG142" i="46"/>
  <c r="AC144" i="46"/>
  <c r="AI145" i="46"/>
  <c r="AF141" i="46"/>
  <c r="AB143" i="46"/>
  <c r="AL144" i="46"/>
  <c r="AA140" i="46"/>
  <c r="AG141" i="46"/>
  <c r="AC143" i="46"/>
  <c r="AI144" i="46"/>
  <c r="AF140" i="46"/>
  <c r="AB142" i="46"/>
  <c r="AL143" i="46"/>
  <c r="AH145" i="46"/>
  <c r="AA143" i="46"/>
  <c r="AG144" i="46"/>
  <c r="AH140" i="46"/>
  <c r="AJ141" i="46"/>
  <c r="AF143" i="46"/>
  <c r="AB145" i="46"/>
  <c r="AA142" i="46"/>
  <c r="AG143" i="46"/>
  <c r="AC145" i="46"/>
  <c r="AJ140" i="46"/>
  <c r="AF142" i="46"/>
  <c r="AB144" i="46"/>
  <c r="AL145" i="46"/>
  <c r="AG137" i="46"/>
  <c r="AL137" i="46"/>
  <c r="AL138" i="46"/>
  <c r="AL139" i="46"/>
  <c r="AL129" i="46"/>
  <c r="AJ129" i="46"/>
  <c r="AI129" i="46"/>
  <c r="AK129" i="46"/>
  <c r="AH137" i="46"/>
  <c r="AF139" i="46"/>
  <c r="AC138" i="46"/>
  <c r="AI138" i="46"/>
  <c r="AA138" i="46"/>
  <c r="AJ138" i="46"/>
  <c r="AB138" i="46"/>
  <c r="AI139" i="46"/>
  <c r="AA139" i="46"/>
  <c r="AJ139" i="46"/>
  <c r="AG139" i="46"/>
  <c r="AK138" i="46"/>
  <c r="AH139" i="46"/>
  <c r="AK139" i="46"/>
  <c r="AC139" i="46"/>
  <c r="AF138" i="46"/>
  <c r="AF137" i="46"/>
  <c r="AI137" i="46"/>
  <c r="AA137" i="46"/>
  <c r="AG138" i="46"/>
  <c r="AB139" i="46"/>
  <c r="AK137" i="46"/>
  <c r="AH138" i="46"/>
  <c r="AJ137"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8"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K44" i="45" l="1"/>
  <c r="K30" i="45"/>
  <c r="K23" i="45"/>
  <c r="C130" i="45" s="1"/>
  <c r="Y698" i="79" s="1"/>
  <c r="Y699" i="79" s="1"/>
  <c r="K37" i="45"/>
  <c r="J30" i="45"/>
  <c r="J37" i="45"/>
  <c r="J23" i="45"/>
  <c r="J44"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51" i="45"/>
  <c r="I30" i="45"/>
  <c r="F30" i="45"/>
  <c r="D125" i="45" s="1"/>
  <c r="G23" i="45"/>
  <c r="C126" i="45" s="1"/>
  <c r="G30" i="45"/>
  <c r="D126" i="45" s="1"/>
  <c r="Y20" i="46"/>
  <c r="Y571" i="46" s="1"/>
  <c r="W14" i="47"/>
  <c r="J14" i="47"/>
  <c r="K14" i="47"/>
  <c r="L14" i="47"/>
  <c r="M14" i="47"/>
  <c r="N14" i="47"/>
  <c r="O14" i="47"/>
  <c r="I14" i="47"/>
  <c r="AE20" i="46"/>
  <c r="AA20" i="46"/>
  <c r="AA571" i="46" s="1"/>
  <c r="AB20" i="46"/>
  <c r="AC20" i="46"/>
  <c r="AD20" i="46"/>
  <c r="Z20" i="46"/>
  <c r="C60" i="45"/>
  <c r="C53" i="45"/>
  <c r="C46" i="45"/>
  <c r="C39" i="45"/>
  <c r="C25" i="45"/>
  <c r="C32" i="45"/>
  <c r="C18" i="45"/>
  <c r="E42" i="44"/>
  <c r="F42" i="44"/>
  <c r="G42" i="44"/>
  <c r="H42" i="44"/>
  <c r="I42" i="44"/>
  <c r="J42" i="44"/>
  <c r="D42" i="44"/>
  <c r="Y261" i="46" s="1"/>
  <c r="AC571" i="46" l="1"/>
  <c r="AC574" i="46" s="1"/>
  <c r="AD571" i="46"/>
  <c r="AD573" i="46" s="1"/>
  <c r="AE571" i="46"/>
  <c r="AE574" i="46" s="1"/>
  <c r="AB571" i="46"/>
  <c r="AB575" i="46" s="1"/>
  <c r="Z571" i="46"/>
  <c r="Z572" i="46" s="1"/>
  <c r="Y572" i="46"/>
  <c r="Y574" i="46"/>
  <c r="Y573" i="46"/>
  <c r="Y575" i="46"/>
  <c r="Y577" i="46"/>
  <c r="AA573" i="46"/>
  <c r="AA577" i="46"/>
  <c r="AA574" i="46"/>
  <c r="AA575" i="46"/>
  <c r="AA572" i="46"/>
  <c r="G130" i="45"/>
  <c r="C131" i="45"/>
  <c r="Y881" i="79" s="1"/>
  <c r="Y889" i="79" s="1"/>
  <c r="L129" i="45"/>
  <c r="J127" i="45"/>
  <c r="AF571" i="46" s="1"/>
  <c r="C133" i="45"/>
  <c r="Y1247" i="79" s="1"/>
  <c r="N130" i="45"/>
  <c r="K125" i="45"/>
  <c r="AG263" i="46" s="1"/>
  <c r="AG264" i="46" s="1"/>
  <c r="K128" i="45"/>
  <c r="N127" i="45"/>
  <c r="K126" i="45"/>
  <c r="AG394" i="46" s="1"/>
  <c r="AA475" i="79"/>
  <c r="AA476" i="79" s="1"/>
  <c r="J125" i="45"/>
  <c r="AF263" i="46" s="1"/>
  <c r="Y263" i="46"/>
  <c r="Y264" i="46" s="1"/>
  <c r="F128" i="45"/>
  <c r="E130" i="45"/>
  <c r="L130" i="45"/>
  <c r="J128" i="45"/>
  <c r="K127" i="45"/>
  <c r="AG571" i="46" s="1"/>
  <c r="J124" i="45"/>
  <c r="AF132" i="46" s="1"/>
  <c r="AF133" i="46" s="1"/>
  <c r="K54" i="43" s="1"/>
  <c r="I129" i="45"/>
  <c r="K124" i="45"/>
  <c r="AG132" i="46" s="1"/>
  <c r="AG133" i="46" s="1"/>
  <c r="L54" i="43" s="1"/>
  <c r="G128" i="45"/>
  <c r="E128" i="45"/>
  <c r="AE266" i="79" s="1"/>
  <c r="H128" i="45"/>
  <c r="F130" i="45"/>
  <c r="C132" i="45"/>
  <c r="M130" i="45"/>
  <c r="L125" i="45"/>
  <c r="AH263" i="46" s="1"/>
  <c r="L128" i="45"/>
  <c r="M127" i="45"/>
  <c r="K129" i="45"/>
  <c r="J129" i="45"/>
  <c r="L127" i="45"/>
  <c r="AI394" i="46"/>
  <c r="AI396" i="46" s="1"/>
  <c r="H129" i="45"/>
  <c r="D130" i="45"/>
  <c r="J126" i="45"/>
  <c r="AF394" i="46" s="1"/>
  <c r="L124" i="45"/>
  <c r="AH132" i="46" s="1"/>
  <c r="AH133" i="46" s="1"/>
  <c r="M54" i="43" s="1"/>
  <c r="D128" i="45"/>
  <c r="Y266" i="79"/>
  <c r="AJ394" i="46"/>
  <c r="AJ396" i="46" s="1"/>
  <c r="Y130" i="46"/>
  <c r="AL394" i="46"/>
  <c r="AL396" i="46" s="1"/>
  <c r="AJ879" i="79"/>
  <c r="AG879" i="79"/>
  <c r="AG473" i="79"/>
  <c r="AK1062" i="79"/>
  <c r="AF879" i="79"/>
  <c r="AH696" i="79"/>
  <c r="AL264" i="79"/>
  <c r="AI1062" i="79"/>
  <c r="AJ1062" i="79"/>
  <c r="AF473" i="79"/>
  <c r="AL696" i="79"/>
  <c r="AF1062" i="79"/>
  <c r="AJ473" i="79"/>
  <c r="AH1245" i="79"/>
  <c r="AI1245" i="79"/>
  <c r="AI264" i="79"/>
  <c r="AK473" i="79"/>
  <c r="AF696" i="79"/>
  <c r="AL473" i="79"/>
  <c r="AL879" i="79"/>
  <c r="AJ696" i="79"/>
  <c r="AK264" i="79"/>
  <c r="AG264" i="79"/>
  <c r="AG1245" i="79"/>
  <c r="AG696" i="79"/>
  <c r="AK1245" i="79"/>
  <c r="AH264" i="79"/>
  <c r="AH1062" i="79"/>
  <c r="AJ1245" i="79"/>
  <c r="AF264" i="79"/>
  <c r="AF1245" i="79"/>
  <c r="AL1062" i="79"/>
  <c r="AI473" i="79"/>
  <c r="AK879" i="79"/>
  <c r="AH473" i="79"/>
  <c r="AJ264" i="79"/>
  <c r="AL1245" i="79"/>
  <c r="AH879" i="79"/>
  <c r="AK696" i="79"/>
  <c r="AI696" i="79"/>
  <c r="AI879" i="79"/>
  <c r="AG1062" i="79"/>
  <c r="AE1245" i="79"/>
  <c r="AD473" i="79"/>
  <c r="AC696" i="79"/>
  <c r="Y1245" i="79"/>
  <c r="AB1062" i="79"/>
  <c r="AA1245" i="79"/>
  <c r="AD264" i="79"/>
  <c r="Y264" i="79"/>
  <c r="AE879" i="79"/>
  <c r="AC473" i="79"/>
  <c r="AB879" i="79"/>
  <c r="AC1245" i="79"/>
  <c r="AE473" i="79"/>
  <c r="Z1062" i="79"/>
  <c r="AA696" i="79"/>
  <c r="AD1245" i="79"/>
  <c r="AE1062" i="79"/>
  <c r="AB473" i="79"/>
  <c r="AB1245" i="79"/>
  <c r="AA879" i="79"/>
  <c r="AD696" i="79"/>
  <c r="Y879" i="79"/>
  <c r="AE696" i="79"/>
  <c r="Z879" i="79"/>
  <c r="AC1062" i="79"/>
  <c r="AB696" i="79"/>
  <c r="Y473" i="79"/>
  <c r="Z473" i="79"/>
  <c r="AA264" i="79"/>
  <c r="AD1062" i="79"/>
  <c r="AC264" i="79"/>
  <c r="Y1062" i="79"/>
  <c r="AE264" i="79"/>
  <c r="AD879" i="79"/>
  <c r="AA473" i="79"/>
  <c r="AA1062" i="79"/>
  <c r="AB264" i="79"/>
  <c r="AC879" i="79"/>
  <c r="Z696" i="79"/>
  <c r="Z264" i="79"/>
  <c r="Z1245" i="79"/>
  <c r="AD132" i="46"/>
  <c r="AD133" i="46" s="1"/>
  <c r="AD394" i="46"/>
  <c r="AD263" i="46"/>
  <c r="AD265" i="46" s="1"/>
  <c r="AC132" i="46"/>
  <c r="AC394" i="46"/>
  <c r="AC396" i="46" s="1"/>
  <c r="AC263" i="46"/>
  <c r="AC264" i="46" s="1"/>
  <c r="AB394" i="46"/>
  <c r="AB396" i="46" s="1"/>
  <c r="AB263" i="46"/>
  <c r="AB265" i="46" s="1"/>
  <c r="AB132" i="46"/>
  <c r="AE394" i="46"/>
  <c r="AE396" i="46" s="1"/>
  <c r="AE263" i="46"/>
  <c r="AE264" i="46" s="1"/>
  <c r="AE132" i="46"/>
  <c r="AE133" i="46" s="1"/>
  <c r="Y132" i="46"/>
  <c r="Y394" i="46"/>
  <c r="Z132" i="46"/>
  <c r="Z394" i="46"/>
  <c r="Z396" i="46" s="1"/>
  <c r="Z263" i="46"/>
  <c r="AA394" i="46"/>
  <c r="AA263" i="46"/>
  <c r="AA264" i="46" s="1"/>
  <c r="AA132" i="46"/>
  <c r="AA392" i="46"/>
  <c r="AE392" i="46"/>
  <c r="AA261" i="46"/>
  <c r="AE261" i="46"/>
  <c r="AA130" i="46"/>
  <c r="AE130" i="46"/>
  <c r="AB392" i="46"/>
  <c r="AF392" i="46"/>
  <c r="AB261" i="46"/>
  <c r="AF261" i="46"/>
  <c r="AB130" i="46"/>
  <c r="AF130" i="46"/>
  <c r="AC392" i="46"/>
  <c r="AC261" i="46"/>
  <c r="AC130" i="46"/>
  <c r="Z392" i="46"/>
  <c r="AD392" i="46"/>
  <c r="Z261" i="46"/>
  <c r="AD261" i="46"/>
  <c r="Z130" i="46"/>
  <c r="AD130" i="46"/>
  <c r="AH392" i="46"/>
  <c r="AL261" i="46"/>
  <c r="AL392" i="46"/>
  <c r="AK392" i="46"/>
  <c r="AJ392" i="46"/>
  <c r="AG261" i="46"/>
  <c r="AK261" i="46"/>
  <c r="AI130" i="46"/>
  <c r="AJ130" i="46"/>
  <c r="AG130" i="46"/>
  <c r="AH261" i="46"/>
  <c r="AI261" i="46"/>
  <c r="AL130" i="46"/>
  <c r="AG392" i="46"/>
  <c r="AI392" i="46"/>
  <c r="AJ261" i="46"/>
  <c r="AK130" i="46"/>
  <c r="Y392" i="46"/>
  <c r="AE573" i="46" l="1"/>
  <c r="AE577" i="46"/>
  <c r="J64" i="43" s="1"/>
  <c r="AC573" i="46"/>
  <c r="AC577" i="46"/>
  <c r="H64" i="43" s="1"/>
  <c r="AC575" i="46"/>
  <c r="AC572" i="46"/>
  <c r="AD575" i="46"/>
  <c r="AD574" i="46"/>
  <c r="AE572" i="46"/>
  <c r="AE575" i="46"/>
  <c r="AD577" i="46"/>
  <c r="I64" i="43" s="1"/>
  <c r="AD572" i="46"/>
  <c r="AB573" i="46"/>
  <c r="AB572" i="46"/>
  <c r="AB577" i="46"/>
  <c r="G64" i="43" s="1"/>
  <c r="AB574" i="46"/>
  <c r="Z575" i="46"/>
  <c r="AL132" i="46"/>
  <c r="AL133" i="46" s="1"/>
  <c r="Q54" i="43" s="1"/>
  <c r="Z574" i="46"/>
  <c r="Z577" i="46"/>
  <c r="E64" i="43" s="1"/>
  <c r="Z573" i="46"/>
  <c r="AK132" i="46"/>
  <c r="AK133" i="46" s="1"/>
  <c r="P54" i="43" s="1"/>
  <c r="AI263" i="46"/>
  <c r="AI265" i="46" s="1"/>
  <c r="AK571" i="46"/>
  <c r="AI571" i="46"/>
  <c r="AH571" i="46"/>
  <c r="AL571" i="46"/>
  <c r="AJ571" i="46"/>
  <c r="AE270" i="79"/>
  <c r="AE271" i="79"/>
  <c r="AK698" i="79"/>
  <c r="AK702" i="79" s="1"/>
  <c r="AJ132" i="46"/>
  <c r="AJ133" i="46" s="1"/>
  <c r="O54" i="43" s="1"/>
  <c r="AG575" i="46"/>
  <c r="AG577" i="46"/>
  <c r="L64" i="43" s="1"/>
  <c r="AG574" i="46"/>
  <c r="AG573" i="46"/>
  <c r="AG572" i="46"/>
  <c r="AF577" i="46"/>
  <c r="AF575" i="46"/>
  <c r="AF574" i="46"/>
  <c r="AF573" i="46"/>
  <c r="AF572" i="46"/>
  <c r="AA576" i="46"/>
  <c r="Y576" i="46"/>
  <c r="AL263" i="46"/>
  <c r="AL267" i="46" s="1"/>
  <c r="Q58" i="43" s="1"/>
  <c r="AK263" i="46"/>
  <c r="AK267" i="46" s="1"/>
  <c r="P58" i="43" s="1"/>
  <c r="AJ263" i="46"/>
  <c r="AJ265" i="46" s="1"/>
  <c r="AI132" i="46"/>
  <c r="AI133" i="46" s="1"/>
  <c r="N54" i="43" s="1"/>
  <c r="D64" i="43"/>
  <c r="Y1251" i="79"/>
  <c r="Y1257" i="79"/>
  <c r="F64" i="43"/>
  <c r="AJ698" i="79"/>
  <c r="AA266" i="79"/>
  <c r="AB266" i="79"/>
  <c r="AJ475" i="79"/>
  <c r="AJ478" i="79" s="1"/>
  <c r="AH698" i="79"/>
  <c r="AH702" i="79" s="1"/>
  <c r="AL475" i="79"/>
  <c r="AL481" i="79" s="1"/>
  <c r="AC266" i="79"/>
  <c r="AC269" i="79" s="1"/>
  <c r="AK475" i="79"/>
  <c r="AK479" i="79" s="1"/>
  <c r="AF475" i="79"/>
  <c r="AF478" i="79" s="1"/>
  <c r="AI698" i="79"/>
  <c r="AI707" i="79" s="1"/>
  <c r="N73" i="43" s="1"/>
  <c r="AL698" i="79"/>
  <c r="AL702" i="79" s="1"/>
  <c r="AE698" i="79"/>
  <c r="AE701" i="79" s="1"/>
  <c r="AG698" i="79"/>
  <c r="AG701" i="79" s="1"/>
  <c r="AG475" i="79"/>
  <c r="AG483" i="79" s="1"/>
  <c r="L70" i="43" s="1"/>
  <c r="AD475" i="79"/>
  <c r="AD479" i="79" s="1"/>
  <c r="AB698" i="79"/>
  <c r="Z266" i="79"/>
  <c r="AB475" i="79"/>
  <c r="AB478" i="79" s="1"/>
  <c r="Z475" i="79"/>
  <c r="Z478" i="79" s="1"/>
  <c r="AC475" i="79"/>
  <c r="AC479" i="79" s="1"/>
  <c r="AD1064" i="79"/>
  <c r="AH1064" i="79"/>
  <c r="AH1075" i="79" s="1"/>
  <c r="M79" i="43" s="1"/>
  <c r="AJ1064" i="79"/>
  <c r="AJ1075" i="79" s="1"/>
  <c r="O79" i="43" s="1"/>
  <c r="AI1064" i="79"/>
  <c r="AI1075" i="79" s="1"/>
  <c r="N79" i="43" s="1"/>
  <c r="Z1064" i="79"/>
  <c r="Z1075" i="79" s="1"/>
  <c r="E79" i="43" s="1"/>
  <c r="AK1064" i="79"/>
  <c r="AK1075" i="79" s="1"/>
  <c r="P79" i="43" s="1"/>
  <c r="AL1064" i="79"/>
  <c r="AE1064" i="79"/>
  <c r="AE1075" i="79" s="1"/>
  <c r="J79" i="43" s="1"/>
  <c r="AF1064" i="79"/>
  <c r="AC1064" i="79"/>
  <c r="AC1075" i="79" s="1"/>
  <c r="H79" i="43" s="1"/>
  <c r="AA1064" i="79"/>
  <c r="AA1075" i="79" s="1"/>
  <c r="F79" i="43" s="1"/>
  <c r="AB1064" i="79"/>
  <c r="AB1075" i="79" s="1"/>
  <c r="G79" i="43" s="1"/>
  <c r="AG1064" i="79"/>
  <c r="AG1075" i="79" s="1"/>
  <c r="L79" i="43" s="1"/>
  <c r="Y1254" i="79"/>
  <c r="Z698" i="79"/>
  <c r="Y1064" i="79"/>
  <c r="Y1066" i="79" s="1"/>
  <c r="AA698" i="79"/>
  <c r="Y707" i="79"/>
  <c r="AJ1247" i="79"/>
  <c r="AJ1259" i="79" s="1"/>
  <c r="O82" i="43" s="1"/>
  <c r="AI1247" i="79"/>
  <c r="AL1247" i="79"/>
  <c r="AL1259" i="79" s="1"/>
  <c r="Q82" i="43" s="1"/>
  <c r="AG1247" i="79"/>
  <c r="AK1247" i="79"/>
  <c r="AK1259" i="79" s="1"/>
  <c r="P82" i="43" s="1"/>
  <c r="AH1247" i="79"/>
  <c r="AH1259" i="79" s="1"/>
  <c r="M82" i="43" s="1"/>
  <c r="AF1247" i="79"/>
  <c r="AC1247" i="79"/>
  <c r="AC1259" i="79" s="1"/>
  <c r="H82" i="43" s="1"/>
  <c r="AE1247" i="79"/>
  <c r="AE1259" i="79" s="1"/>
  <c r="J82" i="43" s="1"/>
  <c r="AB1247" i="79"/>
  <c r="AB1259" i="79" s="1"/>
  <c r="G82" i="43" s="1"/>
  <c r="AD1247" i="79"/>
  <c r="AD1259" i="79" s="1"/>
  <c r="I82" i="43" s="1"/>
  <c r="Z1247" i="79"/>
  <c r="Z1257" i="79" s="1"/>
  <c r="AA1247" i="79"/>
  <c r="AC698" i="79"/>
  <c r="AC704" i="79" s="1"/>
  <c r="AE267" i="79"/>
  <c r="AD266" i="79"/>
  <c r="AE475" i="79"/>
  <c r="AE478" i="79" s="1"/>
  <c r="AD698" i="79"/>
  <c r="AL881" i="79"/>
  <c r="AL891" i="79" s="1"/>
  <c r="Q76" i="43" s="1"/>
  <c r="AE881" i="79"/>
  <c r="AE891" i="79" s="1"/>
  <c r="J76" i="43" s="1"/>
  <c r="AI881" i="79"/>
  <c r="AG881" i="79"/>
  <c r="AF881" i="79"/>
  <c r="AF891" i="79" s="1"/>
  <c r="K76" i="43" s="1"/>
  <c r="Z881" i="79"/>
  <c r="Z891" i="79" s="1"/>
  <c r="E76" i="43" s="1"/>
  <c r="AD881" i="79"/>
  <c r="AC881" i="79"/>
  <c r="AC891" i="79" s="1"/>
  <c r="H76" i="43" s="1"/>
  <c r="AJ881" i="79"/>
  <c r="AJ891" i="79" s="1"/>
  <c r="O76" i="43" s="1"/>
  <c r="AH881" i="79"/>
  <c r="AH891" i="79" s="1"/>
  <c r="M76" i="43" s="1"/>
  <c r="AA881" i="79"/>
  <c r="AA891" i="79" s="1"/>
  <c r="F76" i="43" s="1"/>
  <c r="AB881" i="79"/>
  <c r="AB891" i="79" s="1"/>
  <c r="G76" i="43" s="1"/>
  <c r="AK881" i="79"/>
  <c r="AE268" i="79"/>
  <c r="AH134" i="46"/>
  <c r="M55" i="43" s="1"/>
  <c r="AG266" i="79"/>
  <c r="AG270" i="79" s="1"/>
  <c r="AE269" i="79"/>
  <c r="AF698" i="79"/>
  <c r="AF702" i="79" s="1"/>
  <c r="Y475" i="79"/>
  <c r="Y483" i="79" s="1"/>
  <c r="AF266" i="79"/>
  <c r="AF269" i="79" s="1"/>
  <c r="AH475" i="79"/>
  <c r="AH483" i="79" s="1"/>
  <c r="M70" i="43" s="1"/>
  <c r="AG267" i="46"/>
  <c r="L58" i="43" s="1"/>
  <c r="AG265" i="46"/>
  <c r="AG266" i="46" s="1"/>
  <c r="L57" i="43" s="1"/>
  <c r="Y1252" i="79"/>
  <c r="AG396" i="46"/>
  <c r="AG397" i="46"/>
  <c r="AG395" i="46"/>
  <c r="Y1249" i="79"/>
  <c r="AI266" i="79"/>
  <c r="AI267" i="79" s="1"/>
  <c r="AJ266" i="79"/>
  <c r="AJ271" i="79" s="1"/>
  <c r="AK266" i="79"/>
  <c r="AK269" i="79" s="1"/>
  <c r="AL266" i="79"/>
  <c r="AL271" i="79" s="1"/>
  <c r="AH266" i="79"/>
  <c r="AH273" i="79" s="1"/>
  <c r="M67" i="43" s="1"/>
  <c r="AA477" i="79"/>
  <c r="AA480" i="79"/>
  <c r="AA481" i="79"/>
  <c r="AA479" i="79"/>
  <c r="AA478" i="79"/>
  <c r="AF134" i="46"/>
  <c r="K55" i="43" s="1"/>
  <c r="Y888" i="79"/>
  <c r="Y887" i="79"/>
  <c r="Y882" i="79"/>
  <c r="Y886" i="79"/>
  <c r="Y884" i="79"/>
  <c r="Y883" i="79"/>
  <c r="Y885" i="79"/>
  <c r="AF265" i="46"/>
  <c r="AF264" i="46"/>
  <c r="Y1255" i="79"/>
  <c r="Y1253" i="79"/>
  <c r="Y1248" i="79"/>
  <c r="Y1250" i="79"/>
  <c r="Y1256" i="79"/>
  <c r="AF396" i="46"/>
  <c r="AF397" i="46"/>
  <c r="AF395" i="46"/>
  <c r="AH265" i="46"/>
  <c r="AH264" i="46"/>
  <c r="AF267" i="46"/>
  <c r="K58" i="43" s="1"/>
  <c r="Y1259" i="79"/>
  <c r="AK394" i="46"/>
  <c r="AK396" i="46" s="1"/>
  <c r="AH267" i="46"/>
  <c r="M58" i="43" s="1"/>
  <c r="AH394" i="46"/>
  <c r="AH399" i="46" s="1"/>
  <c r="M61" i="43" s="1"/>
  <c r="AG134" i="46"/>
  <c r="L55" i="43" s="1"/>
  <c r="AA483" i="79"/>
  <c r="F70" i="43" s="1"/>
  <c r="AI475" i="79"/>
  <c r="AI477" i="79" s="1"/>
  <c r="Y891" i="79"/>
  <c r="AJ397" i="46"/>
  <c r="AI397" i="46"/>
  <c r="Y270" i="79"/>
  <c r="Y268" i="79"/>
  <c r="Y269" i="79"/>
  <c r="AJ395" i="46"/>
  <c r="Y273" i="79"/>
  <c r="AI395" i="46"/>
  <c r="AA395" i="46"/>
  <c r="AA396" i="46"/>
  <c r="Y395" i="46"/>
  <c r="Y396" i="46"/>
  <c r="AD395" i="46"/>
  <c r="AD396" i="46"/>
  <c r="AL397" i="46"/>
  <c r="AL395" i="46"/>
  <c r="Y265" i="46"/>
  <c r="AC267" i="46"/>
  <c r="H58" i="43" s="1"/>
  <c r="AC397" i="46"/>
  <c r="AD397" i="46"/>
  <c r="AB264" i="46"/>
  <c r="AB266" i="46" s="1"/>
  <c r="G57" i="43" s="1"/>
  <c r="AE265" i="46"/>
  <c r="AE266" i="46" s="1"/>
  <c r="J57" i="43" s="1"/>
  <c r="AB397" i="46"/>
  <c r="AE267" i="46"/>
  <c r="J58" i="43" s="1"/>
  <c r="AD267" i="46"/>
  <c r="I58" i="43" s="1"/>
  <c r="AB395" i="46"/>
  <c r="AD264" i="46"/>
  <c r="AD266" i="46" s="1"/>
  <c r="I57" i="43" s="1"/>
  <c r="AD399" i="46"/>
  <c r="I61" i="43" s="1"/>
  <c r="AA397" i="46"/>
  <c r="AC395" i="46"/>
  <c r="AC265" i="46"/>
  <c r="AC266" i="46" s="1"/>
  <c r="H57" i="43" s="1"/>
  <c r="AC399" i="46"/>
  <c r="H61" i="43" s="1"/>
  <c r="AA399" i="46"/>
  <c r="F61" i="43" s="1"/>
  <c r="AB399" i="46"/>
  <c r="G61" i="43" s="1"/>
  <c r="AB267" i="46"/>
  <c r="G58" i="43" s="1"/>
  <c r="AA265" i="46"/>
  <c r="AA266" i="46" s="1"/>
  <c r="F57" i="43" s="1"/>
  <c r="AA267" i="46"/>
  <c r="F58" i="43" s="1"/>
  <c r="Y267" i="46"/>
  <c r="AF399" i="46"/>
  <c r="K61" i="43" s="1"/>
  <c r="AG399" i="46"/>
  <c r="L61" i="43" s="1"/>
  <c r="AJ399" i="46"/>
  <c r="O61" i="43" s="1"/>
  <c r="AI399" i="46"/>
  <c r="N61" i="43" s="1"/>
  <c r="AL399" i="46"/>
  <c r="Q61" i="43" s="1"/>
  <c r="AD134" i="46"/>
  <c r="I55" i="43" s="1"/>
  <c r="AA134" i="46"/>
  <c r="F55" i="43" s="1"/>
  <c r="AB134" i="46"/>
  <c r="G55" i="43" s="1"/>
  <c r="AC134" i="46"/>
  <c r="H55" i="43" s="1"/>
  <c r="AE134" i="46"/>
  <c r="J55" i="43" s="1"/>
  <c r="AE273" i="79"/>
  <c r="J67" i="43" s="1"/>
  <c r="AE399" i="46"/>
  <c r="J61" i="43" s="1"/>
  <c r="AE397" i="46"/>
  <c r="AE395" i="46"/>
  <c r="Y134" i="46"/>
  <c r="Y133" i="46"/>
  <c r="Y399" i="46"/>
  <c r="Y397" i="46"/>
  <c r="Y267" i="79"/>
  <c r="Y271" i="79"/>
  <c r="Z267" i="46"/>
  <c r="E58" i="43" s="1"/>
  <c r="Z265" i="46"/>
  <c r="Z264" i="46"/>
  <c r="Z399" i="46"/>
  <c r="E61" i="43" s="1"/>
  <c r="Z397" i="46"/>
  <c r="Z395" i="46"/>
  <c r="AC133" i="46"/>
  <c r="H54" i="43" s="1"/>
  <c r="AA133" i="46"/>
  <c r="F54" i="43" s="1"/>
  <c r="AB133" i="46"/>
  <c r="G54" i="43" s="1"/>
  <c r="Z133" i="46"/>
  <c r="Z134" i="46"/>
  <c r="E55" i="43" s="1"/>
  <c r="I54" i="43"/>
  <c r="AI267" i="46" l="1"/>
  <c r="N58" i="43" s="1"/>
  <c r="AC576" i="46"/>
  <c r="H63" i="43" s="1"/>
  <c r="AL134" i="46"/>
  <c r="Q55" i="43" s="1"/>
  <c r="V25" i="47" s="1"/>
  <c r="AJ264" i="46"/>
  <c r="AJ266" i="46" s="1"/>
  <c r="O57" i="43" s="1"/>
  <c r="AE576" i="46"/>
  <c r="J63" i="43" s="1"/>
  <c r="AD576" i="46"/>
  <c r="AK705" i="79"/>
  <c r="AK704" i="79"/>
  <c r="AK700" i="79"/>
  <c r="AA705" i="79"/>
  <c r="AA704" i="79"/>
  <c r="AL265" i="46"/>
  <c r="AB576" i="46"/>
  <c r="G63" i="43" s="1"/>
  <c r="Z576" i="46"/>
  <c r="E63" i="43" s="1"/>
  <c r="AK134" i="46"/>
  <c r="P55" i="43" s="1"/>
  <c r="U17" i="47" s="1"/>
  <c r="AK699" i="79"/>
  <c r="AK701" i="79"/>
  <c r="AK265" i="46"/>
  <c r="AK707" i="79"/>
  <c r="P73" i="43" s="1"/>
  <c r="AK703" i="79"/>
  <c r="AI264" i="46"/>
  <c r="AI266" i="46" s="1"/>
  <c r="N57" i="43" s="1"/>
  <c r="AJ267" i="46"/>
  <c r="O58" i="43" s="1"/>
  <c r="AJ134" i="46"/>
  <c r="O55" i="43" s="1"/>
  <c r="T16" i="47" s="1"/>
  <c r="AF576" i="46"/>
  <c r="K63" i="43" s="1"/>
  <c r="AG576" i="46"/>
  <c r="L63" i="43" s="1"/>
  <c r="AI575" i="46"/>
  <c r="AI577" i="46"/>
  <c r="N64" i="43" s="1"/>
  <c r="AI574" i="46"/>
  <c r="AI573" i="46"/>
  <c r="AI572" i="46"/>
  <c r="AD269" i="79"/>
  <c r="AD271" i="79"/>
  <c r="AH577" i="46"/>
  <c r="M64" i="43" s="1"/>
  <c r="AH575" i="46"/>
  <c r="AH573" i="46"/>
  <c r="AH574" i="46"/>
  <c r="AH572" i="46"/>
  <c r="K64" i="43"/>
  <c r="AJ575" i="46"/>
  <c r="AJ577" i="46"/>
  <c r="O64" i="43" s="1"/>
  <c r="AJ573" i="46"/>
  <c r="AJ574" i="46"/>
  <c r="AJ572" i="46"/>
  <c r="AK575" i="46"/>
  <c r="AK577" i="46"/>
  <c r="P64" i="43" s="1"/>
  <c r="AK574" i="46"/>
  <c r="AK573" i="46"/>
  <c r="AK572" i="46"/>
  <c r="AL575" i="46"/>
  <c r="AL577" i="46"/>
  <c r="Q64" i="43" s="1"/>
  <c r="AL574" i="46"/>
  <c r="AL573" i="46"/>
  <c r="AL572" i="46"/>
  <c r="AK264" i="46"/>
  <c r="AK266" i="46" s="1"/>
  <c r="P57" i="43" s="1"/>
  <c r="AL264" i="46"/>
  <c r="AI134" i="46"/>
  <c r="N55" i="43" s="1"/>
  <c r="S23" i="47" s="1"/>
  <c r="Y890" i="79"/>
  <c r="D75" i="43" s="1"/>
  <c r="P20" i="47"/>
  <c r="Q15" i="47"/>
  <c r="R26" i="47"/>
  <c r="AB704" i="79"/>
  <c r="AB703" i="79"/>
  <c r="AB269" i="79"/>
  <c r="AB270" i="79"/>
  <c r="AA267" i="79"/>
  <c r="AA270" i="79"/>
  <c r="AA271" i="79"/>
  <c r="AD703" i="79"/>
  <c r="AD707" i="79"/>
  <c r="I73" i="43" s="1"/>
  <c r="Z270" i="79"/>
  <c r="Z271" i="79"/>
  <c r="AJ704" i="79"/>
  <c r="AJ707" i="79"/>
  <c r="O73" i="43" s="1"/>
  <c r="Y701" i="79"/>
  <c r="Y704" i="79"/>
  <c r="Y705" i="79"/>
  <c r="Z702" i="79"/>
  <c r="Z704" i="79"/>
  <c r="V21" i="47"/>
  <c r="Z1259" i="79"/>
  <c r="E82" i="43" s="1"/>
  <c r="D70" i="43"/>
  <c r="AM133" i="46"/>
  <c r="C93" i="43" s="1"/>
  <c r="D76" i="43"/>
  <c r="D67" i="43"/>
  <c r="AD702" i="79"/>
  <c r="AH703" i="79"/>
  <c r="AL703" i="79"/>
  <c r="AD699" i="79"/>
  <c r="AI703" i="79"/>
  <c r="R18" i="47"/>
  <c r="R17" i="47"/>
  <c r="R20" i="47"/>
  <c r="R21" i="47"/>
  <c r="R16" i="47"/>
  <c r="AE483" i="79"/>
  <c r="J70" i="43" s="1"/>
  <c r="R22" i="47"/>
  <c r="AB268" i="79"/>
  <c r="AD477" i="79"/>
  <c r="AC270" i="79"/>
  <c r="AG704" i="79"/>
  <c r="AA700" i="79"/>
  <c r="AG703" i="79"/>
  <c r="AH699" i="79"/>
  <c r="AA702" i="79"/>
  <c r="AL700" i="79"/>
  <c r="AC273" i="79"/>
  <c r="H67" i="43" s="1"/>
  <c r="Z480" i="79"/>
  <c r="AC268" i="79"/>
  <c r="AD476" i="79"/>
  <c r="AB271" i="79"/>
  <c r="AD478" i="79"/>
  <c r="AL707" i="79"/>
  <c r="Q73" i="43" s="1"/>
  <c r="AL699" i="79"/>
  <c r="AB273" i="79"/>
  <c r="G67" i="43" s="1"/>
  <c r="AD483" i="79"/>
  <c r="I70" i="43" s="1"/>
  <c r="Z477" i="79"/>
  <c r="AL701" i="79"/>
  <c r="Z481" i="79"/>
  <c r="AB267" i="79"/>
  <c r="AB479" i="79"/>
  <c r="AK271" i="79"/>
  <c r="AA268" i="79"/>
  <c r="AA273" i="79"/>
  <c r="F67" i="43" s="1"/>
  <c r="AE479" i="79"/>
  <c r="AB481" i="79"/>
  <c r="AB480" i="79"/>
  <c r="AB483" i="79"/>
  <c r="G70" i="43" s="1"/>
  <c r="AI701" i="79"/>
  <c r="AI704" i="79"/>
  <c r="AK270" i="79"/>
  <c r="AI700" i="79"/>
  <c r="R19" i="47"/>
  <c r="R24" i="47"/>
  <c r="R25" i="47"/>
  <c r="R23" i="47"/>
  <c r="R15" i="47"/>
  <c r="AG707" i="79"/>
  <c r="L73" i="43" s="1"/>
  <c r="AB477" i="79"/>
  <c r="AA699" i="79"/>
  <c r="AG705" i="79"/>
  <c r="AA269" i="79"/>
  <c r="AI699" i="79"/>
  <c r="AH700" i="79"/>
  <c r="AB476" i="79"/>
  <c r="AA701" i="79"/>
  <c r="AG700" i="79"/>
  <c r="AH707" i="79"/>
  <c r="M73" i="43" s="1"/>
  <c r="AA707" i="79"/>
  <c r="F73" i="43" s="1"/>
  <c r="AG699" i="79"/>
  <c r="AA703" i="79"/>
  <c r="AG702" i="79"/>
  <c r="AD480" i="79"/>
  <c r="AG268" i="79"/>
  <c r="AK397" i="46"/>
  <c r="AB701" i="79"/>
  <c r="AJ476" i="79"/>
  <c r="AL269" i="79"/>
  <c r="AK483" i="79"/>
  <c r="P70" i="43" s="1"/>
  <c r="AG477" i="79"/>
  <c r="AL270" i="79"/>
  <c r="AK477" i="79"/>
  <c r="AL480" i="79"/>
  <c r="AG478" i="79"/>
  <c r="AE700" i="79"/>
  <c r="AK476" i="79"/>
  <c r="Y1069" i="79"/>
  <c r="AL478" i="79"/>
  <c r="AB705" i="79"/>
  <c r="AH480" i="79"/>
  <c r="AI476" i="79"/>
  <c r="AH481" i="79"/>
  <c r="AG273" i="79"/>
  <c r="L67" i="43" s="1"/>
  <c r="AD268" i="79"/>
  <c r="AH476" i="79"/>
  <c r="Y478" i="79"/>
  <c r="AG481" i="79"/>
  <c r="Y480" i="79"/>
  <c r="AK481" i="79"/>
  <c r="AL483" i="79"/>
  <c r="Q70" i="43" s="1"/>
  <c r="AJ481" i="79"/>
  <c r="AF707" i="79"/>
  <c r="K73" i="43" s="1"/>
  <c r="AG480" i="79"/>
  <c r="AL479" i="79"/>
  <c r="AJ477" i="79"/>
  <c r="AB707" i="79"/>
  <c r="G73" i="43" s="1"/>
  <c r="AG267" i="79"/>
  <c r="AC702" i="79"/>
  <c r="AF480" i="79"/>
  <c r="Y1075" i="79"/>
  <c r="Q19" i="47"/>
  <c r="AC700" i="79"/>
  <c r="Q24" i="47"/>
  <c r="AD273" i="79"/>
  <c r="I67" i="43" s="1"/>
  <c r="AG271" i="79"/>
  <c r="Y1071" i="79"/>
  <c r="AG269" i="79"/>
  <c r="Q26" i="47"/>
  <c r="AK273" i="79"/>
  <c r="P67" i="43" s="1"/>
  <c r="AF268" i="79"/>
  <c r="Y1067" i="79"/>
  <c r="AJ705" i="79"/>
  <c r="AF477" i="79"/>
  <c r="AK478" i="79"/>
  <c r="AL477" i="79"/>
  <c r="AG479" i="79"/>
  <c r="AC701" i="79"/>
  <c r="AJ700" i="79"/>
  <c r="AF481" i="79"/>
  <c r="AH479" i="79"/>
  <c r="AF703" i="79"/>
  <c r="AJ701" i="79"/>
  <c r="AJ702" i="79"/>
  <c r="AF705" i="79"/>
  <c r="AK480" i="79"/>
  <c r="AJ480" i="79"/>
  <c r="Z267" i="79"/>
  <c r="AG476" i="79"/>
  <c r="AH478" i="79"/>
  <c r="AB702" i="79"/>
  <c r="AH477" i="79"/>
  <c r="AF704" i="79"/>
  <c r="Z269" i="79"/>
  <c r="AF700" i="79"/>
  <c r="AL476" i="79"/>
  <c r="AJ483" i="79"/>
  <c r="O70" i="43" s="1"/>
  <c r="Z268" i="79"/>
  <c r="AB700" i="79"/>
  <c r="AJ699" i="79"/>
  <c r="AF699" i="79"/>
  <c r="Y1065" i="79"/>
  <c r="AJ479" i="79"/>
  <c r="Y700" i="79"/>
  <c r="AB699" i="79"/>
  <c r="AJ703" i="79"/>
  <c r="AF701" i="79"/>
  <c r="AD704" i="79"/>
  <c r="Y1072" i="79"/>
  <c r="AC477" i="79"/>
  <c r="AE699" i="79"/>
  <c r="AF270" i="79"/>
  <c r="Q31" i="47"/>
  <c r="AE707" i="79"/>
  <c r="J73" i="43" s="1"/>
  <c r="Q17" i="47"/>
  <c r="AK268" i="79"/>
  <c r="AL705" i="79"/>
  <c r="Z483" i="79"/>
  <c r="E70" i="43" s="1"/>
  <c r="Z479" i="79"/>
  <c r="AC699" i="79"/>
  <c r="AC267" i="79"/>
  <c r="AC481" i="79"/>
  <c r="AF476" i="79"/>
  <c r="AE704" i="79"/>
  <c r="AD700" i="79"/>
  <c r="AC483" i="79"/>
  <c r="H70" i="43" s="1"/>
  <c r="AI705" i="79"/>
  <c r="AI702" i="79"/>
  <c r="AC480" i="79"/>
  <c r="Z273" i="79"/>
  <c r="E67" i="43" s="1"/>
  <c r="Q21" i="47"/>
  <c r="AL704" i="79"/>
  <c r="AC707" i="79"/>
  <c r="H73" i="43" s="1"/>
  <c r="Z476" i="79"/>
  <c r="AC271" i="79"/>
  <c r="AC476" i="79"/>
  <c r="AF479" i="79"/>
  <c r="AD701" i="79"/>
  <c r="Y1073" i="79"/>
  <c r="AK267" i="79"/>
  <c r="AF483" i="79"/>
  <c r="K70" i="43" s="1"/>
  <c r="AF266" i="46"/>
  <c r="K57" i="43" s="1"/>
  <c r="P39" i="47" s="1"/>
  <c r="AC703" i="79"/>
  <c r="AE705" i="79"/>
  <c r="AD481" i="79"/>
  <c r="AC478" i="79"/>
  <c r="AE702" i="79"/>
  <c r="AC705" i="79"/>
  <c r="AE703" i="79"/>
  <c r="AD705" i="79"/>
  <c r="D73" i="43"/>
  <c r="AH705" i="79"/>
  <c r="AH704" i="79"/>
  <c r="AH701" i="79"/>
  <c r="AA1254" i="79"/>
  <c r="AA1253" i="79"/>
  <c r="AA1251" i="79"/>
  <c r="AA1249" i="79"/>
  <c r="AA1256" i="79"/>
  <c r="AA1248" i="79"/>
  <c r="AA1255" i="79"/>
  <c r="AA1257" i="79"/>
  <c r="AA1252" i="79"/>
  <c r="AA1250" i="79"/>
  <c r="AI481" i="79"/>
  <c r="Z699" i="79"/>
  <c r="Z701" i="79"/>
  <c r="Z707" i="79"/>
  <c r="E73" i="43" s="1"/>
  <c r="Z885" i="79"/>
  <c r="Z888" i="79"/>
  <c r="Z884" i="79"/>
  <c r="Z882" i="79"/>
  <c r="Z887" i="79"/>
  <c r="Z883" i="79"/>
  <c r="Z889" i="79"/>
  <c r="Z886" i="79"/>
  <c r="Z1254" i="79"/>
  <c r="Z1249" i="79"/>
  <c r="Z1250" i="79"/>
  <c r="Z1253" i="79"/>
  <c r="Z1248" i="79"/>
  <c r="Z1252" i="79"/>
  <c r="Z1251" i="79"/>
  <c r="Z1255" i="79"/>
  <c r="Z1256" i="79"/>
  <c r="AG1257" i="79"/>
  <c r="AG1248" i="79"/>
  <c r="AG1250" i="79"/>
  <c r="AG1256" i="79"/>
  <c r="AG1253" i="79"/>
  <c r="AG1254" i="79"/>
  <c r="AG1255" i="79"/>
  <c r="AG1249" i="79"/>
  <c r="AG1252" i="79"/>
  <c r="AG1251" i="79"/>
  <c r="AF1068" i="79"/>
  <c r="AF1065" i="79"/>
  <c r="AF1069" i="79"/>
  <c r="AF1070" i="79"/>
  <c r="AF1072" i="79"/>
  <c r="AF1067" i="79"/>
  <c r="AF1073" i="79"/>
  <c r="AF1071" i="79"/>
  <c r="AF1066" i="79"/>
  <c r="AD1067" i="79"/>
  <c r="AD1072" i="79"/>
  <c r="AD1069" i="79"/>
  <c r="AD1066" i="79"/>
  <c r="AD1071" i="79"/>
  <c r="AD1065" i="79"/>
  <c r="AD1070" i="79"/>
  <c r="AD1073" i="79"/>
  <c r="AD1068" i="79"/>
  <c r="AK399" i="46"/>
  <c r="P61" i="43" s="1"/>
  <c r="AK395" i="46"/>
  <c r="AL273" i="79"/>
  <c r="Q67" i="43" s="1"/>
  <c r="AE480" i="79"/>
  <c r="AK887" i="79"/>
  <c r="AK888" i="79"/>
  <c r="AK882" i="79"/>
  <c r="AK886" i="79"/>
  <c r="AK885" i="79"/>
  <c r="AK889" i="79"/>
  <c r="AK883" i="79"/>
  <c r="AK884" i="79"/>
  <c r="AF882" i="79"/>
  <c r="AF886" i="79"/>
  <c r="AF889" i="79"/>
  <c r="AF883" i="79"/>
  <c r="AF887" i="79"/>
  <c r="AF888" i="79"/>
  <c r="AF884" i="79"/>
  <c r="AF885" i="79"/>
  <c r="AD1254" i="79"/>
  <c r="AD1252" i="79"/>
  <c r="AD1256" i="79"/>
  <c r="AD1248" i="79"/>
  <c r="AD1255" i="79"/>
  <c r="AD1251" i="79"/>
  <c r="AD1253" i="79"/>
  <c r="AD1257" i="79"/>
  <c r="AD1250" i="79"/>
  <c r="AD1249" i="79"/>
  <c r="AL1248" i="79"/>
  <c r="AL1256" i="79"/>
  <c r="AL1251" i="79"/>
  <c r="AL1257" i="79"/>
  <c r="AL1255" i="79"/>
  <c r="AL1249" i="79"/>
  <c r="AL1254" i="79"/>
  <c r="AL1250" i="79"/>
  <c r="AL1252" i="79"/>
  <c r="AL1253" i="79"/>
  <c r="AE1071" i="79"/>
  <c r="AE1073" i="79"/>
  <c r="AE1067" i="79"/>
  <c r="AE1069" i="79"/>
  <c r="AE1068" i="79"/>
  <c r="AE1072" i="79"/>
  <c r="AE1065" i="79"/>
  <c r="AE1070" i="79"/>
  <c r="AE1066" i="79"/>
  <c r="AC1069" i="79"/>
  <c r="AC1066" i="79"/>
  <c r="AC1068" i="79"/>
  <c r="AC1065" i="79"/>
  <c r="AC1071" i="79"/>
  <c r="AC1067" i="79"/>
  <c r="AC1072" i="79"/>
  <c r="AC1070" i="79"/>
  <c r="AC1073" i="79"/>
  <c r="Z703" i="79"/>
  <c r="AB885" i="79"/>
  <c r="AB887" i="79"/>
  <c r="AB889" i="79"/>
  <c r="AB884" i="79"/>
  <c r="AB882" i="79"/>
  <c r="AB883" i="79"/>
  <c r="AB886" i="79"/>
  <c r="AB888" i="79"/>
  <c r="AG889" i="79"/>
  <c r="AG887" i="79"/>
  <c r="AG886" i="79"/>
  <c r="AG888" i="79"/>
  <c r="AG882" i="79"/>
  <c r="AG884" i="79"/>
  <c r="AG883" i="79"/>
  <c r="AG885" i="79"/>
  <c r="AE477" i="79"/>
  <c r="AE481" i="79"/>
  <c r="AB1255" i="79"/>
  <c r="AB1249" i="79"/>
  <c r="AB1250" i="79"/>
  <c r="AB1256" i="79"/>
  <c r="AB1251" i="79"/>
  <c r="AB1257" i="79"/>
  <c r="AB1254" i="79"/>
  <c r="AB1252" i="79"/>
  <c r="AB1253" i="79"/>
  <c r="AB1248" i="79"/>
  <c r="AI1257" i="79"/>
  <c r="AI1253" i="79"/>
  <c r="AI1252" i="79"/>
  <c r="AI1251" i="79"/>
  <c r="AI1250" i="79"/>
  <c r="AI1254" i="79"/>
  <c r="AI1255" i="79"/>
  <c r="AI1248" i="79"/>
  <c r="AI1249" i="79"/>
  <c r="AI1256" i="79"/>
  <c r="AL1065" i="79"/>
  <c r="AL1066" i="79"/>
  <c r="AL1073" i="79"/>
  <c r="AL1067" i="79"/>
  <c r="AL1070" i="79"/>
  <c r="AL1071" i="79"/>
  <c r="AL1072" i="79"/>
  <c r="AL1068" i="79"/>
  <c r="AL1069" i="79"/>
  <c r="AI478" i="79"/>
  <c r="AF273" i="79"/>
  <c r="K67" i="43" s="1"/>
  <c r="AA883" i="79"/>
  <c r="AA885" i="79"/>
  <c r="AA884" i="79"/>
  <c r="AA882" i="79"/>
  <c r="AA888" i="79"/>
  <c r="AA889" i="79"/>
  <c r="AA887" i="79"/>
  <c r="AA886" i="79"/>
  <c r="AI888" i="79"/>
  <c r="AI886" i="79"/>
  <c r="AI889" i="79"/>
  <c r="AI882" i="79"/>
  <c r="AI887" i="79"/>
  <c r="AI884" i="79"/>
  <c r="AI885" i="79"/>
  <c r="AI883" i="79"/>
  <c r="AD270" i="79"/>
  <c r="AD267" i="79"/>
  <c r="AF1075" i="79"/>
  <c r="K79" i="43" s="1"/>
  <c r="AE1249" i="79"/>
  <c r="AE1251" i="79"/>
  <c r="AE1256" i="79"/>
  <c r="AE1255" i="79"/>
  <c r="AE1254" i="79"/>
  <c r="AE1250" i="79"/>
  <c r="AE1248" i="79"/>
  <c r="AE1253" i="79"/>
  <c r="AE1257" i="79"/>
  <c r="AE1252" i="79"/>
  <c r="AJ1255" i="79"/>
  <c r="AJ1256" i="79"/>
  <c r="AJ1250" i="79"/>
  <c r="AJ1252" i="79"/>
  <c r="AJ1249" i="79"/>
  <c r="AJ1254" i="79"/>
  <c r="AJ1248" i="79"/>
  <c r="AJ1257" i="79"/>
  <c r="AJ1251" i="79"/>
  <c r="AJ1253" i="79"/>
  <c r="AK1072" i="79"/>
  <c r="AK1065" i="79"/>
  <c r="AK1067" i="79"/>
  <c r="AK1071" i="79"/>
  <c r="AK1073" i="79"/>
  <c r="AK1070" i="79"/>
  <c r="AK1068" i="79"/>
  <c r="AK1069" i="79"/>
  <c r="AK1066" i="79"/>
  <c r="AD884" i="79"/>
  <c r="AD886" i="79"/>
  <c r="AD885" i="79"/>
  <c r="AD889" i="79"/>
  <c r="AD888" i="79"/>
  <c r="AD887" i="79"/>
  <c r="AD882" i="79"/>
  <c r="AD883" i="79"/>
  <c r="AK1253" i="79"/>
  <c r="AK1257" i="79"/>
  <c r="AK1252" i="79"/>
  <c r="AK1248" i="79"/>
  <c r="AK1254" i="79"/>
  <c r="AK1250" i="79"/>
  <c r="AK1256" i="79"/>
  <c r="AK1251" i="79"/>
  <c r="AK1255" i="79"/>
  <c r="AK1249" i="79"/>
  <c r="AI480" i="79"/>
  <c r="AH883" i="79"/>
  <c r="AH889" i="79"/>
  <c r="AH888" i="79"/>
  <c r="AH882" i="79"/>
  <c r="AH885" i="79"/>
  <c r="AH884" i="79"/>
  <c r="AH887" i="79"/>
  <c r="AH886" i="79"/>
  <c r="AL1075" i="79"/>
  <c r="Q79" i="43" s="1"/>
  <c r="Y702" i="79"/>
  <c r="Y703" i="79"/>
  <c r="Z1071" i="79"/>
  <c r="Z1065" i="79"/>
  <c r="Z1072" i="79"/>
  <c r="Z1067" i="79"/>
  <c r="Z1073" i="79"/>
  <c r="Z1070" i="79"/>
  <c r="Z1068" i="79"/>
  <c r="Z1069" i="79"/>
  <c r="Z1066" i="79"/>
  <c r="AI483" i="79"/>
  <c r="N70" i="43" s="1"/>
  <c r="AF271" i="79"/>
  <c r="Z700" i="79"/>
  <c r="Y479" i="79"/>
  <c r="Y481" i="79"/>
  <c r="AJ887" i="79"/>
  <c r="AJ888" i="79"/>
  <c r="AJ889" i="79"/>
  <c r="AJ883" i="79"/>
  <c r="AJ882" i="79"/>
  <c r="AJ885" i="79"/>
  <c r="AJ886" i="79"/>
  <c r="AJ884" i="79"/>
  <c r="AL882" i="79"/>
  <c r="AL883" i="79"/>
  <c r="AL888" i="79"/>
  <c r="AL889" i="79"/>
  <c r="AL885" i="79"/>
  <c r="AL886" i="79"/>
  <c r="AL887" i="79"/>
  <c r="AL884" i="79"/>
  <c r="AG1259" i="79"/>
  <c r="L82" i="43" s="1"/>
  <c r="AK891" i="79"/>
  <c r="P76" i="43" s="1"/>
  <c r="AF1250" i="79"/>
  <c r="AF1255" i="79"/>
  <c r="AF1254" i="79"/>
  <c r="AF1252" i="79"/>
  <c r="AF1257" i="79"/>
  <c r="AF1249" i="79"/>
  <c r="AF1253" i="79"/>
  <c r="AF1248" i="79"/>
  <c r="AF1251" i="79"/>
  <c r="AF1256" i="79"/>
  <c r="AB1065" i="79"/>
  <c r="AB1072" i="79"/>
  <c r="AB1067" i="79"/>
  <c r="AB1071" i="79"/>
  <c r="AB1070" i="79"/>
  <c r="AB1073" i="79"/>
  <c r="AB1069" i="79"/>
  <c r="AB1068" i="79"/>
  <c r="AB1066" i="79"/>
  <c r="AI1068" i="79"/>
  <c r="AI1071" i="79"/>
  <c r="AI1069" i="79"/>
  <c r="AI1072" i="79"/>
  <c r="AI1066" i="79"/>
  <c r="AI1070" i="79"/>
  <c r="AI1073" i="79"/>
  <c r="AI1065" i="79"/>
  <c r="AI1067" i="79"/>
  <c r="AG891" i="79"/>
  <c r="L76" i="43" s="1"/>
  <c r="AE889" i="79"/>
  <c r="AE886" i="79"/>
  <c r="AE882" i="79"/>
  <c r="AE887" i="79"/>
  <c r="AE888" i="79"/>
  <c r="AE885" i="79"/>
  <c r="AE883" i="79"/>
  <c r="AE884" i="79"/>
  <c r="AC1248" i="79"/>
  <c r="AC1252" i="79"/>
  <c r="AC1249" i="79"/>
  <c r="AC1256" i="79"/>
  <c r="AC1257" i="79"/>
  <c r="AC1254" i="79"/>
  <c r="AC1251" i="79"/>
  <c r="AC1250" i="79"/>
  <c r="AC1253" i="79"/>
  <c r="AC1255" i="79"/>
  <c r="AG1067" i="79"/>
  <c r="AG1070" i="79"/>
  <c r="AG1068" i="79"/>
  <c r="AG1072" i="79"/>
  <c r="AG1069" i="79"/>
  <c r="AG1065" i="79"/>
  <c r="AG1073" i="79"/>
  <c r="AG1066" i="79"/>
  <c r="AG1071" i="79"/>
  <c r="AD1075" i="79"/>
  <c r="I79" i="43" s="1"/>
  <c r="AI479" i="79"/>
  <c r="AF267" i="79"/>
  <c r="AE476" i="79"/>
  <c r="Z705" i="79"/>
  <c r="Y477" i="79"/>
  <c r="Y476" i="79"/>
  <c r="AA1259" i="79"/>
  <c r="F82" i="43" s="1"/>
  <c r="AD891" i="79"/>
  <c r="I76" i="43" s="1"/>
  <c r="AC887" i="79"/>
  <c r="AC885" i="79"/>
  <c r="AC884" i="79"/>
  <c r="AC886" i="79"/>
  <c r="AC888" i="79"/>
  <c r="AC889" i="79"/>
  <c r="AC882" i="79"/>
  <c r="AC883" i="79"/>
  <c r="AI1259" i="79"/>
  <c r="N82" i="43" s="1"/>
  <c r="AF1259" i="79"/>
  <c r="K82" i="43" s="1"/>
  <c r="AH1257" i="79"/>
  <c r="AH1255" i="79"/>
  <c r="AH1256" i="79"/>
  <c r="AH1248" i="79"/>
  <c r="AH1254" i="79"/>
  <c r="AH1252" i="79"/>
  <c r="AH1250" i="79"/>
  <c r="AH1251" i="79"/>
  <c r="AH1249" i="79"/>
  <c r="AH1253" i="79"/>
  <c r="Y1070" i="79"/>
  <c r="Y1068" i="79"/>
  <c r="AA1069" i="79"/>
  <c r="AA1073" i="79"/>
  <c r="AA1068" i="79"/>
  <c r="AA1067" i="79"/>
  <c r="AA1071" i="79"/>
  <c r="AA1065" i="79"/>
  <c r="AA1070" i="79"/>
  <c r="AA1066" i="79"/>
  <c r="AA1072" i="79"/>
  <c r="AJ1068" i="79"/>
  <c r="AJ1069" i="79"/>
  <c r="AJ1066" i="79"/>
  <c r="AJ1071" i="79"/>
  <c r="AJ1067" i="79"/>
  <c r="AJ1065" i="79"/>
  <c r="AJ1072" i="79"/>
  <c r="AJ1070" i="79"/>
  <c r="AJ1073" i="79"/>
  <c r="AI891" i="79"/>
  <c r="N76" i="43" s="1"/>
  <c r="AH1069" i="79"/>
  <c r="AH1067" i="79"/>
  <c r="AH1066" i="79"/>
  <c r="AH1070" i="79"/>
  <c r="AH1071" i="79"/>
  <c r="AH1065" i="79"/>
  <c r="AH1072" i="79"/>
  <c r="AH1073" i="79"/>
  <c r="AH1068" i="79"/>
  <c r="P15" i="47"/>
  <c r="AI273" i="79"/>
  <c r="N67" i="43" s="1"/>
  <c r="AF398" i="46"/>
  <c r="K60" i="43" s="1"/>
  <c r="AH266" i="46"/>
  <c r="M57" i="43" s="1"/>
  <c r="R30" i="47" s="1"/>
  <c r="AA482" i="79"/>
  <c r="F69" i="43" s="1"/>
  <c r="AG398" i="46"/>
  <c r="L60" i="43" s="1"/>
  <c r="D82" i="43"/>
  <c r="Y1258" i="79"/>
  <c r="D81" i="43" s="1"/>
  <c r="P17" i="47"/>
  <c r="P18" i="47"/>
  <c r="AJ270" i="79"/>
  <c r="AI268" i="79"/>
  <c r="P21" i="47"/>
  <c r="P24" i="47"/>
  <c r="Q22" i="47"/>
  <c r="Q25" i="47"/>
  <c r="AL268" i="79"/>
  <c r="AI270" i="79"/>
  <c r="AH396" i="46"/>
  <c r="E94" i="43" s="1"/>
  <c r="AH397" i="46"/>
  <c r="AH395" i="46"/>
  <c r="P19" i="47"/>
  <c r="AJ268" i="79"/>
  <c r="P22" i="47"/>
  <c r="Q23" i="47"/>
  <c r="AI271" i="79"/>
  <c r="P16" i="47"/>
  <c r="P25" i="47"/>
  <c r="P23" i="47"/>
  <c r="Q18" i="47"/>
  <c r="Q16" i="47"/>
  <c r="AL267" i="79"/>
  <c r="AJ267" i="79"/>
  <c r="AJ269" i="79"/>
  <c r="AI269" i="79"/>
  <c r="P26" i="47"/>
  <c r="Q20" i="47"/>
  <c r="AJ273" i="79"/>
  <c r="O67" i="43" s="1"/>
  <c r="AH271" i="79"/>
  <c r="AH269" i="79"/>
  <c r="AH267" i="79"/>
  <c r="AH268" i="79"/>
  <c r="AH270" i="79"/>
  <c r="AI398" i="46"/>
  <c r="N60" i="43" s="1"/>
  <c r="AJ398" i="46"/>
  <c r="O60" i="43" s="1"/>
  <c r="Y272" i="79"/>
  <c r="V20" i="47"/>
  <c r="V26" i="47"/>
  <c r="V22" i="47"/>
  <c r="Y266" i="46"/>
  <c r="D57" i="43" s="1"/>
  <c r="D58" i="43"/>
  <c r="Q34" i="47"/>
  <c r="Q40" i="47"/>
  <c r="Q41" i="47"/>
  <c r="Q36" i="47"/>
  <c r="Q30" i="47"/>
  <c r="Q35" i="47"/>
  <c r="Q37" i="47"/>
  <c r="Q38" i="47"/>
  <c r="Q39" i="47"/>
  <c r="Q33" i="47"/>
  <c r="Q32" i="47"/>
  <c r="AL398" i="46"/>
  <c r="Q60" i="43" s="1"/>
  <c r="AA398" i="46"/>
  <c r="F60" i="43" s="1"/>
  <c r="K45" i="47" s="1"/>
  <c r="AC398" i="46"/>
  <c r="H60" i="43" s="1"/>
  <c r="M45" i="47" s="1"/>
  <c r="AD398" i="46"/>
  <c r="I60" i="43" s="1"/>
  <c r="N51" i="47" s="1"/>
  <c r="I63" i="43"/>
  <c r="F63" i="43"/>
  <c r="AB398"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8" i="46"/>
  <c r="J60" i="43" s="1"/>
  <c r="AE272" i="79"/>
  <c r="J66" i="43" s="1"/>
  <c r="Z398" i="46"/>
  <c r="E60" i="43" s="1"/>
  <c r="Z266" i="46"/>
  <c r="Y398" i="46"/>
  <c r="J54" i="43"/>
  <c r="D54" i="43"/>
  <c r="D55" i="43"/>
  <c r="E54" i="43"/>
  <c r="V24" i="47" l="1"/>
  <c r="V23" i="47"/>
  <c r="V18" i="47"/>
  <c r="V17" i="47"/>
  <c r="V15" i="47"/>
  <c r="V16" i="47"/>
  <c r="V19" i="47"/>
  <c r="AL266" i="46"/>
  <c r="Q57" i="43" s="1"/>
  <c r="V39" i="47" s="1"/>
  <c r="D94" i="43"/>
  <c r="AK706" i="79"/>
  <c r="P72" i="43" s="1"/>
  <c r="AM265" i="46"/>
  <c r="U25" i="47"/>
  <c r="R58" i="43"/>
  <c r="U23" i="47"/>
  <c r="T19" i="47"/>
  <c r="U21" i="47"/>
  <c r="U19" i="47"/>
  <c r="U24" i="47"/>
  <c r="U22" i="47"/>
  <c r="T23" i="47"/>
  <c r="T39" i="47"/>
  <c r="U26" i="47"/>
  <c r="U15" i="47"/>
  <c r="U20" i="47"/>
  <c r="U18" i="47"/>
  <c r="U16" i="47"/>
  <c r="T15" i="47"/>
  <c r="T34" i="47"/>
  <c r="T40" i="47"/>
  <c r="AM267" i="46"/>
  <c r="D104" i="43" s="1"/>
  <c r="T38" i="47"/>
  <c r="T36" i="47"/>
  <c r="T20" i="47"/>
  <c r="T21" i="47"/>
  <c r="T17" i="47"/>
  <c r="T18" i="47"/>
  <c r="T30" i="47"/>
  <c r="T35" i="47"/>
  <c r="T37" i="47"/>
  <c r="T33" i="47"/>
  <c r="T26" i="47"/>
  <c r="T22" i="47"/>
  <c r="T24" i="47"/>
  <c r="T41" i="47"/>
  <c r="T32" i="47"/>
  <c r="T31" i="47"/>
  <c r="T25" i="47"/>
  <c r="F94" i="43"/>
  <c r="AM264" i="46"/>
  <c r="D93" i="43"/>
  <c r="R64" i="43"/>
  <c r="AM575" i="46"/>
  <c r="AI576" i="46"/>
  <c r="N63" i="43" s="1"/>
  <c r="S63" i="47" s="1"/>
  <c r="AL576" i="46"/>
  <c r="Q63" i="43" s="1"/>
  <c r="AH576" i="46"/>
  <c r="M63" i="43" s="1"/>
  <c r="AM572" i="46"/>
  <c r="AK576" i="46"/>
  <c r="P63" i="43" s="1"/>
  <c r="AM574" i="46"/>
  <c r="AJ576" i="46"/>
  <c r="O63" i="43" s="1"/>
  <c r="T60" i="47" s="1"/>
  <c r="AM573" i="46"/>
  <c r="AM577" i="46"/>
  <c r="F104" i="43" s="1"/>
  <c r="Y706" i="79"/>
  <c r="D72" i="43" s="1"/>
  <c r="S22" i="47"/>
  <c r="S18" i="47"/>
  <c r="S34" i="47"/>
  <c r="S26" i="47"/>
  <c r="S37" i="47"/>
  <c r="S40" i="47"/>
  <c r="S33" i="47"/>
  <c r="S36" i="47"/>
  <c r="S39" i="47"/>
  <c r="S16" i="47"/>
  <c r="S21" i="47"/>
  <c r="S24" i="47"/>
  <c r="S20" i="47"/>
  <c r="S35" i="47"/>
  <c r="S31" i="47"/>
  <c r="S41" i="47"/>
  <c r="S25" i="47"/>
  <c r="S19" i="47"/>
  <c r="S38" i="47"/>
  <c r="S30" i="47"/>
  <c r="S32" i="47"/>
  <c r="S15" i="47"/>
  <c r="S17" i="47"/>
  <c r="S56" i="47"/>
  <c r="AM134" i="46"/>
  <c r="C104" i="43" s="1"/>
  <c r="AM477" i="79"/>
  <c r="F93" i="43"/>
  <c r="AM476" i="79"/>
  <c r="AM478" i="79"/>
  <c r="R54" i="43"/>
  <c r="Z890" i="79"/>
  <c r="E75" i="43" s="1"/>
  <c r="AM273" i="79"/>
  <c r="G104" i="43" s="1"/>
  <c r="AD706" i="79"/>
  <c r="I72" i="43" s="1"/>
  <c r="AJ706" i="79"/>
  <c r="O72" i="43" s="1"/>
  <c r="U31" i="47"/>
  <c r="R55" i="43"/>
  <c r="AM395" i="46"/>
  <c r="AM701" i="79"/>
  <c r="AM397" i="46"/>
  <c r="AM268" i="79"/>
  <c r="AM267" i="79"/>
  <c r="AM1249" i="79"/>
  <c r="AM1250" i="79"/>
  <c r="AM884" i="79"/>
  <c r="AM1252" i="79"/>
  <c r="AM888" i="79"/>
  <c r="AM883" i="79"/>
  <c r="AM1248" i="79"/>
  <c r="AM882" i="79"/>
  <c r="AM1066" i="79"/>
  <c r="AM1256" i="79"/>
  <c r="AM1254" i="79"/>
  <c r="AM269" i="79"/>
  <c r="AM396" i="46"/>
  <c r="AM1251" i="79"/>
  <c r="AM1253" i="79"/>
  <c r="AM1068" i="79"/>
  <c r="AM705" i="79"/>
  <c r="AM887" i="79"/>
  <c r="AM1257" i="79"/>
  <c r="AM885" i="79"/>
  <c r="AM1255" i="79"/>
  <c r="AM886" i="79"/>
  <c r="AM270" i="79"/>
  <c r="AM271" i="79"/>
  <c r="AM700" i="79"/>
  <c r="D79" i="43"/>
  <c r="R79" i="43" s="1"/>
  <c r="AM1075" i="79"/>
  <c r="K104" i="43" s="1"/>
  <c r="AM1069" i="79"/>
  <c r="AM481" i="79"/>
  <c r="AM702" i="79"/>
  <c r="R73" i="43"/>
  <c r="AM707" i="79"/>
  <c r="I104" i="43" s="1"/>
  <c r="AM399" i="46"/>
  <c r="E104" i="43" s="1"/>
  <c r="AM699" i="79"/>
  <c r="AM1071" i="79"/>
  <c r="AM483" i="79"/>
  <c r="H104" i="43" s="1"/>
  <c r="AM703" i="79"/>
  <c r="AK398" i="46"/>
  <c r="P60" i="43" s="1"/>
  <c r="U47" i="47" s="1"/>
  <c r="AM480" i="79"/>
  <c r="AM479" i="79"/>
  <c r="AM704" i="79"/>
  <c r="AM1065" i="79"/>
  <c r="AM1067" i="79"/>
  <c r="AM1259" i="79"/>
  <c r="L104" i="43" s="1"/>
  <c r="AM1070" i="79"/>
  <c r="AM889" i="79"/>
  <c r="AM1073" i="79"/>
  <c r="AM1072" i="79"/>
  <c r="AM891" i="79"/>
  <c r="J104" i="43" s="1"/>
  <c r="C103" i="43"/>
  <c r="AB272" i="79"/>
  <c r="G66" i="43" s="1"/>
  <c r="L81" i="47" s="1"/>
  <c r="AL706" i="79"/>
  <c r="Q72" i="43" s="1"/>
  <c r="E95" i="43"/>
  <c r="Z482" i="79"/>
  <c r="E69" i="43" s="1"/>
  <c r="AA272" i="79"/>
  <c r="F66" i="43" s="1"/>
  <c r="AG706" i="79"/>
  <c r="L72" i="43" s="1"/>
  <c r="AB482" i="79"/>
  <c r="G69" i="43" s="1"/>
  <c r="AA706" i="79"/>
  <c r="F72" i="43" s="1"/>
  <c r="R27" i="47"/>
  <c r="R29" i="47" s="1"/>
  <c r="P30" i="47"/>
  <c r="P37" i="47"/>
  <c r="P33" i="47"/>
  <c r="P56" i="47"/>
  <c r="P32" i="47"/>
  <c r="AG482" i="79"/>
  <c r="L69" i="43" s="1"/>
  <c r="AH482" i="79"/>
  <c r="M69" i="43" s="1"/>
  <c r="AB706" i="79"/>
  <c r="G72" i="43" s="1"/>
  <c r="AI706" i="79"/>
  <c r="N72" i="43" s="1"/>
  <c r="AJ482" i="79"/>
  <c r="O69" i="43" s="1"/>
  <c r="AL482" i="79"/>
  <c r="Q69" i="43" s="1"/>
  <c r="H97" i="43"/>
  <c r="P48" i="47"/>
  <c r="AD272" i="79"/>
  <c r="I66" i="43" s="1"/>
  <c r="K95" i="43"/>
  <c r="AF482" i="79"/>
  <c r="K69" i="43" s="1"/>
  <c r="P54" i="47"/>
  <c r="AF706" i="79"/>
  <c r="K72" i="43" s="1"/>
  <c r="AF272" i="79"/>
  <c r="K66" i="43" s="1"/>
  <c r="AK482" i="79"/>
  <c r="P69" i="43" s="1"/>
  <c r="AG272" i="79"/>
  <c r="L66" i="43" s="1"/>
  <c r="P34" i="47"/>
  <c r="P40" i="47"/>
  <c r="AK272" i="79"/>
  <c r="P66" i="43" s="1"/>
  <c r="Z272" i="79"/>
  <c r="E66" i="43" s="1"/>
  <c r="Y1074" i="79"/>
  <c r="D78" i="43" s="1"/>
  <c r="H94" i="43"/>
  <c r="H96" i="43"/>
  <c r="AI272" i="79"/>
  <c r="N66" i="43" s="1"/>
  <c r="AE706" i="79"/>
  <c r="J72" i="43" s="1"/>
  <c r="P51" i="47"/>
  <c r="K94" i="43"/>
  <c r="AH706" i="79"/>
  <c r="M72" i="43" s="1"/>
  <c r="AC482" i="79"/>
  <c r="H69" i="43" s="1"/>
  <c r="I99" i="43"/>
  <c r="H93" i="43"/>
  <c r="H98" i="43"/>
  <c r="P55" i="47"/>
  <c r="AI1258" i="79"/>
  <c r="N81" i="43" s="1"/>
  <c r="AB1258" i="79"/>
  <c r="G81" i="43" s="1"/>
  <c r="J99" i="43"/>
  <c r="I95" i="43"/>
  <c r="P50" i="47"/>
  <c r="K101" i="43"/>
  <c r="R76" i="43"/>
  <c r="J98" i="43"/>
  <c r="R70" i="43"/>
  <c r="AC272" i="79"/>
  <c r="H66" i="43" s="1"/>
  <c r="AC706" i="79"/>
  <c r="H72" i="43" s="1"/>
  <c r="K97" i="43"/>
  <c r="L100" i="43"/>
  <c r="J97" i="43"/>
  <c r="P47" i="47"/>
  <c r="P35" i="47"/>
  <c r="P38" i="47"/>
  <c r="AD482" i="79"/>
  <c r="I69" i="43" s="1"/>
  <c r="AD1258" i="79"/>
  <c r="I81" i="43" s="1"/>
  <c r="AF1074" i="79"/>
  <c r="K78" i="43" s="1"/>
  <c r="I93" i="43"/>
  <c r="P53" i="47"/>
  <c r="P36" i="47"/>
  <c r="P31" i="47"/>
  <c r="H95" i="43"/>
  <c r="AG1074" i="79"/>
  <c r="L78" i="43" s="1"/>
  <c r="AI482" i="79"/>
  <c r="N69" i="43" s="1"/>
  <c r="I98" i="43"/>
  <c r="L94" i="43"/>
  <c r="R61" i="43"/>
  <c r="P46" i="47"/>
  <c r="P52" i="47"/>
  <c r="P41" i="47"/>
  <c r="J96" i="43"/>
  <c r="L95" i="43"/>
  <c r="K93" i="43"/>
  <c r="P45" i="47"/>
  <c r="P49" i="47"/>
  <c r="L102" i="43"/>
  <c r="M102" i="43" s="1"/>
  <c r="I94" i="43"/>
  <c r="AE482" i="79"/>
  <c r="J69" i="43" s="1"/>
  <c r="O98" i="47" s="1"/>
  <c r="Z706" i="79"/>
  <c r="E72" i="43" s="1"/>
  <c r="AH1074" i="79"/>
  <c r="M78" i="43" s="1"/>
  <c r="K99" i="43"/>
  <c r="AD890" i="79"/>
  <c r="I75" i="43" s="1"/>
  <c r="J93" i="43"/>
  <c r="AE1074" i="79"/>
  <c r="J78" i="43" s="1"/>
  <c r="AL1258" i="79"/>
  <c r="Q81" i="43" s="1"/>
  <c r="AK890" i="79"/>
  <c r="P75" i="43" s="1"/>
  <c r="L93" i="43"/>
  <c r="Z1258" i="79"/>
  <c r="E81" i="43" s="1"/>
  <c r="G97" i="43"/>
  <c r="AH1258" i="79"/>
  <c r="M81" i="43" s="1"/>
  <c r="AF1258" i="79"/>
  <c r="K81" i="43" s="1"/>
  <c r="AC1074" i="79"/>
  <c r="H78" i="43" s="1"/>
  <c r="AG1258" i="79"/>
  <c r="L81" i="43" s="1"/>
  <c r="L98" i="43"/>
  <c r="J94" i="43"/>
  <c r="L97" i="43"/>
  <c r="AL890" i="79"/>
  <c r="Q75" i="43" s="1"/>
  <c r="AF890" i="79"/>
  <c r="K75" i="43" s="1"/>
  <c r="AD1074" i="79"/>
  <c r="I78" i="43" s="1"/>
  <c r="J95" i="43"/>
  <c r="I96" i="43"/>
  <c r="AC890" i="79"/>
  <c r="H75" i="43" s="1"/>
  <c r="K100" i="43"/>
  <c r="AK1258" i="79"/>
  <c r="P81" i="43" s="1"/>
  <c r="AJ1258" i="79"/>
  <c r="O81" i="43" s="1"/>
  <c r="AI890" i="79"/>
  <c r="N75" i="43" s="1"/>
  <c r="AA890" i="79"/>
  <c r="F75" i="43" s="1"/>
  <c r="I97" i="43"/>
  <c r="K96" i="43"/>
  <c r="Y482" i="79"/>
  <c r="D69" i="43" s="1"/>
  <c r="L99" i="43"/>
  <c r="R82" i="43"/>
  <c r="AJ1074" i="79"/>
  <c r="O78" i="43" s="1"/>
  <c r="K98" i="43"/>
  <c r="AE1258" i="79"/>
  <c r="J81" i="43" s="1"/>
  <c r="AE890" i="79"/>
  <c r="J75" i="43" s="1"/>
  <c r="Z1074" i="79"/>
  <c r="E78" i="43" s="1"/>
  <c r="AL1074" i="79"/>
  <c r="Q78" i="43" s="1"/>
  <c r="L101" i="43"/>
  <c r="AA1074" i="79"/>
  <c r="F78" i="43" s="1"/>
  <c r="AC1258" i="79"/>
  <c r="H81" i="43" s="1"/>
  <c r="AI1074" i="79"/>
  <c r="N78" i="43" s="1"/>
  <c r="AB1074" i="79"/>
  <c r="G78" i="43" s="1"/>
  <c r="AJ890" i="79"/>
  <c r="O75" i="43" s="1"/>
  <c r="AH890" i="79"/>
  <c r="M75" i="43" s="1"/>
  <c r="AK1074" i="79"/>
  <c r="P78" i="43" s="1"/>
  <c r="AG890" i="79"/>
  <c r="L75" i="43" s="1"/>
  <c r="AB890" i="79"/>
  <c r="G75" i="43" s="1"/>
  <c r="L96" i="43"/>
  <c r="J100" i="43"/>
  <c r="AA1258" i="79"/>
  <c r="F81" i="43" s="1"/>
  <c r="AH398" i="46"/>
  <c r="M60" i="43" s="1"/>
  <c r="Q61" i="47"/>
  <c r="P62" i="47"/>
  <c r="P66" i="47"/>
  <c r="P69" i="47"/>
  <c r="P67" i="47"/>
  <c r="P61" i="47"/>
  <c r="R31" i="47"/>
  <c r="P71" i="47"/>
  <c r="P70" i="47"/>
  <c r="R34" i="47"/>
  <c r="P68" i="47"/>
  <c r="P64" i="47"/>
  <c r="R38" i="47"/>
  <c r="T47" i="47"/>
  <c r="R37" i="47"/>
  <c r="P60" i="47"/>
  <c r="P63" i="47"/>
  <c r="R39" i="47"/>
  <c r="P65" i="47"/>
  <c r="AJ272" i="79"/>
  <c r="O66" i="43" s="1"/>
  <c r="Q27" i="47"/>
  <c r="Q29" i="47" s="1"/>
  <c r="Q42" i="47" s="1"/>
  <c r="Q44" i="47" s="1"/>
  <c r="P27" i="47"/>
  <c r="P29" i="47" s="1"/>
  <c r="Q60" i="47"/>
  <c r="Q67" i="47"/>
  <c r="Q69" i="47"/>
  <c r="Q50" i="47"/>
  <c r="R40" i="47"/>
  <c r="Q71" i="47"/>
  <c r="R41" i="47"/>
  <c r="R33" i="47"/>
  <c r="AL272"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72" i="79"/>
  <c r="M66" i="43" s="1"/>
  <c r="G93" i="43"/>
  <c r="S49" i="47"/>
  <c r="S55" i="47"/>
  <c r="S50" i="47"/>
  <c r="S46" i="47"/>
  <c r="S45" i="47"/>
  <c r="S52" i="47"/>
  <c r="S51" i="47"/>
  <c r="S54" i="47"/>
  <c r="S47" i="47"/>
  <c r="S53" i="47"/>
  <c r="T54" i="47"/>
  <c r="T52" i="47"/>
  <c r="T56" i="47"/>
  <c r="T48" i="47"/>
  <c r="T53" i="47"/>
  <c r="T45" i="47"/>
  <c r="T55" i="47"/>
  <c r="T46" i="47"/>
  <c r="T51" i="47"/>
  <c r="T49" i="47"/>
  <c r="T50" i="47"/>
  <c r="F96" i="43"/>
  <c r="F95" i="43"/>
  <c r="D63"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27" i="47" l="1"/>
  <c r="V29" i="47" s="1"/>
  <c r="V50" i="47"/>
  <c r="S62" i="47"/>
  <c r="S67" i="47"/>
  <c r="V37" i="47"/>
  <c r="V32" i="47"/>
  <c r="V45" i="47"/>
  <c r="V53" i="47"/>
  <c r="S70" i="47"/>
  <c r="D103" i="43"/>
  <c r="S60" i="47"/>
  <c r="V35" i="47"/>
  <c r="V51" i="47"/>
  <c r="V38" i="47"/>
  <c r="V33" i="47"/>
  <c r="R57" i="43"/>
  <c r="V41" i="47"/>
  <c r="V36" i="47"/>
  <c r="V49" i="47"/>
  <c r="V47" i="47"/>
  <c r="V55" i="47"/>
  <c r="V52" i="47"/>
  <c r="V46" i="47"/>
  <c r="V31" i="47"/>
  <c r="V66" i="47"/>
  <c r="V40" i="47"/>
  <c r="V56" i="47"/>
  <c r="V48" i="47"/>
  <c r="V54" i="47"/>
  <c r="V34" i="47"/>
  <c r="V30" i="47"/>
  <c r="AM266" i="46"/>
  <c r="AM268" i="46" s="1"/>
  <c r="V64" i="47"/>
  <c r="V65" i="47"/>
  <c r="V68" i="47"/>
  <c r="V67" i="47"/>
  <c r="V61" i="47"/>
  <c r="U27" i="47"/>
  <c r="U29" i="47" s="1"/>
  <c r="U42" i="47" s="1"/>
  <c r="U44" i="47" s="1"/>
  <c r="S69" i="47"/>
  <c r="S68" i="47"/>
  <c r="S71" i="47"/>
  <c r="S65" i="47"/>
  <c r="S61" i="47"/>
  <c r="S64" i="47"/>
  <c r="S66" i="47"/>
  <c r="T27" i="47"/>
  <c r="T29" i="47" s="1"/>
  <c r="T42" i="47" s="1"/>
  <c r="T44" i="47" s="1"/>
  <c r="T57" i="47" s="1"/>
  <c r="T59" i="47" s="1"/>
  <c r="R68" i="47"/>
  <c r="V62" i="47"/>
  <c r="V63" i="47"/>
  <c r="V60" i="47"/>
  <c r="V71" i="47"/>
  <c r="V69" i="47"/>
  <c r="V70" i="47"/>
  <c r="AM576" i="46"/>
  <c r="AM578" i="46" s="1"/>
  <c r="AM135" i="46"/>
  <c r="S27" i="47"/>
  <c r="S29" i="47" s="1"/>
  <c r="S42" i="47" s="1"/>
  <c r="S44" i="47" s="1"/>
  <c r="S57" i="47" s="1"/>
  <c r="S59" i="47" s="1"/>
  <c r="T69" i="47"/>
  <c r="T66" i="47"/>
  <c r="T71" i="47"/>
  <c r="T65" i="47"/>
  <c r="T64" i="47"/>
  <c r="T75" i="47"/>
  <c r="T67" i="47"/>
  <c r="T68" i="47"/>
  <c r="T70" i="47"/>
  <c r="T61" i="47"/>
  <c r="T63" i="47"/>
  <c r="R63" i="43"/>
  <c r="T62" i="47"/>
  <c r="U83" i="47"/>
  <c r="E29" i="43"/>
  <c r="E31" i="43"/>
  <c r="E42" i="43"/>
  <c r="H20" i="43"/>
  <c r="E30" i="43"/>
  <c r="AM272" i="79"/>
  <c r="AM274" i="79" s="1"/>
  <c r="E32" i="43"/>
  <c r="R75" i="43"/>
  <c r="R66" i="43"/>
  <c r="R69" i="43"/>
  <c r="R60" i="43"/>
  <c r="R72" i="43"/>
  <c r="Q82" i="47"/>
  <c r="P83" i="47"/>
  <c r="AM398" i="46"/>
  <c r="AM400" i="46" s="1"/>
  <c r="U63" i="47"/>
  <c r="U71" i="47"/>
  <c r="AM1258" i="79"/>
  <c r="AM1260" i="79" s="1"/>
  <c r="U48" i="47"/>
  <c r="U50" i="47"/>
  <c r="AM890" i="79"/>
  <c r="AM892" i="79" s="1"/>
  <c r="U61" i="47"/>
  <c r="U65" i="47"/>
  <c r="U49" i="47"/>
  <c r="U56" i="47"/>
  <c r="U68" i="47"/>
  <c r="U70" i="47"/>
  <c r="U45" i="47"/>
  <c r="U46" i="47"/>
  <c r="U60" i="47"/>
  <c r="U66" i="47"/>
  <c r="U69" i="47"/>
  <c r="U52" i="47"/>
  <c r="AM706" i="79"/>
  <c r="AM708" i="79" s="1"/>
  <c r="AM482" i="79"/>
  <c r="AM484" i="79" s="1"/>
  <c r="U62" i="47"/>
  <c r="U64" i="47"/>
  <c r="U54" i="47"/>
  <c r="U55" i="47"/>
  <c r="U67" i="47"/>
  <c r="U53" i="47"/>
  <c r="U51" i="47"/>
  <c r="AM1074" i="79"/>
  <c r="AM1076"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M154" i="47"/>
  <c r="L136" i="47"/>
  <c r="M83" i="47"/>
  <c r="M115" i="47"/>
  <c r="M101" i="47"/>
  <c r="M77" i="47"/>
  <c r="M106" i="47"/>
  <c r="U156"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R81" i="43"/>
  <c r="O155" i="47"/>
  <c r="U154" i="47"/>
  <c r="U126" i="47"/>
  <c r="P155" i="47"/>
  <c r="O157" i="47"/>
  <c r="L121" i="47"/>
  <c r="L125" i="47"/>
  <c r="L151" i="47"/>
  <c r="N108" i="47"/>
  <c r="N144" i="47"/>
  <c r="U128" i="47"/>
  <c r="U127" i="47"/>
  <c r="U129" i="47"/>
  <c r="U159" i="47"/>
  <c r="S115" i="47"/>
  <c r="S90" i="47"/>
  <c r="S105" i="47"/>
  <c r="E36" i="43"/>
  <c r="S155" i="47"/>
  <c r="S151" i="47"/>
  <c r="L161" i="47"/>
  <c r="R64" i="47"/>
  <c r="P144" i="47"/>
  <c r="R53" i="47"/>
  <c r="O123" i="47"/>
  <c r="L140" i="47"/>
  <c r="N157" i="47"/>
  <c r="M136" i="47"/>
  <c r="N156" i="47"/>
  <c r="S142" i="47"/>
  <c r="R52" i="47"/>
  <c r="R51" i="47"/>
  <c r="P146" i="47"/>
  <c r="P129" i="47"/>
  <c r="P161" i="47"/>
  <c r="R62" i="47"/>
  <c r="O145" i="47"/>
  <c r="O131" i="47"/>
  <c r="O161" i="47"/>
  <c r="O121" i="47"/>
  <c r="O139" i="47"/>
  <c r="L155" i="47"/>
  <c r="L160" i="47"/>
  <c r="L158" i="47"/>
  <c r="L135" i="47"/>
  <c r="N140" i="47"/>
  <c r="N121" i="47"/>
  <c r="E34" i="43"/>
  <c r="M126" i="47"/>
  <c r="M156" i="47"/>
  <c r="M155" i="47"/>
  <c r="M151" i="47"/>
  <c r="M127" i="47"/>
  <c r="N131" i="47"/>
  <c r="U145" i="47"/>
  <c r="S128" i="47"/>
  <c r="S123" i="47"/>
  <c r="S141" i="47"/>
  <c r="R71" i="47"/>
  <c r="R67" i="47"/>
  <c r="R48" i="47"/>
  <c r="R61" i="47"/>
  <c r="P135" i="47"/>
  <c r="P142" i="47"/>
  <c r="E37" i="43"/>
  <c r="R60"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L150" i="47"/>
  <c r="N160" i="47"/>
  <c r="M144" i="47"/>
  <c r="M138" i="47"/>
  <c r="M141" i="47"/>
  <c r="M129" i="47"/>
  <c r="N127" i="47"/>
  <c r="M160" i="47"/>
  <c r="S143" i="47"/>
  <c r="S136" i="47"/>
  <c r="R50" i="47"/>
  <c r="P143" i="47"/>
  <c r="P124" i="47"/>
  <c r="R65" i="47"/>
  <c r="O154" i="47"/>
  <c r="O130"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W37" i="47" s="1"/>
  <c r="J31" i="47"/>
  <c r="J46" i="47"/>
  <c r="J45" i="47"/>
  <c r="J75" i="47"/>
  <c r="J48" i="47"/>
  <c r="J62" i="47"/>
  <c r="J69" i="47"/>
  <c r="J60" i="47"/>
  <c r="J84" i="47"/>
  <c r="J68" i="47"/>
  <c r="J47" i="47"/>
  <c r="J38" i="47"/>
  <c r="J86" i="47"/>
  <c r="J65" i="47"/>
  <c r="J36" i="47"/>
  <c r="J63" i="47"/>
  <c r="J32" i="47"/>
  <c r="W32" i="47" s="1"/>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8" i="47" l="1"/>
  <c r="W40" i="47"/>
  <c r="W41" i="47"/>
  <c r="W31" i="47"/>
  <c r="W35" i="47"/>
  <c r="W33" i="47"/>
  <c r="V42" i="47"/>
  <c r="V44" i="47" s="1"/>
  <c r="V57" i="47" s="1"/>
  <c r="V59" i="47" s="1"/>
  <c r="V72" i="47" s="1"/>
  <c r="V74" i="47" s="1"/>
  <c r="V87" i="47" s="1"/>
  <c r="V89" i="47" s="1"/>
  <c r="V102" i="47" s="1"/>
  <c r="W36" i="47"/>
  <c r="W34" i="47"/>
  <c r="W30" i="47"/>
  <c r="S72" i="47"/>
  <c r="S74" i="47" s="1"/>
  <c r="S87" i="47" s="1"/>
  <c r="S89" i="47" s="1"/>
  <c r="S102" i="47" s="1"/>
  <c r="T72" i="47"/>
  <c r="T74" i="47" s="1"/>
  <c r="T87" i="47" s="1"/>
  <c r="T89" i="47" s="1"/>
  <c r="T102" i="47" s="1"/>
  <c r="H19" i="43"/>
  <c r="E43"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Heeney</author>
  </authors>
  <commentList>
    <comment ref="D59" authorId="0" shapeId="0" xr:uid="{A0116DF6-0213-034C-ACEB-89825FF0B0F2}">
      <text>
        <r>
          <rPr>
            <b/>
            <sz val="10"/>
            <color rgb="FF000000"/>
            <rFont val="Calibri"/>
            <family val="2"/>
          </rPr>
          <t>Streetlight energy savings removed as calculated separately on Tab 8. Streetlighting</t>
        </r>
        <r>
          <rPr>
            <sz val="10"/>
            <color rgb="FF000000"/>
            <rFont val="Calibri"/>
            <family val="2"/>
          </rPr>
          <t xml:space="preserve">
</t>
        </r>
      </text>
    </comment>
    <comment ref="O59" authorId="0" shapeId="0" xr:uid="{BA096323-3C5A-974D-ACC0-C2C9A3950C6E}">
      <text>
        <r>
          <rPr>
            <b/>
            <sz val="10"/>
            <color rgb="FF000000"/>
            <rFont val="Tahoma"/>
            <family val="2"/>
          </rPr>
          <t>IESO shows no peak savings for street light projects</t>
        </r>
      </text>
    </comment>
    <comment ref="D73" authorId="0" shapeId="0" xr:uid="{E318BEE6-4919-B143-82A6-6EC52C3CF29C}">
      <text>
        <r>
          <rPr>
            <b/>
            <sz val="10"/>
            <color rgb="FF000000"/>
            <rFont val="Calibri"/>
            <family val="2"/>
          </rPr>
          <t>Only operated for 3 months in 2015</t>
        </r>
      </text>
    </comment>
    <comment ref="O73" authorId="0" shapeId="0" xr:uid="{C3D2DD90-3222-DD41-8450-797A623F81E4}">
      <text>
        <r>
          <rPr>
            <b/>
            <sz val="10"/>
            <color rgb="FF000000"/>
            <rFont val="Calibri"/>
            <family val="2"/>
          </rPr>
          <t>Only operated for 3 months in 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<sst xmlns="http://schemas.openxmlformats.org/spreadsheetml/2006/main" count="3117" uniqueCount="854">
  <si>
    <t>Consumer Program</t>
  </si>
  <si>
    <t>Appliance Retirement</t>
  </si>
  <si>
    <t>Appliance Exchange</t>
  </si>
  <si>
    <t>HVAC Incentives</t>
  </si>
  <si>
    <t>Conservation Instant Coupon Booklet</t>
  </si>
  <si>
    <t>Bi-Annual Retailer Event</t>
  </si>
  <si>
    <t>Business Program</t>
  </si>
  <si>
    <t>Demand Response 3</t>
  </si>
  <si>
    <t>Industrial Program</t>
  </si>
  <si>
    <t>Process &amp; System Upgrades</t>
  </si>
  <si>
    <t>Energy Manager</t>
  </si>
  <si>
    <t>Home Assistance Program</t>
  </si>
  <si>
    <t>Pre-2011 Programs completed in 2011</t>
  </si>
  <si>
    <t>High Performance New Construction</t>
  </si>
  <si>
    <t>Energy Audit</t>
  </si>
  <si>
    <t>Direct Install Lighting</t>
  </si>
  <si>
    <t>Retrofit</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</si>
  <si>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</si>
  <si>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</si>
  <si>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</si>
  <si>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</si>
  <si>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</si>
  <si>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</si>
  <si>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</si>
  <si>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</si>
  <si>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</si>
  <si>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</si>
  <si>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</si>
  <si>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</si>
  <si>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</si>
  <si>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</si>
  <si>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</si>
  <si>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</si>
  <si>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</si>
  <si>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</si>
  <si>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</si>
  <si>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</si>
  <si>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</si>
  <si>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</si>
  <si>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</si>
  <si>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</si>
  <si>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</si>
  <si>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</si>
  <si>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</si>
  <si>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</si>
  <si>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</si>
  <si>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</si>
  <si>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</si>
  <si>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</si>
  <si>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</si>
  <si>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</si>
  <si>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</si>
  <si>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</si>
  <si>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</si>
  <si>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</si>
  <si>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</si>
  <si>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</si>
  <si>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</si>
  <si>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</si>
  <si>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</si>
  <si>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</si>
  <si>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</si>
  <si>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</si>
  <si>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</si>
  <si>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</si>
  <si>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</si>
  <si>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</si>
  <si>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</si>
  <si>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</si>
  <si>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</si>
  <si>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</si>
  <si>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</si>
  <si>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</si>
  <si>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</si>
  <si>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</si>
  <si>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</si>
  <si>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</si>
  <si>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</si>
  <si>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</si>
  <si>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</si>
  <si>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</si>
  <si>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</si>
  <si>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</si>
  <si>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</si>
  <si>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</si>
  <si>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</si>
  <si>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</si>
  <si>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</si>
  <si>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</si>
  <si>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</si>
  <si>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</si>
  <si>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</si>
  <si>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</si>
  <si>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</si>
  <si>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</si>
  <si>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</si>
  <si>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</si>
  <si>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</si>
  <si>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</si>
  <si>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</si>
  <si>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</si>
  <si>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</si>
  <si>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</si>
  <si>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</si>
  <si>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</si>
  <si>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</si>
  <si>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</si>
  <si>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</si>
  <si>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</si>
  <si>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</si>
  <si>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</si>
  <si>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</si>
  <si>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</si>
  <si>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</si>
  <si>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</si>
  <si>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</si>
  <si>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</si>
  <si>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</si>
  <si>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</si>
  <si>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</si>
  <si>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</si>
  <si>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</si>
  <si>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</si>
  <si>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</si>
  <si>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</si>
  <si>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</si>
  <si>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</si>
  <si>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</si>
  <si>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</si>
  <si>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</si>
  <si>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</si>
  <si>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</si>
  <si>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</si>
  <si>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</si>
  <si>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</si>
  <si>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</si>
  <si>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</si>
  <si>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</si>
  <si>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</si>
  <si>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</si>
  <si>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</si>
  <si>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</si>
  <si>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</si>
  <si>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</si>
  <si>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</si>
  <si>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</si>
  <si>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</si>
  <si>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</si>
  <si>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</si>
  <si>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</si>
  <si>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</si>
  <si>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</si>
  <si>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</si>
  <si>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</si>
  <si>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</si>
  <si>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</si>
  <si>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</si>
  <si>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</si>
  <si>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</si>
  <si>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</si>
  <si>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</si>
  <si>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</si>
  <si>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</si>
  <si>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</si>
  <si>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</si>
  <si>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</si>
  <si>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</si>
  <si>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</si>
  <si>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</si>
  <si>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</si>
  <si>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</si>
  <si>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</si>
  <si>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</si>
  <si>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</si>
  <si>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</si>
  <si>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</si>
  <si>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</si>
  <si>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</si>
  <si>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</si>
  <si>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</si>
  <si>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</si>
  <si>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</si>
  <si>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</si>
  <si>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</si>
  <si>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</si>
  <si>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</si>
  <si>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</si>
  <si>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</si>
  <si>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</si>
  <si>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</si>
  <si>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</si>
  <si>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</si>
  <si>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</si>
  <si>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</si>
  <si>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</si>
  <si>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</si>
  <si>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</si>
  <si>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</si>
  <si>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</si>
  <si>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</si>
  <si>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</si>
  <si>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</si>
  <si>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</si>
  <si>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</si>
  <si>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</si>
  <si>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</si>
  <si>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</si>
  <si>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</si>
  <si>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</si>
  <si>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</si>
  <si>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</si>
  <si>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</si>
  <si>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</si>
  <si>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</si>
  <si>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</si>
  <si>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</si>
  <si>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</si>
  <si>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</si>
  <si>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</si>
  <si>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</si>
  <si>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</si>
  <si>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</si>
  <si>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</si>
  <si>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</si>
  <si>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</si>
  <si>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</si>
  <si>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</si>
  <si>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</si>
  <si>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</si>
  <si>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</si>
  <si>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</si>
  <si>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</si>
  <si>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</si>
  <si>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</si>
  <si>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</si>
  <si>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</si>
  <si>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</si>
  <si>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</si>
  <si>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</si>
  <si>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</si>
  <si>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</si>
  <si>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</si>
  <si>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</si>
  <si>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</si>
  <si>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</si>
  <si>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</si>
  <si>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</si>
  <si>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</si>
  <si>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</si>
  <si>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</si>
  <si>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</si>
  <si>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</si>
  <si>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</si>
  <si>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</si>
  <si>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</si>
  <si>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</si>
  <si>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</si>
  <si>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</si>
  <si>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</si>
  <si>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</si>
  <si>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</si>
  <si>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</si>
  <si>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</si>
  <si>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</si>
  <si>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</si>
  <si>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</si>
  <si>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</si>
  <si>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</si>
  <si>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</si>
  <si>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</si>
  <si>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</si>
  <si>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</si>
  <si>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</si>
  <si>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</si>
  <si>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</si>
  <si>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</si>
  <si>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</si>
  <si>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</si>
  <si>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</si>
  <si>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</si>
  <si>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</si>
  <si>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</si>
  <si>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</si>
  <si>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</si>
  <si>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</si>
  <si>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</si>
  <si>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</si>
  <si>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</si>
  <si>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</si>
  <si>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</si>
  <si>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</si>
  <si>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</si>
  <si>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</si>
  <si>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</si>
  <si>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</si>
  <si>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</si>
  <si>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</si>
  <si>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</si>
  <si>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</si>
  <si>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</si>
  <si>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</si>
  <si>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</si>
  <si>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</si>
  <si>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</si>
  <si>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</si>
  <si>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</si>
  <si>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</si>
  <si>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</si>
  <si>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</si>
  <si>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</si>
  <si>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</si>
  <si>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</si>
  <si>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</si>
  <si>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</si>
  <si>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</si>
  <si>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</si>
  <si>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</si>
  <si>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</si>
  <si>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</si>
  <si>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</si>
  <si>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</si>
  <si>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</si>
  <si>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</si>
  <si>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</si>
  <si>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</si>
  <si>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</si>
  <si>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</si>
  <si>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</si>
  <si>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</si>
  <si>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</si>
  <si>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</si>
  <si>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</si>
  <si>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</si>
  <si>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</si>
  <si>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</si>
  <si>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</si>
  <si>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</si>
  <si>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</si>
  <si>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</si>
  <si>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</si>
  <si>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</si>
  <si>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</si>
  <si>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</si>
  <si>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</si>
  <si>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</si>
  <si>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</si>
  <si>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</si>
  <si>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</si>
  <si>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</si>
  <si>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</si>
  <si>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</si>
  <si>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</si>
  <si>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</si>
  <si>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</si>
  <si>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</si>
  <si>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</si>
  <si>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</si>
  <si>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</si>
  <si>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</si>
  <si>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</si>
  <si>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</si>
  <si>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</si>
  <si>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</si>
  <si>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</si>
  <si>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</si>
  <si>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</si>
  <si>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</si>
  <si>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</si>
  <si>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</si>
  <si>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</si>
  <si>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</si>
  <si>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</si>
  <si>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</si>
  <si>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</si>
  <si>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</si>
  <si>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</si>
  <si>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</si>
  <si>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</si>
  <si>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</si>
  <si>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</si>
  <si>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</si>
  <si>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</si>
  <si>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</si>
  <si>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</si>
  <si>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</si>
  <si>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</si>
  <si>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</si>
  <si>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</si>
  <si>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</si>
  <si>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</si>
  <si>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</si>
  <si>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</si>
  <si>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</si>
  <si>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</si>
  <si>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</si>
  <si>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</si>
  <si>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</si>
  <si>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</si>
  <si>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</si>
  <si>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</si>
  <si>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</si>
  <si>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</si>
  <si>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</si>
  <si>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</si>
  <si>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</si>
  <si>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</si>
  <si>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</si>
  <si>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</si>
  <si>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</si>
  <si>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</si>
  <si>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</si>
  <si>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</si>
  <si>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</si>
  <si>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</si>
  <si>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</si>
  <si>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</si>
  <si>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</si>
  <si>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</si>
  <si>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</si>
  <si>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</si>
  <si>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</si>
  <si>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</si>
  <si>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</si>
  <si>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</si>
  <si>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</si>
  <si>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</si>
  <si>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</si>
  <si>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</si>
  <si>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</si>
  <si>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</si>
  <si>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</si>
  <si>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</si>
  <si>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</si>
  <si>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</si>
  <si>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</si>
  <si>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</si>
  <si>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</si>
  <si>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</si>
  <si>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</si>
  <si>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</si>
  <si>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</si>
  <si>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</si>
  <si>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</si>
  <si>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</si>
  <si>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</si>
  <si>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</si>
  <si>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</si>
  <si>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</si>
  <si>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</si>
  <si>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</si>
  <si>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</si>
  <si>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</si>
  <si>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</si>
  <si>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</si>
  <si>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</si>
  <si>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</si>
  <si>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</si>
  <si>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</si>
  <si>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</si>
  <si>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</si>
  <si>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</si>
  <si>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</si>
  <si>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</si>
  <si>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</si>
  <si>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</si>
  <si>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</si>
  <si>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</si>
  <si>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</si>
  <si>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</si>
  <si>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</si>
  <si>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 xml:space="preserve">Small Commercial Demand Response </t>
  </si>
  <si>
    <t>Other</t>
  </si>
  <si>
    <t>Program Enabled Savings</t>
  </si>
  <si>
    <t>Time of Use Savings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</si>
  <si>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</si>
  <si>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</si>
  <si>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</si>
  <si>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</si>
  <si>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</si>
  <si>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</si>
  <si>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</si>
  <si>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</si>
  <si>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</si>
  <si>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</si>
  <si>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</si>
  <si>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</si>
  <si>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</si>
  <si>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</si>
  <si>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</si>
  <si>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</si>
  <si>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</si>
  <si>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</si>
  <si>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</si>
  <si>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</si>
  <si>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</si>
  <si>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</si>
  <si>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</si>
  <si>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</si>
  <si>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</si>
  <si>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</si>
  <si>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</si>
  <si>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</si>
  <si>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</si>
  <si>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</si>
  <si>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</si>
  <si>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</si>
  <si>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</si>
  <si>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</si>
  <si>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</si>
  <si>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</si>
  <si>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</si>
  <si>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</si>
  <si>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</si>
  <si>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</si>
  <si>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</si>
  <si>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</si>
  <si>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</si>
  <si>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</si>
  <si>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</si>
  <si>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</si>
  <si>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</si>
  <si>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</si>
  <si>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</si>
  <si>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</si>
  <si>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</si>
  <si>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</si>
  <si>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</si>
  <si>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</si>
  <si>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</si>
  <si>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</si>
  <si>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</si>
  <si>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</si>
  <si>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</si>
  <si>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</si>
  <si>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</si>
  <si>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</si>
  <si>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</si>
  <si>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</si>
  <si>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</si>
  <si>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</si>
  <si>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</si>
  <si>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</si>
  <si>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</si>
  <si>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</si>
  <si>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</si>
  <si>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</si>
  <si>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</si>
  <si>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</si>
  <si>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</si>
  <si>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</si>
  <si>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</si>
  <si>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</si>
  <si>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</si>
  <si>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</si>
  <si>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</si>
  <si>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</si>
  <si>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</si>
  <si>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</si>
  <si>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</si>
  <si>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</si>
  <si>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</si>
  <si>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</si>
  <si>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</si>
  <si>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</si>
  <si>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</si>
  <si>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</si>
  <si>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</si>
  <si>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</si>
  <si>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</si>
  <si>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</si>
  <si>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</si>
  <si>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</si>
  <si>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</si>
  <si>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</si>
  <si>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</si>
  <si>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</si>
  <si>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</si>
  <si>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</si>
  <si>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</si>
  <si>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</si>
  <si>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</si>
  <si>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</si>
  <si>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</si>
  <si>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</si>
  <si>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</si>
  <si>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</si>
  <si>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</si>
  <si>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</si>
  <si>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</si>
  <si>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</si>
  <si>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</si>
  <si>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</si>
  <si>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</si>
  <si>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</si>
  <si>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</si>
  <si>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</si>
  <si>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</si>
  <si>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</si>
  <si>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</si>
  <si>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</si>
  <si>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</si>
  <si>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</si>
  <si>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</si>
  <si>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</si>
  <si>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</si>
  <si>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</si>
  <si>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</si>
  <si>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</si>
  <si>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</si>
  <si>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</si>
  <si>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</si>
  <si>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</si>
  <si>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</si>
  <si>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</si>
  <si>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</si>
  <si>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</si>
  <si>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</si>
  <si>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</si>
  <si>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</si>
  <si>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</si>
  <si>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</si>
  <si>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</si>
  <si>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</si>
  <si>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</si>
  <si>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</si>
  <si>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</si>
  <si>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</si>
  <si>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</si>
  <si>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</si>
  <si>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</si>
  <si>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</si>
  <si>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</si>
  <si>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</si>
  <si>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</si>
  <si>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</si>
  <si>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</si>
  <si>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</si>
  <si>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</si>
  <si>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</si>
  <si>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</si>
  <si>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</si>
  <si>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</si>
  <si>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</si>
  <si>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</si>
  <si>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</si>
  <si>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</si>
  <si>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</si>
  <si>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</si>
  <si>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</si>
  <si>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</si>
  <si>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</si>
  <si>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</si>
  <si>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</si>
  <si>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</si>
  <si>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</si>
  <si>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</si>
  <si>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</si>
  <si>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</si>
  <si>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</si>
  <si>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</si>
  <si>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</si>
  <si>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</si>
  <si>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</si>
  <si>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</si>
  <si>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</si>
  <si>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</si>
  <si>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</si>
  <si>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</si>
  <si>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</si>
  <si>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</si>
  <si>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</si>
  <si>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</si>
  <si>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</si>
  <si>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</si>
  <si>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</si>
  <si>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</si>
  <si>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</si>
  <si>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</si>
  <si>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</si>
  <si>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</si>
  <si>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</si>
  <si>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</si>
  <si>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</si>
  <si>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</si>
  <si>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</si>
  <si>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</si>
  <si>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</si>
  <si>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EB-2018-0024</t>
  </si>
  <si>
    <t>2019 IRM application</t>
  </si>
  <si>
    <t>EB-2019-0030</t>
  </si>
  <si>
    <t>2020 IRM</t>
  </si>
  <si>
    <t>N/A</t>
  </si>
  <si>
    <t>2016 settlement agreement p. 42 (appended to decision on EB-2015-0061)</t>
  </si>
  <si>
    <t>Main - Residential</t>
  </si>
  <si>
    <t>Main - GS&lt;50 kW</t>
  </si>
  <si>
    <t>Main - GS 50 to 4,999 kW</t>
  </si>
  <si>
    <t>Main - Large Use</t>
  </si>
  <si>
    <t>Main - Streetlighting</t>
  </si>
  <si>
    <t>STEI - Residential</t>
  </si>
  <si>
    <t>STEI - GS&lt;50 kW</t>
  </si>
  <si>
    <t>STEI - Streetlighting</t>
  </si>
  <si>
    <t>Main:</t>
  </si>
  <si>
    <t>STEI:</t>
  </si>
  <si>
    <t>Street light savings from 2014 calculated separately, as shown on Tab 8</t>
  </si>
  <si>
    <t>Entire tab</t>
  </si>
  <si>
    <t>Sorted programs according to IESO 2017 final verified results report, hid some rows with zero values</t>
  </si>
  <si>
    <t>Simplifies comparison with source document</t>
  </si>
  <si>
    <t>Estimated carrying charges rate through Q4 2019</t>
  </si>
  <si>
    <t>Used most recent value</t>
  </si>
  <si>
    <t>Streetlight kWh savings shown on Tab 8 are excluded from totals for the Retrofit program</t>
  </si>
  <si>
    <t>Streetlight savings are calculated separately</t>
  </si>
  <si>
    <t>IESO reported savings in 2015 divided by four</t>
  </si>
  <si>
    <t>Facility only operated for 3 months in 2015, persistence will be for 12 months</t>
  </si>
  <si>
    <t>Removed CHP project in 2016 onward</t>
  </si>
  <si>
    <t>Because of way standby rate was changed in 2016 rate case, there is no revenue lost</t>
  </si>
  <si>
    <t>C124:O129</t>
  </si>
  <si>
    <t>Rates set to zero</t>
  </si>
  <si>
    <t>2011-2016 LRAM/LRAMVA already claimed</t>
  </si>
  <si>
    <t>ENTEGRUS STEI - Actual CDM Savings in 2011</t>
  </si>
  <si>
    <t>ENTEGRUS STEI - Actual CDM Savings in 2012</t>
  </si>
  <si>
    <t>ENTEGRUS STEI - Actual CDM Savings in 2013</t>
  </si>
  <si>
    <t>STEI - GS 50 to 4,999 kW</t>
  </si>
  <si>
    <t>Remove streetlighting</t>
  </si>
  <si>
    <t>2016 True-up</t>
  </si>
  <si>
    <t>2017 True-up</t>
  </si>
  <si>
    <t>Less street lighting</t>
  </si>
  <si>
    <t>ENTEGRUS MAIN - Actual CDM Savings in 2014</t>
  </si>
  <si>
    <t>ENTEGRUS STEI - Actual CDM Savings in 2014</t>
  </si>
  <si>
    <t>2015-2020 Conservation First Framework Programs</t>
  </si>
  <si>
    <t>Save on Energy Heating &amp; Cooling Program</t>
  </si>
  <si>
    <t>Business Province-Wide Programs</t>
  </si>
  <si>
    <t>2011-2014+2015 Extension Legacy Framework Programs</t>
  </si>
  <si>
    <t>Commercial &amp; Institutional Programs</t>
  </si>
  <si>
    <t>ENTEGRUS MAIN - Actual CDM Savings in 2015</t>
  </si>
  <si>
    <t>ENTEGRUS STEI - Actual CDM Savings in 2015</t>
  </si>
  <si>
    <t>Entegrus St. Thomas</t>
  </si>
  <si>
    <t>Entegrus Main</t>
  </si>
  <si>
    <t>ENTEGRUS MAIN - Actual CDM Savings in 2016</t>
  </si>
  <si>
    <t>Save on Energy Instant Discount Program</t>
  </si>
  <si>
    <t>ENTEGRUS STEI - Actual CDM Savings in 2016</t>
  </si>
  <si>
    <t>Instant Savings Local Program</t>
  </si>
  <si>
    <t>Whole Home Pilot Program</t>
  </si>
  <si>
    <t>ENTEGRUS MAIN - Actual CDM Savings in 2017</t>
  </si>
  <si>
    <t>LDC Innovation Fund Pilot Programs</t>
  </si>
  <si>
    <t>Home Energy Assessment &amp; Retrofit LDC Innovation Fund Pilot Program</t>
  </si>
  <si>
    <t>Centrally Delivered Programs</t>
  </si>
  <si>
    <t>ENTEGRUS STEI - Actual CDM Savings in 2017</t>
  </si>
  <si>
    <t>Table 8-a:  Parkhill</t>
  </si>
  <si>
    <t>Persistence in 2015</t>
  </si>
  <si>
    <t>Persistence in 2016</t>
  </si>
  <si>
    <t>Persistence in 2017</t>
  </si>
  <si>
    <t>Persistence in 2018</t>
  </si>
  <si>
    <t>Persistence in 2019</t>
  </si>
  <si>
    <t>Persistence in 2020</t>
  </si>
  <si>
    <t>Table 8-b:  Strathroy and Mount Brydges</t>
  </si>
  <si>
    <t>HPS</t>
  </si>
  <si>
    <t>LED</t>
  </si>
  <si>
    <t>Table 8-d:  Chatham Kent</t>
  </si>
  <si>
    <t>Table 8-c:  St. Thomas</t>
  </si>
  <si>
    <t>HPS 50</t>
  </si>
  <si>
    <t>HPS 70</t>
  </si>
  <si>
    <t>HPS 100</t>
  </si>
  <si>
    <t>HPS 150</t>
  </si>
  <si>
    <t>HPS 200</t>
  </si>
  <si>
    <t>HPS 250</t>
  </si>
  <si>
    <t>HPS 400</t>
  </si>
  <si>
    <t>LED 100</t>
  </si>
  <si>
    <t>LED-D 100</t>
  </si>
  <si>
    <t>LED 40</t>
  </si>
  <si>
    <t>LED 49</t>
  </si>
  <si>
    <t>LED 60</t>
  </si>
  <si>
    <t>LED 72</t>
  </si>
  <si>
    <t>LED 95</t>
  </si>
  <si>
    <t>LED 133</t>
  </si>
  <si>
    <t>LED 180</t>
  </si>
  <si>
    <t>Business</t>
  </si>
  <si>
    <t xml:space="preserve">Demand Response 3 </t>
  </si>
  <si>
    <t>DR</t>
  </si>
  <si>
    <t>EE</t>
  </si>
  <si>
    <t>Consumer</t>
  </si>
  <si>
    <t>Home Assistance</t>
  </si>
  <si>
    <t>Industrial</t>
  </si>
  <si>
    <t>Energy Managers</t>
  </si>
  <si>
    <t>PSUI</t>
  </si>
  <si>
    <t>Time-of-Use Savings</t>
  </si>
  <si>
    <t>Program Enabled</t>
  </si>
  <si>
    <t>LDC Program Enabled Savings</t>
  </si>
  <si>
    <t>Tier 1</t>
  </si>
  <si>
    <t>Small Business Lighting</t>
  </si>
  <si>
    <t>Annual Coupons</t>
  </si>
  <si>
    <t>Bi-Annual Retailer Events</t>
  </si>
  <si>
    <t>HVAC</t>
  </si>
  <si>
    <t/>
  </si>
  <si>
    <t>MAIN: 2014 + 2015 + 2016</t>
  </si>
  <si>
    <t>STEI: 2015-2016</t>
  </si>
  <si>
    <t>Source of Threshold Main</t>
  </si>
  <si>
    <t>Source of Threshold St. Thomas</t>
  </si>
  <si>
    <t>p. 35 of the "Settlement Proposal" as part of 2015 COS decision and order for EB-2014-0113, dated Nov 4, 2014.</t>
  </si>
  <si>
    <t>Details of Project #1 (Month, 2014)</t>
  </si>
  <si>
    <t>Details of Project #3 (January, 2016)</t>
  </si>
  <si>
    <t>Details of Project #3 (December, 2016)</t>
  </si>
  <si>
    <t>Summary of Project #4 (2017)</t>
  </si>
  <si>
    <t>Summary of Project #4 (2016)</t>
  </si>
  <si>
    <t>Summary of Project #3 (2016)</t>
  </si>
  <si>
    <t>Summary of Project #2 (2015)</t>
  </si>
  <si>
    <t>Summary of Project #1 (2014)</t>
  </si>
  <si>
    <t>Details of Project #2 (Month, 2015)</t>
  </si>
  <si>
    <t>Note: Details by month were filed in EB-2018-0029 as Entegrus_STT_Q13Calculations_20181122.xlsx</t>
  </si>
  <si>
    <t>Save on Energy Smart Thermostat Program</t>
  </si>
  <si>
    <t>Less Street Lighting</t>
  </si>
  <si>
    <t>Less street lighting True-up</t>
  </si>
  <si>
    <t>Cumulative Gross kW reduction</t>
  </si>
  <si>
    <t>Details of Project #4 (Dec, 2016)</t>
  </si>
  <si>
    <t>Details of Project #4 (June, 2017)</t>
  </si>
  <si>
    <t>2011 Savings Persisting in 2015</t>
  </si>
  <si>
    <t>2011 Savings Persisting in 2016</t>
  </si>
  <si>
    <t>2011 Savings Persisting in 2017</t>
  </si>
  <si>
    <t>2011 Savings Persisting in 2018</t>
  </si>
  <si>
    <t>2011 Savings Persisting in 2019</t>
  </si>
  <si>
    <t>2011 Savings Persisting in 2020</t>
  </si>
  <si>
    <t>2011 Savings Persisting in 2021</t>
  </si>
  <si>
    <t>Rows 59,374,376,468,683</t>
  </si>
  <si>
    <t>Row 445</t>
  </si>
  <si>
    <t>P73:Y73</t>
  </si>
  <si>
    <t>AC568,AC572:AC575</t>
  </si>
  <si>
    <t>Street light savings and persistence from Tab 8</t>
  </si>
  <si>
    <t>AC263, AC276:AC280; AC472, AC486:AC489; AG472, AG486:AG489; AC695, AC710:AC712</t>
  </si>
  <si>
    <t>D73,O73</t>
  </si>
  <si>
    <t>Note: Entegrus Main for 2013 was fully addressed in the 2016 Cost of Service so savings are not shown here.</t>
  </si>
  <si>
    <t>Y567, Y570, Y579, AD664, AD670, AD679</t>
  </si>
  <si>
    <t>Allocated to service area based on overall residential sales</t>
  </si>
  <si>
    <t>IESO results not broken down by service area</t>
  </si>
  <si>
    <t>STEI - Unmetered Scatterd Load</t>
  </si>
  <si>
    <t>kWH</t>
  </si>
  <si>
    <t>STEI- Unmetered Scattered Load</t>
  </si>
  <si>
    <t>EB-2015-0061</t>
  </si>
  <si>
    <t>EB-2016-0063 (Main)</t>
  </si>
  <si>
    <t>EB-2016-0104 (St Thomas)</t>
  </si>
  <si>
    <t>Note:  Rate classes with no savings and no threshold have been excluded, rate data for Entegrus-St Thomas shown in red  (formulae altered to pull from proper column)</t>
  </si>
  <si>
    <t>Note: Entegrus-St Thomas carrying charges only claimed to December 2019</t>
  </si>
  <si>
    <t>L15, H130:L130</t>
  </si>
  <si>
    <t>Special treatment for Entegrus-St. Thomas rate calculations</t>
  </si>
  <si>
    <t>Entegrus-St Thomas rate year is by calendar year</t>
  </si>
  <si>
    <t>N150:Q153</t>
  </si>
  <si>
    <t>Carrying charges in 2020 removed for Entegrus-St. Thomas</t>
  </si>
  <si>
    <t>C50:C52, H154:H155</t>
  </si>
  <si>
    <t>Commercial</t>
  </si>
  <si>
    <t>Entegrus-Main</t>
  </si>
  <si>
    <t>DR-3</t>
  </si>
  <si>
    <t>St. Thomas Energy Inc.</t>
  </si>
  <si>
    <t>Commercial &amp; Institutional</t>
  </si>
  <si>
    <t>D618:M618</t>
  </si>
  <si>
    <t>Improperly copied in original from Instant Savings Local Program</t>
  </si>
  <si>
    <t>Replaced original values with correct values from IESO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</si>
</sst>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
    <numFmt numFmtId="290" formatCode="0.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3"/>
      <color rgb="FFFF0000"/>
      <name val="Arial"/>
      <family val="2"/>
    </font>
    <font>
      <sz val="8"/>
      <name val="Calibri"/>
      <family val="2"/>
      <scheme val="minor"/>
    </font>
    <font>
      <b/>
      <sz val="10"/>
      <color rgb="FF000000"/>
      <name val="Calibri"/>
      <family val="2"/>
    </font>
    <font>
      <sz val="10"/>
      <color rgb="FF000000"/>
      <name val="Calibri"/>
      <family val="2"/>
    </font>
    <font>
      <b/>
      <sz val="10"/>
      <color rgb="FF000000"/>
      <name val="Tahoma"/>
      <family val="2"/>
    </font>
    <font>
      <sz val="13"/>
      <color rgb="FFFF0000"/>
      <name val="Arial"/>
      <family val="2"/>
    </font>
    <font>
      <b/>
      <sz val="9"/>
      <color rgb="FF000000"/>
      <name val="Tahoma"/>
      <family val="2"/>
    </font>
    <font>
      <sz val="9"/>
      <color rgb="FF000000"/>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style="hair">
        <color indexed="64"/>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937">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43" fillId="2" borderId="5"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11" fillId="93" borderId="110" xfId="0" applyFont="1" applyFill="1" applyBorder="1" applyAlignment="1">
      <alignment horizontal="left" vertical="top" wrapText="1"/>
    </xf>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9" fontId="70"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39" fillId="2" borderId="0" xfId="5151" applyNumberFormat="1" applyFont="1" applyFill="1" applyBorder="1" applyAlignment="1">
      <alignment vertical="center"/>
    </xf>
    <xf numFmtId="175" fontId="240" fillId="2" borderId="0" xfId="5151" applyNumberFormat="1" applyFont="1" applyFill="1" applyBorder="1" applyAlignment="1">
      <alignment vertical="center"/>
    </xf>
    <xf numFmtId="0" fontId="11" fillId="28" borderId="0" xfId="0" applyFont="1" applyFill="1"/>
    <xf numFmtId="10" fontId="43" fillId="0" borderId="7" xfId="0" applyNumberFormat="1" applyFont="1" applyFill="1" applyBorder="1" applyAlignment="1" applyProtection="1">
      <alignment horizontal="center"/>
      <protection locked="0"/>
    </xf>
    <xf numFmtId="9" fontId="70" fillId="26" borderId="35" xfId="5151" applyNumberFormat="1" applyFont="1" applyFill="1" applyBorder="1" applyAlignment="1">
      <alignment horizontal="center" vertical="center" wrapText="1"/>
    </xf>
    <xf numFmtId="40" fontId="242" fillId="28" borderId="35" xfId="0" quotePrefix="1" applyNumberFormat="1" applyFont="1" applyFill="1" applyBorder="1" applyAlignment="1" applyProtection="1">
      <alignment horizontal="center"/>
      <protection locked="0"/>
    </xf>
    <xf numFmtId="40" fontId="243"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38" fontId="46" fillId="28" borderId="110" xfId="0" applyNumberFormat="1" applyFont="1" applyFill="1" applyBorder="1" applyAlignment="1" applyProtection="1">
      <alignment horizontal="center"/>
      <protection locked="0"/>
    </xf>
    <xf numFmtId="3" fontId="46" fillId="28" borderId="110" xfId="0" applyNumberFormat="1" applyFont="1" applyFill="1" applyBorder="1" applyAlignment="1" applyProtection="1">
      <alignment horizontal="center"/>
      <protection locked="0"/>
    </xf>
    <xf numFmtId="0" fontId="42" fillId="2" borderId="0" xfId="0" applyFont="1" applyFill="1" applyBorder="1" applyAlignment="1">
      <alignment horizontal="right" vertical="center"/>
    </xf>
    <xf numFmtId="180" fontId="8" fillId="2" borderId="0" xfId="70" applyNumberFormat="1" applyFont="1" applyFill="1" applyAlignment="1" applyProtection="1">
      <alignment horizontal="center"/>
      <protection locked="0"/>
    </xf>
    <xf numFmtId="0" fontId="52" fillId="2" borderId="0" xfId="0" applyFont="1" applyFill="1" applyAlignment="1" applyProtection="1">
      <alignment horizontal="left" vertical="center" wrapText="1"/>
      <protection locked="0"/>
    </xf>
    <xf numFmtId="0" fontId="244" fillId="2" borderId="89" xfId="0" applyFont="1" applyFill="1" applyBorder="1" applyProtection="1">
      <protection locked="0"/>
    </xf>
    <xf numFmtId="3" fontId="43" fillId="28" borderId="35" xfId="0" applyNumberFormat="1" applyFont="1" applyFill="1" applyBorder="1" applyAlignment="1">
      <alignment horizontal="center" vertical="center"/>
    </xf>
    <xf numFmtId="3" fontId="8" fillId="2" borderId="0" xfId="0" applyNumberFormat="1" applyFont="1" applyFill="1" applyAlignment="1" applyProtection="1">
      <alignment vertical="center" wrapText="1"/>
      <protection locked="0"/>
    </xf>
    <xf numFmtId="3" fontId="43" fillId="2" borderId="0" xfId="0" applyNumberFormat="1" applyFont="1" applyFill="1" applyAlignment="1" applyProtection="1">
      <alignment vertical="center"/>
      <protection locked="0"/>
    </xf>
    <xf numFmtId="3" fontId="43" fillId="2" borderId="0" xfId="0" applyNumberFormat="1" applyFont="1" applyFill="1" applyAlignment="1" applyProtection="1">
      <alignment horizontal="center" vertical="center"/>
      <protection locked="0"/>
    </xf>
    <xf numFmtId="3" fontId="89" fillId="2" borderId="122" xfId="0" applyNumberFormat="1" applyFont="1" applyFill="1" applyBorder="1" applyAlignment="1" applyProtection="1">
      <alignment vertical="center" wrapText="1"/>
      <protection locked="0"/>
    </xf>
    <xf numFmtId="3" fontId="43" fillId="2" borderId="138" xfId="0" applyNumberFormat="1" applyFont="1" applyFill="1" applyBorder="1" applyAlignment="1" applyProtection="1">
      <alignment horizontal="center" vertical="center"/>
      <protection locked="0"/>
    </xf>
    <xf numFmtId="10" fontId="39" fillId="2" borderId="138" xfId="0" applyNumberFormat="1" applyFont="1" applyFill="1" applyBorder="1" applyAlignment="1" applyProtection="1">
      <alignment horizontal="center" vertical="center"/>
      <protection locked="0"/>
    </xf>
    <xf numFmtId="9" fontId="39" fillId="2" borderId="134" xfId="0" applyNumberFormat="1" applyFont="1" applyFill="1" applyBorder="1" applyAlignment="1" applyProtection="1">
      <alignment horizontal="center" vertical="center"/>
      <protection locked="0"/>
    </xf>
    <xf numFmtId="1" fontId="39" fillId="2" borderId="138" xfId="0" applyNumberFormat="1" applyFont="1" applyFill="1" applyBorder="1" applyAlignment="1" applyProtection="1">
      <alignment horizontal="center" vertical="center"/>
      <protection locked="0"/>
    </xf>
    <xf numFmtId="1" fontId="39" fillId="2" borderId="138" xfId="71" applyNumberFormat="1" applyFont="1" applyFill="1" applyBorder="1" applyAlignment="1" applyProtection="1">
      <alignment horizontal="center" vertical="center"/>
      <protection locked="0"/>
    </xf>
    <xf numFmtId="289" fontId="39" fillId="2" borderId="138" xfId="71" applyNumberFormat="1" applyFont="1" applyFill="1" applyBorder="1" applyAlignment="1" applyProtection="1">
      <alignment horizontal="center" vertical="center"/>
      <protection locked="0"/>
    </xf>
    <xf numFmtId="9" fontId="39" fillId="2" borderId="138" xfId="0" applyNumberFormat="1" applyFont="1" applyFill="1" applyBorder="1" applyAlignment="1" applyProtection="1">
      <alignment horizontal="center" vertical="center"/>
      <protection locked="0"/>
    </xf>
    <xf numFmtId="0" fontId="39" fillId="2" borderId="109" xfId="0" applyFont="1" applyFill="1" applyBorder="1" applyProtection="1">
      <protection locked="0"/>
    </xf>
    <xf numFmtId="3" fontId="212" fillId="2"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3" fontId="47" fillId="2" borderId="0" xfId="0" applyNumberFormat="1" applyFont="1" applyFill="1" applyAlignment="1" applyProtection="1">
      <alignment horizontal="center" vertical="center"/>
      <protection locked="0"/>
    </xf>
    <xf numFmtId="3" fontId="47" fillId="2" borderId="0" xfId="0" applyNumberFormat="1" applyFont="1" applyFill="1" applyAlignment="1" applyProtection="1">
      <alignment vertical="center"/>
      <protection locked="0"/>
    </xf>
    <xf numFmtId="0" fontId="39" fillId="2" borderId="138" xfId="0" applyNumberFormat="1" applyFont="1" applyFill="1" applyBorder="1" applyAlignment="1" applyProtection="1">
      <alignment horizontal="center" vertical="center"/>
      <protection locked="0"/>
    </xf>
    <xf numFmtId="0" fontId="39" fillId="2" borderId="134" xfId="0" applyNumberFormat="1" applyFont="1" applyFill="1" applyBorder="1" applyAlignment="1" applyProtection="1">
      <alignment horizontal="center" vertical="center"/>
      <protection locked="0"/>
    </xf>
    <xf numFmtId="9" fontId="39" fillId="28" borderId="0" xfId="0" applyNumberFormat="1" applyFont="1" applyFill="1" applyAlignment="1">
      <alignment horizontal="center"/>
    </xf>
    <xf numFmtId="10" fontId="208" fillId="2" borderId="0" xfId="0" applyNumberFormat="1" applyFont="1" applyFill="1" applyAlignment="1">
      <alignment horizontal="center" vertical="center"/>
    </xf>
    <xf numFmtId="10" fontId="39" fillId="2" borderId="0" xfId="0" applyNumberFormat="1" applyFont="1" applyFill="1" applyAlignment="1" applyProtection="1">
      <alignment horizontal="center" vertical="center"/>
      <protection locked="0"/>
    </xf>
    <xf numFmtId="3" fontId="56" fillId="28" borderId="35" xfId="0" applyNumberFormat="1" applyFont="1" applyFill="1" applyBorder="1" applyAlignment="1" applyProtection="1">
      <alignment horizontal="center" vertical="center"/>
      <protection locked="0"/>
    </xf>
    <xf numFmtId="10" fontId="39" fillId="2" borderId="0" xfId="72" applyNumberFormat="1" applyFont="1" applyFill="1" applyAlignment="1" applyProtection="1">
      <alignment horizontal="center" vertical="center"/>
      <protection locked="0"/>
    </xf>
    <xf numFmtId="3" fontId="56" fillId="2" borderId="0" xfId="0" applyNumberFormat="1" applyFont="1" applyFill="1" applyAlignment="1" applyProtection="1">
      <alignment horizontal="center" vertical="center" wrapText="1"/>
      <protection locked="0"/>
    </xf>
    <xf numFmtId="10" fontId="32" fillId="28" borderId="0" xfId="0" applyNumberFormat="1" applyFont="1" applyFill="1" applyAlignment="1" applyProtection="1">
      <alignment horizontal="center" vertical="center"/>
      <protection locked="0"/>
    </xf>
    <xf numFmtId="9" fontId="39" fillId="28" borderId="0" xfId="71" applyNumberFormat="1" applyFont="1" applyFill="1" applyAlignment="1" applyProtection="1">
      <alignment horizontal="center" vertical="center"/>
      <protection locked="0"/>
    </xf>
    <xf numFmtId="10" fontId="39" fillId="28" borderId="0" xfId="0" applyNumberFormat="1" applyFont="1" applyFill="1" applyAlignment="1" applyProtection="1">
      <alignment horizontal="center" vertical="center"/>
      <protection locked="0"/>
    </xf>
    <xf numFmtId="3" fontId="43" fillId="2" borderId="138" xfId="0" applyNumberFormat="1" applyFont="1" applyFill="1" applyBorder="1" applyAlignment="1" applyProtection="1">
      <alignment vertical="center" wrapText="1"/>
      <protection locked="0"/>
    </xf>
    <xf numFmtId="3" fontId="8" fillId="2" borderId="138" xfId="0" applyNumberFormat="1" applyFont="1" applyFill="1" applyBorder="1" applyAlignment="1" applyProtection="1">
      <alignment horizontal="center" vertical="center"/>
      <protection locked="0"/>
    </xf>
    <xf numFmtId="0" fontId="231" fillId="2" borderId="0" xfId="0" applyFont="1" applyFill="1" applyAlignment="1" applyProtection="1">
      <alignment horizontal="center"/>
      <protection locked="0"/>
    </xf>
    <xf numFmtId="10" fontId="40"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vertical="center" wrapText="1"/>
      <protection locked="0"/>
    </xf>
    <xf numFmtId="10" fontId="47" fillId="2" borderId="0" xfId="0" applyNumberFormat="1" applyFont="1" applyFill="1" applyAlignment="1" applyProtection="1">
      <alignment horizontal="center" vertical="center"/>
      <protection locked="0"/>
    </xf>
    <xf numFmtId="0" fontId="89" fillId="2" borderId="89" xfId="0" applyFont="1" applyFill="1" applyBorder="1" applyAlignment="1" applyProtection="1">
      <alignment vertical="top"/>
      <protection locked="0"/>
    </xf>
    <xf numFmtId="0" fontId="43" fillId="2" borderId="0" xfId="0" applyFont="1" applyFill="1" applyAlignment="1" applyProtection="1">
      <alignment vertical="top" wrapText="1"/>
      <protection locked="0"/>
    </xf>
    <xf numFmtId="3" fontId="89" fillId="26" borderId="89" xfId="0" applyNumberFormat="1" applyFont="1" applyFill="1" applyBorder="1" applyAlignment="1" applyProtection="1">
      <alignment vertical="center" wrapText="1"/>
      <protection locked="0"/>
    </xf>
    <xf numFmtId="3" fontId="43" fillId="26" borderId="0" xfId="0" applyNumberFormat="1" applyFont="1" applyFill="1" applyBorder="1" applyAlignment="1" applyProtection="1">
      <alignment vertical="center" wrapText="1"/>
      <protection locked="0"/>
    </xf>
    <xf numFmtId="3" fontId="43" fillId="26" borderId="0" xfId="0" applyNumberFormat="1" applyFont="1" applyFill="1" applyBorder="1" applyAlignment="1" applyProtection="1">
      <alignment horizontal="center" vertical="center"/>
      <protection locked="0"/>
    </xf>
    <xf numFmtId="3" fontId="8" fillId="26" borderId="0" xfId="0" applyNumberFormat="1" applyFont="1" applyFill="1" applyBorder="1" applyAlignment="1" applyProtection="1">
      <alignment horizontal="center" vertical="center"/>
      <protection locked="0"/>
    </xf>
    <xf numFmtId="9" fontId="39" fillId="26" borderId="0" xfId="0" applyNumberFormat="1" applyFont="1" applyFill="1" applyBorder="1" applyAlignment="1" applyProtection="1">
      <alignment horizontal="center" vertical="center"/>
      <protection locked="0"/>
    </xf>
    <xf numFmtId="9" fontId="39" fillId="26" borderId="12" xfId="0" applyNumberFormat="1" applyFont="1" applyFill="1" applyBorder="1" applyAlignment="1" applyProtection="1">
      <alignment horizontal="center" vertical="center"/>
      <protection locked="0"/>
    </xf>
    <xf numFmtId="0" fontId="39" fillId="2" borderId="89" xfId="0" applyFont="1" applyFill="1" applyBorder="1" applyProtection="1">
      <protection locked="0"/>
    </xf>
    <xf numFmtId="0" fontId="39" fillId="2" borderId="138" xfId="0" applyFont="1" applyFill="1" applyBorder="1" applyProtection="1">
      <protection locked="0"/>
    </xf>
    <xf numFmtId="0" fontId="39" fillId="2" borderId="12" xfId="0" applyFont="1" applyFill="1" applyBorder="1" applyProtection="1">
      <protection locked="0"/>
    </xf>
    <xf numFmtId="3" fontId="39" fillId="2" borderId="138" xfId="0" applyNumberFormat="1" applyFont="1" applyFill="1" applyBorder="1" applyAlignment="1" applyProtection="1">
      <alignment horizontal="center"/>
      <protection locked="0"/>
    </xf>
    <xf numFmtId="10" fontId="43" fillId="28" borderId="0" xfId="72" applyNumberFormat="1" applyFont="1" applyFill="1" applyAlignment="1">
      <alignment horizontal="center" vertical="center"/>
    </xf>
    <xf numFmtId="10" fontId="43" fillId="2" borderId="0" xfId="0" applyNumberFormat="1" applyFont="1" applyFill="1" applyAlignment="1" applyProtection="1">
      <alignment horizontal="center" vertical="center"/>
      <protection locked="0"/>
    </xf>
    <xf numFmtId="3" fontId="43" fillId="2" borderId="35" xfId="0" applyNumberFormat="1" applyFont="1" applyFill="1" applyBorder="1" applyAlignment="1" applyProtection="1">
      <alignment horizontal="center" vertical="center"/>
      <protection locked="0"/>
    </xf>
    <xf numFmtId="3" fontId="212" fillId="2" borderId="3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3" fontId="39" fillId="28" borderId="35" xfId="0" applyNumberFormat="1" applyFont="1" applyFill="1" applyBorder="1" applyAlignment="1" applyProtection="1">
      <alignment horizontal="center" vertical="center"/>
      <protection locked="0"/>
    </xf>
    <xf numFmtId="10" fontId="32" fillId="2" borderId="0" xfId="72" applyNumberFormat="1" applyFont="1" applyFill="1" applyAlignment="1" applyProtection="1">
      <alignment horizontal="center" vertical="center"/>
      <protection locked="0"/>
    </xf>
    <xf numFmtId="3" fontId="43" fillId="28" borderId="0" xfId="0" applyNumberFormat="1" applyFont="1" applyFill="1" applyAlignment="1" applyProtection="1">
      <alignment horizontal="center" vertical="center"/>
      <protection locked="0"/>
    </xf>
    <xf numFmtId="3" fontId="43" fillId="2" borderId="0" xfId="0" applyNumberFormat="1" applyFont="1" applyFill="1" applyBorder="1" applyAlignment="1" applyProtection="1">
      <alignment horizontal="center" vertical="center" wrapText="1"/>
      <protection locked="0"/>
    </xf>
    <xf numFmtId="290" fontId="43" fillId="28" borderId="0" xfId="72" applyNumberFormat="1" applyFont="1" applyFill="1" applyAlignment="1">
      <alignment horizontal="center" vertical="center"/>
    </xf>
    <xf numFmtId="3" fontId="43" fillId="28" borderId="53" xfId="0" applyNumberFormat="1" applyFont="1" applyFill="1" applyBorder="1" applyAlignment="1" applyProtection="1">
      <alignment horizontal="center" vertical="center"/>
      <protection locked="0"/>
    </xf>
    <xf numFmtId="10" fontId="208" fillId="2" borderId="0" xfId="0" applyNumberFormat="1" applyFont="1" applyFill="1" applyAlignment="1" applyProtection="1">
      <alignment horizontal="center" vertical="center"/>
      <protection locked="0"/>
    </xf>
    <xf numFmtId="0" fontId="249" fillId="2" borderId="89" xfId="0" applyFont="1" applyFill="1" applyBorder="1" applyProtection="1">
      <protection locked="0"/>
    </xf>
    <xf numFmtId="0" fontId="50" fillId="2" borderId="0" xfId="0" applyFont="1" applyFill="1" applyBorder="1" applyAlignment="1" applyProtection="1">
      <alignment horizontal="center" vertical="center" wrapText="1"/>
      <protection locked="0"/>
    </xf>
    <xf numFmtId="0" fontId="50" fillId="2" borderId="0" xfId="0" applyNumberFormat="1" applyFont="1" applyFill="1" applyBorder="1" applyAlignment="1" applyProtection="1">
      <alignment horizontal="center" vertical="center" wrapText="1"/>
      <protection locked="0"/>
    </xf>
    <xf numFmtId="0" fontId="50" fillId="2" borderId="12" xfId="0" applyNumberFormat="1" applyFont="1" applyFill="1" applyBorder="1" applyAlignment="1" applyProtection="1">
      <alignment horizontal="center" vertical="center" wrapText="1"/>
      <protection locked="0"/>
    </xf>
    <xf numFmtId="3" fontId="43" fillId="26" borderId="103" xfId="0" applyNumberFormat="1" applyFont="1" applyFill="1" applyBorder="1" applyAlignment="1" applyProtection="1">
      <alignment vertical="center" wrapText="1"/>
      <protection locked="0"/>
    </xf>
    <xf numFmtId="3" fontId="43" fillId="26" borderId="103" xfId="0" applyNumberFormat="1" applyFont="1" applyFill="1" applyBorder="1" applyAlignment="1" applyProtection="1">
      <alignment horizontal="center" vertical="center"/>
      <protection locked="0"/>
    </xf>
    <xf numFmtId="9" fontId="39" fillId="26" borderId="103" xfId="0" applyNumberFormat="1" applyFont="1" applyFill="1" applyBorder="1" applyAlignment="1" applyProtection="1">
      <alignment horizontal="center" vertical="center"/>
      <protection locked="0"/>
    </xf>
    <xf numFmtId="9" fontId="39" fillId="26" borderId="97" xfId="0" applyNumberFormat="1" applyFont="1" applyFill="1" applyBorder="1" applyAlignment="1" applyProtection="1">
      <alignment horizontal="center" vertical="center"/>
      <protection locked="0"/>
    </xf>
    <xf numFmtId="3" fontId="43" fillId="2" borderId="0" xfId="0" applyNumberFormat="1" applyFont="1" applyFill="1" applyAlignment="1" applyProtection="1">
      <alignment horizontal="center" vertical="center" wrapText="1"/>
      <protection locked="0"/>
    </xf>
    <xf numFmtId="3" fontId="39" fillId="2" borderId="119" xfId="0" applyNumberFormat="1" applyFont="1" applyFill="1" applyBorder="1" applyAlignment="1" applyProtection="1">
      <alignment horizontal="center" vertical="center"/>
      <protection locked="0"/>
    </xf>
    <xf numFmtId="3" fontId="39" fillId="26" borderId="103" xfId="0" applyNumberFormat="1" applyFont="1" applyFill="1" applyBorder="1" applyAlignment="1" applyProtection="1">
      <alignment horizontal="center" vertical="center"/>
      <protection locked="0"/>
    </xf>
    <xf numFmtId="10" fontId="208" fillId="2" borderId="138" xfId="0" applyNumberFormat="1" applyFont="1" applyFill="1" applyBorder="1" applyAlignment="1" applyProtection="1">
      <alignment horizontal="center" vertical="center"/>
      <protection locked="0"/>
    </xf>
    <xf numFmtId="9" fontId="70" fillId="26" borderId="35" xfId="5151" applyNumberFormat="1" applyFont="1" applyFill="1" applyBorder="1" applyAlignment="1">
      <alignment horizontal="center" vertical="center" wrapText="1"/>
    </xf>
    <xf numFmtId="0" fontId="0" fillId="2" borderId="138" xfId="0" applyFill="1" applyBorder="1" applyProtection="1">
      <protection locked="0"/>
    </xf>
    <xf numFmtId="0" fontId="39" fillId="2" borderId="138" xfId="71" applyNumberFormat="1" applyFont="1" applyFill="1" applyBorder="1" applyAlignment="1" applyProtection="1">
      <alignment horizontal="center" vertical="center"/>
      <protection locked="0"/>
    </xf>
    <xf numFmtId="43" fontId="5" fillId="28" borderId="35" xfId="71" applyFont="1" applyFill="1" applyBorder="1" applyProtection="1">
      <protection locked="0"/>
    </xf>
    <xf numFmtId="179" fontId="5" fillId="28" borderId="35" xfId="71" applyNumberFormat="1" applyFont="1" applyFill="1" applyBorder="1" applyProtection="1">
      <protection locked="0"/>
    </xf>
    <xf numFmtId="181" fontId="5" fillId="28" borderId="35" xfId="71" applyNumberFormat="1" applyFont="1" applyFill="1" applyBorder="1" applyProtection="1">
      <protection locked="0"/>
    </xf>
    <xf numFmtId="43" fontId="4" fillId="28" borderId="35" xfId="71" quotePrefix="1" applyFont="1" applyFill="1" applyBorder="1" applyProtection="1">
      <protection locked="0"/>
    </xf>
    <xf numFmtId="43" fontId="242"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243"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4" fillId="28" borderId="35" xfId="71" applyFont="1" applyFill="1" applyBorder="1" applyProtection="1">
      <protection locked="0"/>
    </xf>
    <xf numFmtId="43" fontId="5" fillId="28" borderId="35" xfId="71" applyFont="1" applyFill="1" applyBorder="1" applyAlignment="1" applyProtection="1">
      <alignment horizontal="right"/>
      <protection locked="0"/>
    </xf>
    <xf numFmtId="179" fontId="4" fillId="28" borderId="35" xfId="71" applyNumberFormat="1" applyFont="1" applyFill="1" applyBorder="1" applyProtection="1">
      <protection locked="0"/>
    </xf>
    <xf numFmtId="198" fontId="5" fillId="28" borderId="35" xfId="71" applyNumberFormat="1" applyFont="1" applyFill="1" applyBorder="1" applyProtection="1">
      <protection locked="0"/>
    </xf>
    <xf numFmtId="40" fontId="0" fillId="2" borderId="0" xfId="0" applyNumberFormat="1" applyFill="1"/>
    <xf numFmtId="181" fontId="5" fillId="28" borderId="35" xfId="71" applyNumberFormat="1" applyFont="1" applyFill="1" applyBorder="1" applyAlignment="1" applyProtection="1">
      <alignment horizontal="right"/>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217" fillId="2" borderId="0" xfId="0" applyFont="1" applyFill="1" applyAlignment="1">
      <alignment wrapText="1"/>
    </xf>
    <xf numFmtId="0" fontId="11" fillId="28" borderId="0" xfId="0" applyFont="1" applyFill="1" applyBorder="1"/>
    <xf numFmtId="9" fontId="70" fillId="26" borderId="35" xfId="5151" applyNumberFormat="1" applyFont="1" applyFill="1" applyBorder="1" applyAlignment="1">
      <alignment horizontal="center" vertical="center" wrapText="1"/>
    </xf>
    <xf numFmtId="43" fontId="0" fillId="2" borderId="0" xfId="0" applyNumberFormat="1" applyFill="1"/>
    <xf numFmtId="0" fontId="0" fillId="2" borderId="0" xfId="0" applyFill="1" applyAlignment="1">
      <alignment horizontal="left" wrapText="1"/>
    </xf>
    <xf numFmtId="39" fontId="40" fillId="2" borderId="0" xfId="0" applyNumberFormat="1" applyFont="1" applyFill="1" applyBorder="1" applyAlignment="1" applyProtection="1">
      <alignment horizontal="center"/>
      <protection locked="0"/>
    </xf>
    <xf numFmtId="39" fontId="39" fillId="2" borderId="0" xfId="0" applyNumberFormat="1" applyFont="1" applyFill="1" applyBorder="1" applyAlignment="1" applyProtection="1">
      <alignment horizontal="center"/>
      <protection locked="0"/>
    </xf>
    <xf numFmtId="39" fontId="56" fillId="2" borderId="0" xfId="0" applyNumberFormat="1" applyFont="1" applyFill="1" applyBorder="1" applyAlignment="1" applyProtection="1">
      <alignment horizontal="left"/>
      <protection locked="0"/>
    </xf>
    <xf numFmtId="39" fontId="56" fillId="2" borderId="0" xfId="0" applyNumberFormat="1" applyFont="1" applyFill="1" applyBorder="1" applyAlignment="1" applyProtection="1">
      <alignment horizontal="center"/>
      <protection locked="0"/>
    </xf>
    <xf numFmtId="0" fontId="39" fillId="2" borderId="12" xfId="0" applyFont="1" applyFill="1" applyBorder="1" applyAlignment="1" applyProtection="1">
      <alignment horizontal="center" vertical="center"/>
      <protection locked="0"/>
    </xf>
    <xf numFmtId="0" fontId="43" fillId="2" borderId="5" xfId="0" applyFont="1" applyFill="1" applyBorder="1" applyAlignment="1" applyProtection="1">
      <protection locked="0"/>
    </xf>
    <xf numFmtId="39" fontId="8" fillId="2" borderId="5" xfId="0" applyNumberFormat="1" applyFont="1" applyFill="1" applyBorder="1" applyAlignment="1" applyProtection="1">
      <alignment horizontal="center"/>
      <protection locked="0"/>
    </xf>
    <xf numFmtId="0" fontId="43" fillId="2" borderId="5" xfId="0" applyNumberFormat="1" applyFont="1" applyFill="1" applyBorder="1" applyAlignment="1" applyProtection="1">
      <alignment vertical="center"/>
      <protection locked="0"/>
    </xf>
    <xf numFmtId="0" fontId="43" fillId="2" borderId="5" xfId="0" applyFont="1" applyFill="1" applyBorder="1" applyAlignment="1" applyProtection="1">
      <alignment horizontal="center" vertical="center"/>
      <protection locked="0"/>
    </xf>
    <xf numFmtId="0" fontId="43" fillId="2" borderId="112" xfId="0" applyFont="1" applyFill="1" applyBorder="1" applyAlignment="1" applyProtection="1">
      <alignment horizontal="center" vertical="center"/>
      <protection locked="0"/>
    </xf>
    <xf numFmtId="17" fontId="5" fillId="28" borderId="53" xfId="0" applyNumberFormat="1" applyFont="1" applyFill="1" applyBorder="1"/>
    <xf numFmtId="43" fontId="5" fillId="28" borderId="53" xfId="71" applyFont="1" applyFill="1" applyBorder="1" applyProtection="1">
      <protection locked="0"/>
    </xf>
    <xf numFmtId="0" fontId="0" fillId="28" borderId="103" xfId="0" applyFill="1" applyBorder="1"/>
    <xf numFmtId="43" fontId="0" fillId="28" borderId="103" xfId="0" applyNumberFormat="1" applyFill="1" applyBorder="1"/>
    <xf numFmtId="0" fontId="0" fillId="28" borderId="0" xfId="0" applyFill="1" applyBorder="1"/>
    <xf numFmtId="9" fontId="70" fillId="26" borderId="35" xfId="5151" applyNumberFormat="1" applyFont="1" applyFill="1" applyBorder="1" applyAlignment="1">
      <alignment horizontal="center" vertical="center" wrapText="1"/>
    </xf>
    <xf numFmtId="3" fontId="208" fillId="28" borderId="35" xfId="0" applyNumberFormat="1" applyFont="1" applyFill="1" applyBorder="1" applyAlignment="1" applyProtection="1">
      <alignment horizontal="center" vertical="center"/>
      <protection locked="0"/>
    </xf>
    <xf numFmtId="181" fontId="11" fillId="2" borderId="110" xfId="71" applyNumberFormat="1" applyFont="1" applyFill="1" applyBorder="1" applyAlignment="1">
      <alignment horizontal="center"/>
    </xf>
    <xf numFmtId="3" fontId="205" fillId="2" borderId="40"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center" vertical="center"/>
      <protection locked="0"/>
    </xf>
    <xf numFmtId="0" fontId="56" fillId="2" borderId="40" xfId="0" applyFont="1" applyFill="1" applyBorder="1" applyAlignment="1" applyProtection="1">
      <alignment horizontal="center" vertical="center" wrapText="1"/>
      <protection locked="0"/>
    </xf>
    <xf numFmtId="44" fontId="7" fillId="2" borderId="0" xfId="0" applyNumberFormat="1" applyFont="1" applyFill="1"/>
    <xf numFmtId="288" fontId="56" fillId="2" borderId="37" xfId="0" applyNumberFormat="1" applyFont="1" applyFill="1" applyBorder="1" applyAlignment="1" applyProtection="1">
      <alignment horizontal="center"/>
    </xf>
    <xf numFmtId="288" fontId="56" fillId="2" borderId="107" xfId="0" applyNumberFormat="1" applyFont="1" applyFill="1" applyBorder="1" applyAlignment="1" applyProtection="1">
      <alignment horizontal="center"/>
    </xf>
    <xf numFmtId="10" fontId="56" fillId="28" borderId="8" xfId="0" applyNumberFormat="1" applyFont="1" applyFill="1" applyBorder="1" applyAlignment="1">
      <alignment horizontal="center"/>
    </xf>
    <xf numFmtId="0" fontId="0" fillId="28" borderId="122" xfId="0" applyFill="1" applyBorder="1" applyAlignment="1">
      <alignment horizontal="left" wrapText="1"/>
    </xf>
    <xf numFmtId="0" fontId="211" fillId="26" borderId="122" xfId="0" applyFont="1" applyFill="1" applyBorder="1" applyAlignment="1">
      <alignment horizontal="center"/>
    </xf>
    <xf numFmtId="0" fontId="0" fillId="28" borderId="122" xfId="0" applyFill="1" applyBorder="1" applyAlignment="1">
      <alignment horizontal="left"/>
    </xf>
    <xf numFmtId="0" fontId="220" fillId="2" borderId="0" xfId="0" applyFont="1" applyFill="1" applyAlignment="1">
      <alignment vertical="top"/>
    </xf>
    <xf numFmtId="0" fontId="45" fillId="2" borderId="0" xfId="0" applyFont="1" applyFill="1" applyAlignment="1">
      <alignment horizontal="left" vertical="center"/>
    </xf>
    <xf numFmtId="0" fontId="55" fillId="2" borderId="0" xfId="0" applyFont="1" applyFill="1" applyAlignment="1">
      <alignment horizontal="left" vertical="top"/>
    </xf>
    <xf numFmtId="0" fontId="215" fillId="2" borderId="0" xfId="0" applyFont="1" applyFill="1" applyAlignment="1">
      <alignment horizontal="left" vertical="top" wrapText="1"/>
    </xf>
    <xf numFmtId="0" fontId="11" fillId="2" borderId="0" xfId="0" applyFont="1" applyFill="1" applyAlignment="1">
      <alignment horizontal="left" vertical="top" wrapText="1"/>
    </xf>
    <xf numFmtId="3" fontId="0" fillId="28" borderId="136" xfId="0" applyNumberFormat="1" applyFill="1" applyBorder="1" applyAlignment="1">
      <alignment vertical="top"/>
    </xf>
    <xf numFmtId="3" fontId="0" fillId="28" borderId="41" xfId="0" applyNumberFormat="1" applyFill="1" applyBorder="1" applyAlignment="1">
      <alignment vertical="top"/>
    </xf>
    <xf numFmtId="0" fontId="42" fillId="2" borderId="0" xfId="0" applyFont="1" applyFill="1" applyAlignment="1">
      <alignment horizontal="left" vertical="center"/>
    </xf>
    <xf numFmtId="0" fontId="89" fillId="92" borderId="0" xfId="0" applyFont="1" applyFill="1" applyAlignment="1">
      <alignment horizontal="left" vertical="center"/>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0" fontId="89" fillId="92" borderId="0" xfId="0" applyFont="1" applyFill="1" applyAlignment="1">
      <alignment horizontal="left" vertical="center" wrapText="1"/>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left" vertical="center" wrapText="1"/>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xf numFmtId="9" fontId="70" fillId="26" borderId="143" xfId="5151" applyNumberFormat="1" applyFont="1" applyFill="1" applyBorder="1" applyAlignment="1">
      <alignment horizontal="center" vertical="center" wrapText="1"/>
    </xf>
    <xf numFmtId="9" fontId="70" fillId="26" borderId="38" xfId="5151" applyNumberFormat="1" applyFont="1" applyFill="1" applyBorder="1" applyAlignment="1">
      <alignment horizontal="center" vertical="center" wrapText="1"/>
    </xf>
    <xf numFmtId="0" fontId="0" fillId="0" borderId="38" xfId="0" applyBorder="1" applyAlignment="1"/>
    <xf numFmtId="9" fontId="70" fillId="26" borderId="35" xfId="5151" applyNumberFormat="1" applyFont="1" applyFill="1" applyBorder="1" applyAlignment="1">
      <alignment horizontal="center" vertical="center" wrapText="1"/>
    </xf>
  </cellXfs>
  <cellStyles count="9772">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0"/>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20333"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2817665"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9165550" y="1502834"/>
          <a:ext cx="2570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20588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2621441" cy="234496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6</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8403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3908612</xdr:colOff>
      <xdr:row>8</xdr:row>
      <xdr:rowOff>116541</xdr:rowOff>
    </xdr:from>
    <xdr:to>
      <xdr:col>6</xdr:col>
      <xdr:colOff>146462</xdr:colOff>
      <xdr:row>10</xdr:row>
      <xdr:rowOff>5603</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5554512" y="1640541"/>
          <a:ext cx="2473550" cy="2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246071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69839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1083304"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baseColWidth="10" defaultColWidth="9.1640625" defaultRowHeight="15"/>
  <cols>
    <col min="1" max="1" width="9.1640625" style="9"/>
    <col min="2" max="2" width="32.1640625" style="27" customWidth="1"/>
    <col min="3" max="3" width="114.33203125" style="9" customWidth="1"/>
    <col min="4" max="4" width="8.1640625" style="9" customWidth="1"/>
    <col min="5" max="16384" width="9.1640625" style="9"/>
  </cols>
  <sheetData>
    <row r="1" spans="1:3" ht="174" customHeight="1"/>
    <row r="3" spans="1:3" ht="20">
      <c r="B3" s="871" t="s">
        <v>166</v>
      </c>
      <c r="C3" s="871"/>
    </row>
    <row r="4" spans="1:3" ht="11.25" customHeight="1"/>
    <row r="5" spans="1:3" s="30" customFormat="1" ht="25.5" customHeight="1">
      <c r="B5" s="60" t="s">
        <v>405</v>
      </c>
      <c r="C5" s="60" t="s">
        <v>165</v>
      </c>
    </row>
    <row r="6" spans="1:3" s="176" customFormat="1" ht="48" customHeight="1">
      <c r="A6" s="241"/>
      <c r="B6" s="608" t="s">
        <v>162</v>
      </c>
      <c r="C6" s="656" t="s">
        <v>582</v>
      </c>
    </row>
    <row r="7" spans="1:3" s="176" customFormat="1" ht="21" customHeight="1">
      <c r="A7" s="241"/>
      <c r="B7" s="603" t="s">
        <v>532</v>
      </c>
      <c r="C7" s="657" t="s">
        <v>595</v>
      </c>
    </row>
    <row r="8" spans="1:3" s="176" customFormat="1" ht="32.25" customHeight="1">
      <c r="B8" s="603" t="s">
        <v>353</v>
      </c>
      <c r="C8" s="658" t="s">
        <v>583</v>
      </c>
    </row>
    <row r="9" spans="1:3" s="176" customFormat="1" ht="27.75" customHeight="1">
      <c r="B9" s="603" t="s">
        <v>161</v>
      </c>
      <c r="C9" s="658" t="s">
        <v>584</v>
      </c>
    </row>
    <row r="10" spans="1:3" s="176" customFormat="1" ht="33" customHeight="1">
      <c r="B10" s="603" t="s">
        <v>580</v>
      </c>
      <c r="C10" s="657" t="s">
        <v>588</v>
      </c>
    </row>
    <row r="11" spans="1:3" s="176" customFormat="1" ht="26.25" customHeight="1">
      <c r="B11" s="617" t="s">
        <v>354</v>
      </c>
      <c r="C11" s="660" t="s">
        <v>585</v>
      </c>
    </row>
    <row r="12" spans="1:3" s="176" customFormat="1" ht="39.75" customHeight="1">
      <c r="B12" s="603" t="s">
        <v>355</v>
      </c>
      <c r="C12" s="658" t="s">
        <v>586</v>
      </c>
    </row>
    <row r="13" spans="1:3" s="176" customFormat="1" ht="18" customHeight="1">
      <c r="B13" s="603" t="s">
        <v>356</v>
      </c>
      <c r="C13" s="658" t="s">
        <v>587</v>
      </c>
    </row>
    <row r="14" spans="1:3" s="176" customFormat="1" ht="13.5" customHeight="1">
      <c r="B14" s="603"/>
      <c r="C14" s="659"/>
    </row>
    <row r="15" spans="1:3" s="176" customFormat="1" ht="18" customHeight="1">
      <c r="B15" s="603" t="s">
        <v>650</v>
      </c>
      <c r="C15" s="657" t="s">
        <v>648</v>
      </c>
    </row>
    <row r="16" spans="1:3" s="176" customFormat="1" ht="8.25" customHeight="1">
      <c r="B16" s="603"/>
      <c r="C16" s="659"/>
    </row>
    <row r="17" spans="2:3" s="176" customFormat="1" ht="33" customHeight="1">
      <c r="B17" s="661" t="s">
        <v>581</v>
      </c>
      <c r="C17" s="662" t="s">
        <v>649</v>
      </c>
    </row>
    <row r="18" spans="2:3" s="103" customFormat="1" ht="1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89"/>
  <sheetViews>
    <sheetView topLeftCell="A133" zoomScale="90" zoomScaleNormal="90" zoomScaleSheetLayoutView="80" zoomScalePageLayoutView="85" workbookViewId="0">
      <selection activeCell="AF326" sqref="AF326"/>
    </sheetView>
  </sheetViews>
  <sheetFormatPr baseColWidth="10" defaultColWidth="9.1640625" defaultRowHeight="14" outlineLevelRow="1" outlineLevelCol="1"/>
  <cols>
    <col min="1" max="1" width="4.6640625" style="500" customWidth="1"/>
    <col min="2" max="2" width="52" style="252" bestFit="1" customWidth="1"/>
    <col min="3" max="3" width="14" style="252" customWidth="1"/>
    <col min="4" max="4" width="18.1640625" style="251" customWidth="1"/>
    <col min="5" max="8" width="10.5" style="251" customWidth="1" outlineLevel="1"/>
    <col min="9" max="13" width="10.1640625" style="251" bestFit="1" customWidth="1" outlineLevel="1"/>
    <col min="14" max="14" width="12.5" style="251" customWidth="1" outlineLevel="1"/>
    <col min="15" max="15" width="17.5" style="251" customWidth="1"/>
    <col min="16" max="24" width="9.5" style="251" customWidth="1" outlineLevel="1"/>
    <col min="25" max="25" width="14.1640625" style="253" customWidth="1"/>
    <col min="26" max="26" width="14.5" style="253" customWidth="1"/>
    <col min="27" max="27" width="16.83203125" style="253" customWidth="1"/>
    <col min="28" max="28" width="17.5" style="253" customWidth="1"/>
    <col min="29" max="35" width="14.5" style="253" customWidth="1"/>
    <col min="36" max="38" width="15" style="253" customWidth="1"/>
    <col min="39" max="39" width="14.33203125" style="254" customWidth="1"/>
    <col min="40" max="40" width="14.5" style="251" customWidth="1"/>
    <col min="41" max="41" width="14.83203125" style="251" customWidth="1"/>
    <col min="42" max="42" width="14" style="251" customWidth="1"/>
    <col min="43" max="43" width="9.6640625" style="251" customWidth="1"/>
    <col min="44" max="44" width="11.1640625" style="251" customWidth="1"/>
    <col min="45" max="45" width="12.1640625" style="251" customWidth="1"/>
    <col min="46" max="46" width="6.5" style="251" bestFit="1" customWidth="1"/>
    <col min="47" max="51" width="9.1640625" style="251"/>
    <col min="52" max="52" width="6.5" style="251" bestFit="1" customWidth="1"/>
    <col min="53" max="16384" width="9.1640625" style="251"/>
  </cols>
  <sheetData>
    <row r="1" spans="1:39" ht="164.25" customHeight="1"/>
    <row r="2" spans="1:39" ht="23.25" customHeight="1" thickBot="1"/>
    <row r="3" spans="1:39" ht="25.5" customHeight="1" thickBot="1">
      <c r="B3" s="929" t="s">
        <v>163</v>
      </c>
      <c r="C3" s="255" t="s">
        <v>167</v>
      </c>
      <c r="D3" s="498"/>
      <c r="E3" s="256"/>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row>
    <row r="4" spans="1:39" ht="24" customHeight="1" thickBot="1">
      <c r="B4" s="929"/>
      <c r="C4" s="259" t="s">
        <v>164</v>
      </c>
      <c r="D4" s="260"/>
      <c r="E4" s="261"/>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8"/>
    </row>
    <row r="5" spans="1:39" ht="29.25" customHeight="1" thickBot="1">
      <c r="B5" s="556"/>
      <c r="C5" s="911" t="s">
        <v>531</v>
      </c>
      <c r="D5" s="912"/>
      <c r="E5" s="261"/>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8"/>
    </row>
    <row r="6" spans="1:39" ht="20.25" customHeight="1">
      <c r="B6" s="262"/>
      <c r="C6" s="263"/>
      <c r="D6" s="264"/>
      <c r="E6" s="264"/>
      <c r="F6" s="264"/>
      <c r="G6" s="264"/>
      <c r="H6" s="264"/>
      <c r="I6" s="264"/>
      <c r="J6" s="264"/>
      <c r="K6" s="264"/>
      <c r="L6" s="264"/>
      <c r="M6" s="264"/>
      <c r="N6" s="264"/>
      <c r="O6" s="264"/>
      <c r="P6" s="264"/>
      <c r="Q6" s="264"/>
      <c r="R6" s="264"/>
      <c r="S6" s="264"/>
      <c r="T6" s="264"/>
      <c r="U6" s="264"/>
      <c r="V6" s="264"/>
      <c r="W6" s="264"/>
      <c r="X6" s="264"/>
      <c r="Y6" s="265"/>
      <c r="Z6" s="265"/>
      <c r="AA6" s="265"/>
      <c r="AB6" s="265"/>
      <c r="AC6" s="265"/>
      <c r="AD6" s="265"/>
      <c r="AE6" s="265"/>
      <c r="AF6" s="266"/>
      <c r="AG6" s="266"/>
      <c r="AH6" s="266"/>
      <c r="AI6" s="266"/>
      <c r="AJ6" s="266"/>
      <c r="AK6" s="266"/>
      <c r="AL6" s="266"/>
      <c r="AM6" s="267"/>
    </row>
    <row r="7" spans="1:39" ht="70.5" customHeight="1">
      <c r="B7" s="929" t="s">
        <v>485</v>
      </c>
      <c r="C7" s="928" t="s">
        <v>613</v>
      </c>
      <c r="D7" s="928"/>
      <c r="E7" s="928"/>
      <c r="F7" s="928"/>
      <c r="G7" s="928"/>
      <c r="H7" s="928"/>
      <c r="I7" s="928"/>
      <c r="J7" s="928"/>
      <c r="K7" s="928"/>
      <c r="L7" s="928"/>
      <c r="M7" s="928"/>
      <c r="N7" s="928"/>
      <c r="O7" s="928"/>
      <c r="P7" s="928"/>
      <c r="Q7" s="928"/>
      <c r="R7" s="928"/>
      <c r="S7" s="928"/>
      <c r="T7" s="928"/>
      <c r="U7" s="928"/>
      <c r="V7" s="928"/>
      <c r="W7" s="928"/>
      <c r="X7" s="928"/>
      <c r="Y7" s="597"/>
      <c r="Z7" s="597"/>
      <c r="AA7" s="597"/>
      <c r="AB7" s="597"/>
      <c r="AC7" s="597"/>
      <c r="AD7" s="597"/>
      <c r="AE7" s="268"/>
      <c r="AF7" s="268"/>
      <c r="AG7" s="268"/>
      <c r="AH7" s="268"/>
      <c r="AI7" s="268"/>
      <c r="AJ7" s="268"/>
      <c r="AK7" s="268"/>
      <c r="AL7" s="268"/>
    </row>
    <row r="8" spans="1:39" s="269" customFormat="1" ht="58.5" customHeight="1">
      <c r="A8" s="500"/>
      <c r="B8" s="929"/>
      <c r="C8" s="928" t="s">
        <v>552</v>
      </c>
      <c r="D8" s="928"/>
      <c r="E8" s="928"/>
      <c r="F8" s="928"/>
      <c r="G8" s="928"/>
      <c r="H8" s="928"/>
      <c r="I8" s="928"/>
      <c r="J8" s="928"/>
      <c r="K8" s="928"/>
      <c r="L8" s="928"/>
      <c r="M8" s="928"/>
      <c r="N8" s="928"/>
      <c r="O8" s="928"/>
      <c r="P8" s="928"/>
      <c r="Q8" s="928"/>
      <c r="R8" s="928"/>
      <c r="S8" s="928"/>
      <c r="T8" s="928"/>
      <c r="U8" s="928"/>
      <c r="V8" s="928"/>
      <c r="W8" s="928"/>
      <c r="X8" s="928"/>
      <c r="Y8" s="597"/>
      <c r="Z8" s="597"/>
      <c r="AA8" s="597"/>
      <c r="AB8" s="597"/>
      <c r="AC8" s="597"/>
      <c r="AD8" s="597"/>
      <c r="AE8" s="270"/>
      <c r="AF8" s="253"/>
      <c r="AG8" s="253"/>
      <c r="AH8" s="253"/>
      <c r="AI8" s="253"/>
      <c r="AJ8" s="253"/>
      <c r="AK8" s="253"/>
      <c r="AL8" s="253"/>
      <c r="AM8" s="254"/>
    </row>
    <row r="9" spans="1:39" s="269" customFormat="1" ht="57.75" customHeight="1">
      <c r="A9" s="500"/>
      <c r="B9" s="271"/>
      <c r="C9" s="928" t="s">
        <v>551</v>
      </c>
      <c r="D9" s="928"/>
      <c r="E9" s="928"/>
      <c r="F9" s="928"/>
      <c r="G9" s="928"/>
      <c r="H9" s="928"/>
      <c r="I9" s="928"/>
      <c r="J9" s="928"/>
      <c r="K9" s="928"/>
      <c r="L9" s="928"/>
      <c r="M9" s="928"/>
      <c r="N9" s="928"/>
      <c r="O9" s="928"/>
      <c r="P9" s="928"/>
      <c r="Q9" s="928"/>
      <c r="R9" s="928"/>
      <c r="S9" s="928"/>
      <c r="T9" s="928"/>
      <c r="U9" s="928"/>
      <c r="V9" s="928"/>
      <c r="W9" s="928"/>
      <c r="X9" s="928"/>
      <c r="Y9" s="597"/>
      <c r="Z9" s="597"/>
      <c r="AA9" s="597"/>
      <c r="AB9" s="597"/>
      <c r="AC9" s="597"/>
      <c r="AD9" s="597"/>
      <c r="AE9" s="270"/>
      <c r="AF9" s="253"/>
      <c r="AG9" s="253"/>
      <c r="AH9" s="253"/>
      <c r="AI9" s="253"/>
      <c r="AJ9" s="253"/>
      <c r="AK9" s="253"/>
      <c r="AL9" s="253"/>
      <c r="AM9" s="254"/>
    </row>
    <row r="10" spans="1:39" ht="41.25" customHeight="1">
      <c r="B10" s="273"/>
      <c r="C10" s="928" t="s">
        <v>616</v>
      </c>
      <c r="D10" s="928"/>
      <c r="E10" s="928"/>
      <c r="F10" s="928"/>
      <c r="G10" s="928"/>
      <c r="H10" s="928"/>
      <c r="I10" s="928"/>
      <c r="J10" s="928"/>
      <c r="K10" s="928"/>
      <c r="L10" s="928"/>
      <c r="M10" s="928"/>
      <c r="N10" s="928"/>
      <c r="O10" s="928"/>
      <c r="P10" s="928"/>
      <c r="Q10" s="928"/>
      <c r="R10" s="928"/>
      <c r="S10" s="928"/>
      <c r="T10" s="928"/>
      <c r="U10" s="928"/>
      <c r="V10" s="928"/>
      <c r="W10" s="928"/>
      <c r="X10" s="928"/>
      <c r="Y10" s="597"/>
      <c r="Z10" s="597"/>
      <c r="AA10" s="597"/>
      <c r="AB10" s="597"/>
      <c r="AC10" s="597"/>
      <c r="AD10" s="597"/>
      <c r="AE10" s="270"/>
      <c r="AF10" s="274"/>
      <c r="AG10" s="274"/>
      <c r="AH10" s="274"/>
      <c r="AI10" s="274"/>
      <c r="AJ10" s="274"/>
      <c r="AK10" s="274"/>
      <c r="AL10" s="274"/>
    </row>
    <row r="11" spans="1:39" ht="53.25" customHeight="1">
      <c r="C11" s="928" t="s">
        <v>602</v>
      </c>
      <c r="D11" s="928"/>
      <c r="E11" s="928"/>
      <c r="F11" s="928"/>
      <c r="G11" s="928"/>
      <c r="H11" s="928"/>
      <c r="I11" s="928"/>
      <c r="J11" s="928"/>
      <c r="K11" s="928"/>
      <c r="L11" s="928"/>
      <c r="M11" s="928"/>
      <c r="N11" s="928"/>
      <c r="O11" s="928"/>
      <c r="P11" s="928"/>
      <c r="Q11" s="928"/>
      <c r="R11" s="928"/>
      <c r="S11" s="928"/>
      <c r="T11" s="928"/>
      <c r="U11" s="928"/>
      <c r="V11" s="928"/>
      <c r="W11" s="928"/>
      <c r="X11" s="928"/>
      <c r="Y11" s="597"/>
      <c r="Z11" s="597"/>
      <c r="AA11" s="597"/>
      <c r="AB11" s="597"/>
      <c r="AC11" s="597"/>
      <c r="AD11" s="597"/>
      <c r="AE11" s="270"/>
      <c r="AF11" s="274"/>
      <c r="AG11" s="274"/>
      <c r="AH11" s="274"/>
      <c r="AI11" s="274"/>
      <c r="AJ11" s="274"/>
      <c r="AK11" s="274"/>
      <c r="AL11" s="274"/>
      <c r="AM11" s="251"/>
    </row>
    <row r="12" spans="1:39" ht="20.25" customHeight="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0"/>
      <c r="AF12" s="274"/>
      <c r="AG12" s="274"/>
      <c r="AH12" s="274"/>
      <c r="AI12" s="274"/>
      <c r="AJ12" s="274"/>
      <c r="AK12" s="274"/>
      <c r="AL12" s="274"/>
      <c r="AM12" s="251"/>
    </row>
    <row r="13" spans="1:39" ht="20.25" customHeight="1">
      <c r="B13" s="929" t="s">
        <v>507</v>
      </c>
      <c r="C13" s="582" t="s">
        <v>502</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270"/>
      <c r="AF13" s="274"/>
      <c r="AG13" s="274"/>
      <c r="AH13" s="274"/>
      <c r="AI13" s="274"/>
      <c r="AJ13" s="274"/>
      <c r="AK13" s="274"/>
      <c r="AL13" s="274"/>
      <c r="AM13" s="251"/>
    </row>
    <row r="14" spans="1:39" ht="20.25" customHeight="1">
      <c r="B14" s="929"/>
      <c r="C14" s="582" t="s">
        <v>503</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270"/>
      <c r="AF14" s="274"/>
      <c r="AG14" s="274"/>
      <c r="AH14" s="274"/>
      <c r="AI14" s="274"/>
      <c r="AJ14" s="274"/>
      <c r="AK14" s="274"/>
      <c r="AL14" s="274"/>
      <c r="AM14" s="251"/>
    </row>
    <row r="15" spans="1:39" ht="20.25" customHeight="1">
      <c r="C15" s="582" t="s">
        <v>504</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270"/>
      <c r="AF15" s="274"/>
      <c r="AG15" s="274"/>
      <c r="AH15" s="274"/>
      <c r="AI15" s="274"/>
      <c r="AJ15" s="274"/>
      <c r="AK15" s="274"/>
      <c r="AL15" s="274"/>
      <c r="AM15" s="251"/>
    </row>
    <row r="16" spans="1:39" ht="20.25" customHeight="1">
      <c r="C16" s="582" t="s">
        <v>505</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270"/>
      <c r="AF16" s="274"/>
      <c r="AG16" s="274"/>
      <c r="AH16" s="274"/>
      <c r="AI16" s="274"/>
      <c r="AJ16" s="274"/>
      <c r="AK16" s="274"/>
      <c r="AL16" s="274"/>
      <c r="AM16" s="251"/>
    </row>
    <row r="17" spans="1:39" ht="23.25" customHeight="1">
      <c r="B17" s="275"/>
      <c r="C17" s="276"/>
      <c r="D17" s="277"/>
      <c r="E17" s="277"/>
      <c r="F17" s="277"/>
      <c r="G17" s="277"/>
      <c r="H17" s="277"/>
      <c r="I17" s="277"/>
      <c r="J17" s="277"/>
      <c r="K17" s="277"/>
      <c r="L17" s="277"/>
      <c r="M17" s="277"/>
      <c r="N17" s="277"/>
      <c r="P17" s="277"/>
      <c r="Q17" s="277"/>
      <c r="R17" s="277"/>
      <c r="S17" s="277"/>
      <c r="T17" s="277"/>
      <c r="U17" s="277"/>
      <c r="V17" s="277"/>
      <c r="W17" s="277"/>
      <c r="X17" s="277"/>
      <c r="Y17" s="268"/>
    </row>
    <row r="18" spans="1:39" ht="16">
      <c r="B18" s="278" t="s">
        <v>227</v>
      </c>
      <c r="C18" s="279"/>
      <c r="E18" s="581"/>
      <c r="O18" s="279"/>
      <c r="Y18" s="268"/>
      <c r="Z18" s="265"/>
      <c r="AA18" s="265"/>
      <c r="AB18" s="265"/>
      <c r="AC18" s="265"/>
      <c r="AD18" s="265"/>
      <c r="AE18" s="265"/>
      <c r="AF18" s="265"/>
      <c r="AG18" s="265"/>
      <c r="AH18" s="265"/>
      <c r="AI18" s="265"/>
      <c r="AJ18" s="265"/>
      <c r="AK18" s="265"/>
      <c r="AL18" s="265"/>
      <c r="AM18" s="280"/>
    </row>
    <row r="19" spans="1:39" s="281" customFormat="1" ht="36" customHeight="1">
      <c r="A19" s="500"/>
      <c r="B19" s="919" t="s">
        <v>203</v>
      </c>
      <c r="C19" s="921" t="s">
        <v>25</v>
      </c>
      <c r="D19" s="282" t="s">
        <v>407</v>
      </c>
      <c r="E19" s="923" t="s">
        <v>201</v>
      </c>
      <c r="F19" s="924"/>
      <c r="G19" s="924"/>
      <c r="H19" s="924"/>
      <c r="I19" s="924"/>
      <c r="J19" s="924"/>
      <c r="K19" s="924"/>
      <c r="L19" s="924"/>
      <c r="M19" s="925"/>
      <c r="N19" s="926" t="s">
        <v>205</v>
      </c>
      <c r="O19" s="282" t="s">
        <v>408</v>
      </c>
      <c r="P19" s="923" t="s">
        <v>204</v>
      </c>
      <c r="Q19" s="924"/>
      <c r="R19" s="924"/>
      <c r="S19" s="924"/>
      <c r="T19" s="924"/>
      <c r="U19" s="924"/>
      <c r="V19" s="924"/>
      <c r="W19" s="924"/>
      <c r="X19" s="925"/>
      <c r="Y19" s="916" t="s">
        <v>229</v>
      </c>
      <c r="Z19" s="917"/>
      <c r="AA19" s="917"/>
      <c r="AB19" s="917"/>
      <c r="AC19" s="917"/>
      <c r="AD19" s="917"/>
      <c r="AE19" s="917"/>
      <c r="AF19" s="917"/>
      <c r="AG19" s="917"/>
      <c r="AH19" s="917"/>
      <c r="AI19" s="917"/>
      <c r="AJ19" s="917"/>
      <c r="AK19" s="917"/>
      <c r="AL19" s="917"/>
      <c r="AM19" s="918"/>
    </row>
    <row r="20" spans="1:39" s="281" customFormat="1" ht="59.25" customHeight="1">
      <c r="A20" s="500"/>
      <c r="B20" s="920"/>
      <c r="C20" s="922"/>
      <c r="D20" s="283">
        <v>2011</v>
      </c>
      <c r="E20" s="283">
        <v>2012</v>
      </c>
      <c r="F20" s="283">
        <v>2013</v>
      </c>
      <c r="G20" s="283">
        <v>2014</v>
      </c>
      <c r="H20" s="283">
        <v>2015</v>
      </c>
      <c r="I20" s="283">
        <v>2016</v>
      </c>
      <c r="J20" s="283">
        <v>2017</v>
      </c>
      <c r="K20" s="283">
        <v>2018</v>
      </c>
      <c r="L20" s="283">
        <v>2019</v>
      </c>
      <c r="M20" s="283">
        <v>2020</v>
      </c>
      <c r="N20" s="927"/>
      <c r="O20" s="283">
        <v>2011</v>
      </c>
      <c r="P20" s="283">
        <v>2012</v>
      </c>
      <c r="Q20" s="283">
        <v>2013</v>
      </c>
      <c r="R20" s="283">
        <v>2014</v>
      </c>
      <c r="S20" s="283">
        <v>2015</v>
      </c>
      <c r="T20" s="283">
        <v>2016</v>
      </c>
      <c r="U20" s="283">
        <v>2017</v>
      </c>
      <c r="V20" s="283">
        <v>2018</v>
      </c>
      <c r="W20" s="283">
        <v>2019</v>
      </c>
      <c r="X20" s="283">
        <v>2020</v>
      </c>
      <c r="Y20" s="283" t="str">
        <f>'1.  LRAMVA Summary'!D52</f>
        <v>Main - Residential</v>
      </c>
      <c r="Z20" s="284" t="str">
        <f>'1.  LRAMVA Summary'!E52</f>
        <v>Main - GS&lt;50 kW</v>
      </c>
      <c r="AA20" s="284" t="str">
        <f>'1.  LRAMVA Summary'!F52</f>
        <v>Main - GS 50 to 4,999 kW</v>
      </c>
      <c r="AB20" s="284" t="str">
        <f>'1.  LRAMVA Summary'!G52</f>
        <v>Main - Large Use</v>
      </c>
      <c r="AC20" s="284" t="str">
        <f>'1.  LRAMVA Summary'!H52</f>
        <v>Main - Streetlighting</v>
      </c>
      <c r="AD20" s="284" t="str">
        <f>'1.  LRAMVA Summary'!I52</f>
        <v>STEI - Residential</v>
      </c>
      <c r="AE20" s="284" t="str">
        <f>'1.  LRAMVA Summary'!J52</f>
        <v>STEI - GS&lt;50 kW</v>
      </c>
      <c r="AF20" s="284" t="str">
        <f>'1.  LRAMVA Summary'!K52</f>
        <v>STEI - GS 50 to 4,999 kW</v>
      </c>
      <c r="AG20" s="284" t="str">
        <f>'1.  LRAMVA Summary'!L52</f>
        <v>STEI - Streetlighting</v>
      </c>
      <c r="AH20" s="284" t="str">
        <f>'1.  LRAMVA Summary'!M52</f>
        <v>STEI- Unmetered Scattered Load</v>
      </c>
      <c r="AI20" s="284" t="str">
        <f>'1.  LRAMVA Summary'!N52</f>
        <v/>
      </c>
      <c r="AJ20" s="284" t="str">
        <f>'1.  LRAMVA Summary'!O52</f>
        <v/>
      </c>
      <c r="AK20" s="284" t="str">
        <f>'1.  LRAMVA Summary'!P52</f>
        <v/>
      </c>
      <c r="AL20" s="284" t="str">
        <f>'1.  LRAMVA Summary'!Q52</f>
        <v/>
      </c>
      <c r="AM20" s="285" t="str">
        <f>'1.  LRAMVA Summary'!R52</f>
        <v>Total</v>
      </c>
    </row>
    <row r="21" spans="1:39" s="291" customFormat="1" ht="15.75" customHeight="1">
      <c r="A21" s="501"/>
      <c r="B21" s="791" t="s">
        <v>735</v>
      </c>
      <c r="C21" s="287"/>
      <c r="D21" s="287"/>
      <c r="E21" s="287"/>
      <c r="F21" s="287"/>
      <c r="G21" s="287"/>
      <c r="H21" s="287"/>
      <c r="I21" s="287"/>
      <c r="J21" s="287"/>
      <c r="K21" s="287"/>
      <c r="L21" s="287"/>
      <c r="M21" s="287"/>
      <c r="N21" s="288"/>
      <c r="O21" s="287"/>
      <c r="P21" s="287"/>
      <c r="Q21" s="287"/>
      <c r="R21" s="287"/>
      <c r="S21" s="287"/>
      <c r="T21" s="287"/>
      <c r="U21" s="287"/>
      <c r="V21" s="287"/>
      <c r="W21" s="287"/>
      <c r="X21" s="287"/>
      <c r="Y21" s="289" t="str">
        <f>'1.  LRAMVA Summary'!D53</f>
        <v>kWh</v>
      </c>
      <c r="Z21" s="289" t="str">
        <f>'1.  LRAMVA Summary'!E53</f>
        <v>kWh</v>
      </c>
      <c r="AA21" s="289" t="str">
        <f>'1.  LRAMVA Summary'!F53</f>
        <v>kW</v>
      </c>
      <c r="AB21" s="289" t="str">
        <f>'1.  LRAMVA Summary'!G53</f>
        <v>kW</v>
      </c>
      <c r="AC21" s="289" t="str">
        <f>'1.  LRAMVA Summary'!H53</f>
        <v>kW</v>
      </c>
      <c r="AD21" s="289" t="str">
        <f>'1.  LRAMVA Summary'!I53</f>
        <v>kWh</v>
      </c>
      <c r="AE21" s="289" t="str">
        <f>'1.  LRAMVA Summary'!J53</f>
        <v>kWh</v>
      </c>
      <c r="AF21" s="289" t="str">
        <f>'1.  LRAMVA Summary'!K53</f>
        <v>kW</v>
      </c>
      <c r="AG21" s="289" t="str">
        <f>'1.  LRAMVA Summary'!L53</f>
        <v>kW</v>
      </c>
      <c r="AH21" s="289" t="str">
        <f>'1.  LRAMVA Summary'!M53</f>
        <v>kWh</v>
      </c>
      <c r="AI21" s="289">
        <f>'1.  LRAMVA Summary'!N53</f>
        <v>0</v>
      </c>
      <c r="AJ21" s="289">
        <f>'1.  LRAMVA Summary'!O53</f>
        <v>0</v>
      </c>
      <c r="AK21" s="289">
        <f>'1.  LRAMVA Summary'!P53</f>
        <v>0</v>
      </c>
      <c r="AL21" s="289">
        <f>'1.  LRAMVA Summary'!Q53</f>
        <v>0</v>
      </c>
      <c r="AM21" s="290"/>
    </row>
    <row r="22" spans="1:39" s="291" customFormat="1" ht="15.75" customHeight="1">
      <c r="A22" s="501"/>
      <c r="B22" s="286" t="s">
        <v>0</v>
      </c>
      <c r="C22" s="287"/>
      <c r="D22" s="287"/>
      <c r="E22" s="287"/>
      <c r="F22" s="287"/>
      <c r="G22" s="287"/>
      <c r="H22" s="287"/>
      <c r="I22" s="287"/>
      <c r="J22" s="287"/>
      <c r="K22" s="287"/>
      <c r="L22" s="287"/>
      <c r="M22" s="287"/>
      <c r="N22" s="288"/>
      <c r="O22" s="287"/>
      <c r="P22" s="287"/>
      <c r="Q22" s="287"/>
      <c r="R22" s="287"/>
      <c r="S22" s="287"/>
      <c r="T22" s="287"/>
      <c r="U22" s="287"/>
      <c r="V22" s="287"/>
      <c r="W22" s="287"/>
      <c r="X22" s="287"/>
      <c r="Y22" s="289"/>
      <c r="Z22" s="289"/>
      <c r="AA22" s="289"/>
      <c r="AB22" s="289"/>
      <c r="AC22" s="289"/>
      <c r="AD22" s="289"/>
      <c r="AE22" s="289"/>
      <c r="AF22" s="289"/>
      <c r="AG22" s="289"/>
      <c r="AH22" s="289"/>
      <c r="AI22" s="289"/>
      <c r="AJ22" s="289"/>
      <c r="AK22" s="289"/>
      <c r="AL22" s="289"/>
      <c r="AM22" s="290"/>
    </row>
    <row r="23" spans="1:39" s="281" customFormat="1" ht="15" customHeight="1" outlineLevel="1">
      <c r="A23" s="500">
        <v>1</v>
      </c>
      <c r="B23" s="292" t="s">
        <v>1</v>
      </c>
      <c r="C23" s="289" t="s">
        <v>17</v>
      </c>
      <c r="D23" s="733">
        <v>73725.554579673553</v>
      </c>
      <c r="E23" s="293">
        <v>73725.554579673553</v>
      </c>
      <c r="F23" s="293">
        <v>73725.554579673553</v>
      </c>
      <c r="G23" s="293">
        <v>73220.563816757465</v>
      </c>
      <c r="H23" s="293">
        <v>51417.73842106673</v>
      </c>
      <c r="I23" s="293">
        <v>0</v>
      </c>
      <c r="J23" s="293"/>
      <c r="K23" s="293"/>
      <c r="L23" s="293"/>
      <c r="M23" s="293"/>
      <c r="N23" s="289"/>
      <c r="O23" s="293">
        <v>10.958052896263069</v>
      </c>
      <c r="P23" s="293">
        <v>10.958052896263071</v>
      </c>
      <c r="Q23" s="293">
        <v>10.958052896263071</v>
      </c>
      <c r="R23" s="293">
        <v>10.393346978751032</v>
      </c>
      <c r="S23" s="293">
        <v>10.393346978751032</v>
      </c>
      <c r="T23" s="293">
        <v>0</v>
      </c>
      <c r="U23" s="293"/>
      <c r="V23" s="293"/>
      <c r="W23" s="293"/>
      <c r="X23" s="293"/>
      <c r="Y23" s="401"/>
      <c r="Z23" s="401"/>
      <c r="AA23" s="401"/>
      <c r="AB23" s="401"/>
      <c r="AC23" s="401"/>
      <c r="AD23" s="401">
        <v>1</v>
      </c>
      <c r="AE23" s="401"/>
      <c r="AF23" s="401"/>
      <c r="AG23" s="401"/>
      <c r="AH23" s="401"/>
      <c r="AI23" s="401"/>
      <c r="AJ23" s="401"/>
      <c r="AK23" s="401"/>
      <c r="AL23" s="401"/>
      <c r="AM23" s="294">
        <f>SUM(Y23:AL23)</f>
        <v>1</v>
      </c>
    </row>
    <row r="24" spans="1:39" s="281" customFormat="1" ht="16" outlineLevel="1">
      <c r="A24" s="500"/>
      <c r="B24" s="292" t="s">
        <v>206</v>
      </c>
      <c r="C24" s="289" t="s">
        <v>155</v>
      </c>
      <c r="D24" s="293">
        <v>0</v>
      </c>
      <c r="E24" s="293">
        <v>0</v>
      </c>
      <c r="F24" s="293">
        <v>0</v>
      </c>
      <c r="G24" s="293">
        <v>0</v>
      </c>
      <c r="H24" s="293">
        <v>0</v>
      </c>
      <c r="I24" s="293">
        <v>0</v>
      </c>
      <c r="J24" s="293"/>
      <c r="K24" s="293"/>
      <c r="L24" s="293"/>
      <c r="M24" s="293"/>
      <c r="N24" s="459"/>
      <c r="O24" s="293">
        <v>0</v>
      </c>
      <c r="P24" s="293">
        <v>0</v>
      </c>
      <c r="Q24" s="293">
        <v>0</v>
      </c>
      <c r="R24" s="293">
        <v>0</v>
      </c>
      <c r="S24" s="293">
        <v>0</v>
      </c>
      <c r="T24" s="293">
        <v>0</v>
      </c>
      <c r="U24" s="293"/>
      <c r="V24" s="293"/>
      <c r="W24" s="293"/>
      <c r="X24" s="293"/>
      <c r="Y24" s="402">
        <f>Y23</f>
        <v>0</v>
      </c>
      <c r="Z24" s="402">
        <f>Z23</f>
        <v>0</v>
      </c>
      <c r="AA24" s="402">
        <f t="shared" ref="AA24:AL24" si="0">AA23</f>
        <v>0</v>
      </c>
      <c r="AB24" s="402">
        <f t="shared" si="0"/>
        <v>0</v>
      </c>
      <c r="AC24" s="402">
        <f t="shared" si="0"/>
        <v>0</v>
      </c>
      <c r="AD24" s="402">
        <f t="shared" si="0"/>
        <v>1</v>
      </c>
      <c r="AE24" s="402">
        <f t="shared" si="0"/>
        <v>0</v>
      </c>
      <c r="AF24" s="402">
        <f t="shared" si="0"/>
        <v>0</v>
      </c>
      <c r="AG24" s="402">
        <f t="shared" si="0"/>
        <v>0</v>
      </c>
      <c r="AH24" s="402">
        <f t="shared" si="0"/>
        <v>0</v>
      </c>
      <c r="AI24" s="402">
        <f t="shared" si="0"/>
        <v>0</v>
      </c>
      <c r="AJ24" s="402">
        <f t="shared" si="0"/>
        <v>0</v>
      </c>
      <c r="AK24" s="402">
        <f t="shared" si="0"/>
        <v>0</v>
      </c>
      <c r="AL24" s="402">
        <f t="shared" si="0"/>
        <v>0</v>
      </c>
      <c r="AM24" s="295"/>
    </row>
    <row r="25" spans="1:39" s="301" customFormat="1" ht="16" outlineLevel="1">
      <c r="A25" s="502"/>
      <c r="B25" s="296"/>
      <c r="C25" s="297"/>
      <c r="D25" s="734"/>
      <c r="E25" s="734"/>
      <c r="F25" s="734"/>
      <c r="G25" s="734"/>
      <c r="H25" s="734"/>
      <c r="I25" s="734"/>
      <c r="J25" s="297"/>
      <c r="K25" s="297"/>
      <c r="L25" s="297"/>
      <c r="M25" s="297"/>
      <c r="O25" s="734"/>
      <c r="P25" s="734"/>
      <c r="Q25" s="734"/>
      <c r="R25" s="734"/>
      <c r="S25" s="734"/>
      <c r="T25" s="734"/>
      <c r="U25" s="297"/>
      <c r="V25" s="297"/>
      <c r="W25" s="297"/>
      <c r="X25" s="297"/>
      <c r="Y25" s="403"/>
      <c r="Z25" s="404"/>
      <c r="AA25" s="404"/>
      <c r="AB25" s="404"/>
      <c r="AC25" s="404"/>
      <c r="AD25" s="404"/>
      <c r="AE25" s="404"/>
      <c r="AF25" s="404"/>
      <c r="AG25" s="404"/>
      <c r="AH25" s="404"/>
      <c r="AI25" s="404"/>
      <c r="AJ25" s="404"/>
      <c r="AK25" s="404"/>
      <c r="AL25" s="404"/>
      <c r="AM25" s="300"/>
    </row>
    <row r="26" spans="1:39" s="281" customFormat="1" ht="16" outlineLevel="1">
      <c r="A26" s="500">
        <v>2</v>
      </c>
      <c r="B26" s="292" t="s">
        <v>2</v>
      </c>
      <c r="C26" s="289" t="s">
        <v>17</v>
      </c>
      <c r="D26" s="293">
        <v>2671.0214692869531</v>
      </c>
      <c r="E26" s="293">
        <v>2671.0214692869531</v>
      </c>
      <c r="F26" s="293">
        <v>2671.0214692869531</v>
      </c>
      <c r="G26" s="293">
        <v>1226.7798312187645</v>
      </c>
      <c r="H26" s="293">
        <v>0</v>
      </c>
      <c r="I26" s="293">
        <v>0</v>
      </c>
      <c r="J26" s="293"/>
      <c r="K26" s="293"/>
      <c r="L26" s="293"/>
      <c r="M26" s="293"/>
      <c r="N26" s="289"/>
      <c r="O26" s="293">
        <v>2.3030418955114893</v>
      </c>
      <c r="P26" s="293">
        <v>2.3030418955114893</v>
      </c>
      <c r="Q26" s="293">
        <v>2.3030418955114893</v>
      </c>
      <c r="R26" s="293">
        <v>0.6880186926615619</v>
      </c>
      <c r="S26" s="293">
        <v>0.6880186926615619</v>
      </c>
      <c r="T26" s="293">
        <v>0</v>
      </c>
      <c r="U26" s="293"/>
      <c r="V26" s="293"/>
      <c r="W26" s="293"/>
      <c r="X26" s="293"/>
      <c r="Y26" s="401"/>
      <c r="Z26" s="401"/>
      <c r="AA26" s="401"/>
      <c r="AB26" s="401"/>
      <c r="AC26" s="401"/>
      <c r="AD26" s="401">
        <v>1</v>
      </c>
      <c r="AE26" s="401"/>
      <c r="AF26" s="401"/>
      <c r="AG26" s="401"/>
      <c r="AH26" s="401"/>
      <c r="AI26" s="401"/>
      <c r="AJ26" s="401"/>
      <c r="AK26" s="401"/>
      <c r="AL26" s="401"/>
      <c r="AM26" s="294">
        <f>SUM(Y26:AL26)</f>
        <v>1</v>
      </c>
    </row>
    <row r="27" spans="1:39" s="281" customFormat="1" ht="16" outlineLevel="1">
      <c r="A27" s="500"/>
      <c r="B27" s="292" t="s">
        <v>206</v>
      </c>
      <c r="C27" s="289" t="s">
        <v>155</v>
      </c>
      <c r="D27" s="293">
        <v>0</v>
      </c>
      <c r="E27" s="293">
        <v>0</v>
      </c>
      <c r="F27" s="293">
        <v>0</v>
      </c>
      <c r="G27" s="293">
        <v>0</v>
      </c>
      <c r="H27" s="293">
        <v>0</v>
      </c>
      <c r="I27" s="293">
        <v>0</v>
      </c>
      <c r="J27" s="293"/>
      <c r="K27" s="293"/>
      <c r="L27" s="293"/>
      <c r="M27" s="293"/>
      <c r="N27" s="459"/>
      <c r="O27" s="293">
        <v>0</v>
      </c>
      <c r="P27" s="293">
        <v>0</v>
      </c>
      <c r="Q27" s="293">
        <v>0</v>
      </c>
      <c r="R27" s="293">
        <v>0</v>
      </c>
      <c r="S27" s="293">
        <v>0</v>
      </c>
      <c r="T27" s="293">
        <v>0</v>
      </c>
      <c r="U27" s="293"/>
      <c r="V27" s="293"/>
      <c r="W27" s="293"/>
      <c r="X27" s="293"/>
      <c r="Y27" s="402">
        <f>Y26</f>
        <v>0</v>
      </c>
      <c r="Z27" s="402">
        <f>Z26</f>
        <v>0</v>
      </c>
      <c r="AA27" s="402">
        <f t="shared" ref="AA27:AL27" si="1">AA26</f>
        <v>0</v>
      </c>
      <c r="AB27" s="402">
        <f t="shared" si="1"/>
        <v>0</v>
      </c>
      <c r="AC27" s="402">
        <f t="shared" si="1"/>
        <v>0</v>
      </c>
      <c r="AD27" s="402">
        <f t="shared" si="1"/>
        <v>1</v>
      </c>
      <c r="AE27" s="402">
        <f t="shared" si="1"/>
        <v>0</v>
      </c>
      <c r="AF27" s="402">
        <f t="shared" si="1"/>
        <v>0</v>
      </c>
      <c r="AG27" s="402">
        <f t="shared" si="1"/>
        <v>0</v>
      </c>
      <c r="AH27" s="402">
        <f t="shared" si="1"/>
        <v>0</v>
      </c>
      <c r="AI27" s="402">
        <f t="shared" si="1"/>
        <v>0</v>
      </c>
      <c r="AJ27" s="402">
        <f t="shared" si="1"/>
        <v>0</v>
      </c>
      <c r="AK27" s="402">
        <f t="shared" si="1"/>
        <v>0</v>
      </c>
      <c r="AL27" s="402">
        <f t="shared" si="1"/>
        <v>0</v>
      </c>
      <c r="AM27" s="295"/>
    </row>
    <row r="28" spans="1:39" s="301" customFormat="1" ht="16" outlineLevel="1">
      <c r="A28" s="502"/>
      <c r="B28" s="296"/>
      <c r="C28" s="297"/>
      <c r="D28" s="735"/>
      <c r="E28" s="735"/>
      <c r="F28" s="735"/>
      <c r="G28" s="735"/>
      <c r="H28" s="735"/>
      <c r="I28" s="735"/>
      <c r="J28" s="302"/>
      <c r="K28" s="302"/>
      <c r="L28" s="302"/>
      <c r="M28" s="302"/>
      <c r="O28" s="735"/>
      <c r="P28" s="735"/>
      <c r="Q28" s="735"/>
      <c r="R28" s="735"/>
      <c r="S28" s="735"/>
      <c r="T28" s="735"/>
      <c r="U28" s="302"/>
      <c r="V28" s="302"/>
      <c r="W28" s="302"/>
      <c r="X28" s="302"/>
      <c r="Y28" s="403"/>
      <c r="Z28" s="404"/>
      <c r="AA28" s="404"/>
      <c r="AB28" s="404"/>
      <c r="AC28" s="404"/>
      <c r="AD28" s="404"/>
      <c r="AE28" s="404"/>
      <c r="AF28" s="404"/>
      <c r="AG28" s="404"/>
      <c r="AH28" s="404"/>
      <c r="AI28" s="404"/>
      <c r="AJ28" s="404"/>
      <c r="AK28" s="404"/>
      <c r="AL28" s="404"/>
      <c r="AM28" s="300"/>
    </row>
    <row r="29" spans="1:39" s="281" customFormat="1" ht="16" outlineLevel="1">
      <c r="A29" s="500">
        <v>3</v>
      </c>
      <c r="B29" s="292" t="s">
        <v>3</v>
      </c>
      <c r="C29" s="289" t="s">
        <v>17</v>
      </c>
      <c r="D29" s="293">
        <v>242763.23056424878</v>
      </c>
      <c r="E29" s="293">
        <v>242763.23056424878</v>
      </c>
      <c r="F29" s="293">
        <v>242763.23056424878</v>
      </c>
      <c r="G29" s="293">
        <v>242763.23056424878</v>
      </c>
      <c r="H29" s="293">
        <v>242763.23056424878</v>
      </c>
      <c r="I29" s="293">
        <v>242763.23056424878</v>
      </c>
      <c r="J29" s="293"/>
      <c r="K29" s="293"/>
      <c r="L29" s="293"/>
      <c r="M29" s="293"/>
      <c r="N29" s="289"/>
      <c r="O29" s="293">
        <v>131.46687064257503</v>
      </c>
      <c r="P29" s="293">
        <v>131.46687064257506</v>
      </c>
      <c r="Q29" s="293">
        <v>131.46687064257506</v>
      </c>
      <c r="R29" s="293">
        <v>131.46687064257506</v>
      </c>
      <c r="S29" s="293">
        <v>131.46687064257506</v>
      </c>
      <c r="T29" s="293">
        <v>131.46687064257506</v>
      </c>
      <c r="U29" s="293"/>
      <c r="V29" s="293"/>
      <c r="W29" s="293"/>
      <c r="X29" s="293"/>
      <c r="Y29" s="401"/>
      <c r="Z29" s="401"/>
      <c r="AA29" s="401"/>
      <c r="AB29" s="401"/>
      <c r="AC29" s="401"/>
      <c r="AD29" s="401">
        <v>1</v>
      </c>
      <c r="AE29" s="401"/>
      <c r="AF29" s="401"/>
      <c r="AG29" s="401"/>
      <c r="AH29" s="401"/>
      <c r="AI29" s="401"/>
      <c r="AJ29" s="401"/>
      <c r="AK29" s="401"/>
      <c r="AL29" s="401"/>
      <c r="AM29" s="294">
        <f>SUM(Y29:AL29)</f>
        <v>1</v>
      </c>
    </row>
    <row r="30" spans="1:39" s="281" customFormat="1" ht="16" outlineLevel="1">
      <c r="A30" s="500"/>
      <c r="B30" s="292" t="s">
        <v>206</v>
      </c>
      <c r="C30" s="289" t="s">
        <v>155</v>
      </c>
      <c r="D30" s="293">
        <v>-24326.473999999998</v>
      </c>
      <c r="E30" s="293">
        <v>-24326.473504729638</v>
      </c>
      <c r="F30" s="293">
        <v>-24326.473504729638</v>
      </c>
      <c r="G30" s="293">
        <v>-24326.473504729638</v>
      </c>
      <c r="H30" s="293">
        <v>-24326.473504729638</v>
      </c>
      <c r="I30" s="293">
        <v>-24326.473504729638</v>
      </c>
      <c r="J30" s="293"/>
      <c r="K30" s="293"/>
      <c r="L30" s="293"/>
      <c r="M30" s="293"/>
      <c r="N30" s="459"/>
      <c r="O30" s="293">
        <v>-12.989000000000001</v>
      </c>
      <c r="P30" s="293">
        <v>-12.988877067329557</v>
      </c>
      <c r="Q30" s="293">
        <v>-12.988877067329557</v>
      </c>
      <c r="R30" s="293">
        <v>-12.988877067329557</v>
      </c>
      <c r="S30" s="293">
        <v>-12.988877067329557</v>
      </c>
      <c r="T30" s="293">
        <v>-12.988877067329557</v>
      </c>
      <c r="U30" s="293"/>
      <c r="V30" s="293"/>
      <c r="W30" s="293"/>
      <c r="X30" s="293"/>
      <c r="Y30" s="402">
        <f>Y29</f>
        <v>0</v>
      </c>
      <c r="Z30" s="402">
        <f>Z29</f>
        <v>0</v>
      </c>
      <c r="AA30" s="402">
        <f t="shared" ref="AA30:AL30" si="2">AA29</f>
        <v>0</v>
      </c>
      <c r="AB30" s="402">
        <f t="shared" si="2"/>
        <v>0</v>
      </c>
      <c r="AC30" s="402">
        <f t="shared" si="2"/>
        <v>0</v>
      </c>
      <c r="AD30" s="402">
        <f t="shared" si="2"/>
        <v>1</v>
      </c>
      <c r="AE30" s="402">
        <f t="shared" si="2"/>
        <v>0</v>
      </c>
      <c r="AF30" s="402">
        <f t="shared" si="2"/>
        <v>0</v>
      </c>
      <c r="AG30" s="402">
        <f t="shared" si="2"/>
        <v>0</v>
      </c>
      <c r="AH30" s="402">
        <f t="shared" si="2"/>
        <v>0</v>
      </c>
      <c r="AI30" s="402">
        <f t="shared" si="2"/>
        <v>0</v>
      </c>
      <c r="AJ30" s="402">
        <f t="shared" si="2"/>
        <v>0</v>
      </c>
      <c r="AK30" s="402">
        <f t="shared" si="2"/>
        <v>0</v>
      </c>
      <c r="AL30" s="402">
        <f t="shared" si="2"/>
        <v>0</v>
      </c>
      <c r="AM30" s="295"/>
    </row>
    <row r="31" spans="1:39" s="281" customFormat="1" ht="16" outlineLevel="1">
      <c r="A31" s="500"/>
      <c r="B31" s="292"/>
      <c r="C31" s="303"/>
      <c r="D31" s="736"/>
      <c r="E31" s="736"/>
      <c r="F31" s="736"/>
      <c r="G31" s="736"/>
      <c r="H31" s="736"/>
      <c r="I31" s="736"/>
      <c r="J31" s="289"/>
      <c r="K31" s="289"/>
      <c r="L31" s="289"/>
      <c r="M31" s="289"/>
      <c r="O31" s="736"/>
      <c r="P31" s="736"/>
      <c r="Q31" s="736"/>
      <c r="R31" s="736"/>
      <c r="S31" s="736"/>
      <c r="T31" s="736"/>
      <c r="U31" s="289"/>
      <c r="V31" s="289"/>
      <c r="W31" s="289"/>
      <c r="X31" s="289"/>
      <c r="Y31" s="403"/>
      <c r="Z31" s="403"/>
      <c r="AA31" s="403"/>
      <c r="AB31" s="403"/>
      <c r="AC31" s="403"/>
      <c r="AD31" s="403"/>
      <c r="AE31" s="403"/>
      <c r="AF31" s="403"/>
      <c r="AG31" s="403"/>
      <c r="AH31" s="403"/>
      <c r="AI31" s="403"/>
      <c r="AJ31" s="403"/>
      <c r="AK31" s="403"/>
      <c r="AL31" s="403"/>
      <c r="AM31" s="304"/>
    </row>
    <row r="32" spans="1:39" s="281" customFormat="1" ht="16" outlineLevel="1">
      <c r="A32" s="500">
        <v>4</v>
      </c>
      <c r="B32" s="292" t="s">
        <v>4</v>
      </c>
      <c r="C32" s="289" t="s">
        <v>17</v>
      </c>
      <c r="D32" s="293">
        <v>56381.857401190828</v>
      </c>
      <c r="E32" s="293">
        <v>56381.857401190828</v>
      </c>
      <c r="F32" s="293">
        <v>56381.857401190828</v>
      </c>
      <c r="G32" s="293">
        <v>56381.857401190828</v>
      </c>
      <c r="H32" s="293">
        <v>51957.319786028718</v>
      </c>
      <c r="I32" s="293">
        <v>47123.698816026481</v>
      </c>
      <c r="J32" s="293"/>
      <c r="K32" s="293"/>
      <c r="L32" s="293"/>
      <c r="M32" s="293"/>
      <c r="N32" s="289"/>
      <c r="O32" s="293">
        <v>3.4900794992179032</v>
      </c>
      <c r="P32" s="293">
        <v>3.4900794992179027</v>
      </c>
      <c r="Q32" s="293">
        <v>3.4900794992179027</v>
      </c>
      <c r="R32" s="293">
        <v>3.4900794992179027</v>
      </c>
      <c r="S32" s="293">
        <v>3.4900794992179027</v>
      </c>
      <c r="T32" s="293">
        <v>3.0613994442035182</v>
      </c>
      <c r="U32" s="293"/>
      <c r="V32" s="293"/>
      <c r="W32" s="293"/>
      <c r="X32" s="293"/>
      <c r="Y32" s="401"/>
      <c r="Z32" s="401"/>
      <c r="AA32" s="401"/>
      <c r="AB32" s="401"/>
      <c r="AC32" s="401"/>
      <c r="AD32" s="401">
        <v>1</v>
      </c>
      <c r="AE32" s="401"/>
      <c r="AF32" s="401"/>
      <c r="AG32" s="401"/>
      <c r="AH32" s="401"/>
      <c r="AI32" s="401"/>
      <c r="AJ32" s="401"/>
      <c r="AK32" s="401"/>
      <c r="AL32" s="401"/>
      <c r="AM32" s="294">
        <f>SUM(Y32:AL32)</f>
        <v>1</v>
      </c>
    </row>
    <row r="33" spans="1:39" s="281" customFormat="1" ht="16" outlineLevel="1">
      <c r="A33" s="500"/>
      <c r="B33" s="292" t="s">
        <v>206</v>
      </c>
      <c r="C33" s="289" t="s">
        <v>155</v>
      </c>
      <c r="D33" s="293">
        <v>810.24300000000005</v>
      </c>
      <c r="E33" s="293">
        <v>810.24328354560691</v>
      </c>
      <c r="F33" s="293">
        <v>810.24328354560691</v>
      </c>
      <c r="G33" s="293">
        <v>810.24328354560691</v>
      </c>
      <c r="H33" s="293">
        <v>810.24328354560691</v>
      </c>
      <c r="I33" s="293">
        <v>740.30371444474997</v>
      </c>
      <c r="J33" s="293"/>
      <c r="K33" s="293"/>
      <c r="L33" s="293"/>
      <c r="M33" s="293"/>
      <c r="N33" s="459"/>
      <c r="O33" s="293">
        <v>4.7E-2</v>
      </c>
      <c r="P33" s="293">
        <v>4.732035869250166E-2</v>
      </c>
      <c r="Q33" s="293">
        <v>4.732035869250166E-2</v>
      </c>
      <c r="R33" s="293">
        <v>4.732035869250166E-2</v>
      </c>
      <c r="S33" s="293">
        <v>4.732035869250166E-2</v>
      </c>
      <c r="T33" s="293">
        <v>4.4081950314200438E-2</v>
      </c>
      <c r="U33" s="293"/>
      <c r="V33" s="293"/>
      <c r="W33" s="293"/>
      <c r="X33" s="293"/>
      <c r="Y33" s="402">
        <f>Y32</f>
        <v>0</v>
      </c>
      <c r="Z33" s="402">
        <f>Z32</f>
        <v>0</v>
      </c>
      <c r="AA33" s="402">
        <f t="shared" ref="AA33:AL33" si="3">AA32</f>
        <v>0</v>
      </c>
      <c r="AB33" s="402">
        <f t="shared" si="3"/>
        <v>0</v>
      </c>
      <c r="AC33" s="402">
        <f t="shared" si="3"/>
        <v>0</v>
      </c>
      <c r="AD33" s="402">
        <f t="shared" si="3"/>
        <v>1</v>
      </c>
      <c r="AE33" s="402">
        <f t="shared" si="3"/>
        <v>0</v>
      </c>
      <c r="AF33" s="402">
        <f t="shared" si="3"/>
        <v>0</v>
      </c>
      <c r="AG33" s="402">
        <f t="shared" si="3"/>
        <v>0</v>
      </c>
      <c r="AH33" s="402">
        <f t="shared" si="3"/>
        <v>0</v>
      </c>
      <c r="AI33" s="402">
        <f t="shared" si="3"/>
        <v>0</v>
      </c>
      <c r="AJ33" s="402">
        <f t="shared" si="3"/>
        <v>0</v>
      </c>
      <c r="AK33" s="402">
        <f t="shared" si="3"/>
        <v>0</v>
      </c>
      <c r="AL33" s="402">
        <f t="shared" si="3"/>
        <v>0</v>
      </c>
      <c r="AM33" s="295"/>
    </row>
    <row r="34" spans="1:39" s="281" customFormat="1" ht="16" outlineLevel="1">
      <c r="A34" s="500"/>
      <c r="B34" s="292"/>
      <c r="C34" s="303"/>
      <c r="D34" s="735"/>
      <c r="E34" s="735"/>
      <c r="F34" s="735"/>
      <c r="G34" s="735"/>
      <c r="H34" s="735"/>
      <c r="I34" s="735"/>
      <c r="J34" s="302"/>
      <c r="K34" s="302"/>
      <c r="L34" s="302"/>
      <c r="M34" s="302"/>
      <c r="N34" s="289"/>
      <c r="O34" s="735"/>
      <c r="P34" s="735"/>
      <c r="Q34" s="735"/>
      <c r="R34" s="735"/>
      <c r="S34" s="735"/>
      <c r="T34" s="735"/>
      <c r="U34" s="302"/>
      <c r="V34" s="302"/>
      <c r="W34" s="302"/>
      <c r="X34" s="302"/>
      <c r="Y34" s="403"/>
      <c r="Z34" s="403"/>
      <c r="AA34" s="403"/>
      <c r="AB34" s="403"/>
      <c r="AC34" s="403"/>
      <c r="AD34" s="403"/>
      <c r="AE34" s="403"/>
      <c r="AF34" s="403"/>
      <c r="AG34" s="403"/>
      <c r="AH34" s="403"/>
      <c r="AI34" s="403"/>
      <c r="AJ34" s="403"/>
      <c r="AK34" s="403"/>
      <c r="AL34" s="403"/>
      <c r="AM34" s="304"/>
    </row>
    <row r="35" spans="1:39" s="281" customFormat="1" ht="16" outlineLevel="1">
      <c r="A35" s="500">
        <v>5</v>
      </c>
      <c r="B35" s="292" t="s">
        <v>5</v>
      </c>
      <c r="C35" s="289" t="s">
        <v>17</v>
      </c>
      <c r="D35" s="293">
        <v>86379.667306324161</v>
      </c>
      <c r="E35" s="293">
        <v>86379.667306324161</v>
      </c>
      <c r="F35" s="293">
        <v>86379.667306324161</v>
      </c>
      <c r="G35" s="293">
        <v>86379.667306324161</v>
      </c>
      <c r="H35" s="293">
        <v>78944.654503463506</v>
      </c>
      <c r="I35" s="293">
        <v>70822.216200986673</v>
      </c>
      <c r="J35" s="293"/>
      <c r="K35" s="293"/>
      <c r="L35" s="293"/>
      <c r="M35" s="293"/>
      <c r="N35" s="289"/>
      <c r="O35" s="293">
        <v>4.9424304336698466</v>
      </c>
      <c r="P35" s="293">
        <v>4.9424304336698448</v>
      </c>
      <c r="Q35" s="293">
        <v>4.9424304336698448</v>
      </c>
      <c r="R35" s="293">
        <v>4.9424304336698448</v>
      </c>
      <c r="S35" s="293">
        <v>4.9424304336698448</v>
      </c>
      <c r="T35" s="293">
        <v>4.2220745514097802</v>
      </c>
      <c r="U35" s="293"/>
      <c r="V35" s="293"/>
      <c r="W35" s="293"/>
      <c r="X35" s="293"/>
      <c r="Y35" s="401"/>
      <c r="Z35" s="401"/>
      <c r="AA35" s="401"/>
      <c r="AB35" s="401"/>
      <c r="AC35" s="401"/>
      <c r="AD35" s="401">
        <v>1</v>
      </c>
      <c r="AE35" s="401"/>
      <c r="AF35" s="401"/>
      <c r="AG35" s="401"/>
      <c r="AH35" s="401"/>
      <c r="AI35" s="401"/>
      <c r="AJ35" s="401"/>
      <c r="AK35" s="401"/>
      <c r="AL35" s="401"/>
      <c r="AM35" s="294">
        <f>SUM(Y35:AL35)</f>
        <v>1</v>
      </c>
    </row>
    <row r="36" spans="1:39" s="281" customFormat="1" ht="16" outlineLevel="1">
      <c r="A36" s="500"/>
      <c r="B36" s="292" t="s">
        <v>206</v>
      </c>
      <c r="C36" s="289" t="s">
        <v>155</v>
      </c>
      <c r="D36" s="293">
        <v>6417.7209999999995</v>
      </c>
      <c r="E36" s="293">
        <v>6417.7208312748162</v>
      </c>
      <c r="F36" s="293">
        <v>6417.7208312748162</v>
      </c>
      <c r="G36" s="293">
        <v>6417.7208312748162</v>
      </c>
      <c r="H36" s="293">
        <v>6417.7208312748162</v>
      </c>
      <c r="I36" s="293">
        <v>5831.8686857637485</v>
      </c>
      <c r="J36" s="293"/>
      <c r="K36" s="293"/>
      <c r="L36" s="293"/>
      <c r="M36" s="293"/>
      <c r="N36" s="459"/>
      <c r="O36" s="293">
        <v>0.317</v>
      </c>
      <c r="P36" s="293">
        <v>0.31704883336053485</v>
      </c>
      <c r="Q36" s="293">
        <v>0.31704883336053485</v>
      </c>
      <c r="R36" s="293">
        <v>0.31704883336053485</v>
      </c>
      <c r="S36" s="293">
        <v>0.31704883336053485</v>
      </c>
      <c r="T36" s="293">
        <v>0.2899221506992094</v>
      </c>
      <c r="U36" s="293"/>
      <c r="V36" s="293"/>
      <c r="W36" s="293"/>
      <c r="X36" s="293"/>
      <c r="Y36" s="402">
        <f>Y35</f>
        <v>0</v>
      </c>
      <c r="Z36" s="402">
        <f>Z35</f>
        <v>0</v>
      </c>
      <c r="AA36" s="402">
        <f t="shared" ref="AA36:AL36" si="4">AA35</f>
        <v>0</v>
      </c>
      <c r="AB36" s="402">
        <f t="shared" si="4"/>
        <v>0</v>
      </c>
      <c r="AC36" s="402">
        <f t="shared" si="4"/>
        <v>0</v>
      </c>
      <c r="AD36" s="402">
        <f t="shared" si="4"/>
        <v>1</v>
      </c>
      <c r="AE36" s="402">
        <f t="shared" si="4"/>
        <v>0</v>
      </c>
      <c r="AF36" s="402">
        <f t="shared" si="4"/>
        <v>0</v>
      </c>
      <c r="AG36" s="402">
        <f t="shared" si="4"/>
        <v>0</v>
      </c>
      <c r="AH36" s="402">
        <f t="shared" si="4"/>
        <v>0</v>
      </c>
      <c r="AI36" s="402">
        <f t="shared" si="4"/>
        <v>0</v>
      </c>
      <c r="AJ36" s="402">
        <f t="shared" si="4"/>
        <v>0</v>
      </c>
      <c r="AK36" s="402">
        <f t="shared" si="4"/>
        <v>0</v>
      </c>
      <c r="AL36" s="402">
        <f t="shared" si="4"/>
        <v>0</v>
      </c>
      <c r="AM36" s="295"/>
    </row>
    <row r="37" spans="1:39" s="281" customFormat="1" ht="16" outlineLevel="1">
      <c r="A37" s="500"/>
      <c r="B37" s="292"/>
      <c r="C37" s="303"/>
      <c r="D37" s="302"/>
      <c r="E37" s="302"/>
      <c r="F37" s="302"/>
      <c r="G37" s="302"/>
      <c r="H37" s="302"/>
      <c r="I37" s="302"/>
      <c r="J37" s="302"/>
      <c r="K37" s="302"/>
      <c r="L37" s="302"/>
      <c r="M37" s="302"/>
      <c r="N37" s="289"/>
      <c r="O37" s="302"/>
      <c r="P37" s="302"/>
      <c r="Q37" s="302"/>
      <c r="R37" s="302"/>
      <c r="S37" s="302"/>
      <c r="T37" s="302"/>
      <c r="U37" s="302"/>
      <c r="V37" s="302"/>
      <c r="W37" s="302"/>
      <c r="X37" s="302"/>
      <c r="Y37" s="403"/>
      <c r="Z37" s="403"/>
      <c r="AA37" s="403"/>
      <c r="AB37" s="403"/>
      <c r="AC37" s="403"/>
      <c r="AD37" s="403"/>
      <c r="AE37" s="403"/>
      <c r="AF37" s="403"/>
      <c r="AG37" s="403"/>
      <c r="AH37" s="403"/>
      <c r="AI37" s="403"/>
      <c r="AJ37" s="403"/>
      <c r="AK37" s="403"/>
      <c r="AL37" s="403"/>
      <c r="AM37" s="304"/>
    </row>
    <row r="38" spans="1:39" s="281" customFormat="1" ht="16" hidden="1" outlineLevel="1">
      <c r="A38" s="500"/>
      <c r="B38" s="292"/>
      <c r="C38" s="289"/>
      <c r="D38" s="293"/>
      <c r="E38" s="293"/>
      <c r="F38" s="293"/>
      <c r="G38" s="293"/>
      <c r="H38" s="293"/>
      <c r="I38" s="293"/>
      <c r="J38" s="293"/>
      <c r="K38" s="293"/>
      <c r="L38" s="293"/>
      <c r="M38" s="293"/>
      <c r="N38" s="289"/>
      <c r="O38" s="293"/>
      <c r="P38" s="293"/>
      <c r="Q38" s="293"/>
      <c r="R38" s="293"/>
      <c r="S38" s="293"/>
      <c r="T38" s="293"/>
      <c r="U38" s="293"/>
      <c r="V38" s="293"/>
      <c r="W38" s="293"/>
      <c r="X38" s="293"/>
      <c r="Y38" s="401"/>
      <c r="Z38" s="401"/>
      <c r="AA38" s="401"/>
      <c r="AB38" s="401"/>
      <c r="AC38" s="401"/>
      <c r="AD38" s="401"/>
      <c r="AE38" s="401"/>
      <c r="AF38" s="401"/>
      <c r="AG38" s="401"/>
      <c r="AH38" s="401"/>
      <c r="AI38" s="401"/>
      <c r="AJ38" s="401"/>
      <c r="AK38" s="401"/>
      <c r="AL38" s="401"/>
      <c r="AM38" s="294"/>
    </row>
    <row r="39" spans="1:39" s="281" customFormat="1" ht="16" hidden="1" outlineLevel="1">
      <c r="A39" s="500"/>
      <c r="B39" s="292"/>
      <c r="C39" s="289"/>
      <c r="D39" s="293"/>
      <c r="E39" s="293"/>
      <c r="F39" s="293"/>
      <c r="G39" s="293"/>
      <c r="H39" s="293"/>
      <c r="I39" s="293"/>
      <c r="J39" s="293"/>
      <c r="K39" s="293"/>
      <c r="L39" s="293"/>
      <c r="M39" s="293"/>
      <c r="N39" s="459"/>
      <c r="O39" s="293"/>
      <c r="P39" s="293"/>
      <c r="Q39" s="293"/>
      <c r="R39" s="293"/>
      <c r="S39" s="293"/>
      <c r="T39" s="293"/>
      <c r="U39" s="293"/>
      <c r="V39" s="293"/>
      <c r="W39" s="293"/>
      <c r="X39" s="293"/>
      <c r="Y39" s="402"/>
      <c r="Z39" s="402"/>
      <c r="AA39" s="402"/>
      <c r="AB39" s="402"/>
      <c r="AC39" s="402"/>
      <c r="AD39" s="402"/>
      <c r="AE39" s="402"/>
      <c r="AF39" s="402"/>
      <c r="AG39" s="402"/>
      <c r="AH39" s="402"/>
      <c r="AI39" s="402"/>
      <c r="AJ39" s="402"/>
      <c r="AK39" s="402"/>
      <c r="AL39" s="402"/>
      <c r="AM39" s="295"/>
    </row>
    <row r="40" spans="1:39" s="281" customFormat="1" ht="16" hidden="1" outlineLevel="1">
      <c r="A40" s="500"/>
      <c r="B40" s="292"/>
      <c r="C40" s="303"/>
      <c r="D40" s="302"/>
      <c r="E40" s="302"/>
      <c r="F40" s="302"/>
      <c r="G40" s="302"/>
      <c r="H40" s="302"/>
      <c r="I40" s="302"/>
      <c r="J40" s="302"/>
      <c r="K40" s="302"/>
      <c r="L40" s="302"/>
      <c r="M40" s="302"/>
      <c r="N40" s="289"/>
      <c r="O40" s="302"/>
      <c r="P40" s="302"/>
      <c r="Q40" s="302"/>
      <c r="R40" s="302"/>
      <c r="S40" s="302"/>
      <c r="T40" s="302"/>
      <c r="U40" s="302"/>
      <c r="V40" s="302"/>
      <c r="W40" s="302"/>
      <c r="X40" s="302"/>
      <c r="Y40" s="403"/>
      <c r="Z40" s="403"/>
      <c r="AA40" s="403"/>
      <c r="AB40" s="403"/>
      <c r="AC40" s="403"/>
      <c r="AD40" s="403"/>
      <c r="AE40" s="403"/>
      <c r="AF40" s="403"/>
      <c r="AG40" s="403"/>
      <c r="AH40" s="403"/>
      <c r="AI40" s="403"/>
      <c r="AJ40" s="403"/>
      <c r="AK40" s="403"/>
      <c r="AL40" s="403"/>
      <c r="AM40" s="304"/>
    </row>
    <row r="41" spans="1:39" s="281" customFormat="1" ht="16" outlineLevel="1">
      <c r="A41" s="500">
        <v>7</v>
      </c>
      <c r="B41" s="292" t="s">
        <v>34</v>
      </c>
      <c r="C41" s="289" t="s">
        <v>17</v>
      </c>
      <c r="D41" s="293"/>
      <c r="E41" s="293"/>
      <c r="F41" s="293"/>
      <c r="G41" s="293"/>
      <c r="H41" s="293"/>
      <c r="I41" s="293"/>
      <c r="J41" s="293"/>
      <c r="K41" s="293"/>
      <c r="L41" s="293"/>
      <c r="M41" s="293"/>
      <c r="N41" s="289"/>
      <c r="O41" s="293">
        <v>31.360000000000007</v>
      </c>
      <c r="P41" s="293"/>
      <c r="Q41" s="293"/>
      <c r="R41" s="293"/>
      <c r="S41" s="293"/>
      <c r="T41" s="293"/>
      <c r="U41" s="293"/>
      <c r="V41" s="293"/>
      <c r="W41" s="293"/>
      <c r="X41" s="293"/>
      <c r="Y41" s="401"/>
      <c r="Z41" s="401"/>
      <c r="AA41" s="401"/>
      <c r="AB41" s="401"/>
      <c r="AC41" s="401"/>
      <c r="AD41" s="401">
        <v>1</v>
      </c>
      <c r="AE41" s="401"/>
      <c r="AF41" s="401"/>
      <c r="AG41" s="401"/>
      <c r="AH41" s="401"/>
      <c r="AI41" s="401"/>
      <c r="AJ41" s="401"/>
      <c r="AK41" s="401"/>
      <c r="AL41" s="401"/>
      <c r="AM41" s="294">
        <f>SUM(Y41:AL41)</f>
        <v>1</v>
      </c>
    </row>
    <row r="42" spans="1:39" s="281" customFormat="1" ht="16" outlineLevel="1">
      <c r="A42" s="500"/>
      <c r="B42" s="292" t="s">
        <v>206</v>
      </c>
      <c r="C42" s="289" t="s">
        <v>155</v>
      </c>
      <c r="D42" s="293"/>
      <c r="E42" s="293"/>
      <c r="F42" s="293"/>
      <c r="G42" s="293"/>
      <c r="H42" s="293"/>
      <c r="I42" s="293"/>
      <c r="J42" s="293"/>
      <c r="K42" s="293"/>
      <c r="L42" s="293"/>
      <c r="M42" s="293"/>
      <c r="N42" s="289"/>
      <c r="O42" s="293"/>
      <c r="P42" s="293"/>
      <c r="Q42" s="293"/>
      <c r="R42" s="293"/>
      <c r="S42" s="293"/>
      <c r="T42" s="293"/>
      <c r="U42" s="293"/>
      <c r="V42" s="293"/>
      <c r="W42" s="293"/>
      <c r="X42" s="293"/>
      <c r="Y42" s="402">
        <f>Y41</f>
        <v>0</v>
      </c>
      <c r="Z42" s="402">
        <f>Z41</f>
        <v>0</v>
      </c>
      <c r="AA42" s="402">
        <f t="shared" ref="AA42:AL42" si="5">AA41</f>
        <v>0</v>
      </c>
      <c r="AB42" s="402">
        <f t="shared" si="5"/>
        <v>0</v>
      </c>
      <c r="AC42" s="402">
        <f t="shared" si="5"/>
        <v>0</v>
      </c>
      <c r="AD42" s="402">
        <f t="shared" si="5"/>
        <v>1</v>
      </c>
      <c r="AE42" s="402">
        <f t="shared" si="5"/>
        <v>0</v>
      </c>
      <c r="AF42" s="402">
        <f t="shared" si="5"/>
        <v>0</v>
      </c>
      <c r="AG42" s="402">
        <f t="shared" si="5"/>
        <v>0</v>
      </c>
      <c r="AH42" s="402">
        <f t="shared" si="5"/>
        <v>0</v>
      </c>
      <c r="AI42" s="402">
        <f t="shared" si="5"/>
        <v>0</v>
      </c>
      <c r="AJ42" s="402">
        <f t="shared" si="5"/>
        <v>0</v>
      </c>
      <c r="AK42" s="402">
        <f t="shared" si="5"/>
        <v>0</v>
      </c>
      <c r="AL42" s="402">
        <f t="shared" si="5"/>
        <v>0</v>
      </c>
      <c r="AM42" s="295"/>
    </row>
    <row r="43" spans="1:39" s="281" customFormat="1" ht="16" outlineLevel="1">
      <c r="A43" s="500"/>
      <c r="B43" s="292"/>
      <c r="C43" s="303"/>
      <c r="D43" s="302"/>
      <c r="E43" s="302"/>
      <c r="F43" s="302"/>
      <c r="G43" s="302"/>
      <c r="H43" s="302"/>
      <c r="I43" s="302"/>
      <c r="J43" s="302"/>
      <c r="K43" s="302"/>
      <c r="L43" s="302"/>
      <c r="M43" s="302"/>
      <c r="N43" s="289"/>
      <c r="O43" s="302"/>
      <c r="P43" s="302"/>
      <c r="Q43" s="302"/>
      <c r="R43" s="302"/>
      <c r="S43" s="302"/>
      <c r="T43" s="302"/>
      <c r="U43" s="302"/>
      <c r="V43" s="302"/>
      <c r="W43" s="302"/>
      <c r="X43" s="302"/>
      <c r="Y43" s="403"/>
      <c r="Z43" s="403"/>
      <c r="AA43" s="403"/>
      <c r="AB43" s="403"/>
      <c r="AC43" s="403"/>
      <c r="AD43" s="403"/>
      <c r="AE43" s="403"/>
      <c r="AF43" s="403"/>
      <c r="AG43" s="403"/>
      <c r="AH43" s="403"/>
      <c r="AI43" s="403"/>
      <c r="AJ43" s="403"/>
      <c r="AK43" s="403"/>
      <c r="AL43" s="403"/>
      <c r="AM43" s="304"/>
    </row>
    <row r="44" spans="1:39" s="281" customFormat="1" ht="16" hidden="1" outlineLevel="1">
      <c r="A44" s="500"/>
      <c r="B44" s="292"/>
      <c r="C44" s="289"/>
      <c r="D44" s="293"/>
      <c r="E44" s="293"/>
      <c r="F44" s="293"/>
      <c r="G44" s="293"/>
      <c r="H44" s="293"/>
      <c r="I44" s="293"/>
      <c r="J44" s="293"/>
      <c r="K44" s="293"/>
      <c r="L44" s="293"/>
      <c r="M44" s="293"/>
      <c r="N44" s="289"/>
      <c r="O44" s="293"/>
      <c r="P44" s="293"/>
      <c r="Q44" s="293"/>
      <c r="R44" s="293"/>
      <c r="S44" s="293"/>
      <c r="T44" s="293"/>
      <c r="U44" s="293"/>
      <c r="V44" s="293"/>
      <c r="W44" s="293"/>
      <c r="X44" s="293"/>
      <c r="Y44" s="401"/>
      <c r="Z44" s="401"/>
      <c r="AA44" s="401"/>
      <c r="AB44" s="401"/>
      <c r="AC44" s="401"/>
      <c r="AD44" s="401"/>
      <c r="AE44" s="401"/>
      <c r="AF44" s="401"/>
      <c r="AG44" s="401"/>
      <c r="AH44" s="401"/>
      <c r="AI44" s="401"/>
      <c r="AJ44" s="401"/>
      <c r="AK44" s="401"/>
      <c r="AL44" s="401"/>
      <c r="AM44" s="294"/>
    </row>
    <row r="45" spans="1:39" s="281" customFormat="1" ht="16" hidden="1" outlineLevel="1">
      <c r="A45" s="500"/>
      <c r="B45" s="292"/>
      <c r="C45" s="289"/>
      <c r="D45" s="293"/>
      <c r="E45" s="293"/>
      <c r="F45" s="293"/>
      <c r="G45" s="293"/>
      <c r="H45" s="293"/>
      <c r="I45" s="293"/>
      <c r="J45" s="293"/>
      <c r="K45" s="293"/>
      <c r="L45" s="293"/>
      <c r="M45" s="293"/>
      <c r="N45" s="289"/>
      <c r="O45" s="293"/>
      <c r="P45" s="293"/>
      <c r="Q45" s="293"/>
      <c r="R45" s="293"/>
      <c r="S45" s="293"/>
      <c r="T45" s="293"/>
      <c r="U45" s="293"/>
      <c r="V45" s="293"/>
      <c r="W45" s="293"/>
      <c r="X45" s="293"/>
      <c r="Y45" s="402"/>
      <c r="Z45" s="402"/>
      <c r="AA45" s="402"/>
      <c r="AB45" s="402"/>
      <c r="AC45" s="402"/>
      <c r="AD45" s="402"/>
      <c r="AE45" s="402"/>
      <c r="AF45" s="402"/>
      <c r="AG45" s="402"/>
      <c r="AH45" s="402"/>
      <c r="AI45" s="402"/>
      <c r="AJ45" s="402"/>
      <c r="AK45" s="402"/>
      <c r="AL45" s="402"/>
      <c r="AM45" s="295"/>
    </row>
    <row r="46" spans="1:39" s="281" customFormat="1" ht="16" hidden="1" outlineLevel="1">
      <c r="A46" s="500"/>
      <c r="B46" s="292"/>
      <c r="C46" s="303"/>
      <c r="D46" s="302"/>
      <c r="E46" s="302"/>
      <c r="F46" s="302"/>
      <c r="G46" s="302"/>
      <c r="H46" s="302"/>
      <c r="I46" s="302"/>
      <c r="J46" s="302"/>
      <c r="K46" s="302"/>
      <c r="L46" s="302"/>
      <c r="M46" s="302"/>
      <c r="N46" s="289"/>
      <c r="O46" s="302"/>
      <c r="P46" s="302"/>
      <c r="Q46" s="302"/>
      <c r="R46" s="302"/>
      <c r="S46" s="302"/>
      <c r="T46" s="302"/>
      <c r="U46" s="302"/>
      <c r="V46" s="302"/>
      <c r="W46" s="302"/>
      <c r="X46" s="302"/>
      <c r="Y46" s="403"/>
      <c r="Z46" s="403"/>
      <c r="AA46" s="403"/>
      <c r="AB46" s="403"/>
      <c r="AC46" s="403"/>
      <c r="AD46" s="403"/>
      <c r="AE46" s="403"/>
      <c r="AF46" s="403"/>
      <c r="AG46" s="403"/>
      <c r="AH46" s="403"/>
      <c r="AI46" s="403"/>
      <c r="AJ46" s="403"/>
      <c r="AK46" s="403"/>
      <c r="AL46" s="403"/>
      <c r="AM46" s="304"/>
    </row>
    <row r="47" spans="1:39" s="281" customFormat="1" ht="16" hidden="1" outlineLevel="1">
      <c r="A47" s="500"/>
      <c r="B47" s="292"/>
      <c r="C47" s="289"/>
      <c r="D47" s="293"/>
      <c r="E47" s="293"/>
      <c r="F47" s="293"/>
      <c r="G47" s="293"/>
      <c r="H47" s="293"/>
      <c r="I47" s="293"/>
      <c r="J47" s="293"/>
      <c r="K47" s="293"/>
      <c r="L47" s="293"/>
      <c r="M47" s="293"/>
      <c r="N47" s="289"/>
      <c r="O47" s="293"/>
      <c r="P47" s="293"/>
      <c r="Q47" s="293"/>
      <c r="R47" s="293"/>
      <c r="S47" s="293"/>
      <c r="T47" s="293"/>
      <c r="U47" s="293"/>
      <c r="V47" s="293"/>
      <c r="W47" s="293"/>
      <c r="X47" s="293"/>
      <c r="Y47" s="401"/>
      <c r="Z47" s="401"/>
      <c r="AA47" s="401"/>
      <c r="AB47" s="401"/>
      <c r="AC47" s="401"/>
      <c r="AD47" s="401"/>
      <c r="AE47" s="401"/>
      <c r="AF47" s="401"/>
      <c r="AG47" s="401"/>
      <c r="AH47" s="401"/>
      <c r="AI47" s="401"/>
      <c r="AJ47" s="401"/>
      <c r="AK47" s="401"/>
      <c r="AL47" s="401"/>
      <c r="AM47" s="294"/>
    </row>
    <row r="48" spans="1:39" s="281" customFormat="1" ht="16" hidden="1" outlineLevel="1">
      <c r="A48" s="500"/>
      <c r="B48" s="292"/>
      <c r="C48" s="289"/>
      <c r="D48" s="293"/>
      <c r="E48" s="293"/>
      <c r="F48" s="293"/>
      <c r="G48" s="293"/>
      <c r="H48" s="293"/>
      <c r="I48" s="293"/>
      <c r="J48" s="293"/>
      <c r="K48" s="293"/>
      <c r="L48" s="293"/>
      <c r="M48" s="293"/>
      <c r="N48" s="289"/>
      <c r="O48" s="293"/>
      <c r="P48" s="293"/>
      <c r="Q48" s="293"/>
      <c r="R48" s="293"/>
      <c r="S48" s="293"/>
      <c r="T48" s="293"/>
      <c r="U48" s="293"/>
      <c r="V48" s="293"/>
      <c r="W48" s="293"/>
      <c r="X48" s="293"/>
      <c r="Y48" s="402"/>
      <c r="Z48" s="402"/>
      <c r="AA48" s="402"/>
      <c r="AB48" s="402"/>
      <c r="AC48" s="402"/>
      <c r="AD48" s="402"/>
      <c r="AE48" s="402"/>
      <c r="AF48" s="402"/>
      <c r="AG48" s="402"/>
      <c r="AH48" s="402"/>
      <c r="AI48" s="402"/>
      <c r="AJ48" s="402"/>
      <c r="AK48" s="402"/>
      <c r="AL48" s="402"/>
      <c r="AM48" s="295"/>
    </row>
    <row r="49" spans="1:42" s="281" customFormat="1" ht="16" hidden="1" outlineLevel="1">
      <c r="A49" s="500"/>
      <c r="B49" s="305"/>
      <c r="C49" s="306"/>
      <c r="D49" s="289"/>
      <c r="E49" s="289"/>
      <c r="F49" s="289"/>
      <c r="G49" s="289"/>
      <c r="H49" s="289"/>
      <c r="I49" s="289"/>
      <c r="J49" s="289"/>
      <c r="K49" s="289"/>
      <c r="L49" s="289"/>
      <c r="M49" s="289"/>
      <c r="N49" s="289"/>
      <c r="O49" s="289"/>
      <c r="P49" s="289"/>
      <c r="Q49" s="289"/>
      <c r="R49" s="289"/>
      <c r="S49" s="289"/>
      <c r="T49" s="289"/>
      <c r="U49" s="289"/>
      <c r="V49" s="289"/>
      <c r="W49" s="289"/>
      <c r="X49" s="289"/>
      <c r="Y49" s="403"/>
      <c r="Z49" s="403"/>
      <c r="AA49" s="403"/>
      <c r="AB49" s="403"/>
      <c r="AC49" s="403"/>
      <c r="AD49" s="403"/>
      <c r="AE49" s="403"/>
      <c r="AF49" s="403"/>
      <c r="AG49" s="403"/>
      <c r="AH49" s="403"/>
      <c r="AI49" s="403"/>
      <c r="AJ49" s="403"/>
      <c r="AK49" s="403"/>
      <c r="AL49" s="403"/>
      <c r="AM49" s="304"/>
    </row>
    <row r="50" spans="1:42" s="291" customFormat="1" ht="16" outlineLevel="1">
      <c r="A50" s="501"/>
      <c r="B50" s="286" t="s">
        <v>6</v>
      </c>
      <c r="C50" s="287"/>
      <c r="D50" s="287"/>
      <c r="E50" s="287"/>
      <c r="F50" s="287"/>
      <c r="G50" s="287"/>
      <c r="H50" s="287"/>
      <c r="I50" s="287"/>
      <c r="J50" s="287"/>
      <c r="K50" s="287"/>
      <c r="L50" s="287"/>
      <c r="M50" s="287"/>
      <c r="N50" s="289"/>
      <c r="O50" s="287"/>
      <c r="P50" s="287"/>
      <c r="Q50" s="287"/>
      <c r="R50" s="287"/>
      <c r="S50" s="287"/>
      <c r="T50" s="287"/>
      <c r="U50" s="287"/>
      <c r="V50" s="287"/>
      <c r="W50" s="287"/>
      <c r="X50" s="287"/>
      <c r="Y50" s="405"/>
      <c r="Z50" s="405"/>
      <c r="AA50" s="405"/>
      <c r="AB50" s="405"/>
      <c r="AC50" s="405"/>
      <c r="AD50" s="405"/>
      <c r="AE50" s="405"/>
      <c r="AF50" s="405"/>
      <c r="AG50" s="405"/>
      <c r="AH50" s="405"/>
      <c r="AI50" s="405"/>
      <c r="AJ50" s="405"/>
      <c r="AK50" s="405"/>
      <c r="AL50" s="405"/>
      <c r="AM50" s="290"/>
      <c r="AO50" s="307"/>
      <c r="AP50" s="307"/>
    </row>
    <row r="51" spans="1:42" s="281" customFormat="1" ht="16" outlineLevel="1">
      <c r="A51" s="500">
        <v>10</v>
      </c>
      <c r="B51" s="308" t="s">
        <v>16</v>
      </c>
      <c r="C51" s="289" t="s">
        <v>17</v>
      </c>
      <c r="D51" s="293">
        <v>593844.2564129855</v>
      </c>
      <c r="E51" s="293">
        <v>593844.2564129855</v>
      </c>
      <c r="F51" s="293">
        <v>593844.2564129855</v>
      </c>
      <c r="G51" s="293">
        <v>593844.2564129855</v>
      </c>
      <c r="H51" s="293">
        <v>593844.2564129855</v>
      </c>
      <c r="I51" s="293">
        <v>593844.2564129855</v>
      </c>
      <c r="J51" s="293"/>
      <c r="K51" s="293"/>
      <c r="L51" s="293"/>
      <c r="M51" s="293"/>
      <c r="N51" s="293">
        <v>12</v>
      </c>
      <c r="O51" s="293">
        <v>83.435367994477488</v>
      </c>
      <c r="P51" s="293">
        <v>83.435367994477488</v>
      </c>
      <c r="Q51" s="293">
        <v>83.435367994477488</v>
      </c>
      <c r="R51" s="293">
        <v>83.435367994477488</v>
      </c>
      <c r="S51" s="293">
        <v>83.435367994477488</v>
      </c>
      <c r="T51" s="293">
        <v>83.435367994477488</v>
      </c>
      <c r="U51" s="293"/>
      <c r="V51" s="293"/>
      <c r="W51" s="293"/>
      <c r="X51" s="293"/>
      <c r="Y51" s="406"/>
      <c r="Z51" s="406"/>
      <c r="AA51" s="406"/>
      <c r="AB51" s="406"/>
      <c r="AC51" s="406"/>
      <c r="AD51" s="406"/>
      <c r="AE51" s="406">
        <v>1</v>
      </c>
      <c r="AF51" s="406"/>
      <c r="AG51" s="406"/>
      <c r="AH51" s="406"/>
      <c r="AI51" s="406"/>
      <c r="AJ51" s="406"/>
      <c r="AK51" s="406"/>
      <c r="AL51" s="406"/>
      <c r="AM51" s="294">
        <f>SUM(Y51:AL51)</f>
        <v>1</v>
      </c>
    </row>
    <row r="52" spans="1:42" s="281" customFormat="1" ht="16" outlineLevel="1">
      <c r="A52" s="500"/>
      <c r="B52" s="292" t="s">
        <v>206</v>
      </c>
      <c r="C52" s="289" t="s">
        <v>155</v>
      </c>
      <c r="D52" s="293">
        <v>24232.2</v>
      </c>
      <c r="E52" s="293">
        <v>24232.199645900764</v>
      </c>
      <c r="F52" s="293">
        <v>24232.199645900764</v>
      </c>
      <c r="G52" s="293">
        <v>24232.199645900764</v>
      </c>
      <c r="H52" s="293">
        <v>24232.199645900764</v>
      </c>
      <c r="I52" s="293">
        <v>24232.199645900764</v>
      </c>
      <c r="J52" s="293"/>
      <c r="K52" s="293"/>
      <c r="L52" s="293"/>
      <c r="M52" s="293"/>
      <c r="N52" s="293">
        <f>N51</f>
        <v>12</v>
      </c>
      <c r="O52" s="293">
        <v>5.9489999999999998</v>
      </c>
      <c r="P52" s="293">
        <v>5.9491996818525115</v>
      </c>
      <c r="Q52" s="293">
        <v>5.9491996818525115</v>
      </c>
      <c r="R52" s="293">
        <v>5.9491996818525115</v>
      </c>
      <c r="S52" s="293">
        <v>5.9491996818525115</v>
      </c>
      <c r="T52" s="293">
        <v>5.9491996818525115</v>
      </c>
      <c r="U52" s="293"/>
      <c r="V52" s="293"/>
      <c r="W52" s="293"/>
      <c r="X52" s="293"/>
      <c r="Y52" s="402">
        <f>Y51</f>
        <v>0</v>
      </c>
      <c r="Z52" s="402">
        <f>Z51</f>
        <v>0</v>
      </c>
      <c r="AA52" s="402">
        <f t="shared" ref="AA52:AL52" si="6">AA51</f>
        <v>0</v>
      </c>
      <c r="AB52" s="402">
        <f t="shared" si="6"/>
        <v>0</v>
      </c>
      <c r="AC52" s="402">
        <f t="shared" si="6"/>
        <v>0</v>
      </c>
      <c r="AD52" s="402">
        <f t="shared" si="6"/>
        <v>0</v>
      </c>
      <c r="AE52" s="402">
        <f t="shared" si="6"/>
        <v>1</v>
      </c>
      <c r="AF52" s="402">
        <f t="shared" si="6"/>
        <v>0</v>
      </c>
      <c r="AG52" s="402">
        <f t="shared" si="6"/>
        <v>0</v>
      </c>
      <c r="AH52" s="402">
        <f t="shared" si="6"/>
        <v>0</v>
      </c>
      <c r="AI52" s="402">
        <f t="shared" si="6"/>
        <v>0</v>
      </c>
      <c r="AJ52" s="402">
        <f t="shared" si="6"/>
        <v>0</v>
      </c>
      <c r="AK52" s="402">
        <f t="shared" si="6"/>
        <v>0</v>
      </c>
      <c r="AL52" s="402">
        <f t="shared" si="6"/>
        <v>0</v>
      </c>
      <c r="AM52" s="309"/>
    </row>
    <row r="53" spans="1:42" s="281" customFormat="1" ht="16" outlineLevel="1">
      <c r="A53" s="500"/>
      <c r="B53" s="308"/>
      <c r="C53" s="310"/>
      <c r="D53" s="736"/>
      <c r="E53" s="736"/>
      <c r="F53" s="736"/>
      <c r="G53" s="736"/>
      <c r="H53" s="736"/>
      <c r="I53" s="736"/>
      <c r="J53" s="289"/>
      <c r="K53" s="289"/>
      <c r="L53" s="289"/>
      <c r="M53" s="289"/>
      <c r="N53" s="289"/>
      <c r="O53" s="736"/>
      <c r="P53" s="736"/>
      <c r="Q53" s="736"/>
      <c r="R53" s="736"/>
      <c r="S53" s="736"/>
      <c r="T53" s="736"/>
      <c r="U53" s="289"/>
      <c r="V53" s="289"/>
      <c r="W53" s="289"/>
      <c r="X53" s="289"/>
      <c r="Y53" s="407"/>
      <c r="Z53" s="407"/>
      <c r="AA53" s="407"/>
      <c r="AB53" s="407"/>
      <c r="AC53" s="407"/>
      <c r="AD53" s="407"/>
      <c r="AE53" s="407"/>
      <c r="AF53" s="407"/>
      <c r="AG53" s="407"/>
      <c r="AH53" s="407"/>
      <c r="AI53" s="407"/>
      <c r="AJ53" s="407"/>
      <c r="AK53" s="407"/>
      <c r="AL53" s="407"/>
      <c r="AM53" s="311"/>
    </row>
    <row r="54" spans="1:42" s="281" customFormat="1" ht="17" outlineLevel="1">
      <c r="A54" s="500">
        <v>11</v>
      </c>
      <c r="B54" s="312" t="s">
        <v>15</v>
      </c>
      <c r="C54" s="289" t="s">
        <v>17</v>
      </c>
      <c r="D54" s="293">
        <v>161971.11352907188</v>
      </c>
      <c r="E54" s="293">
        <v>161971.11352907188</v>
      </c>
      <c r="F54" s="293">
        <v>161971.11352907188</v>
      </c>
      <c r="G54" s="293">
        <v>82035.961595282308</v>
      </c>
      <c r="H54" s="293">
        <v>82035.961595282308</v>
      </c>
      <c r="I54" s="293">
        <v>82035.961595282308</v>
      </c>
      <c r="J54" s="293"/>
      <c r="K54" s="293"/>
      <c r="L54" s="293"/>
      <c r="M54" s="293"/>
      <c r="N54" s="293">
        <v>12</v>
      </c>
      <c r="O54" s="293">
        <v>60.565386635431409</v>
      </c>
      <c r="P54" s="293">
        <v>60.565386635431409</v>
      </c>
      <c r="Q54" s="293">
        <v>60.565386635431409</v>
      </c>
      <c r="R54" s="293">
        <v>32.963184348349586</v>
      </c>
      <c r="S54" s="293">
        <v>32.963184348349586</v>
      </c>
      <c r="T54" s="293">
        <v>32.963184348349586</v>
      </c>
      <c r="U54" s="293"/>
      <c r="V54" s="293"/>
      <c r="W54" s="293"/>
      <c r="X54" s="293"/>
      <c r="Y54" s="406"/>
      <c r="Z54" s="406"/>
      <c r="AA54" s="406"/>
      <c r="AB54" s="406"/>
      <c r="AC54" s="406"/>
      <c r="AD54" s="406"/>
      <c r="AE54" s="406">
        <v>1</v>
      </c>
      <c r="AF54" s="406"/>
      <c r="AG54" s="406"/>
      <c r="AH54" s="406"/>
      <c r="AI54" s="406"/>
      <c r="AJ54" s="406"/>
      <c r="AK54" s="406"/>
      <c r="AL54" s="406"/>
      <c r="AM54" s="294">
        <f>SUM(Y54:AL54)</f>
        <v>1</v>
      </c>
    </row>
    <row r="55" spans="1:42" s="281" customFormat="1" ht="17" outlineLevel="1">
      <c r="A55" s="500"/>
      <c r="B55" s="313" t="s">
        <v>206</v>
      </c>
      <c r="C55" s="289" t="s">
        <v>155</v>
      </c>
      <c r="D55" s="293">
        <v>0</v>
      </c>
      <c r="E55" s="293">
        <v>0</v>
      </c>
      <c r="F55" s="293">
        <v>0</v>
      </c>
      <c r="G55" s="293">
        <v>0</v>
      </c>
      <c r="H55" s="293">
        <v>0</v>
      </c>
      <c r="I55" s="293">
        <v>0</v>
      </c>
      <c r="J55" s="293"/>
      <c r="K55" s="293"/>
      <c r="L55" s="293"/>
      <c r="M55" s="293"/>
      <c r="N55" s="293">
        <f>N54</f>
        <v>12</v>
      </c>
      <c r="O55" s="293">
        <v>0</v>
      </c>
      <c r="P55" s="293">
        <v>0</v>
      </c>
      <c r="Q55" s="293">
        <v>0</v>
      </c>
      <c r="R55" s="293">
        <v>0</v>
      </c>
      <c r="S55" s="293">
        <v>0</v>
      </c>
      <c r="T55" s="293">
        <v>0</v>
      </c>
      <c r="U55" s="293"/>
      <c r="V55" s="293"/>
      <c r="W55" s="293"/>
      <c r="X55" s="293"/>
      <c r="Y55" s="402">
        <f>Y54</f>
        <v>0</v>
      </c>
      <c r="Z55" s="402">
        <f>Z54</f>
        <v>0</v>
      </c>
      <c r="AA55" s="402">
        <f t="shared" ref="AA55:AL55" si="7">AA54</f>
        <v>0</v>
      </c>
      <c r="AB55" s="402">
        <f t="shared" si="7"/>
        <v>0</v>
      </c>
      <c r="AC55" s="402">
        <f t="shared" si="7"/>
        <v>0</v>
      </c>
      <c r="AD55" s="402">
        <f t="shared" si="7"/>
        <v>0</v>
      </c>
      <c r="AE55" s="402">
        <f t="shared" si="7"/>
        <v>1</v>
      </c>
      <c r="AF55" s="402">
        <f t="shared" si="7"/>
        <v>0</v>
      </c>
      <c r="AG55" s="402">
        <f t="shared" si="7"/>
        <v>0</v>
      </c>
      <c r="AH55" s="402">
        <f t="shared" si="7"/>
        <v>0</v>
      </c>
      <c r="AI55" s="402">
        <f t="shared" si="7"/>
        <v>0</v>
      </c>
      <c r="AJ55" s="402">
        <f t="shared" si="7"/>
        <v>0</v>
      </c>
      <c r="AK55" s="402">
        <f t="shared" si="7"/>
        <v>0</v>
      </c>
      <c r="AL55" s="402">
        <f t="shared" si="7"/>
        <v>0</v>
      </c>
      <c r="AM55" s="309"/>
    </row>
    <row r="56" spans="1:42" s="281" customFormat="1" ht="16" outlineLevel="1">
      <c r="A56" s="500"/>
      <c r="B56" s="312"/>
      <c r="C56" s="310"/>
      <c r="D56" s="289"/>
      <c r="E56" s="289"/>
      <c r="F56" s="289"/>
      <c r="G56" s="289"/>
      <c r="H56" s="289"/>
      <c r="I56" s="289"/>
      <c r="J56" s="289"/>
      <c r="K56" s="289"/>
      <c r="L56" s="289"/>
      <c r="M56" s="289"/>
      <c r="N56" s="289"/>
      <c r="O56" s="289"/>
      <c r="P56" s="289"/>
      <c r="Q56" s="289"/>
      <c r="R56" s="289"/>
      <c r="S56" s="289"/>
      <c r="T56" s="289"/>
      <c r="U56" s="289"/>
      <c r="V56" s="289"/>
      <c r="W56" s="289"/>
      <c r="X56" s="289"/>
      <c r="Y56" s="407"/>
      <c r="Z56" s="408"/>
      <c r="AA56" s="407"/>
      <c r="AB56" s="407"/>
      <c r="AC56" s="407"/>
      <c r="AD56" s="407"/>
      <c r="AE56" s="407"/>
      <c r="AF56" s="407"/>
      <c r="AG56" s="407"/>
      <c r="AH56" s="407"/>
      <c r="AI56" s="407"/>
      <c r="AJ56" s="407"/>
      <c r="AK56" s="407"/>
      <c r="AL56" s="407"/>
      <c r="AM56" s="311"/>
    </row>
    <row r="57" spans="1:42" s="281" customFormat="1" ht="16" hidden="1" outlineLevel="1">
      <c r="A57" s="500"/>
      <c r="B57" s="312"/>
      <c r="C57" s="289"/>
      <c r="D57" s="293"/>
      <c r="E57" s="293"/>
      <c r="F57" s="293"/>
      <c r="G57" s="293"/>
      <c r="H57" s="293"/>
      <c r="I57" s="293"/>
      <c r="J57" s="293"/>
      <c r="K57" s="293"/>
      <c r="L57" s="293"/>
      <c r="M57" s="293"/>
      <c r="N57" s="293"/>
      <c r="O57" s="293"/>
      <c r="P57" s="293"/>
      <c r="Q57" s="293"/>
      <c r="R57" s="293"/>
      <c r="S57" s="293"/>
      <c r="T57" s="293"/>
      <c r="U57" s="293"/>
      <c r="V57" s="293"/>
      <c r="W57" s="293"/>
      <c r="X57" s="293"/>
      <c r="Y57" s="406"/>
      <c r="Z57" s="406"/>
      <c r="AA57" s="406"/>
      <c r="AB57" s="406"/>
      <c r="AC57" s="406"/>
      <c r="AD57" s="406"/>
      <c r="AE57" s="406"/>
      <c r="AF57" s="406"/>
      <c r="AG57" s="406"/>
      <c r="AH57" s="406"/>
      <c r="AI57" s="406"/>
      <c r="AJ57" s="406"/>
      <c r="AK57" s="406"/>
      <c r="AL57" s="406"/>
      <c r="AM57" s="294"/>
    </row>
    <row r="58" spans="1:42" s="281" customFormat="1" ht="16" hidden="1" outlineLevel="1">
      <c r="A58" s="500"/>
      <c r="B58" s="313"/>
      <c r="C58" s="289"/>
      <c r="D58" s="293"/>
      <c r="E58" s="293"/>
      <c r="F58" s="293"/>
      <c r="G58" s="293"/>
      <c r="H58" s="293"/>
      <c r="I58" s="293"/>
      <c r="J58" s="293"/>
      <c r="K58" s="293"/>
      <c r="L58" s="293"/>
      <c r="M58" s="293"/>
      <c r="N58" s="293"/>
      <c r="O58" s="293"/>
      <c r="P58" s="293"/>
      <c r="Q58" s="293"/>
      <c r="R58" s="293"/>
      <c r="S58" s="293"/>
      <c r="T58" s="293"/>
      <c r="U58" s="293"/>
      <c r="V58" s="293"/>
      <c r="W58" s="293"/>
      <c r="X58" s="293"/>
      <c r="Y58" s="402"/>
      <c r="Z58" s="402"/>
      <c r="AA58" s="402"/>
      <c r="AB58" s="402"/>
      <c r="AC58" s="402"/>
      <c r="AD58" s="402"/>
      <c r="AE58" s="402"/>
      <c r="AF58" s="402"/>
      <c r="AG58" s="402"/>
      <c r="AH58" s="402"/>
      <c r="AI58" s="402"/>
      <c r="AJ58" s="402"/>
      <c r="AK58" s="402"/>
      <c r="AL58" s="402"/>
      <c r="AM58" s="309"/>
    </row>
    <row r="59" spans="1:42" s="281" customFormat="1" ht="16" hidden="1" outlineLevel="1">
      <c r="A59" s="500"/>
      <c r="B59" s="312"/>
      <c r="C59" s="310"/>
      <c r="D59" s="314"/>
      <c r="E59" s="314"/>
      <c r="F59" s="314"/>
      <c r="G59" s="314"/>
      <c r="H59" s="314"/>
      <c r="I59" s="314"/>
      <c r="J59" s="314"/>
      <c r="K59" s="314"/>
      <c r="L59" s="314"/>
      <c r="M59" s="314"/>
      <c r="N59" s="289"/>
      <c r="O59" s="314"/>
      <c r="P59" s="314"/>
      <c r="Q59" s="314"/>
      <c r="R59" s="314"/>
      <c r="S59" s="314"/>
      <c r="T59" s="314"/>
      <c r="U59" s="314"/>
      <c r="V59" s="314"/>
      <c r="W59" s="314"/>
      <c r="X59" s="314"/>
      <c r="Y59" s="407"/>
      <c r="Z59" s="408"/>
      <c r="AA59" s="407"/>
      <c r="AB59" s="407"/>
      <c r="AC59" s="407"/>
      <c r="AD59" s="407"/>
      <c r="AE59" s="407"/>
      <c r="AF59" s="407"/>
      <c r="AG59" s="407"/>
      <c r="AH59" s="407"/>
      <c r="AI59" s="407"/>
      <c r="AJ59" s="407"/>
      <c r="AK59" s="407"/>
      <c r="AL59" s="407"/>
      <c r="AM59" s="311"/>
    </row>
    <row r="60" spans="1:42" s="281" customFormat="1" ht="16" hidden="1" outlineLevel="1">
      <c r="A60" s="500"/>
      <c r="B60" s="312"/>
      <c r="C60" s="289"/>
      <c r="D60" s="293"/>
      <c r="E60" s="293"/>
      <c r="F60" s="293"/>
      <c r="G60" s="293"/>
      <c r="H60" s="293"/>
      <c r="I60" s="293"/>
      <c r="J60" s="293"/>
      <c r="K60" s="293"/>
      <c r="L60" s="293"/>
      <c r="M60" s="293"/>
      <c r="N60" s="293"/>
      <c r="O60" s="293"/>
      <c r="P60" s="293"/>
      <c r="Q60" s="293"/>
      <c r="R60" s="293"/>
      <c r="S60" s="293"/>
      <c r="T60" s="293"/>
      <c r="U60" s="293"/>
      <c r="V60" s="293"/>
      <c r="W60" s="293"/>
      <c r="X60" s="293"/>
      <c r="Y60" s="406"/>
      <c r="Z60" s="406"/>
      <c r="AA60" s="406"/>
      <c r="AB60" s="406"/>
      <c r="AC60" s="406"/>
      <c r="AD60" s="406"/>
      <c r="AE60" s="406"/>
      <c r="AF60" s="406"/>
      <c r="AG60" s="406"/>
      <c r="AH60" s="406"/>
      <c r="AI60" s="406"/>
      <c r="AJ60" s="406"/>
      <c r="AK60" s="406"/>
      <c r="AL60" s="406"/>
      <c r="AM60" s="294"/>
    </row>
    <row r="61" spans="1:42" s="281" customFormat="1" ht="16" hidden="1" outlineLevel="1">
      <c r="A61" s="500"/>
      <c r="B61" s="313"/>
      <c r="C61" s="289"/>
      <c r="D61" s="293"/>
      <c r="E61" s="293"/>
      <c r="F61" s="293"/>
      <c r="G61" s="293"/>
      <c r="H61" s="293"/>
      <c r="I61" s="293"/>
      <c r="J61" s="293"/>
      <c r="K61" s="293"/>
      <c r="L61" s="293"/>
      <c r="M61" s="293"/>
      <c r="N61" s="293"/>
      <c r="O61" s="293"/>
      <c r="P61" s="293"/>
      <c r="Q61" s="293"/>
      <c r="R61" s="293"/>
      <c r="S61" s="293"/>
      <c r="T61" s="293"/>
      <c r="U61" s="293"/>
      <c r="V61" s="293"/>
      <c r="W61" s="293"/>
      <c r="X61" s="293"/>
      <c r="Y61" s="402"/>
      <c r="Z61" s="402"/>
      <c r="AA61" s="402"/>
      <c r="AB61" s="402"/>
      <c r="AC61" s="402"/>
      <c r="AD61" s="402"/>
      <c r="AE61" s="402"/>
      <c r="AF61" s="402"/>
      <c r="AG61" s="402"/>
      <c r="AH61" s="402"/>
      <c r="AI61" s="402"/>
      <c r="AJ61" s="402"/>
      <c r="AK61" s="402"/>
      <c r="AL61" s="402"/>
      <c r="AM61" s="309"/>
    </row>
    <row r="62" spans="1:42" s="281" customFormat="1" ht="16" hidden="1" outlineLevel="1">
      <c r="A62" s="500"/>
      <c r="B62" s="312"/>
      <c r="C62" s="310"/>
      <c r="D62" s="314"/>
      <c r="E62" s="314"/>
      <c r="F62" s="314"/>
      <c r="G62" s="314"/>
      <c r="H62" s="314"/>
      <c r="I62" s="314"/>
      <c r="J62" s="314"/>
      <c r="K62" s="314"/>
      <c r="L62" s="314"/>
      <c r="M62" s="314"/>
      <c r="N62" s="289"/>
      <c r="O62" s="314"/>
      <c r="P62" s="314"/>
      <c r="Q62" s="314"/>
      <c r="R62" s="314"/>
      <c r="S62" s="314"/>
      <c r="T62" s="314"/>
      <c r="U62" s="314"/>
      <c r="V62" s="314"/>
      <c r="W62" s="314"/>
      <c r="X62" s="314"/>
      <c r="Y62" s="407"/>
      <c r="Z62" s="407"/>
      <c r="AA62" s="407"/>
      <c r="AB62" s="407"/>
      <c r="AC62" s="407"/>
      <c r="AD62" s="407"/>
      <c r="AE62" s="407"/>
      <c r="AF62" s="407"/>
      <c r="AG62" s="407"/>
      <c r="AH62" s="407"/>
      <c r="AI62" s="407"/>
      <c r="AJ62" s="407"/>
      <c r="AK62" s="407"/>
      <c r="AL62" s="407"/>
      <c r="AM62" s="311"/>
    </row>
    <row r="63" spans="1:42" s="281" customFormat="1" ht="16" hidden="1" outlineLevel="1">
      <c r="A63" s="500"/>
      <c r="B63" s="312"/>
      <c r="C63" s="289"/>
      <c r="D63" s="293"/>
      <c r="E63" s="293"/>
      <c r="F63" s="293"/>
      <c r="G63" s="293"/>
      <c r="H63" s="293"/>
      <c r="I63" s="293"/>
      <c r="J63" s="293"/>
      <c r="K63" s="293"/>
      <c r="L63" s="293"/>
      <c r="M63" s="293"/>
      <c r="N63" s="293"/>
      <c r="O63" s="293"/>
      <c r="P63" s="293"/>
      <c r="Q63" s="293"/>
      <c r="R63" s="293"/>
      <c r="S63" s="293"/>
      <c r="T63" s="293"/>
      <c r="U63" s="293"/>
      <c r="V63" s="293"/>
      <c r="W63" s="293"/>
      <c r="X63" s="293"/>
      <c r="Y63" s="406"/>
      <c r="Z63" s="406"/>
      <c r="AA63" s="406"/>
      <c r="AB63" s="406"/>
      <c r="AC63" s="406"/>
      <c r="AD63" s="406"/>
      <c r="AE63" s="406"/>
      <c r="AF63" s="406"/>
      <c r="AG63" s="406"/>
      <c r="AH63" s="406"/>
      <c r="AI63" s="406"/>
      <c r="AJ63" s="406"/>
      <c r="AK63" s="406"/>
      <c r="AL63" s="406"/>
      <c r="AM63" s="294"/>
    </row>
    <row r="64" spans="1:42" s="281" customFormat="1" ht="16" hidden="1" outlineLevel="1">
      <c r="A64" s="500"/>
      <c r="B64" s="313"/>
      <c r="C64" s="289"/>
      <c r="D64" s="293"/>
      <c r="E64" s="293"/>
      <c r="F64" s="293"/>
      <c r="G64" s="293"/>
      <c r="H64" s="293"/>
      <c r="I64" s="293"/>
      <c r="J64" s="293"/>
      <c r="K64" s="293"/>
      <c r="L64" s="293"/>
      <c r="M64" s="293"/>
      <c r="N64" s="293"/>
      <c r="O64" s="293"/>
      <c r="P64" s="293"/>
      <c r="Q64" s="293"/>
      <c r="R64" s="293"/>
      <c r="S64" s="293"/>
      <c r="T64" s="293"/>
      <c r="U64" s="293"/>
      <c r="V64" s="293"/>
      <c r="W64" s="293"/>
      <c r="X64" s="293"/>
      <c r="Y64" s="402"/>
      <c r="Z64" s="402"/>
      <c r="AA64" s="402"/>
      <c r="AB64" s="402"/>
      <c r="AC64" s="402"/>
      <c r="AD64" s="402"/>
      <c r="AE64" s="402"/>
      <c r="AF64" s="402"/>
      <c r="AG64" s="402"/>
      <c r="AH64" s="402"/>
      <c r="AI64" s="402"/>
      <c r="AJ64" s="402"/>
      <c r="AK64" s="402"/>
      <c r="AL64" s="402"/>
      <c r="AM64" s="309"/>
    </row>
    <row r="65" spans="1:39" s="281" customFormat="1" ht="16" hidden="1" outlineLevel="1">
      <c r="A65" s="500"/>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07"/>
      <c r="Z65" s="408"/>
      <c r="AA65" s="407"/>
      <c r="AB65" s="407"/>
      <c r="AC65" s="407"/>
      <c r="AD65" s="407"/>
      <c r="AE65" s="407"/>
      <c r="AF65" s="407"/>
      <c r="AG65" s="407"/>
      <c r="AH65" s="407"/>
      <c r="AI65" s="407"/>
      <c r="AJ65" s="407"/>
      <c r="AK65" s="407"/>
      <c r="AL65" s="407"/>
      <c r="AM65" s="311"/>
    </row>
    <row r="66" spans="1:39" s="281" customFormat="1" ht="17" outlineLevel="1">
      <c r="A66" s="500">
        <v>15</v>
      </c>
      <c r="B66" s="312" t="s">
        <v>470</v>
      </c>
      <c r="C66" s="289" t="s">
        <v>17</v>
      </c>
      <c r="D66" s="293"/>
      <c r="E66" s="293"/>
      <c r="F66" s="293"/>
      <c r="G66" s="293"/>
      <c r="H66" s="293"/>
      <c r="I66" s="293"/>
      <c r="J66" s="293"/>
      <c r="K66" s="293"/>
      <c r="L66" s="293"/>
      <c r="M66" s="293"/>
      <c r="N66" s="289"/>
      <c r="O66" s="293">
        <v>3.84</v>
      </c>
      <c r="P66" s="293"/>
      <c r="Q66" s="293"/>
      <c r="R66" s="293"/>
      <c r="S66" s="293"/>
      <c r="T66" s="293"/>
      <c r="U66" s="293"/>
      <c r="V66" s="293"/>
      <c r="W66" s="293"/>
      <c r="X66" s="293"/>
      <c r="Y66" s="406"/>
      <c r="Z66" s="406"/>
      <c r="AA66" s="406"/>
      <c r="AB66" s="406"/>
      <c r="AC66" s="406"/>
      <c r="AD66" s="406"/>
      <c r="AE66" s="406">
        <v>1</v>
      </c>
      <c r="AF66" s="406"/>
      <c r="AG66" s="406"/>
      <c r="AH66" s="406"/>
      <c r="AI66" s="406"/>
      <c r="AJ66" s="406"/>
      <c r="AK66" s="406"/>
      <c r="AL66" s="406"/>
      <c r="AM66" s="294">
        <f>SUM(Y66:AL66)</f>
        <v>1</v>
      </c>
    </row>
    <row r="67" spans="1:39" s="281" customFormat="1" ht="17" outlineLevel="1">
      <c r="A67" s="500"/>
      <c r="B67" s="313" t="s">
        <v>206</v>
      </c>
      <c r="C67" s="289" t="s">
        <v>155</v>
      </c>
      <c r="D67" s="293"/>
      <c r="E67" s="293"/>
      <c r="F67" s="293"/>
      <c r="G67" s="293"/>
      <c r="H67" s="293"/>
      <c r="I67" s="293"/>
      <c r="J67" s="293"/>
      <c r="K67" s="293"/>
      <c r="L67" s="293"/>
      <c r="M67" s="293"/>
      <c r="N67" s="289"/>
      <c r="O67" s="293"/>
      <c r="P67" s="293"/>
      <c r="Q67" s="293"/>
      <c r="R67" s="293"/>
      <c r="S67" s="293"/>
      <c r="T67" s="293"/>
      <c r="U67" s="293"/>
      <c r="V67" s="293"/>
      <c r="W67" s="293"/>
      <c r="X67" s="293"/>
      <c r="Y67" s="402">
        <f>Y66</f>
        <v>0</v>
      </c>
      <c r="Z67" s="402">
        <f>Z66</f>
        <v>0</v>
      </c>
      <c r="AA67" s="402">
        <f t="shared" ref="AA67:AL67" si="8">AA66</f>
        <v>0</v>
      </c>
      <c r="AB67" s="402">
        <f t="shared" si="8"/>
        <v>0</v>
      </c>
      <c r="AC67" s="402">
        <f t="shared" si="8"/>
        <v>0</v>
      </c>
      <c r="AD67" s="402">
        <f t="shared" si="8"/>
        <v>0</v>
      </c>
      <c r="AE67" s="402">
        <f t="shared" si="8"/>
        <v>1</v>
      </c>
      <c r="AF67" s="402">
        <f t="shared" si="8"/>
        <v>0</v>
      </c>
      <c r="AG67" s="402">
        <f t="shared" si="8"/>
        <v>0</v>
      </c>
      <c r="AH67" s="402">
        <f t="shared" si="8"/>
        <v>0</v>
      </c>
      <c r="AI67" s="402">
        <f t="shared" si="8"/>
        <v>0</v>
      </c>
      <c r="AJ67" s="402">
        <f t="shared" si="8"/>
        <v>0</v>
      </c>
      <c r="AK67" s="402">
        <f t="shared" si="8"/>
        <v>0</v>
      </c>
      <c r="AL67" s="402">
        <f t="shared" si="8"/>
        <v>0</v>
      </c>
      <c r="AM67" s="309"/>
    </row>
    <row r="68" spans="1:39" s="281" customFormat="1" ht="16" outlineLevel="1">
      <c r="A68" s="500"/>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09"/>
      <c r="Z68" s="407"/>
      <c r="AA68" s="407"/>
      <c r="AB68" s="407"/>
      <c r="AC68" s="407"/>
      <c r="AD68" s="407"/>
      <c r="AE68" s="407"/>
      <c r="AF68" s="407"/>
      <c r="AG68" s="407"/>
      <c r="AH68" s="407"/>
      <c r="AI68" s="407"/>
      <c r="AJ68" s="407"/>
      <c r="AK68" s="407"/>
      <c r="AL68" s="407"/>
      <c r="AM68" s="311"/>
    </row>
    <row r="69" spans="1:39" s="281" customFormat="1" ht="16" hidden="1" outlineLevel="1">
      <c r="A69" s="500"/>
      <c r="B69" s="312"/>
      <c r="C69" s="289"/>
      <c r="D69" s="293"/>
      <c r="E69" s="293"/>
      <c r="F69" s="293"/>
      <c r="G69" s="293"/>
      <c r="H69" s="293"/>
      <c r="I69" s="293"/>
      <c r="J69" s="293"/>
      <c r="K69" s="293"/>
      <c r="L69" s="293"/>
      <c r="M69" s="293"/>
      <c r="N69" s="289"/>
      <c r="O69" s="293"/>
      <c r="P69" s="293"/>
      <c r="Q69" s="293"/>
      <c r="R69" s="293"/>
      <c r="S69" s="293"/>
      <c r="T69" s="293"/>
      <c r="U69" s="293"/>
      <c r="V69" s="293"/>
      <c r="W69" s="293"/>
      <c r="X69" s="293"/>
      <c r="Y69" s="406"/>
      <c r="Z69" s="406"/>
      <c r="AA69" s="406"/>
      <c r="AB69" s="406"/>
      <c r="AC69" s="406"/>
      <c r="AD69" s="406"/>
      <c r="AE69" s="406"/>
      <c r="AF69" s="406"/>
      <c r="AG69" s="406"/>
      <c r="AH69" s="406"/>
      <c r="AI69" s="406"/>
      <c r="AJ69" s="406"/>
      <c r="AK69" s="406"/>
      <c r="AL69" s="406"/>
      <c r="AM69" s="294"/>
    </row>
    <row r="70" spans="1:39" s="281" customFormat="1" ht="16" hidden="1" outlineLevel="1">
      <c r="A70" s="500"/>
      <c r="B70" s="313"/>
      <c r="C70" s="289"/>
      <c r="D70" s="293"/>
      <c r="E70" s="293"/>
      <c r="F70" s="293"/>
      <c r="G70" s="293"/>
      <c r="H70" s="293"/>
      <c r="I70" s="293"/>
      <c r="J70" s="293"/>
      <c r="K70" s="293"/>
      <c r="L70" s="293"/>
      <c r="M70" s="293"/>
      <c r="N70" s="289"/>
      <c r="O70" s="293"/>
      <c r="P70" s="293"/>
      <c r="Q70" s="293"/>
      <c r="R70" s="293"/>
      <c r="S70" s="293"/>
      <c r="T70" s="293"/>
      <c r="U70" s="293"/>
      <c r="V70" s="293"/>
      <c r="W70" s="293"/>
      <c r="X70" s="293"/>
      <c r="Y70" s="402"/>
      <c r="Z70" s="402"/>
      <c r="AA70" s="402"/>
      <c r="AB70" s="402"/>
      <c r="AC70" s="402"/>
      <c r="AD70" s="402"/>
      <c r="AE70" s="402"/>
      <c r="AF70" s="402"/>
      <c r="AG70" s="402"/>
      <c r="AH70" s="402"/>
      <c r="AI70" s="402"/>
      <c r="AJ70" s="402"/>
      <c r="AK70" s="402"/>
      <c r="AL70" s="402"/>
      <c r="AM70" s="309"/>
    </row>
    <row r="71" spans="1:39" s="281" customFormat="1" ht="16" hidden="1" outlineLevel="1">
      <c r="A71" s="500"/>
      <c r="B71" s="312"/>
      <c r="C71" s="310"/>
      <c r="D71" s="314"/>
      <c r="E71" s="314"/>
      <c r="F71" s="314"/>
      <c r="G71" s="314"/>
      <c r="H71" s="314"/>
      <c r="I71" s="314"/>
      <c r="J71" s="314"/>
      <c r="K71" s="314"/>
      <c r="L71" s="314"/>
      <c r="M71" s="314"/>
      <c r="N71" s="289"/>
      <c r="O71" s="314"/>
      <c r="P71" s="314"/>
      <c r="Q71" s="314"/>
      <c r="R71" s="314"/>
      <c r="S71" s="314"/>
      <c r="T71" s="314"/>
      <c r="U71" s="314"/>
      <c r="V71" s="314"/>
      <c r="W71" s="314"/>
      <c r="X71" s="314"/>
      <c r="Y71" s="409"/>
      <c r="Z71" s="407"/>
      <c r="AA71" s="407"/>
      <c r="AB71" s="407"/>
      <c r="AC71" s="407"/>
      <c r="AD71" s="407"/>
      <c r="AE71" s="407"/>
      <c r="AF71" s="407"/>
      <c r="AG71" s="407"/>
      <c r="AH71" s="407"/>
      <c r="AI71" s="407"/>
      <c r="AJ71" s="407"/>
      <c r="AK71" s="407"/>
      <c r="AL71" s="407"/>
      <c r="AM71" s="311"/>
    </row>
    <row r="72" spans="1:39" s="281" customFormat="1" ht="17" outlineLevel="1">
      <c r="A72" s="500">
        <v>17</v>
      </c>
      <c r="B72" s="312" t="s">
        <v>7</v>
      </c>
      <c r="C72" s="289" t="s">
        <v>17</v>
      </c>
      <c r="D72" s="293">
        <v>1421.421</v>
      </c>
      <c r="E72" s="293">
        <v>0</v>
      </c>
      <c r="F72" s="293">
        <v>0</v>
      </c>
      <c r="G72" s="293">
        <v>0</v>
      </c>
      <c r="H72" s="293">
        <v>0</v>
      </c>
      <c r="I72" s="293">
        <v>0</v>
      </c>
      <c r="J72" s="293"/>
      <c r="K72" s="293"/>
      <c r="L72" s="293"/>
      <c r="M72" s="293"/>
      <c r="N72" s="736"/>
      <c r="O72" s="293">
        <v>36.293300000000002</v>
      </c>
      <c r="P72" s="293"/>
      <c r="Q72" s="293"/>
      <c r="R72" s="293"/>
      <c r="S72" s="293"/>
      <c r="T72" s="293"/>
      <c r="U72" s="293"/>
      <c r="V72" s="293"/>
      <c r="W72" s="293"/>
      <c r="X72" s="293"/>
      <c r="Y72" s="406"/>
      <c r="Z72" s="406"/>
      <c r="AA72" s="406"/>
      <c r="AB72" s="406"/>
      <c r="AC72" s="406"/>
      <c r="AD72" s="406"/>
      <c r="AE72" s="406">
        <v>1</v>
      </c>
      <c r="AF72" s="406"/>
      <c r="AG72" s="406"/>
      <c r="AH72" s="406"/>
      <c r="AI72" s="406"/>
      <c r="AJ72" s="406"/>
      <c r="AK72" s="406"/>
      <c r="AL72" s="406"/>
      <c r="AM72" s="294">
        <f>SUM(Y72:AL72)</f>
        <v>1</v>
      </c>
    </row>
    <row r="73" spans="1:39" s="281" customFormat="1" ht="17" outlineLevel="1">
      <c r="A73" s="500"/>
      <c r="B73" s="313" t="s">
        <v>206</v>
      </c>
      <c r="C73" s="289" t="s">
        <v>155</v>
      </c>
      <c r="D73" s="293"/>
      <c r="E73" s="293"/>
      <c r="F73" s="293"/>
      <c r="G73" s="293"/>
      <c r="H73" s="293"/>
      <c r="I73" s="293"/>
      <c r="J73" s="293"/>
      <c r="K73" s="293"/>
      <c r="L73" s="293"/>
      <c r="M73" s="293"/>
      <c r="N73" s="289"/>
      <c r="O73" s="293"/>
      <c r="P73" s="293"/>
      <c r="Q73" s="293"/>
      <c r="R73" s="293"/>
      <c r="S73" s="293"/>
      <c r="T73" s="293"/>
      <c r="U73" s="293"/>
      <c r="V73" s="293"/>
      <c r="W73" s="293"/>
      <c r="X73" s="293"/>
      <c r="Y73" s="402">
        <f>Y72</f>
        <v>0</v>
      </c>
      <c r="Z73" s="402">
        <f>Z72</f>
        <v>0</v>
      </c>
      <c r="AA73" s="402">
        <f t="shared" ref="AA73:AL73" si="9">AA72</f>
        <v>0</v>
      </c>
      <c r="AB73" s="402">
        <f t="shared" si="9"/>
        <v>0</v>
      </c>
      <c r="AC73" s="402">
        <f t="shared" si="9"/>
        <v>0</v>
      </c>
      <c r="AD73" s="402">
        <f t="shared" si="9"/>
        <v>0</v>
      </c>
      <c r="AE73" s="402">
        <f t="shared" si="9"/>
        <v>1</v>
      </c>
      <c r="AF73" s="402">
        <f t="shared" si="9"/>
        <v>0</v>
      </c>
      <c r="AG73" s="402">
        <f t="shared" si="9"/>
        <v>0</v>
      </c>
      <c r="AH73" s="402">
        <f t="shared" si="9"/>
        <v>0</v>
      </c>
      <c r="AI73" s="402">
        <f t="shared" si="9"/>
        <v>0</v>
      </c>
      <c r="AJ73" s="402">
        <f t="shared" si="9"/>
        <v>0</v>
      </c>
      <c r="AK73" s="402">
        <f t="shared" si="9"/>
        <v>0</v>
      </c>
      <c r="AL73" s="402">
        <f t="shared" si="9"/>
        <v>0</v>
      </c>
      <c r="AM73" s="309"/>
    </row>
    <row r="74" spans="1:39" s="281" customFormat="1" ht="16" outlineLevel="1">
      <c r="A74" s="500"/>
      <c r="B74" s="313"/>
      <c r="C74" s="303"/>
      <c r="D74" s="289"/>
      <c r="E74" s="289"/>
      <c r="F74" s="289"/>
      <c r="G74" s="289"/>
      <c r="H74" s="289"/>
      <c r="I74" s="289"/>
      <c r="J74" s="289"/>
      <c r="K74" s="289"/>
      <c r="L74" s="289"/>
      <c r="M74" s="289"/>
      <c r="N74" s="289"/>
      <c r="O74" s="289"/>
      <c r="P74" s="289"/>
      <c r="Q74" s="289"/>
      <c r="R74" s="289"/>
      <c r="S74" s="289"/>
      <c r="T74" s="289"/>
      <c r="U74" s="289"/>
      <c r="V74" s="289"/>
      <c r="W74" s="289"/>
      <c r="X74" s="289"/>
      <c r="Y74" s="410"/>
      <c r="Z74" s="411"/>
      <c r="AA74" s="411"/>
      <c r="AB74" s="411"/>
      <c r="AC74" s="411"/>
      <c r="AD74" s="411"/>
      <c r="AE74" s="411"/>
      <c r="AF74" s="411"/>
      <c r="AG74" s="411"/>
      <c r="AH74" s="411"/>
      <c r="AI74" s="411"/>
      <c r="AJ74" s="411"/>
      <c r="AK74" s="411"/>
      <c r="AL74" s="411"/>
      <c r="AM74" s="315"/>
    </row>
    <row r="75" spans="1:39" s="291" customFormat="1" ht="16" outlineLevel="1">
      <c r="A75" s="501"/>
      <c r="B75" s="286" t="s">
        <v>8</v>
      </c>
      <c r="C75" s="287"/>
      <c r="D75" s="287"/>
      <c r="E75" s="287"/>
      <c r="F75" s="287"/>
      <c r="G75" s="287"/>
      <c r="H75" s="287"/>
      <c r="I75" s="287"/>
      <c r="J75" s="287"/>
      <c r="K75" s="287"/>
      <c r="L75" s="287"/>
      <c r="M75" s="287"/>
      <c r="N75" s="288"/>
      <c r="O75" s="287"/>
      <c r="P75" s="287"/>
      <c r="Q75" s="287"/>
      <c r="R75" s="287"/>
      <c r="S75" s="287"/>
      <c r="T75" s="287"/>
      <c r="U75" s="287"/>
      <c r="V75" s="287"/>
      <c r="W75" s="287"/>
      <c r="X75" s="287"/>
      <c r="Y75" s="405"/>
      <c r="Z75" s="405"/>
      <c r="AA75" s="405"/>
      <c r="AB75" s="405"/>
      <c r="AC75" s="405"/>
      <c r="AD75" s="405"/>
      <c r="AE75" s="405"/>
      <c r="AF75" s="405"/>
      <c r="AG75" s="405"/>
      <c r="AH75" s="405"/>
      <c r="AI75" s="405"/>
      <c r="AJ75" s="405"/>
      <c r="AK75" s="405"/>
      <c r="AL75" s="405"/>
      <c r="AM75" s="290"/>
    </row>
    <row r="76" spans="1:39" s="281" customFormat="1" ht="16" hidden="1" outlineLevel="1">
      <c r="A76" s="500"/>
      <c r="B76" s="313"/>
      <c r="C76" s="289"/>
      <c r="D76" s="293"/>
      <c r="E76" s="293"/>
      <c r="F76" s="293"/>
      <c r="G76" s="293"/>
      <c r="H76" s="293"/>
      <c r="I76" s="293"/>
      <c r="J76" s="293"/>
      <c r="K76" s="293"/>
      <c r="L76" s="293"/>
      <c r="M76" s="293"/>
      <c r="N76" s="293"/>
      <c r="O76" s="293"/>
      <c r="P76" s="293"/>
      <c r="Q76" s="293"/>
      <c r="R76" s="293"/>
      <c r="S76" s="293"/>
      <c r="T76" s="293"/>
      <c r="U76" s="293"/>
      <c r="V76" s="293"/>
      <c r="W76" s="293"/>
      <c r="X76" s="293"/>
      <c r="Y76" s="406"/>
      <c r="Z76" s="406"/>
      <c r="AA76" s="406"/>
      <c r="AB76" s="406"/>
      <c r="AC76" s="406"/>
      <c r="AD76" s="406"/>
      <c r="AE76" s="406"/>
      <c r="AF76" s="406"/>
      <c r="AG76" s="406"/>
      <c r="AH76" s="406"/>
      <c r="AI76" s="406"/>
      <c r="AJ76" s="406"/>
      <c r="AK76" s="406"/>
      <c r="AL76" s="406"/>
      <c r="AM76" s="294"/>
    </row>
    <row r="77" spans="1:39" s="281" customFormat="1" ht="16" hidden="1" outlineLevel="1">
      <c r="A77" s="500"/>
      <c r="B77" s="313"/>
      <c r="C77" s="289"/>
      <c r="D77" s="293"/>
      <c r="E77" s="293"/>
      <c r="F77" s="293"/>
      <c r="G77" s="293"/>
      <c r="H77" s="293"/>
      <c r="I77" s="293"/>
      <c r="J77" s="293"/>
      <c r="K77" s="293"/>
      <c r="L77" s="293"/>
      <c r="M77" s="293"/>
      <c r="N77" s="293"/>
      <c r="O77" s="293"/>
      <c r="P77" s="293"/>
      <c r="Q77" s="293"/>
      <c r="R77" s="293"/>
      <c r="S77" s="293"/>
      <c r="T77" s="293"/>
      <c r="U77" s="293"/>
      <c r="V77" s="293"/>
      <c r="W77" s="293"/>
      <c r="X77" s="293"/>
      <c r="Y77" s="402"/>
      <c r="Z77" s="402"/>
      <c r="AA77" s="402"/>
      <c r="AB77" s="402"/>
      <c r="AC77" s="402"/>
      <c r="AD77" s="402"/>
      <c r="AE77" s="402"/>
      <c r="AF77" s="402"/>
      <c r="AG77" s="402"/>
      <c r="AH77" s="402"/>
      <c r="AI77" s="402"/>
      <c r="AJ77" s="402"/>
      <c r="AK77" s="402"/>
      <c r="AL77" s="402"/>
      <c r="AM77" s="295"/>
    </row>
    <row r="78" spans="1:39" s="307" customFormat="1" ht="16" hidden="1" outlineLevel="1">
      <c r="A78" s="503"/>
      <c r="B78" s="313"/>
      <c r="C78" s="303"/>
      <c r="D78" s="289"/>
      <c r="E78" s="289"/>
      <c r="F78" s="289"/>
      <c r="G78" s="289"/>
      <c r="H78" s="289"/>
      <c r="I78" s="289"/>
      <c r="J78" s="289"/>
      <c r="K78" s="289"/>
      <c r="L78" s="289"/>
      <c r="M78" s="289"/>
      <c r="N78" s="289"/>
      <c r="O78" s="289"/>
      <c r="P78" s="289"/>
      <c r="Q78" s="289"/>
      <c r="R78" s="289"/>
      <c r="S78" s="289"/>
      <c r="T78" s="289"/>
      <c r="U78" s="289"/>
      <c r="V78" s="289"/>
      <c r="W78" s="289"/>
      <c r="X78" s="289"/>
      <c r="Y78" s="403"/>
      <c r="Z78" s="412"/>
      <c r="AA78" s="412"/>
      <c r="AB78" s="412"/>
      <c r="AC78" s="412"/>
      <c r="AD78" s="412"/>
      <c r="AE78" s="412"/>
      <c r="AF78" s="412"/>
      <c r="AG78" s="412"/>
      <c r="AH78" s="412"/>
      <c r="AI78" s="412"/>
      <c r="AJ78" s="412"/>
      <c r="AK78" s="412"/>
      <c r="AL78" s="412"/>
      <c r="AM78" s="304"/>
    </row>
    <row r="79" spans="1:39" s="281" customFormat="1" ht="16" hidden="1" outlineLevel="1">
      <c r="A79" s="500"/>
      <c r="B79" s="313"/>
      <c r="C79" s="289"/>
      <c r="D79" s="293"/>
      <c r="E79" s="293"/>
      <c r="F79" s="293"/>
      <c r="G79" s="293"/>
      <c r="H79" s="293"/>
      <c r="I79" s="293"/>
      <c r="J79" s="293"/>
      <c r="K79" s="293"/>
      <c r="L79" s="293"/>
      <c r="M79" s="293"/>
      <c r="N79" s="293"/>
      <c r="O79" s="293"/>
      <c r="P79" s="293"/>
      <c r="Q79" s="293"/>
      <c r="R79" s="293"/>
      <c r="S79" s="293"/>
      <c r="T79" s="293"/>
      <c r="U79" s="293"/>
      <c r="V79" s="293"/>
      <c r="W79" s="293"/>
      <c r="X79" s="293"/>
      <c r="Y79" s="401"/>
      <c r="Z79" s="406"/>
      <c r="AA79" s="406"/>
      <c r="AB79" s="406"/>
      <c r="AC79" s="406"/>
      <c r="AD79" s="406"/>
      <c r="AE79" s="406"/>
      <c r="AF79" s="406"/>
      <c r="AG79" s="406"/>
      <c r="AH79" s="406"/>
      <c r="AI79" s="406"/>
      <c r="AJ79" s="406"/>
      <c r="AK79" s="406"/>
      <c r="AL79" s="406"/>
      <c r="AM79" s="294"/>
    </row>
    <row r="80" spans="1:39" s="281" customFormat="1" ht="16" hidden="1" outlineLevel="1">
      <c r="A80" s="500"/>
      <c r="B80" s="313"/>
      <c r="C80" s="289"/>
      <c r="D80" s="293"/>
      <c r="E80" s="293"/>
      <c r="F80" s="293"/>
      <c r="G80" s="293"/>
      <c r="H80" s="293"/>
      <c r="I80" s="293"/>
      <c r="J80" s="293"/>
      <c r="K80" s="293"/>
      <c r="L80" s="293"/>
      <c r="M80" s="293"/>
      <c r="N80" s="293"/>
      <c r="O80" s="293"/>
      <c r="P80" s="293"/>
      <c r="Q80" s="293"/>
      <c r="R80" s="293"/>
      <c r="S80" s="293"/>
      <c r="T80" s="293"/>
      <c r="U80" s="293"/>
      <c r="V80" s="293"/>
      <c r="W80" s="293"/>
      <c r="X80" s="293"/>
      <c r="Y80" s="402"/>
      <c r="Z80" s="402"/>
      <c r="AA80" s="402"/>
      <c r="AB80" s="402"/>
      <c r="AC80" s="402"/>
      <c r="AD80" s="402"/>
      <c r="AE80" s="402"/>
      <c r="AF80" s="402"/>
      <c r="AG80" s="402"/>
      <c r="AH80" s="402"/>
      <c r="AI80" s="402"/>
      <c r="AJ80" s="402"/>
      <c r="AK80" s="402"/>
      <c r="AL80" s="402"/>
      <c r="AM80" s="295"/>
    </row>
    <row r="81" spans="1:39" s="281" customFormat="1" ht="16" hidden="1" outlineLevel="1">
      <c r="A81" s="500"/>
      <c r="B81" s="313"/>
      <c r="C81" s="303"/>
      <c r="D81" s="289"/>
      <c r="E81" s="289"/>
      <c r="F81" s="289"/>
      <c r="G81" s="289"/>
      <c r="H81" s="289"/>
      <c r="I81" s="289"/>
      <c r="J81" s="289"/>
      <c r="K81" s="289"/>
      <c r="L81" s="289"/>
      <c r="M81" s="289"/>
      <c r="N81" s="289"/>
      <c r="O81" s="289"/>
      <c r="P81" s="289"/>
      <c r="Q81" s="289"/>
      <c r="R81" s="289"/>
      <c r="S81" s="289"/>
      <c r="T81" s="289"/>
      <c r="U81" s="289"/>
      <c r="V81" s="289"/>
      <c r="W81" s="289"/>
      <c r="X81" s="289"/>
      <c r="Y81" s="413"/>
      <c r="Z81" s="413"/>
      <c r="AA81" s="403"/>
      <c r="AB81" s="403"/>
      <c r="AC81" s="403"/>
      <c r="AD81" s="403"/>
      <c r="AE81" s="403"/>
      <c r="AF81" s="403"/>
      <c r="AG81" s="403"/>
      <c r="AH81" s="403"/>
      <c r="AI81" s="403"/>
      <c r="AJ81" s="403"/>
      <c r="AK81" s="403"/>
      <c r="AL81" s="403"/>
      <c r="AM81" s="304"/>
    </row>
    <row r="82" spans="1:39" s="281" customFormat="1" ht="16" hidden="1" outlineLevel="1">
      <c r="A82" s="500"/>
      <c r="B82" s="313"/>
      <c r="C82" s="289"/>
      <c r="D82" s="293"/>
      <c r="E82" s="293"/>
      <c r="F82" s="293"/>
      <c r="G82" s="293"/>
      <c r="H82" s="293"/>
      <c r="I82" s="293"/>
      <c r="J82" s="293"/>
      <c r="K82" s="293"/>
      <c r="L82" s="293"/>
      <c r="M82" s="293"/>
      <c r="N82" s="293"/>
      <c r="O82" s="293"/>
      <c r="P82" s="293"/>
      <c r="Q82" s="293"/>
      <c r="R82" s="293"/>
      <c r="S82" s="293"/>
      <c r="T82" s="293"/>
      <c r="U82" s="293"/>
      <c r="V82" s="293"/>
      <c r="W82" s="293"/>
      <c r="X82" s="293"/>
      <c r="Y82" s="401"/>
      <c r="Z82" s="406"/>
      <c r="AA82" s="406"/>
      <c r="AB82" s="406"/>
      <c r="AC82" s="406"/>
      <c r="AD82" s="406"/>
      <c r="AE82" s="406"/>
      <c r="AF82" s="406"/>
      <c r="AG82" s="406"/>
      <c r="AH82" s="406"/>
      <c r="AI82" s="406"/>
      <c r="AJ82" s="406"/>
      <c r="AK82" s="406"/>
      <c r="AL82" s="406"/>
      <c r="AM82" s="294"/>
    </row>
    <row r="83" spans="1:39" s="281" customFormat="1" ht="16" hidden="1" outlineLevel="1">
      <c r="A83" s="500"/>
      <c r="B83" s="313"/>
      <c r="C83" s="289"/>
      <c r="D83" s="293"/>
      <c r="E83" s="293"/>
      <c r="F83" s="293"/>
      <c r="G83" s="293"/>
      <c r="H83" s="293"/>
      <c r="I83" s="293"/>
      <c r="J83" s="293"/>
      <c r="K83" s="293"/>
      <c r="L83" s="293"/>
      <c r="M83" s="293"/>
      <c r="N83" s="293"/>
      <c r="O83" s="293"/>
      <c r="P83" s="293"/>
      <c r="Q83" s="293"/>
      <c r="R83" s="293"/>
      <c r="S83" s="293"/>
      <c r="T83" s="293"/>
      <c r="U83" s="293"/>
      <c r="V83" s="293"/>
      <c r="W83" s="293"/>
      <c r="X83" s="293"/>
      <c r="Y83" s="402"/>
      <c r="Z83" s="402"/>
      <c r="AA83" s="402"/>
      <c r="AB83" s="402"/>
      <c r="AC83" s="402"/>
      <c r="AD83" s="402"/>
      <c r="AE83" s="402"/>
      <c r="AF83" s="402"/>
      <c r="AG83" s="402"/>
      <c r="AH83" s="402"/>
      <c r="AI83" s="402"/>
      <c r="AJ83" s="402"/>
      <c r="AK83" s="402"/>
      <c r="AL83" s="402"/>
      <c r="AM83" s="304"/>
    </row>
    <row r="84" spans="1:39" s="281" customFormat="1" ht="16" hidden="1" outlineLevel="1">
      <c r="A84" s="500"/>
      <c r="B84" s="313"/>
      <c r="C84" s="303"/>
      <c r="D84" s="289"/>
      <c r="E84" s="289"/>
      <c r="F84" s="289"/>
      <c r="G84" s="289"/>
      <c r="H84" s="289"/>
      <c r="I84" s="289"/>
      <c r="J84" s="289"/>
      <c r="K84" s="289"/>
      <c r="L84" s="289"/>
      <c r="M84" s="289"/>
      <c r="N84" s="316"/>
      <c r="O84" s="289"/>
      <c r="P84" s="289"/>
      <c r="Q84" s="289"/>
      <c r="R84" s="289"/>
      <c r="S84" s="289"/>
      <c r="T84" s="289"/>
      <c r="U84" s="289"/>
      <c r="V84" s="289"/>
      <c r="W84" s="289"/>
      <c r="X84" s="289"/>
      <c r="Y84" s="403"/>
      <c r="Z84" s="403"/>
      <c r="AA84" s="403"/>
      <c r="AB84" s="403"/>
      <c r="AC84" s="403"/>
      <c r="AD84" s="403"/>
      <c r="AE84" s="403"/>
      <c r="AF84" s="403"/>
      <c r="AG84" s="403"/>
      <c r="AH84" s="403"/>
      <c r="AI84" s="403"/>
      <c r="AJ84" s="403"/>
      <c r="AK84" s="403"/>
      <c r="AL84" s="403"/>
      <c r="AM84" s="304"/>
    </row>
    <row r="85" spans="1:39" s="281" customFormat="1" ht="17" outlineLevel="1">
      <c r="A85" s="500">
        <v>21</v>
      </c>
      <c r="B85" s="313" t="s">
        <v>16</v>
      </c>
      <c r="C85" s="289" t="s">
        <v>17</v>
      </c>
      <c r="D85" s="293">
        <v>26361.593257102446</v>
      </c>
      <c r="E85" s="293">
        <v>26361.593257102446</v>
      </c>
      <c r="F85" s="293">
        <v>26361.593257102446</v>
      </c>
      <c r="G85" s="293">
        <v>26361.593257102446</v>
      </c>
      <c r="H85" s="293">
        <v>26361.593257102446</v>
      </c>
      <c r="I85" s="293">
        <v>26361.593257102446</v>
      </c>
      <c r="J85" s="293"/>
      <c r="K85" s="293"/>
      <c r="L85" s="293"/>
      <c r="M85" s="293"/>
      <c r="N85" s="293">
        <v>12</v>
      </c>
      <c r="O85" s="293">
        <v>4.0445949925363296</v>
      </c>
      <c r="P85" s="293">
        <v>4.0445949925363296</v>
      </c>
      <c r="Q85" s="293">
        <v>4.0445949925363296</v>
      </c>
      <c r="R85" s="293">
        <v>4.0445949925363296</v>
      </c>
      <c r="S85" s="293">
        <v>4.0445949925363296</v>
      </c>
      <c r="T85" s="293">
        <v>4.0445949925363296</v>
      </c>
      <c r="U85" s="293"/>
      <c r="V85" s="293"/>
      <c r="W85" s="293"/>
      <c r="X85" s="293"/>
      <c r="Y85" s="401"/>
      <c r="Z85" s="406"/>
      <c r="AA85" s="406"/>
      <c r="AB85" s="406"/>
      <c r="AC85" s="406"/>
      <c r="AD85" s="406"/>
      <c r="AE85" s="406"/>
      <c r="AF85" s="406">
        <v>1</v>
      </c>
      <c r="AG85" s="406"/>
      <c r="AH85" s="406"/>
      <c r="AI85" s="406"/>
      <c r="AJ85" s="406"/>
      <c r="AK85" s="406"/>
      <c r="AL85" s="406"/>
      <c r="AM85" s="294">
        <f>SUM(Y85:AL85)</f>
        <v>1</v>
      </c>
    </row>
    <row r="86" spans="1:39" s="281" customFormat="1" ht="17" outlineLevel="1">
      <c r="A86" s="500"/>
      <c r="B86" s="313" t="s">
        <v>206</v>
      </c>
      <c r="C86" s="289" t="s">
        <v>155</v>
      </c>
      <c r="D86" s="293"/>
      <c r="E86" s="293"/>
      <c r="F86" s="293"/>
      <c r="G86" s="293"/>
      <c r="H86" s="293"/>
      <c r="I86" s="293"/>
      <c r="J86" s="293"/>
      <c r="K86" s="293"/>
      <c r="L86" s="293"/>
      <c r="M86" s="293"/>
      <c r="N86" s="293">
        <f>N85</f>
        <v>12</v>
      </c>
      <c r="O86" s="293"/>
      <c r="P86" s="293"/>
      <c r="Q86" s="293"/>
      <c r="R86" s="293"/>
      <c r="S86" s="293"/>
      <c r="T86" s="293"/>
      <c r="U86" s="293"/>
      <c r="V86" s="293"/>
      <c r="W86" s="293"/>
      <c r="X86" s="293"/>
      <c r="Y86" s="402">
        <f>Y85</f>
        <v>0</v>
      </c>
      <c r="Z86" s="402">
        <f>Z85</f>
        <v>0</v>
      </c>
      <c r="AA86" s="402">
        <f t="shared" ref="AA86:AL86" si="10">AA85</f>
        <v>0</v>
      </c>
      <c r="AB86" s="402">
        <f t="shared" si="10"/>
        <v>0</v>
      </c>
      <c r="AC86" s="402">
        <f t="shared" si="10"/>
        <v>0</v>
      </c>
      <c r="AD86" s="402">
        <f t="shared" si="10"/>
        <v>0</v>
      </c>
      <c r="AE86" s="402">
        <f t="shared" si="10"/>
        <v>0</v>
      </c>
      <c r="AF86" s="402">
        <f t="shared" si="10"/>
        <v>1</v>
      </c>
      <c r="AG86" s="402">
        <f t="shared" si="10"/>
        <v>0</v>
      </c>
      <c r="AH86" s="402">
        <f t="shared" si="10"/>
        <v>0</v>
      </c>
      <c r="AI86" s="402">
        <f t="shared" si="10"/>
        <v>0</v>
      </c>
      <c r="AJ86" s="402">
        <f t="shared" si="10"/>
        <v>0</v>
      </c>
      <c r="AK86" s="402">
        <f t="shared" si="10"/>
        <v>0</v>
      </c>
      <c r="AL86" s="402">
        <f t="shared" si="10"/>
        <v>0</v>
      </c>
      <c r="AM86" s="295"/>
    </row>
    <row r="87" spans="1:39" s="281" customFormat="1" ht="16" outlineLevel="1">
      <c r="A87" s="500"/>
      <c r="B87" s="313"/>
      <c r="C87" s="303"/>
      <c r="D87" s="289"/>
      <c r="E87" s="289"/>
      <c r="F87" s="289"/>
      <c r="G87" s="289"/>
      <c r="H87" s="289"/>
      <c r="I87" s="289"/>
      <c r="J87" s="289"/>
      <c r="K87" s="289"/>
      <c r="L87" s="289"/>
      <c r="M87" s="289"/>
      <c r="N87" s="289"/>
      <c r="O87" s="289"/>
      <c r="P87" s="289"/>
      <c r="Q87" s="289"/>
      <c r="R87" s="289"/>
      <c r="S87" s="289"/>
      <c r="T87" s="289"/>
      <c r="U87" s="289"/>
      <c r="V87" s="289"/>
      <c r="W87" s="289"/>
      <c r="X87" s="289"/>
      <c r="Y87" s="413"/>
      <c r="Z87" s="403"/>
      <c r="AA87" s="403"/>
      <c r="AB87" s="403"/>
      <c r="AC87" s="403"/>
      <c r="AD87" s="403"/>
      <c r="AE87" s="403"/>
      <c r="AF87" s="403"/>
      <c r="AG87" s="403"/>
      <c r="AH87" s="403"/>
      <c r="AI87" s="403"/>
      <c r="AJ87" s="403"/>
      <c r="AK87" s="403"/>
      <c r="AL87" s="403"/>
      <c r="AM87" s="304"/>
    </row>
    <row r="88" spans="1:39" s="281" customFormat="1" ht="16" hidden="1" outlineLevel="1">
      <c r="A88" s="500"/>
      <c r="B88" s="313"/>
      <c r="C88" s="289"/>
      <c r="D88" s="293"/>
      <c r="E88" s="293"/>
      <c r="F88" s="293"/>
      <c r="G88" s="293"/>
      <c r="H88" s="293"/>
      <c r="I88" s="293"/>
      <c r="J88" s="293"/>
      <c r="K88" s="293"/>
      <c r="L88" s="293"/>
      <c r="M88" s="293"/>
      <c r="N88" s="289"/>
      <c r="O88" s="293"/>
      <c r="P88" s="293"/>
      <c r="Q88" s="293"/>
      <c r="R88" s="293"/>
      <c r="S88" s="293"/>
      <c r="T88" s="293"/>
      <c r="U88" s="293"/>
      <c r="V88" s="293"/>
      <c r="W88" s="293"/>
      <c r="X88" s="293"/>
      <c r="Y88" s="401"/>
      <c r="Z88" s="406"/>
      <c r="AA88" s="406"/>
      <c r="AB88" s="406"/>
      <c r="AC88" s="406"/>
      <c r="AD88" s="406"/>
      <c r="AE88" s="406"/>
      <c r="AF88" s="406"/>
      <c r="AG88" s="406"/>
      <c r="AH88" s="406"/>
      <c r="AI88" s="406"/>
      <c r="AJ88" s="406"/>
      <c r="AK88" s="406"/>
      <c r="AL88" s="406"/>
      <c r="AM88" s="294"/>
    </row>
    <row r="89" spans="1:39" s="281" customFormat="1" ht="16" hidden="1" outlineLevel="1">
      <c r="A89" s="500"/>
      <c r="B89" s="313"/>
      <c r="C89" s="289"/>
      <c r="D89" s="293"/>
      <c r="E89" s="293"/>
      <c r="F89" s="293"/>
      <c r="G89" s="293"/>
      <c r="H89" s="293"/>
      <c r="I89" s="293"/>
      <c r="J89" s="293"/>
      <c r="K89" s="293"/>
      <c r="L89" s="293"/>
      <c r="M89" s="293"/>
      <c r="N89" s="289"/>
      <c r="O89" s="293"/>
      <c r="P89" s="293"/>
      <c r="Q89" s="293"/>
      <c r="R89" s="293"/>
      <c r="S89" s="293"/>
      <c r="T89" s="293"/>
      <c r="U89" s="293"/>
      <c r="V89" s="293"/>
      <c r="W89" s="293"/>
      <c r="X89" s="293"/>
      <c r="Y89" s="402"/>
      <c r="Z89" s="402"/>
      <c r="AA89" s="402"/>
      <c r="AB89" s="402"/>
      <c r="AC89" s="402"/>
      <c r="AD89" s="402"/>
      <c r="AE89" s="402"/>
      <c r="AF89" s="402"/>
      <c r="AG89" s="402"/>
      <c r="AH89" s="402"/>
      <c r="AI89" s="402"/>
      <c r="AJ89" s="402"/>
      <c r="AK89" s="402"/>
      <c r="AL89" s="402"/>
      <c r="AM89" s="304"/>
    </row>
    <row r="90" spans="1:39" s="281" customFormat="1" ht="16" hidden="1" outlineLevel="1">
      <c r="A90" s="500"/>
      <c r="B90" s="313"/>
      <c r="C90" s="303"/>
      <c r="D90" s="289"/>
      <c r="E90" s="289"/>
      <c r="F90" s="289"/>
      <c r="G90" s="289"/>
      <c r="H90" s="289"/>
      <c r="I90" s="289"/>
      <c r="J90" s="289"/>
      <c r="K90" s="289"/>
      <c r="L90" s="289"/>
      <c r="M90" s="289"/>
      <c r="N90" s="289"/>
      <c r="O90" s="289"/>
      <c r="P90" s="289"/>
      <c r="Q90" s="289"/>
      <c r="R90" s="289"/>
      <c r="S90" s="289"/>
      <c r="T90" s="289"/>
      <c r="U90" s="289"/>
      <c r="V90" s="289"/>
      <c r="W90" s="289"/>
      <c r="X90" s="289"/>
      <c r="Y90" s="403"/>
      <c r="Z90" s="403"/>
      <c r="AA90" s="403"/>
      <c r="AB90" s="403"/>
      <c r="AC90" s="403"/>
      <c r="AD90" s="403"/>
      <c r="AE90" s="403"/>
      <c r="AF90" s="403"/>
      <c r="AG90" s="403"/>
      <c r="AH90" s="403"/>
      <c r="AI90" s="403"/>
      <c r="AJ90" s="403"/>
      <c r="AK90" s="403"/>
      <c r="AL90" s="403"/>
      <c r="AM90" s="304"/>
    </row>
    <row r="91" spans="1:39" s="291" customFormat="1" ht="16" hidden="1" outlineLevel="1">
      <c r="A91" s="501"/>
      <c r="B91" s="286"/>
      <c r="C91" s="287"/>
      <c r="D91" s="288"/>
      <c r="E91" s="288"/>
      <c r="F91" s="288"/>
      <c r="G91" s="288"/>
      <c r="H91" s="288"/>
      <c r="I91" s="288"/>
      <c r="J91" s="288"/>
      <c r="K91" s="288"/>
      <c r="L91" s="288"/>
      <c r="M91" s="288"/>
      <c r="N91" s="288"/>
      <c r="O91" s="288"/>
      <c r="P91" s="287"/>
      <c r="Q91" s="287"/>
      <c r="R91" s="287"/>
      <c r="S91" s="287"/>
      <c r="T91" s="287"/>
      <c r="U91" s="287"/>
      <c r="V91" s="287"/>
      <c r="W91" s="287"/>
      <c r="X91" s="287"/>
      <c r="Y91" s="405"/>
      <c r="Z91" s="405"/>
      <c r="AA91" s="405"/>
      <c r="AB91" s="405"/>
      <c r="AC91" s="405"/>
      <c r="AD91" s="405"/>
      <c r="AE91" s="405"/>
      <c r="AF91" s="405"/>
      <c r="AG91" s="405"/>
      <c r="AH91" s="405"/>
      <c r="AI91" s="405"/>
      <c r="AJ91" s="405"/>
      <c r="AK91" s="405"/>
      <c r="AL91" s="405"/>
      <c r="AM91" s="290"/>
    </row>
    <row r="92" spans="1:39" s="281" customFormat="1" ht="16" hidden="1" outlineLevel="1">
      <c r="A92" s="500"/>
      <c r="B92" s="313"/>
      <c r="C92" s="289"/>
      <c r="D92" s="293"/>
      <c r="E92" s="293"/>
      <c r="F92" s="293"/>
      <c r="G92" s="293"/>
      <c r="H92" s="293"/>
      <c r="I92" s="293"/>
      <c r="J92" s="293"/>
      <c r="K92" s="293"/>
      <c r="L92" s="293"/>
      <c r="M92" s="293"/>
      <c r="N92" s="289"/>
      <c r="O92" s="293"/>
      <c r="P92" s="293"/>
      <c r="Q92" s="293"/>
      <c r="R92" s="293"/>
      <c r="S92" s="293"/>
      <c r="T92" s="293"/>
      <c r="U92" s="293"/>
      <c r="V92" s="293"/>
      <c r="W92" s="293"/>
      <c r="X92" s="293"/>
      <c r="Y92" s="401"/>
      <c r="Z92" s="401"/>
      <c r="AA92" s="401"/>
      <c r="AB92" s="401"/>
      <c r="AC92" s="401"/>
      <c r="AD92" s="401"/>
      <c r="AE92" s="401"/>
      <c r="AF92" s="401"/>
      <c r="AG92" s="401"/>
      <c r="AH92" s="401"/>
      <c r="AI92" s="401"/>
      <c r="AJ92" s="401"/>
      <c r="AK92" s="401"/>
      <c r="AL92" s="401"/>
      <c r="AM92" s="294"/>
    </row>
    <row r="93" spans="1:39" s="281" customFormat="1" ht="16" hidden="1" outlineLevel="1">
      <c r="A93" s="500"/>
      <c r="B93" s="313"/>
      <c r="C93" s="289"/>
      <c r="D93" s="293"/>
      <c r="E93" s="293"/>
      <c r="F93" s="293"/>
      <c r="G93" s="293"/>
      <c r="H93" s="293"/>
      <c r="I93" s="293"/>
      <c r="J93" s="293"/>
      <c r="K93" s="293"/>
      <c r="L93" s="293"/>
      <c r="M93" s="293"/>
      <c r="N93" s="459"/>
      <c r="O93" s="293"/>
      <c r="P93" s="293"/>
      <c r="Q93" s="293"/>
      <c r="R93" s="293"/>
      <c r="S93" s="293"/>
      <c r="T93" s="293"/>
      <c r="U93" s="293"/>
      <c r="V93" s="293"/>
      <c r="W93" s="293"/>
      <c r="X93" s="293"/>
      <c r="Y93" s="402"/>
      <c r="Z93" s="402"/>
      <c r="AA93" s="402"/>
      <c r="AB93" s="402"/>
      <c r="AC93" s="402"/>
      <c r="AD93" s="402"/>
      <c r="AE93" s="402"/>
      <c r="AF93" s="402"/>
      <c r="AG93" s="402"/>
      <c r="AH93" s="402"/>
      <c r="AI93" s="402"/>
      <c r="AJ93" s="402"/>
      <c r="AK93" s="402"/>
      <c r="AL93" s="402"/>
      <c r="AM93" s="295"/>
    </row>
    <row r="94" spans="1:39" s="281" customFormat="1" ht="16" hidden="1" outlineLevel="1">
      <c r="A94" s="500"/>
      <c r="B94" s="313"/>
      <c r="C94" s="303"/>
      <c r="D94" s="289"/>
      <c r="E94" s="289"/>
      <c r="F94" s="289"/>
      <c r="G94" s="289"/>
      <c r="H94" s="289"/>
      <c r="I94" s="289"/>
      <c r="J94" s="289"/>
      <c r="K94" s="289"/>
      <c r="L94" s="289"/>
      <c r="M94" s="289"/>
      <c r="N94" s="289"/>
      <c r="O94" s="289"/>
      <c r="P94" s="289"/>
      <c r="Q94" s="289"/>
      <c r="R94" s="289"/>
      <c r="S94" s="289"/>
      <c r="T94" s="289"/>
      <c r="U94" s="289"/>
      <c r="V94" s="289"/>
      <c r="W94" s="289"/>
      <c r="X94" s="289"/>
      <c r="Y94" s="403"/>
      <c r="Z94" s="403"/>
      <c r="AA94" s="403"/>
      <c r="AB94" s="403"/>
      <c r="AC94" s="403"/>
      <c r="AD94" s="403"/>
      <c r="AE94" s="403"/>
      <c r="AF94" s="403"/>
      <c r="AG94" s="403"/>
      <c r="AH94" s="403"/>
      <c r="AI94" s="403"/>
      <c r="AJ94" s="403"/>
      <c r="AK94" s="403"/>
      <c r="AL94" s="403"/>
      <c r="AM94" s="304"/>
    </row>
    <row r="95" spans="1:39" s="291" customFormat="1" ht="16" hidden="1" outlineLevel="1">
      <c r="A95" s="501"/>
      <c r="B95" s="286"/>
      <c r="C95" s="287"/>
      <c r="D95" s="288"/>
      <c r="E95" s="288"/>
      <c r="F95" s="288"/>
      <c r="G95" s="288"/>
      <c r="H95" s="288"/>
      <c r="I95" s="288"/>
      <c r="J95" s="288"/>
      <c r="K95" s="288"/>
      <c r="L95" s="288"/>
      <c r="M95" s="288"/>
      <c r="N95" s="288"/>
      <c r="O95" s="288"/>
      <c r="P95" s="287"/>
      <c r="Q95" s="287"/>
      <c r="R95" s="287"/>
      <c r="S95" s="287"/>
      <c r="T95" s="287"/>
      <c r="U95" s="287"/>
      <c r="V95" s="287"/>
      <c r="W95" s="287"/>
      <c r="X95" s="287"/>
      <c r="Y95" s="405"/>
      <c r="Z95" s="405"/>
      <c r="AA95" s="405"/>
      <c r="AB95" s="405"/>
      <c r="AC95" s="405"/>
      <c r="AD95" s="405"/>
      <c r="AE95" s="405"/>
      <c r="AF95" s="405"/>
      <c r="AG95" s="405"/>
      <c r="AH95" s="405"/>
      <c r="AI95" s="405"/>
      <c r="AJ95" s="405"/>
      <c r="AK95" s="405"/>
      <c r="AL95" s="405"/>
      <c r="AM95" s="290"/>
    </row>
    <row r="96" spans="1:39" s="281" customFormat="1" ht="16" hidden="1" outlineLevel="1">
      <c r="A96" s="500"/>
      <c r="B96" s="313"/>
      <c r="C96" s="289"/>
      <c r="D96" s="293"/>
      <c r="E96" s="293"/>
      <c r="F96" s="293"/>
      <c r="G96" s="293"/>
      <c r="H96" s="293"/>
      <c r="I96" s="293"/>
      <c r="J96" s="293"/>
      <c r="K96" s="293"/>
      <c r="L96" s="293"/>
      <c r="M96" s="293"/>
      <c r="N96" s="289"/>
      <c r="O96" s="293"/>
      <c r="P96" s="293"/>
      <c r="Q96" s="293"/>
      <c r="R96" s="293"/>
      <c r="S96" s="293"/>
      <c r="T96" s="293"/>
      <c r="U96" s="293"/>
      <c r="V96" s="293"/>
      <c r="W96" s="293"/>
      <c r="X96" s="293"/>
      <c r="Y96" s="401"/>
      <c r="Z96" s="401"/>
      <c r="AA96" s="401"/>
      <c r="AB96" s="401"/>
      <c r="AC96" s="401"/>
      <c r="AD96" s="401"/>
      <c r="AE96" s="401"/>
      <c r="AF96" s="401"/>
      <c r="AG96" s="401"/>
      <c r="AH96" s="401"/>
      <c r="AI96" s="401"/>
      <c r="AJ96" s="401"/>
      <c r="AK96" s="401"/>
      <c r="AL96" s="401"/>
      <c r="AM96" s="294"/>
    </row>
    <row r="97" spans="1:39" s="281" customFormat="1" ht="16" hidden="1" outlineLevel="1">
      <c r="A97" s="500"/>
      <c r="B97" s="313"/>
      <c r="C97" s="289"/>
      <c r="D97" s="293"/>
      <c r="E97" s="293"/>
      <c r="F97" s="293"/>
      <c r="G97" s="293"/>
      <c r="H97" s="293"/>
      <c r="I97" s="293"/>
      <c r="J97" s="293"/>
      <c r="K97" s="293"/>
      <c r="L97" s="293"/>
      <c r="M97" s="293"/>
      <c r="N97" s="459"/>
      <c r="O97" s="293"/>
      <c r="P97" s="293"/>
      <c r="Q97" s="293"/>
      <c r="R97" s="293"/>
      <c r="S97" s="293"/>
      <c r="T97" s="293"/>
      <c r="U97" s="293"/>
      <c r="V97" s="293"/>
      <c r="W97" s="293"/>
      <c r="X97" s="293"/>
      <c r="Y97" s="402"/>
      <c r="Z97" s="402"/>
      <c r="AA97" s="402"/>
      <c r="AB97" s="402"/>
      <c r="AC97" s="402"/>
      <c r="AD97" s="402"/>
      <c r="AE97" s="402"/>
      <c r="AF97" s="402"/>
      <c r="AG97" s="402"/>
      <c r="AH97" s="402"/>
      <c r="AI97" s="402"/>
      <c r="AJ97" s="402"/>
      <c r="AK97" s="402"/>
      <c r="AL97" s="402"/>
      <c r="AM97" s="295"/>
    </row>
    <row r="98" spans="1:39" s="281" customFormat="1" ht="16" hidden="1" outlineLevel="1">
      <c r="A98" s="500"/>
      <c r="B98" s="313"/>
      <c r="C98" s="303"/>
      <c r="D98" s="289"/>
      <c r="E98" s="289"/>
      <c r="F98" s="289"/>
      <c r="G98" s="289"/>
      <c r="H98" s="289"/>
      <c r="I98" s="289"/>
      <c r="J98" s="289"/>
      <c r="K98" s="289"/>
      <c r="L98" s="289"/>
      <c r="M98" s="289"/>
      <c r="N98" s="289"/>
      <c r="O98" s="289"/>
      <c r="P98" s="289"/>
      <c r="Q98" s="289"/>
      <c r="R98" s="289"/>
      <c r="S98" s="289"/>
      <c r="T98" s="289"/>
      <c r="U98" s="289"/>
      <c r="V98" s="289"/>
      <c r="W98" s="289"/>
      <c r="X98" s="289"/>
      <c r="Y98" s="403"/>
      <c r="Z98" s="403"/>
      <c r="AA98" s="403"/>
      <c r="AB98" s="403"/>
      <c r="AC98" s="403"/>
      <c r="AD98" s="403"/>
      <c r="AE98" s="403"/>
      <c r="AF98" s="403"/>
      <c r="AG98" s="403"/>
      <c r="AH98" s="403"/>
      <c r="AI98" s="403"/>
      <c r="AJ98" s="403"/>
      <c r="AK98" s="403"/>
      <c r="AL98" s="403"/>
      <c r="AM98" s="304"/>
    </row>
    <row r="99" spans="1:39" s="281" customFormat="1" ht="16" hidden="1" outlineLevel="1">
      <c r="A99" s="500"/>
      <c r="B99" s="312"/>
      <c r="C99" s="289"/>
      <c r="D99" s="293"/>
      <c r="E99" s="293"/>
      <c r="F99" s="293"/>
      <c r="G99" s="293"/>
      <c r="H99" s="293"/>
      <c r="I99" s="293"/>
      <c r="J99" s="293"/>
      <c r="K99" s="293"/>
      <c r="L99" s="293"/>
      <c r="M99" s="293"/>
      <c r="N99" s="293"/>
      <c r="O99" s="293"/>
      <c r="P99" s="293"/>
      <c r="Q99" s="293"/>
      <c r="R99" s="293"/>
      <c r="S99" s="293"/>
      <c r="T99" s="293"/>
      <c r="U99" s="293"/>
      <c r="V99" s="293"/>
      <c r="W99" s="293"/>
      <c r="X99" s="293"/>
      <c r="Y99" s="406"/>
      <c r="Z99" s="406"/>
      <c r="AA99" s="406"/>
      <c r="AB99" s="406"/>
      <c r="AC99" s="406"/>
      <c r="AD99" s="406"/>
      <c r="AE99" s="406"/>
      <c r="AF99" s="406"/>
      <c r="AG99" s="406"/>
      <c r="AH99" s="406"/>
      <c r="AI99" s="406"/>
      <c r="AJ99" s="406"/>
      <c r="AK99" s="406"/>
      <c r="AL99" s="406"/>
      <c r="AM99" s="294"/>
    </row>
    <row r="100" spans="1:39" s="281" customFormat="1" ht="16" hidden="1" outlineLevel="1">
      <c r="A100" s="500"/>
      <c r="B100" s="313"/>
      <c r="C100" s="289"/>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02"/>
      <c r="Z100" s="402"/>
      <c r="AA100" s="402"/>
      <c r="AB100" s="402"/>
      <c r="AC100" s="402"/>
      <c r="AD100" s="402"/>
      <c r="AE100" s="402"/>
      <c r="AF100" s="402"/>
      <c r="AG100" s="402"/>
      <c r="AH100" s="402"/>
      <c r="AI100" s="402"/>
      <c r="AJ100" s="402"/>
      <c r="AK100" s="402"/>
      <c r="AL100" s="402"/>
      <c r="AM100" s="309"/>
    </row>
    <row r="101" spans="1:39" s="281" customFormat="1" ht="16" hidden="1" outlineLevel="1">
      <c r="A101" s="500"/>
      <c r="B101" s="312"/>
      <c r="C101" s="310"/>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407"/>
      <c r="Z101" s="408"/>
      <c r="AA101" s="407"/>
      <c r="AB101" s="407"/>
      <c r="AC101" s="407"/>
      <c r="AD101" s="407"/>
      <c r="AE101" s="407"/>
      <c r="AF101" s="407"/>
      <c r="AG101" s="407"/>
      <c r="AH101" s="407"/>
      <c r="AI101" s="407"/>
      <c r="AJ101" s="407"/>
      <c r="AK101" s="407"/>
      <c r="AL101" s="407"/>
      <c r="AM101" s="311"/>
    </row>
    <row r="102" spans="1:39" s="291" customFormat="1" ht="16" outlineLevel="1">
      <c r="A102" s="501"/>
      <c r="B102" s="286" t="s">
        <v>12</v>
      </c>
      <c r="C102" s="318"/>
      <c r="D102" s="288"/>
      <c r="E102" s="287"/>
      <c r="F102" s="287"/>
      <c r="G102" s="287"/>
      <c r="H102" s="287"/>
      <c r="I102" s="287"/>
      <c r="J102" s="287"/>
      <c r="K102" s="287"/>
      <c r="L102" s="287"/>
      <c r="M102" s="287"/>
      <c r="N102" s="289"/>
      <c r="O102" s="287"/>
      <c r="P102" s="287"/>
      <c r="Q102" s="287"/>
      <c r="R102" s="287"/>
      <c r="S102" s="287"/>
      <c r="T102" s="287"/>
      <c r="U102" s="287"/>
      <c r="V102" s="287"/>
      <c r="W102" s="287"/>
      <c r="X102" s="287"/>
      <c r="Y102" s="405"/>
      <c r="Z102" s="405"/>
      <c r="AA102" s="405"/>
      <c r="AB102" s="405"/>
      <c r="AC102" s="405"/>
      <c r="AD102" s="405"/>
      <c r="AE102" s="405"/>
      <c r="AF102" s="405"/>
      <c r="AG102" s="405"/>
      <c r="AH102" s="405"/>
      <c r="AI102" s="405"/>
      <c r="AJ102" s="405"/>
      <c r="AK102" s="405"/>
      <c r="AL102" s="405"/>
      <c r="AM102" s="290"/>
    </row>
    <row r="103" spans="1:39" s="281" customFormat="1" ht="16" hidden="1" outlineLevel="1">
      <c r="A103" s="500"/>
      <c r="B103" s="319"/>
      <c r="C103" s="289"/>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01"/>
      <c r="Z103" s="401"/>
      <c r="AA103" s="401"/>
      <c r="AB103" s="401"/>
      <c r="AC103" s="401"/>
      <c r="AD103" s="401"/>
      <c r="AE103" s="406"/>
      <c r="AF103" s="406"/>
      <c r="AG103" s="406"/>
      <c r="AH103" s="406"/>
      <c r="AI103" s="406"/>
      <c r="AJ103" s="406"/>
      <c r="AK103" s="406"/>
      <c r="AL103" s="406"/>
      <c r="AM103" s="294"/>
    </row>
    <row r="104" spans="1:39" s="281" customFormat="1" ht="16" hidden="1" outlineLevel="1">
      <c r="A104" s="500"/>
      <c r="B104" s="313"/>
      <c r="C104" s="289"/>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02"/>
      <c r="Z104" s="402"/>
      <c r="AA104" s="402"/>
      <c r="AB104" s="402"/>
      <c r="AC104" s="402"/>
      <c r="AD104" s="402"/>
      <c r="AE104" s="402"/>
      <c r="AF104" s="402"/>
      <c r="AG104" s="402"/>
      <c r="AH104" s="402"/>
      <c r="AI104" s="402"/>
      <c r="AJ104" s="402"/>
      <c r="AK104" s="402"/>
      <c r="AL104" s="402"/>
      <c r="AM104" s="304"/>
    </row>
    <row r="105" spans="1:39" s="307" customFormat="1" ht="16" hidden="1" outlineLevel="1">
      <c r="A105" s="503"/>
      <c r="B105" s="320"/>
      <c r="C105" s="289"/>
      <c r="D105" s="289"/>
      <c r="E105" s="289"/>
      <c r="F105" s="289"/>
      <c r="G105" s="289"/>
      <c r="H105" s="289"/>
      <c r="I105" s="289"/>
      <c r="J105" s="289"/>
      <c r="K105" s="289"/>
      <c r="L105" s="289"/>
      <c r="M105" s="289"/>
      <c r="N105" s="289"/>
      <c r="O105" s="289"/>
      <c r="P105" s="289"/>
      <c r="Q105" s="289"/>
      <c r="R105" s="289"/>
      <c r="S105" s="289"/>
      <c r="T105" s="289"/>
      <c r="U105" s="289"/>
      <c r="V105" s="289"/>
      <c r="W105" s="289"/>
      <c r="X105" s="289"/>
      <c r="Y105" s="414"/>
      <c r="Z105" s="415"/>
      <c r="AA105" s="415"/>
      <c r="AB105" s="415"/>
      <c r="AC105" s="415"/>
      <c r="AD105" s="415"/>
      <c r="AE105" s="415"/>
      <c r="AF105" s="415"/>
      <c r="AG105" s="415"/>
      <c r="AH105" s="415"/>
      <c r="AI105" s="415"/>
      <c r="AJ105" s="415"/>
      <c r="AK105" s="415"/>
      <c r="AL105" s="415"/>
      <c r="AM105" s="295"/>
    </row>
    <row r="106" spans="1:39" s="281" customFormat="1" ht="17" outlineLevel="1">
      <c r="A106" s="500">
        <v>27</v>
      </c>
      <c r="B106" s="319" t="s">
        <v>13</v>
      </c>
      <c r="C106" s="289" t="s">
        <v>17</v>
      </c>
      <c r="D106" s="293">
        <v>840.64866715736707</v>
      </c>
      <c r="E106" s="293">
        <v>840.64866715736707</v>
      </c>
      <c r="F106" s="293">
        <v>840.64866715736707</v>
      </c>
      <c r="G106" s="293">
        <v>840.64866715736707</v>
      </c>
      <c r="H106" s="293">
        <v>840.64866715736707</v>
      </c>
      <c r="I106" s="293">
        <v>840.64866715736707</v>
      </c>
      <c r="J106" s="293"/>
      <c r="K106" s="293"/>
      <c r="L106" s="293"/>
      <c r="M106" s="293"/>
      <c r="N106" s="293">
        <v>12</v>
      </c>
      <c r="O106" s="293">
        <v>0.1636776999916992</v>
      </c>
      <c r="P106" s="293">
        <v>0.1636776999916992</v>
      </c>
      <c r="Q106" s="293">
        <v>0.1636776999916992</v>
      </c>
      <c r="R106" s="293">
        <v>0.1636776999916992</v>
      </c>
      <c r="S106" s="293">
        <v>0.1636776999916992</v>
      </c>
      <c r="T106" s="293">
        <v>0.1636776999916992</v>
      </c>
      <c r="U106" s="293"/>
      <c r="V106" s="293"/>
      <c r="W106" s="293"/>
      <c r="X106" s="293"/>
      <c r="Y106" s="401"/>
      <c r="Z106" s="401"/>
      <c r="AA106" s="401"/>
      <c r="AB106" s="401"/>
      <c r="AC106" s="401"/>
      <c r="AD106" s="401"/>
      <c r="AE106" s="406"/>
      <c r="AF106" s="406">
        <v>1</v>
      </c>
      <c r="AG106" s="406"/>
      <c r="AH106" s="406"/>
      <c r="AI106" s="406"/>
      <c r="AJ106" s="406"/>
      <c r="AK106" s="406"/>
      <c r="AL106" s="406"/>
      <c r="AM106" s="294">
        <f>SUM(Y106:AL106)</f>
        <v>1</v>
      </c>
    </row>
    <row r="107" spans="1:39" s="281" customFormat="1" ht="17" outlineLevel="1">
      <c r="A107" s="500"/>
      <c r="B107" s="313" t="s">
        <v>206</v>
      </c>
      <c r="C107" s="289" t="s">
        <v>155</v>
      </c>
      <c r="D107" s="293"/>
      <c r="E107" s="293"/>
      <c r="F107" s="293"/>
      <c r="G107" s="293"/>
      <c r="H107" s="293"/>
      <c r="I107" s="293"/>
      <c r="J107" s="293"/>
      <c r="K107" s="293"/>
      <c r="L107" s="293"/>
      <c r="M107" s="293"/>
      <c r="N107" s="293">
        <f>N106</f>
        <v>12</v>
      </c>
      <c r="O107" s="293"/>
      <c r="P107" s="293"/>
      <c r="Q107" s="293"/>
      <c r="R107" s="293"/>
      <c r="S107" s="293"/>
      <c r="T107" s="293"/>
      <c r="U107" s="293"/>
      <c r="V107" s="293"/>
      <c r="W107" s="293"/>
      <c r="X107" s="293"/>
      <c r="Y107" s="402">
        <f>Y106</f>
        <v>0</v>
      </c>
      <c r="Z107" s="402">
        <f>Z106</f>
        <v>0</v>
      </c>
      <c r="AA107" s="402">
        <f>AA106</f>
        <v>0</v>
      </c>
      <c r="AB107" s="402">
        <f>AB106</f>
        <v>0</v>
      </c>
      <c r="AC107" s="402">
        <f t="shared" ref="AC107:AL107" si="11">AC106</f>
        <v>0</v>
      </c>
      <c r="AD107" s="402">
        <f t="shared" si="11"/>
        <v>0</v>
      </c>
      <c r="AE107" s="402">
        <f t="shared" si="11"/>
        <v>0</v>
      </c>
      <c r="AF107" s="402">
        <f t="shared" si="11"/>
        <v>1</v>
      </c>
      <c r="AG107" s="402">
        <f t="shared" si="11"/>
        <v>0</v>
      </c>
      <c r="AH107" s="402">
        <f t="shared" si="11"/>
        <v>0</v>
      </c>
      <c r="AI107" s="402">
        <f t="shared" si="11"/>
        <v>0</v>
      </c>
      <c r="AJ107" s="402">
        <f t="shared" si="11"/>
        <v>0</v>
      </c>
      <c r="AK107" s="402">
        <f t="shared" si="11"/>
        <v>0</v>
      </c>
      <c r="AL107" s="402">
        <f t="shared" si="11"/>
        <v>0</v>
      </c>
      <c r="AM107" s="304"/>
    </row>
    <row r="108" spans="1:39" s="307" customFormat="1" ht="16" hidden="1" outlineLevel="1">
      <c r="A108" s="503"/>
      <c r="B108" s="321"/>
      <c r="C108" s="298"/>
      <c r="D108" s="289"/>
      <c r="E108" s="289"/>
      <c r="F108" s="289"/>
      <c r="G108" s="289"/>
      <c r="H108" s="289"/>
      <c r="I108" s="289"/>
      <c r="J108" s="289"/>
      <c r="K108" s="289"/>
      <c r="L108" s="289"/>
      <c r="M108" s="289"/>
      <c r="N108" s="298"/>
      <c r="O108" s="289"/>
      <c r="P108" s="289"/>
      <c r="Q108" s="289"/>
      <c r="R108" s="289"/>
      <c r="S108" s="289"/>
      <c r="T108" s="289"/>
      <c r="U108" s="289"/>
      <c r="V108" s="289"/>
      <c r="W108" s="289"/>
      <c r="X108" s="289"/>
      <c r="Y108" s="403"/>
      <c r="Z108" s="403"/>
      <c r="AA108" s="403"/>
      <c r="AB108" s="403"/>
      <c r="AC108" s="403"/>
      <c r="AD108" s="403"/>
      <c r="AE108" s="403"/>
      <c r="AF108" s="403"/>
      <c r="AG108" s="403"/>
      <c r="AH108" s="403"/>
      <c r="AI108" s="403"/>
      <c r="AJ108" s="403"/>
      <c r="AK108" s="403"/>
      <c r="AL108" s="403"/>
      <c r="AM108" s="304"/>
    </row>
    <row r="109" spans="1:39" s="281" customFormat="1" ht="16" hidden="1" outlineLevel="1">
      <c r="A109" s="500"/>
      <c r="B109" s="319"/>
      <c r="C109" s="289"/>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401"/>
      <c r="Z109" s="401"/>
      <c r="AA109" s="401"/>
      <c r="AB109" s="401"/>
      <c r="AC109" s="401"/>
      <c r="AD109" s="401"/>
      <c r="AE109" s="406"/>
      <c r="AF109" s="406"/>
      <c r="AG109" s="406"/>
      <c r="AH109" s="406"/>
      <c r="AI109" s="406"/>
      <c r="AJ109" s="406"/>
      <c r="AK109" s="406"/>
      <c r="AL109" s="406"/>
      <c r="AM109" s="294"/>
    </row>
    <row r="110" spans="1:39" s="281" customFormat="1" ht="16" hidden="1" outlineLevel="1">
      <c r="A110" s="500"/>
      <c r="B110" s="313"/>
      <c r="C110" s="289"/>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02"/>
      <c r="Z110" s="402"/>
      <c r="AA110" s="402"/>
      <c r="AB110" s="402"/>
      <c r="AC110" s="402"/>
      <c r="AD110" s="402"/>
      <c r="AE110" s="402"/>
      <c r="AF110" s="402"/>
      <c r="AG110" s="402"/>
      <c r="AH110" s="402"/>
      <c r="AI110" s="402"/>
      <c r="AJ110" s="402"/>
      <c r="AK110" s="402"/>
      <c r="AL110" s="402"/>
      <c r="AM110" s="295"/>
    </row>
    <row r="111" spans="1:39" s="307" customFormat="1" ht="16" hidden="1" outlineLevel="1">
      <c r="A111" s="503"/>
      <c r="B111" s="320"/>
      <c r="C111" s="289"/>
      <c r="D111" s="289"/>
      <c r="E111" s="289"/>
      <c r="F111" s="289"/>
      <c r="G111" s="289"/>
      <c r="H111" s="289"/>
      <c r="I111" s="289"/>
      <c r="J111" s="289"/>
      <c r="K111" s="289"/>
      <c r="L111" s="289"/>
      <c r="M111" s="289"/>
      <c r="N111" s="289"/>
      <c r="O111" s="289"/>
      <c r="P111" s="289"/>
      <c r="Q111" s="289"/>
      <c r="R111" s="289"/>
      <c r="S111" s="289"/>
      <c r="T111" s="289"/>
      <c r="U111" s="289"/>
      <c r="V111" s="289"/>
      <c r="W111" s="289"/>
      <c r="X111" s="289"/>
      <c r="Y111" s="403"/>
      <c r="Z111" s="403"/>
      <c r="AA111" s="403"/>
      <c r="AB111" s="403"/>
      <c r="AC111" s="403"/>
      <c r="AD111" s="403"/>
      <c r="AE111" s="403"/>
      <c r="AF111" s="403"/>
      <c r="AG111" s="403"/>
      <c r="AH111" s="403"/>
      <c r="AI111" s="403"/>
      <c r="AJ111" s="403"/>
      <c r="AK111" s="403"/>
      <c r="AL111" s="403"/>
      <c r="AM111" s="304"/>
    </row>
    <row r="112" spans="1:39" s="281" customFormat="1" ht="16" hidden="1" outlineLevel="1">
      <c r="A112" s="500"/>
      <c r="B112" s="322"/>
      <c r="C112" s="289"/>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401"/>
      <c r="Z112" s="401"/>
      <c r="AA112" s="401"/>
      <c r="AB112" s="401"/>
      <c r="AC112" s="401"/>
      <c r="AD112" s="401"/>
      <c r="AE112" s="406"/>
      <c r="AF112" s="406"/>
      <c r="AG112" s="406"/>
      <c r="AH112" s="406"/>
      <c r="AI112" s="406"/>
      <c r="AJ112" s="406"/>
      <c r="AK112" s="406"/>
      <c r="AL112" s="406"/>
      <c r="AM112" s="294"/>
    </row>
    <row r="113" spans="1:39" s="281" customFormat="1" ht="16" hidden="1" outlineLevel="1">
      <c r="A113" s="500"/>
      <c r="B113" s="322"/>
      <c r="C113" s="289"/>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02"/>
      <c r="Z113" s="402"/>
      <c r="AA113" s="402"/>
      <c r="AB113" s="402"/>
      <c r="AC113" s="402"/>
      <c r="AD113" s="402"/>
      <c r="AE113" s="402"/>
      <c r="AF113" s="402"/>
      <c r="AG113" s="402"/>
      <c r="AH113" s="402"/>
      <c r="AI113" s="402"/>
      <c r="AJ113" s="402"/>
      <c r="AK113" s="402"/>
      <c r="AL113" s="402"/>
      <c r="AM113" s="496"/>
    </row>
    <row r="114" spans="1:39" s="281" customFormat="1" ht="16" hidden="1" outlineLevel="1">
      <c r="A114" s="500"/>
      <c r="B114" s="322"/>
      <c r="C114" s="289"/>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403"/>
      <c r="AA114" s="403"/>
      <c r="AB114" s="403"/>
      <c r="AC114" s="403"/>
      <c r="AD114" s="403"/>
      <c r="AE114" s="407"/>
      <c r="AF114" s="407"/>
      <c r="AG114" s="407"/>
      <c r="AH114" s="407"/>
      <c r="AI114" s="407"/>
      <c r="AJ114" s="407"/>
      <c r="AK114" s="407"/>
      <c r="AL114" s="407"/>
      <c r="AM114" s="311"/>
    </row>
    <row r="115" spans="1:39" s="281" customFormat="1" ht="16" hidden="1" outlineLevel="1">
      <c r="A115" s="500"/>
      <c r="B115" s="322"/>
      <c r="C115" s="289"/>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401"/>
      <c r="Z115" s="401"/>
      <c r="AA115" s="401"/>
      <c r="AB115" s="401"/>
      <c r="AC115" s="401"/>
      <c r="AD115" s="401"/>
      <c r="AE115" s="406"/>
      <c r="AF115" s="406"/>
      <c r="AG115" s="406"/>
      <c r="AH115" s="406"/>
      <c r="AI115" s="406"/>
      <c r="AJ115" s="406"/>
      <c r="AK115" s="406"/>
      <c r="AL115" s="406"/>
      <c r="AM115" s="294"/>
    </row>
    <row r="116" spans="1:39" s="281" customFormat="1" ht="16" hidden="1" outlineLevel="1">
      <c r="A116" s="500"/>
      <c r="B116" s="322"/>
      <c r="C116" s="289"/>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02"/>
      <c r="Z116" s="402"/>
      <c r="AA116" s="402"/>
      <c r="AB116" s="402"/>
      <c r="AC116" s="402"/>
      <c r="AD116" s="402"/>
      <c r="AE116" s="402"/>
      <c r="AF116" s="402"/>
      <c r="AG116" s="402"/>
      <c r="AH116" s="402"/>
      <c r="AI116" s="402"/>
      <c r="AJ116" s="402"/>
      <c r="AK116" s="402"/>
      <c r="AL116" s="402"/>
      <c r="AM116" s="496"/>
    </row>
    <row r="117" spans="1:39" s="281" customFormat="1" ht="16" hidden="1" outlineLevel="1">
      <c r="A117" s="500"/>
      <c r="B117" s="322"/>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403"/>
      <c r="AA117" s="403"/>
      <c r="AB117" s="403"/>
      <c r="AC117" s="403"/>
      <c r="AD117" s="403"/>
      <c r="AE117" s="407"/>
      <c r="AF117" s="407"/>
      <c r="AG117" s="407"/>
      <c r="AH117" s="407"/>
      <c r="AI117" s="407"/>
      <c r="AJ117" s="407"/>
      <c r="AK117" s="407"/>
      <c r="AL117" s="407"/>
      <c r="AM117" s="311"/>
    </row>
    <row r="118" spans="1:39" s="281" customFormat="1" ht="16" hidden="1" outlineLevel="1">
      <c r="A118" s="500"/>
      <c r="B118" s="286"/>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403"/>
      <c r="AA118" s="403"/>
      <c r="AB118" s="403"/>
      <c r="AC118" s="403"/>
      <c r="AD118" s="403"/>
      <c r="AE118" s="407"/>
      <c r="AF118" s="407"/>
      <c r="AG118" s="407"/>
      <c r="AH118" s="407"/>
      <c r="AI118" s="407"/>
      <c r="AJ118" s="407"/>
      <c r="AK118" s="407"/>
      <c r="AL118" s="407"/>
      <c r="AM118" s="311"/>
    </row>
    <row r="119" spans="1:39" s="281" customFormat="1" ht="16" hidden="1" outlineLevel="1">
      <c r="A119" s="500"/>
      <c r="B119" s="322"/>
      <c r="C119" s="289"/>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401"/>
      <c r="Z119" s="401"/>
      <c r="AA119" s="401"/>
      <c r="AB119" s="401"/>
      <c r="AC119" s="401"/>
      <c r="AD119" s="401"/>
      <c r="AE119" s="406"/>
      <c r="AF119" s="406"/>
      <c r="AG119" s="406"/>
      <c r="AH119" s="406"/>
      <c r="AI119" s="406"/>
      <c r="AJ119" s="406"/>
      <c r="AK119" s="406"/>
      <c r="AL119" s="406"/>
      <c r="AM119" s="294"/>
    </row>
    <row r="120" spans="1:39" s="281" customFormat="1" ht="16" hidden="1" outlineLevel="1">
      <c r="A120" s="500"/>
      <c r="B120" s="322"/>
      <c r="C120" s="289"/>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02"/>
      <c r="Z120" s="402"/>
      <c r="AA120" s="402"/>
      <c r="AB120" s="402"/>
      <c r="AC120" s="402"/>
      <c r="AD120" s="402"/>
      <c r="AE120" s="402"/>
      <c r="AF120" s="402"/>
      <c r="AG120" s="402"/>
      <c r="AH120" s="402"/>
      <c r="AI120" s="402"/>
      <c r="AJ120" s="402"/>
      <c r="AK120" s="402"/>
      <c r="AL120" s="402"/>
      <c r="AM120" s="496"/>
    </row>
    <row r="121" spans="1:39" s="281" customFormat="1" ht="16" hidden="1" outlineLevel="1">
      <c r="A121" s="500"/>
      <c r="B121" s="322"/>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403"/>
      <c r="Z121" s="403"/>
      <c r="AA121" s="403"/>
      <c r="AB121" s="403"/>
      <c r="AC121" s="403"/>
      <c r="AD121" s="403"/>
      <c r="AE121" s="407"/>
      <c r="AF121" s="407"/>
      <c r="AG121" s="407"/>
      <c r="AH121" s="407"/>
      <c r="AI121" s="407"/>
      <c r="AJ121" s="407"/>
      <c r="AK121" s="407"/>
      <c r="AL121" s="407"/>
      <c r="AM121" s="311"/>
    </row>
    <row r="122" spans="1:39" s="281" customFormat="1" ht="16" hidden="1" outlineLevel="1">
      <c r="A122" s="500"/>
      <c r="B122" s="322"/>
      <c r="C122" s="289"/>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401"/>
      <c r="Z122" s="401"/>
      <c r="AA122" s="401"/>
      <c r="AB122" s="401"/>
      <c r="AC122" s="401"/>
      <c r="AD122" s="401"/>
      <c r="AE122" s="406"/>
      <c r="AF122" s="406"/>
      <c r="AG122" s="406"/>
      <c r="AH122" s="406"/>
      <c r="AI122" s="406"/>
      <c r="AJ122" s="406"/>
      <c r="AK122" s="406"/>
      <c r="AL122" s="406"/>
      <c r="AM122" s="294"/>
    </row>
    <row r="123" spans="1:39" s="281" customFormat="1" ht="16" hidden="1" outlineLevel="1">
      <c r="A123" s="500"/>
      <c r="B123" s="322"/>
      <c r="C123" s="289"/>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02"/>
      <c r="Z123" s="402"/>
      <c r="AA123" s="402"/>
      <c r="AB123" s="402"/>
      <c r="AC123" s="402"/>
      <c r="AD123" s="402"/>
      <c r="AE123" s="402"/>
      <c r="AF123" s="402"/>
      <c r="AG123" s="402"/>
      <c r="AH123" s="402"/>
      <c r="AI123" s="402"/>
      <c r="AJ123" s="402"/>
      <c r="AK123" s="402"/>
      <c r="AL123" s="402"/>
      <c r="AM123" s="496"/>
    </row>
    <row r="124" spans="1:39" s="281" customFormat="1" ht="16" hidden="1" outlineLevel="1">
      <c r="A124" s="500"/>
      <c r="B124" s="322"/>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403"/>
      <c r="Z124" s="403"/>
      <c r="AA124" s="403"/>
      <c r="AB124" s="403"/>
      <c r="AC124" s="403"/>
      <c r="AD124" s="403"/>
      <c r="AE124" s="407"/>
      <c r="AF124" s="407"/>
      <c r="AG124" s="407"/>
      <c r="AH124" s="407"/>
      <c r="AI124" s="407"/>
      <c r="AJ124" s="407"/>
      <c r="AK124" s="407"/>
      <c r="AL124" s="407"/>
      <c r="AM124" s="311"/>
    </row>
    <row r="125" spans="1:39" s="281" customFormat="1" ht="16" hidden="1" outlineLevel="1">
      <c r="A125" s="500"/>
      <c r="B125" s="322"/>
      <c r="C125" s="289"/>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401"/>
      <c r="Z125" s="401"/>
      <c r="AA125" s="401"/>
      <c r="AB125" s="401"/>
      <c r="AC125" s="401"/>
      <c r="AD125" s="401"/>
      <c r="AE125" s="406"/>
      <c r="AF125" s="406"/>
      <c r="AG125" s="406"/>
      <c r="AH125" s="406"/>
      <c r="AI125" s="406"/>
      <c r="AJ125" s="406"/>
      <c r="AK125" s="406"/>
      <c r="AL125" s="406"/>
      <c r="AM125" s="294"/>
    </row>
    <row r="126" spans="1:39" s="281" customFormat="1" ht="16" hidden="1" outlineLevel="1">
      <c r="A126" s="500"/>
      <c r="B126" s="322"/>
      <c r="C126" s="289"/>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02"/>
      <c r="Z126" s="402"/>
      <c r="AA126" s="402"/>
      <c r="AB126" s="402"/>
      <c r="AC126" s="402"/>
      <c r="AD126" s="402"/>
      <c r="AE126" s="402"/>
      <c r="AF126" s="402"/>
      <c r="AG126" s="402"/>
      <c r="AH126" s="402"/>
      <c r="AI126" s="402"/>
      <c r="AJ126" s="402"/>
      <c r="AK126" s="402"/>
      <c r="AL126" s="402"/>
      <c r="AM126" s="496"/>
    </row>
    <row r="127" spans="1:39" s="281" customFormat="1" ht="16" outlineLevel="1">
      <c r="A127" s="500"/>
      <c r="B127" s="313"/>
      <c r="C127" s="323"/>
      <c r="D127" s="324"/>
      <c r="E127" s="324"/>
      <c r="F127" s="324"/>
      <c r="G127" s="324"/>
      <c r="H127" s="324"/>
      <c r="I127" s="324"/>
      <c r="J127" s="324"/>
      <c r="K127" s="324"/>
      <c r="L127" s="324"/>
      <c r="M127" s="324"/>
      <c r="N127" s="324"/>
      <c r="O127" s="324"/>
      <c r="P127" s="324"/>
      <c r="Q127" s="324"/>
      <c r="R127" s="324"/>
      <c r="S127" s="324"/>
      <c r="T127" s="324"/>
      <c r="U127" s="324"/>
      <c r="V127" s="324"/>
      <c r="W127" s="324"/>
      <c r="X127" s="289"/>
      <c r="Y127" s="403"/>
      <c r="Z127" s="403"/>
      <c r="AA127" s="403"/>
      <c r="AB127" s="403"/>
      <c r="AC127" s="403"/>
      <c r="AD127" s="403"/>
      <c r="AE127" s="403"/>
      <c r="AF127" s="403"/>
      <c r="AG127" s="403"/>
      <c r="AH127" s="403"/>
      <c r="AI127" s="403"/>
      <c r="AJ127" s="403"/>
      <c r="AK127" s="403"/>
      <c r="AL127" s="403"/>
      <c r="AM127" s="304"/>
    </row>
    <row r="128" spans="1:39" s="281" customFormat="1" ht="17" outlineLevel="1">
      <c r="A128" s="500"/>
      <c r="B128" s="737" t="s">
        <v>718</v>
      </c>
      <c r="C128" s="303"/>
      <c r="D128" s="289">
        <f>SUM(D23:D126)</f>
        <v>1253494.0541870417</v>
      </c>
      <c r="E128" s="289"/>
      <c r="F128" s="289"/>
      <c r="G128" s="289"/>
      <c r="H128" s="289"/>
      <c r="I128" s="289"/>
      <c r="J128" s="289"/>
      <c r="K128" s="289"/>
      <c r="L128" s="289"/>
      <c r="M128" s="289"/>
      <c r="N128" s="289"/>
      <c r="O128" s="289">
        <f>SUM(O23:O126)</f>
        <v>366.18680268967421</v>
      </c>
      <c r="P128" s="289"/>
      <c r="Q128" s="289"/>
      <c r="R128" s="289"/>
      <c r="S128" s="289"/>
      <c r="T128" s="289"/>
      <c r="U128" s="289"/>
      <c r="V128" s="289"/>
      <c r="W128" s="289"/>
      <c r="X128" s="738"/>
      <c r="Y128" s="742"/>
      <c r="Z128" s="742"/>
      <c r="AA128" s="742"/>
      <c r="AB128" s="742"/>
      <c r="AC128" s="742"/>
      <c r="AD128" s="742"/>
      <c r="AE128" s="742"/>
      <c r="AF128" s="742"/>
      <c r="AG128" s="742"/>
      <c r="AH128" s="743"/>
      <c r="AI128" s="739"/>
      <c r="AJ128" s="739"/>
      <c r="AK128" s="739"/>
      <c r="AL128" s="739"/>
      <c r="AM128" s="740"/>
    </row>
    <row r="129" spans="1:40" s="281" customFormat="1" ht="16">
      <c r="A129" s="500"/>
      <c r="B129" s="325" t="s">
        <v>223</v>
      </c>
      <c r="C129" s="327"/>
      <c r="D129" s="327">
        <f>SUM(D128)</f>
        <v>1253494.0541870417</v>
      </c>
      <c r="E129" s="327"/>
      <c r="F129" s="327"/>
      <c r="G129" s="327"/>
      <c r="H129" s="327"/>
      <c r="I129" s="327"/>
      <c r="J129" s="327"/>
      <c r="K129" s="327"/>
      <c r="L129" s="327"/>
      <c r="M129" s="327"/>
      <c r="N129" s="327"/>
      <c r="O129" s="327">
        <f>SUM(O128)</f>
        <v>366.18680268967421</v>
      </c>
      <c r="P129" s="327"/>
      <c r="Q129" s="327"/>
      <c r="R129" s="327"/>
      <c r="S129" s="327"/>
      <c r="T129" s="327"/>
      <c r="U129" s="327"/>
      <c r="V129" s="327"/>
      <c r="W129" s="327"/>
      <c r="X129" s="327"/>
      <c r="Y129" s="327">
        <f>IF(Y21="kWh",SUMPRODUCT(D23:D126,Y23:Y126))</f>
        <v>0</v>
      </c>
      <c r="Z129" s="327">
        <f>IF(Z21="kWh",SUMPRODUCT(D23:D126,Z23:Z126))</f>
        <v>0</v>
      </c>
      <c r="AA129" s="327">
        <f>IF(AA21="kW",SUMPRODUCT(N23:N126,O23:O126,AA23:AA126),SUMPRODUCT(D23:D126,AA23:AA126))</f>
        <v>0</v>
      </c>
      <c r="AB129" s="327">
        <f>IF(AB21="kW",SUMPRODUCT(N23:N126,O23:O126,AB23:AB126),SUMPRODUCT(D23:D126,AB23:AB126))</f>
        <v>0</v>
      </c>
      <c r="AC129" s="327"/>
      <c r="AD129" s="327">
        <f>IF(AD21="kW",SUMPRODUCT(N23:N126,O23:O126,AD23:AD126),SUMPRODUCT(D23:D126,AD23:AD126))</f>
        <v>444822.82132072438</v>
      </c>
      <c r="AE129" s="327">
        <f>IF(AE21="kW",SUMPRODUCT(N23:N126,O23:O126,AE23:AE126),SUMPRODUCT(D23:D126,AE23:AE126))</f>
        <v>781468.99094205734</v>
      </c>
      <c r="AF129" s="327">
        <f>IF(AF21="kW",SUMPRODUCT(N23:N126,O23:O126,AF23:AF126),SUMPRODUCT(D23:D126,AF23:AF126))</f>
        <v>50.499272310336352</v>
      </c>
      <c r="AG129" s="327">
        <f>IF(AG21="kW",SUMPRODUCT(N23:N126,O23:O126,AG23:AG126),SUMPRODUCT(D23:D126,AG23:AG126))</f>
        <v>0</v>
      </c>
      <c r="AH129" s="327">
        <f>IF(AH21="kW",SUMPRODUCT(N23:N126,O23:O126,AH23:AH126),SUMPRODUCT(D23:D126,AH23:AH126))</f>
        <v>0</v>
      </c>
      <c r="AI129" s="327">
        <f>IF(AI21="kW",SUMPRODUCT(N23:N126,O23:O126,AI23:AI126),SUMPRODUCT(D23:D126,AI23:AI126))</f>
        <v>0</v>
      </c>
      <c r="AJ129" s="327">
        <f>IF(AJ21="kW",SUMPRODUCT(N23:N126,O23:O126,AJ23:AJ126),SUMPRODUCT(D23:D126,AJ23:AJ126))</f>
        <v>0</v>
      </c>
      <c r="AK129" s="327">
        <f>IF(AK21="kW",SUMPRODUCT(N23:N126,O23:O126,AK23:AK126),SUMPRODUCT(D23:D126,AK23:AK126))</f>
        <v>0</v>
      </c>
      <c r="AL129" s="327">
        <f>IF(AL21="kW",SUMPRODUCT(N23:N126,O23:O126,AL23:AL126),SUMPRODUCT(D23:D126,AL23:AL126))</f>
        <v>0</v>
      </c>
      <c r="AM129" s="328"/>
    </row>
    <row r="130" spans="1:40" s="281" customFormat="1" ht="16">
      <c r="A130" s="500"/>
      <c r="B130" s="329" t="s">
        <v>224</v>
      </c>
      <c r="C130" s="326"/>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f>HLOOKUP(Y20,'2. LRAMVA Threshold'!$B$42:$Q$53,3,FALSE)</f>
        <v>0</v>
      </c>
      <c r="Z130" s="326">
        <f>HLOOKUP(Z20,'2. LRAMVA Threshold'!$B$42:$Q$53,3,FALSE)</f>
        <v>0</v>
      </c>
      <c r="AA130" s="326">
        <f>HLOOKUP(AA20,'2. LRAMVA Threshold'!$B$42:$Q$53,3,FALSE)</f>
        <v>0</v>
      </c>
      <c r="AB130" s="326">
        <f>HLOOKUP(AB20,'2. LRAMVA Threshold'!$B$42:$Q$53,3,FALSE)</f>
        <v>0</v>
      </c>
      <c r="AC130" s="326">
        <f>HLOOKUP(AC20,'2. LRAMVA Threshold'!$B$42:$Q$53,3,FALSE)</f>
        <v>0</v>
      </c>
      <c r="AD130" s="326">
        <f>HLOOKUP(AD20,'2. LRAMVA Threshold'!$B$42:$Q$53,3,FALSE)</f>
        <v>0</v>
      </c>
      <c r="AE130" s="326">
        <f>HLOOKUP(AE20,'2. LRAMVA Threshold'!$B$42:$Q$53,3,FALSE)</f>
        <v>0</v>
      </c>
      <c r="AF130" s="326">
        <f>HLOOKUP(AF20,'2. LRAMVA Threshold'!$B$42:$Q$53,3,FALSE)</f>
        <v>0</v>
      </c>
      <c r="AG130" s="326">
        <f>HLOOKUP(AG20,'2. LRAMVA Threshold'!$B$42:$Q$53,3,FALSE)</f>
        <v>0</v>
      </c>
      <c r="AH130" s="326">
        <f>HLOOKUP(AH20,'2. LRAMVA Threshold'!$B$42:$Q$53,3,FALSE)</f>
        <v>0</v>
      </c>
      <c r="AI130" s="326">
        <f>HLOOKUP(AI20,'2. LRAMVA Threshold'!$B$42:$Q$53,3,FALSE)</f>
        <v>0</v>
      </c>
      <c r="AJ130" s="326">
        <f>HLOOKUP(AJ20,'2. LRAMVA Threshold'!$B$42:$Q$53,3,FALSE)</f>
        <v>0</v>
      </c>
      <c r="AK130" s="326">
        <f>HLOOKUP(AK20,'2. LRAMVA Threshold'!$B$42:$Q$53,3,FALSE)</f>
        <v>0</v>
      </c>
      <c r="AL130" s="326">
        <f>HLOOKUP(AL20,'2. LRAMVA Threshold'!$B$42:$Q$53,3,FALSE)</f>
        <v>0</v>
      </c>
      <c r="AM130" s="330"/>
    </row>
    <row r="131" spans="1:40" s="301" customFormat="1" ht="16">
      <c r="A131" s="502"/>
      <c r="B131" s="322"/>
      <c r="C131" s="331"/>
      <c r="D131" s="332"/>
      <c r="E131" s="332"/>
      <c r="F131" s="332"/>
      <c r="G131" s="332"/>
      <c r="H131" s="332"/>
      <c r="I131" s="332"/>
      <c r="J131" s="332"/>
      <c r="K131" s="332"/>
      <c r="L131" s="332"/>
      <c r="M131" s="332"/>
      <c r="N131" s="332"/>
      <c r="O131" s="333"/>
      <c r="P131" s="332"/>
      <c r="Q131" s="332"/>
      <c r="R131" s="332"/>
      <c r="S131" s="334"/>
      <c r="T131" s="334"/>
      <c r="U131" s="334"/>
      <c r="V131" s="334"/>
      <c r="W131" s="332"/>
      <c r="X131" s="332"/>
      <c r="Y131" s="298"/>
      <c r="Z131" s="298"/>
      <c r="AA131" s="298"/>
      <c r="AB131" s="298"/>
      <c r="AC131" s="298"/>
      <c r="AD131" s="298"/>
      <c r="AE131" s="298"/>
      <c r="AF131" s="298"/>
      <c r="AG131" s="298"/>
      <c r="AH131" s="298"/>
      <c r="AI131" s="298"/>
      <c r="AJ131" s="298"/>
      <c r="AK131" s="298"/>
      <c r="AL131" s="298"/>
      <c r="AM131" s="335"/>
    </row>
    <row r="132" spans="1:40" s="342" customFormat="1" ht="16">
      <c r="A132" s="499"/>
      <c r="B132" s="322" t="s">
        <v>156</v>
      </c>
      <c r="C132" s="336"/>
      <c r="D132" s="336"/>
      <c r="E132" s="336"/>
      <c r="F132" s="336"/>
      <c r="G132" s="336"/>
      <c r="H132" s="336"/>
      <c r="I132" s="336"/>
      <c r="J132" s="336"/>
      <c r="K132" s="336"/>
      <c r="L132" s="336"/>
      <c r="M132" s="336"/>
      <c r="N132" s="336"/>
      <c r="O132" s="336"/>
      <c r="P132" s="336"/>
      <c r="Q132" s="336"/>
      <c r="R132" s="336"/>
      <c r="S132" s="336"/>
      <c r="T132" s="337"/>
      <c r="U132" s="337"/>
      <c r="V132" s="337"/>
      <c r="W132" s="338"/>
      <c r="X132" s="338"/>
      <c r="Y132" s="339">
        <f>HLOOKUP(Y$20,'3.  Distribution Rates'!$C$122:$P$133,3,FALSE)</f>
        <v>0</v>
      </c>
      <c r="Z132" s="339">
        <f>HLOOKUP(Z$20,'3.  Distribution Rates'!$C$122:$P$133,3,FALSE)</f>
        <v>0</v>
      </c>
      <c r="AA132" s="339">
        <f>HLOOKUP(AA$20,'3.  Distribution Rates'!$C$122:$P$133,3,FALSE)</f>
        <v>0</v>
      </c>
      <c r="AB132" s="339">
        <f>HLOOKUP(AB$20,'3.  Distribution Rates'!$C$122:$P$133,3,FALSE)</f>
        <v>0</v>
      </c>
      <c r="AC132" s="339">
        <f>HLOOKUP(AC$20,'3.  Distribution Rates'!$C$122:$P$133,3,FALSE)</f>
        <v>0</v>
      </c>
      <c r="AD132" s="339">
        <f>HLOOKUP(AD$20,'3.  Distribution Rates'!$C$122:$P$133,3,FALSE)</f>
        <v>0</v>
      </c>
      <c r="AE132" s="339">
        <f>HLOOKUP(AE$20,'3.  Distribution Rates'!$C$122:$P$133,3,FALSE)</f>
        <v>0</v>
      </c>
      <c r="AF132" s="339">
        <f>HLOOKUP(AF$20,'3.  Distribution Rates'!$C$122:$P$133,3,FALSE)</f>
        <v>0</v>
      </c>
      <c r="AG132" s="339">
        <f>HLOOKUP(AG$20,'3.  Distribution Rates'!$C$122:$P$133,3,FALSE)</f>
        <v>0</v>
      </c>
      <c r="AH132" s="339">
        <f>HLOOKUP(AH$20,'3.  Distribution Rates'!$C$122:$P$133,3,FALSE)</f>
        <v>0</v>
      </c>
      <c r="AI132" s="339">
        <f>HLOOKUP(AI$20,'3.  Distribution Rates'!$C$122:$P$133,3,FALSE)</f>
        <v>0</v>
      </c>
      <c r="AJ132" s="339">
        <f>HLOOKUP(AJ$20,'3.  Distribution Rates'!$C$122:$P$133,3,FALSE)</f>
        <v>0</v>
      </c>
      <c r="AK132" s="339">
        <f>HLOOKUP(AK$20,'3.  Distribution Rates'!$C$122:$P$133,3,FALSE)</f>
        <v>0</v>
      </c>
      <c r="AL132" s="339">
        <f>HLOOKUP(AL$20,'3.  Distribution Rates'!$C$122:$P$133,3,FALSE)</f>
        <v>0</v>
      </c>
      <c r="AM132" s="340"/>
      <c r="AN132" s="341"/>
    </row>
    <row r="133" spans="1:40" s="301" customFormat="1" ht="16">
      <c r="A133" s="502"/>
      <c r="B133" s="296" t="s">
        <v>239</v>
      </c>
      <c r="C133" s="343"/>
      <c r="D133" s="334"/>
      <c r="E133" s="332"/>
      <c r="F133" s="332"/>
      <c r="G133" s="332"/>
      <c r="H133" s="332"/>
      <c r="I133" s="332"/>
      <c r="J133" s="332"/>
      <c r="K133" s="332"/>
      <c r="L133" s="332"/>
      <c r="M133" s="332"/>
      <c r="N133" s="332"/>
      <c r="O133" s="298"/>
      <c r="P133" s="332"/>
      <c r="Q133" s="332"/>
      <c r="R133" s="332"/>
      <c r="S133" s="334"/>
      <c r="T133" s="334"/>
      <c r="U133" s="334"/>
      <c r="V133" s="334"/>
      <c r="W133" s="332"/>
      <c r="X133" s="332"/>
      <c r="Y133" s="344">
        <f t="shared" ref="Y133:AD133" si="12">Y129*Y132</f>
        <v>0</v>
      </c>
      <c r="Z133" s="344">
        <f t="shared" si="12"/>
        <v>0</v>
      </c>
      <c r="AA133" s="345">
        <f t="shared" si="12"/>
        <v>0</v>
      </c>
      <c r="AB133" s="345">
        <f t="shared" si="12"/>
        <v>0</v>
      </c>
      <c r="AC133" s="345">
        <f t="shared" si="12"/>
        <v>0</v>
      </c>
      <c r="AD133" s="345">
        <f t="shared" si="12"/>
        <v>0</v>
      </c>
      <c r="AE133" s="345">
        <f>AE129*AE132</f>
        <v>0</v>
      </c>
      <c r="AF133" s="345">
        <f t="shared" ref="AF133:AL133" si="13">AF129*AF132</f>
        <v>0</v>
      </c>
      <c r="AG133" s="345">
        <f t="shared" si="13"/>
        <v>0</v>
      </c>
      <c r="AH133" s="345">
        <f t="shared" si="13"/>
        <v>0</v>
      </c>
      <c r="AI133" s="345">
        <f t="shared" si="13"/>
        <v>0</v>
      </c>
      <c r="AJ133" s="345">
        <f t="shared" si="13"/>
        <v>0</v>
      </c>
      <c r="AK133" s="345">
        <f t="shared" si="13"/>
        <v>0</v>
      </c>
      <c r="AL133" s="345">
        <f t="shared" si="13"/>
        <v>0</v>
      </c>
      <c r="AM133" s="398">
        <f>SUM(Y133:AL133)</f>
        <v>0</v>
      </c>
    </row>
    <row r="134" spans="1:40" s="301" customFormat="1" ht="16">
      <c r="A134" s="502"/>
      <c r="B134" s="347" t="s">
        <v>202</v>
      </c>
      <c r="C134" s="343"/>
      <c r="D134" s="348"/>
      <c r="E134" s="332"/>
      <c r="F134" s="332"/>
      <c r="G134" s="332"/>
      <c r="H134" s="332"/>
      <c r="I134" s="332"/>
      <c r="J134" s="332"/>
      <c r="K134" s="332"/>
      <c r="L134" s="332"/>
      <c r="M134" s="332"/>
      <c r="N134" s="332"/>
      <c r="O134" s="298"/>
      <c r="P134" s="332"/>
      <c r="Q134" s="332"/>
      <c r="R134" s="332"/>
      <c r="S134" s="334"/>
      <c r="T134" s="334"/>
      <c r="U134" s="334"/>
      <c r="V134" s="334"/>
      <c r="W134" s="332"/>
      <c r="X134" s="332"/>
      <c r="Y134" s="345">
        <f t="shared" ref="Y134:AD134" si="14">Y130*Y132</f>
        <v>0</v>
      </c>
      <c r="Z134" s="345">
        <f t="shared" si="14"/>
        <v>0</v>
      </c>
      <c r="AA134" s="345">
        <f t="shared" si="14"/>
        <v>0</v>
      </c>
      <c r="AB134" s="345">
        <f t="shared" si="14"/>
        <v>0</v>
      </c>
      <c r="AC134" s="345">
        <f t="shared" si="14"/>
        <v>0</v>
      </c>
      <c r="AD134" s="345">
        <f t="shared" si="14"/>
        <v>0</v>
      </c>
      <c r="AE134" s="345">
        <f>AE130*AE132</f>
        <v>0</v>
      </c>
      <c r="AF134" s="345">
        <f t="shared" ref="AF134:AL134" si="15">AF130*AF132</f>
        <v>0</v>
      </c>
      <c r="AG134" s="345">
        <f t="shared" si="15"/>
        <v>0</v>
      </c>
      <c r="AH134" s="345">
        <f t="shared" si="15"/>
        <v>0</v>
      </c>
      <c r="AI134" s="345">
        <f t="shared" si="15"/>
        <v>0</v>
      </c>
      <c r="AJ134" s="345">
        <f t="shared" si="15"/>
        <v>0</v>
      </c>
      <c r="AK134" s="345">
        <f t="shared" si="15"/>
        <v>0</v>
      </c>
      <c r="AL134" s="345">
        <f t="shared" si="15"/>
        <v>0</v>
      </c>
      <c r="AM134" s="398">
        <f>SUM(Y134:AL134)</f>
        <v>0</v>
      </c>
    </row>
    <row r="135" spans="1:40" s="348" customFormat="1" ht="17.25" customHeight="1">
      <c r="A135" s="504"/>
      <c r="B135" s="347" t="s">
        <v>242</v>
      </c>
      <c r="C135" s="343"/>
      <c r="E135" s="332"/>
      <c r="F135" s="332"/>
      <c r="G135" s="332"/>
      <c r="H135" s="332"/>
      <c r="I135" s="332"/>
      <c r="J135" s="332"/>
      <c r="K135" s="332"/>
      <c r="L135" s="332"/>
      <c r="M135" s="332"/>
      <c r="N135" s="332"/>
      <c r="O135" s="298"/>
      <c r="P135" s="332"/>
      <c r="Q135" s="332"/>
      <c r="R135" s="332"/>
      <c r="W135" s="332"/>
      <c r="X135" s="332"/>
      <c r="Y135" s="349"/>
      <c r="Z135" s="349"/>
      <c r="AA135" s="349"/>
      <c r="AB135" s="349"/>
      <c r="AC135" s="349"/>
      <c r="AD135" s="349"/>
      <c r="AE135" s="349"/>
      <c r="AF135" s="349"/>
      <c r="AG135" s="349"/>
      <c r="AH135" s="349"/>
      <c r="AI135" s="349"/>
      <c r="AJ135" s="349"/>
      <c r="AK135" s="349"/>
      <c r="AL135" s="349"/>
      <c r="AM135" s="398">
        <f>AM133-AM134</f>
        <v>0</v>
      </c>
    </row>
    <row r="136" spans="1:40" s="352" customFormat="1" ht="19.5" customHeight="1">
      <c r="A136" s="499"/>
      <c r="B136" s="322"/>
      <c r="C136" s="348"/>
      <c r="D136" s="348"/>
      <c r="E136" s="332"/>
      <c r="F136" s="332"/>
      <c r="G136" s="332"/>
      <c r="H136" s="332"/>
      <c r="I136" s="332"/>
      <c r="J136" s="332"/>
      <c r="K136" s="332"/>
      <c r="L136" s="332"/>
      <c r="M136" s="332"/>
      <c r="N136" s="332"/>
      <c r="O136" s="298"/>
      <c r="P136" s="332"/>
      <c r="Q136" s="332"/>
      <c r="R136" s="332"/>
      <c r="S136" s="348"/>
      <c r="T136" s="343"/>
      <c r="U136" s="348"/>
      <c r="V136" s="348"/>
      <c r="W136" s="332"/>
      <c r="X136" s="332"/>
      <c r="Y136" s="350"/>
      <c r="Z136" s="350"/>
      <c r="AA136" s="350"/>
      <c r="AB136" s="350"/>
      <c r="AC136" s="350"/>
      <c r="AD136" s="350"/>
      <c r="AE136" s="350"/>
      <c r="AF136" s="350"/>
      <c r="AG136" s="350"/>
      <c r="AH136" s="350"/>
      <c r="AI136" s="350"/>
      <c r="AJ136" s="350"/>
      <c r="AK136" s="350"/>
      <c r="AL136" s="350"/>
      <c r="AM136" s="351"/>
    </row>
    <row r="137" spans="1:40" s="281" customFormat="1" ht="16">
      <c r="A137" s="500"/>
      <c r="B137" s="353" t="s">
        <v>207</v>
      </c>
      <c r="C137" s="354"/>
      <c r="D137" s="277"/>
      <c r="E137" s="277"/>
      <c r="F137" s="277"/>
      <c r="G137" s="277"/>
      <c r="H137" s="277"/>
      <c r="I137" s="277"/>
      <c r="J137" s="277"/>
      <c r="K137" s="277"/>
      <c r="L137" s="277"/>
      <c r="M137" s="277"/>
      <c r="N137" s="277"/>
      <c r="O137" s="355"/>
      <c r="P137" s="277"/>
      <c r="Q137" s="277"/>
      <c r="R137" s="277"/>
      <c r="S137" s="302"/>
      <c r="T137" s="307"/>
      <c r="U137" s="307"/>
      <c r="V137" s="277"/>
      <c r="W137" s="277"/>
      <c r="X137" s="307"/>
      <c r="Y137" s="289">
        <f>SUMPRODUCT($E$23:$E$126,Y23:Y126)</f>
        <v>0</v>
      </c>
      <c r="Z137" s="289">
        <f>SUMPRODUCT($E$23:$E$126,Z23:Z126)</f>
        <v>0</v>
      </c>
      <c r="AA137" s="289">
        <f>IF(AA21="kW",SUMPRODUCT(N23:N126,P23:P126,AA23:AA126),SUMPRODUCT(E23:E126,AA23:AA126))</f>
        <v>0</v>
      </c>
      <c r="AB137" s="289">
        <f>IF(AB21="kW",SUMPRODUCT(N23:N126,P23:P126,AB23:AB126),SUMPRODUCT(E23:E126,AB23:AB126))</f>
        <v>0</v>
      </c>
      <c r="AC137" s="289">
        <f>IF(AC21="kW",SUMPRODUCT(N23:N126,P23:P126,AC23:AC126),SUMPRODUCT(E23:E126,AC23:AC126))</f>
        <v>0</v>
      </c>
      <c r="AD137" s="289">
        <f>SUMPRODUCT($E$23:$E$126,AD23:AD126)</f>
        <v>444822.82193081512</v>
      </c>
      <c r="AE137" s="289">
        <f>SUMPRODUCT($E$23:$E$126,AE23:AE126)</f>
        <v>780047.56958795816</v>
      </c>
      <c r="AF137" s="289">
        <f>IF(AF21="kW",SUMPRODUCT(N23:N126,P23:P126,AF23:AF126),SUMPRODUCT(E23:E126,AF23:AF126))</f>
        <v>50.499272310336352</v>
      </c>
      <c r="AG137" s="289">
        <f>IF(AG21="kW",SUMPRODUCT(N23:N126,P23:P126,AG23:AG126),SUMPRODUCT(E23:E126,AG23:AG126))</f>
        <v>0</v>
      </c>
      <c r="AH137" s="289">
        <f>IF(AH21="kW",SUMPRODUCT(N23:N126,P23:P126,AH23:AH126),SUMPRODUCT(E23:E126,AH23:AH126))</f>
        <v>0</v>
      </c>
      <c r="AI137" s="289">
        <f>IF(AI21="kW",SUMPRODUCT(N23:N126,P23:P126,AI23:AI126),SUMPRODUCT(E23:E126,AI23:AI126))</f>
        <v>0</v>
      </c>
      <c r="AJ137" s="289">
        <f>IF(AJ21="kW",SUMPRODUCT(N23:N126,P23:P126,AJ23:AJ126),SUMPRODUCT(E23:E126,AJ23:AJ126))</f>
        <v>0</v>
      </c>
      <c r="AK137" s="289">
        <f>IF(AK21="kW",SUMPRODUCT(N23:N126,P23:P126,AK23:AK126),SUMPRODUCT(E23:E126,AK23:AK126))</f>
        <v>0</v>
      </c>
      <c r="AL137" s="289">
        <f>IF(AL21="kW",SUMPRODUCT(N23:N126,P23:P126,AL23:AL126),SUMPRODUCT(E23:E126,AL23:AL126))</f>
        <v>0</v>
      </c>
      <c r="AM137" s="335"/>
    </row>
    <row r="138" spans="1:40" s="281" customFormat="1" ht="16">
      <c r="A138" s="500"/>
      <c r="B138" s="353" t="s">
        <v>208</v>
      </c>
      <c r="C138" s="354"/>
      <c r="D138" s="277"/>
      <c r="E138" s="277"/>
      <c r="F138" s="277"/>
      <c r="G138" s="277"/>
      <c r="H138" s="277"/>
      <c r="I138" s="277"/>
      <c r="J138" s="277"/>
      <c r="K138" s="277"/>
      <c r="L138" s="277"/>
      <c r="M138" s="277"/>
      <c r="N138" s="277"/>
      <c r="O138" s="355"/>
      <c r="P138" s="277"/>
      <c r="Q138" s="277"/>
      <c r="R138" s="277"/>
      <c r="S138" s="302"/>
      <c r="T138" s="307"/>
      <c r="U138" s="307"/>
      <c r="V138" s="277"/>
      <c r="W138" s="277"/>
      <c r="X138" s="307"/>
      <c r="Y138" s="289">
        <f>SUMPRODUCT($F$23:$F$126,Y23:Y126)</f>
        <v>0</v>
      </c>
      <c r="Z138" s="289">
        <f>SUMPRODUCT($F$23:$F$126,Z23:Z126)</f>
        <v>0</v>
      </c>
      <c r="AA138" s="289">
        <f>IF(AA21="kW",SUMPRODUCT(N23:N126,Q23:Q126,AA23:AA126),SUMPRODUCT(F23:F126,AA23:AA126))</f>
        <v>0</v>
      </c>
      <c r="AB138" s="289">
        <f>IF(AB21="kW",SUMPRODUCT(N23:N126,Q23:Q126,AB23:AB126),SUMPRODUCT(F23:F126,AB23:AB126))</f>
        <v>0</v>
      </c>
      <c r="AC138" s="289">
        <f>IF(AC21="kW",SUMPRODUCT(N23:N126,Q23:Q126,AC23:AC126),SUMPRODUCT(F23:F126, AC23:AC126))</f>
        <v>0</v>
      </c>
      <c r="AD138" s="289">
        <f>SUMPRODUCT($F$23:$F$126,AD23:AD126)</f>
        <v>444822.82193081512</v>
      </c>
      <c r="AE138" s="289">
        <f>SUMPRODUCT($F$23:$F$126,AE23:AE126)</f>
        <v>780047.56958795816</v>
      </c>
      <c r="AF138" s="289">
        <f>IF(AF21="kW",SUMPRODUCT(N23:N126,Q23:Q126,AF23:AF126),SUMPRODUCT(F23:F126,AF23:AF126))</f>
        <v>50.499272310336352</v>
      </c>
      <c r="AG138" s="289">
        <f>IF(AG21="kW",SUMPRODUCT(N23:N126,Q23:Q126,AG23:AG126),SUMPRODUCT(F23:F126,AG23:AG126))</f>
        <v>0</v>
      </c>
      <c r="AH138" s="289">
        <f>IF(AH21="kW",SUMPRODUCT(N23:N126,Q23:Q126,AH23:AH126),SUMPRODUCT(F23:F126,AH23:AH126))</f>
        <v>0</v>
      </c>
      <c r="AI138" s="289">
        <f>IF(AI21="kW",SUMPRODUCT(N23:N126,Q23:Q126,AI23:AI126),SUMPRODUCT(F23:F126,AI23:AI126))</f>
        <v>0</v>
      </c>
      <c r="AJ138" s="289">
        <f>IF(AJ21="kW",SUMPRODUCT(N23:N126,Q23:Q126,AJ23:AJ126),SUMPRODUCT(F23:F126,AJ23:AJ126))</f>
        <v>0</v>
      </c>
      <c r="AK138" s="289">
        <f>IF(AK21="kW",SUMPRODUCT(N23:N126,Q23:Q126,AK23:AK126),SUMPRODUCT(F23:F126,AK23:AK126))</f>
        <v>0</v>
      </c>
      <c r="AL138" s="289">
        <f>IF(AL21="kW",SUMPRODUCT(N23:N126,Q23:Q126,AL23:AL126),SUMPRODUCT(F23:F126,AL23:AL126))</f>
        <v>0</v>
      </c>
      <c r="AM138" s="335"/>
    </row>
    <row r="139" spans="1:40" s="281" customFormat="1" ht="16">
      <c r="A139" s="500"/>
      <c r="B139" s="353" t="s">
        <v>209</v>
      </c>
      <c r="C139" s="354"/>
      <c r="D139" s="277"/>
      <c r="E139" s="277"/>
      <c r="F139" s="277"/>
      <c r="G139" s="277"/>
      <c r="H139" s="277"/>
      <c r="I139" s="277"/>
      <c r="J139" s="277"/>
      <c r="K139" s="277"/>
      <c r="L139" s="277"/>
      <c r="M139" s="277"/>
      <c r="N139" s="277"/>
      <c r="O139" s="355"/>
      <c r="P139" s="277"/>
      <c r="Q139" s="277"/>
      <c r="R139" s="277"/>
      <c r="S139" s="302"/>
      <c r="T139" s="307"/>
      <c r="U139" s="307"/>
      <c r="V139" s="277"/>
      <c r="W139" s="277"/>
      <c r="X139" s="307"/>
      <c r="Y139" s="289">
        <f>SUMPRODUCT($G$23:$G$126,Y23:Y126)</f>
        <v>0</v>
      </c>
      <c r="Z139" s="289">
        <f>SUMPRODUCT($G$23:$G$126,Z23:Z126)</f>
        <v>0</v>
      </c>
      <c r="AA139" s="289">
        <f>IF(AA21="kW",SUMPRODUCT(N23:N126,R23:R126,AA23:AA126),SUMPRODUCT(G23:G126,AA23:AA126))</f>
        <v>0</v>
      </c>
      <c r="AB139" s="289">
        <f>IF(AB21="kW",SUMPRODUCT(N23:N126,R23:R126,AB23:AB126),SUMPRODUCT(G23:G126,AB23:AB126))</f>
        <v>0</v>
      </c>
      <c r="AC139" s="289">
        <f>IF(AC21="kW",SUMPRODUCT(N23:N126,R23:R126,AC23:AC126),SUMPRODUCT(G23:G126, AC23:AC126))</f>
        <v>0</v>
      </c>
      <c r="AD139" s="289">
        <f>SUMPRODUCT($G$23:$G$126,AD23:AD126)</f>
        <v>442873.58952983085</v>
      </c>
      <c r="AE139" s="289">
        <f>SUMPRODUCT($G$23:$G$126,AE23:AE126)</f>
        <v>700112.41765416856</v>
      </c>
      <c r="AF139" s="289">
        <f>IF(AF21="kW",SUMPRODUCT(N23:N126,R23:R126,AF23:AF126),SUMPRODUCT(G23:G126,AF23:AF126))</f>
        <v>50.499272310336352</v>
      </c>
      <c r="AG139" s="289">
        <f>IF(AG21="kW",SUMPRODUCT(N23:N126,R23:R126,AG23:AG126),SUMPRODUCT(G23:G126,AG23:AG126))</f>
        <v>0</v>
      </c>
      <c r="AH139" s="289">
        <f>IF(AH21="kW",SUMPRODUCT(N23:N126,R23:R126,AH23:AH126),SUMPRODUCT(G23:G126,AH23:AH126))</f>
        <v>0</v>
      </c>
      <c r="AI139" s="289">
        <f>IF(AI21="kW",SUMPRODUCT(N23:N126,R23:R126,AI23:AI126),SUMPRODUCT(G23:G126,AI23:AI126))</f>
        <v>0</v>
      </c>
      <c r="AJ139" s="289">
        <f>IF(AJ21="kW",SUMPRODUCT(N23:N126,R23:R126,AJ23:AJ126),SUMPRODUCT(G23:G126,AJ23:AJ126))</f>
        <v>0</v>
      </c>
      <c r="AK139" s="289">
        <f>IF(AK21="kW",SUMPRODUCT(N23:N126,R23:R126,AK23:AK126),SUMPRODUCT(G23:G126,AK23:AK126))</f>
        <v>0</v>
      </c>
      <c r="AL139" s="289">
        <f>IF(AL21="kW",SUMPRODUCT(N23:N126,R23:R126,AL23:AL126),SUMPRODUCT(G23:G126,AL23:AL126))</f>
        <v>0</v>
      </c>
      <c r="AM139" s="335"/>
    </row>
    <row r="140" spans="1:40" s="281" customFormat="1" ht="16">
      <c r="A140" s="500"/>
      <c r="B140" s="353" t="s">
        <v>814</v>
      </c>
      <c r="C140" s="354"/>
      <c r="D140" s="277"/>
      <c r="E140" s="277"/>
      <c r="F140" s="277"/>
      <c r="G140" s="277"/>
      <c r="H140" s="277"/>
      <c r="I140" s="277"/>
      <c r="J140" s="277"/>
      <c r="K140" s="277"/>
      <c r="L140" s="277"/>
      <c r="M140" s="277"/>
      <c r="N140" s="277"/>
      <c r="O140" s="355"/>
      <c r="P140" s="277"/>
      <c r="Q140" s="277"/>
      <c r="R140" s="277"/>
      <c r="S140" s="302"/>
      <c r="T140" s="307"/>
      <c r="U140" s="307"/>
      <c r="V140" s="277"/>
      <c r="W140" s="277"/>
      <c r="X140" s="307"/>
      <c r="Y140" s="289">
        <f>SUMPRODUCT($H$23:$H$126,Y23:Y126)</f>
        <v>0</v>
      </c>
      <c r="Z140" s="289">
        <f>SUMPRODUCT($H$23:$H$126,Z23:Z126)</f>
        <v>0</v>
      </c>
      <c r="AA140" s="289">
        <f>IF(AA21="kW",SUMPRODUCT(N23:N126,S23:S126,AA23:AA126),SUMPRODUCT(H23:H126,AA23:AA126))</f>
        <v>0</v>
      </c>
      <c r="AB140" s="289">
        <f>IF(AB21="kW",SUMPRODUCT(N23:N126,S23:S126,AB23:AB126),SUMPRODUCT(H23:H126,AB23:AB126))</f>
        <v>0</v>
      </c>
      <c r="AC140" s="289">
        <f>IF(AC21="kW",SUMPRODUCT(N23:N126,S23:S126,AC23:AC126),SUMPRODUCT(H23:H126, AC23:AC126))</f>
        <v>0</v>
      </c>
      <c r="AD140" s="289">
        <f>SUMPRODUCT($H$23:$H$126,AD23:AD126)</f>
        <v>407984.43388489849</v>
      </c>
      <c r="AE140" s="289">
        <f>SUMPRODUCT($H$23:$H$126,AE23:AE126)</f>
        <v>700112.41765416856</v>
      </c>
      <c r="AF140" s="289">
        <f>IF(AF21="kW",SUMPRODUCT(N23:N126,S23:S126,AF23:AF126),SUMPRODUCT(H23:H126,AF23:AF126))</f>
        <v>50.499272310336352</v>
      </c>
      <c r="AG140" s="289">
        <f>IF(AG21="kW",SUMPRODUCT(N23:N126,S23:S126,AG23:AG126),SUMPRODUCT(H23:H126,AG23:AG126))</f>
        <v>0</v>
      </c>
      <c r="AH140" s="289">
        <f>IF(AH21="kW",SUMPRODUCT(N23:N126,S23:S126,AH23:AH126),SUMPRODUCT(H23:H126,AH23:AH126))</f>
        <v>0</v>
      </c>
      <c r="AI140" s="289">
        <f>IF(AI21="kW",SUMPRODUCT(N23:N126,S23:S126,AI23:AI126),SUMPRODUCT(H23:H126,AI23:AI126))</f>
        <v>0</v>
      </c>
      <c r="AJ140" s="289">
        <f>IF(AJ21="kW",SUMPRODUCT(N23:N126,S23:S126,AJ23:AJ126),SUMPRODUCT(H23:H126,AJ23:AJ126))</f>
        <v>0</v>
      </c>
      <c r="AK140" s="289">
        <f>IF(AK21="kW",SUMPRODUCT(N23:N126,S23:S126,AK23:AK126),SUMPRODUCT(H23:H126,AK23:AK126))</f>
        <v>0</v>
      </c>
      <c r="AL140" s="289">
        <f>IF(AL21="kW",SUMPRODUCT(N23:N126,S23:S126,AL23:AL126),SUMPRODUCT(H23:H126,AL23:AL126))</f>
        <v>0</v>
      </c>
      <c r="AM140" s="335"/>
    </row>
    <row r="141" spans="1:40" s="281" customFormat="1" ht="16">
      <c r="A141" s="500"/>
      <c r="B141" s="353" t="s">
        <v>815</v>
      </c>
      <c r="C141" s="354"/>
      <c r="D141" s="277"/>
      <c r="E141" s="277"/>
      <c r="F141" s="277"/>
      <c r="G141" s="277"/>
      <c r="H141" s="277"/>
      <c r="I141" s="277"/>
      <c r="J141" s="277"/>
      <c r="K141" s="277"/>
      <c r="L141" s="277"/>
      <c r="M141" s="277"/>
      <c r="N141" s="277"/>
      <c r="O141" s="355"/>
      <c r="P141" s="277"/>
      <c r="Q141" s="277"/>
      <c r="R141" s="277"/>
      <c r="S141" s="302"/>
      <c r="T141" s="307"/>
      <c r="U141" s="307"/>
      <c r="V141" s="277"/>
      <c r="W141" s="277"/>
      <c r="X141" s="307"/>
      <c r="Y141" s="289">
        <f>SUMPRODUCT($I$23:$I$126,Y23:Y126)</f>
        <v>0</v>
      </c>
      <c r="Z141" s="289">
        <f>SUMPRODUCT($I$23:$I$126,Z23:Z126)</f>
        <v>0</v>
      </c>
      <c r="AA141" s="289">
        <f>IF(AA21="kW",SUMPRODUCT(N23:N126,T23:T126,AA23:AA126),SUMPRODUCT(I23:I126,AA23:AA126))</f>
        <v>0</v>
      </c>
      <c r="AB141" s="289">
        <f>IF(AB21="kW",SUMPRODUCT(N23:N126,T23:T126,AB23:AB126),SUMPRODUCT(I23:I126,AB23:AB126))</f>
        <v>0</v>
      </c>
      <c r="AC141" s="289">
        <f>IF(AC21="kW",SUMPRODUCT(N23:N126,T23:T126,AC23:AC126),SUMPRODUCT(I23:I126, AC23:AC126))</f>
        <v>0</v>
      </c>
      <c r="AD141" s="289">
        <f>SUMPRODUCT($I$23:$I$126,AD23:AD126)</f>
        <v>342954.84447674075</v>
      </c>
      <c r="AE141" s="289">
        <f>SUMPRODUCT($I$23:$I$126,AE23:AE126)</f>
        <v>700112.41765416856</v>
      </c>
      <c r="AF141" s="289">
        <f>IF(AF21="kW",SUMPRODUCT(N23:N126,T23:T126,AF23:AF126),SUMPRODUCT(I23:I126,AF23:AF126))</f>
        <v>50.499272310336352</v>
      </c>
      <c r="AG141" s="289">
        <f>IF(AG21="kW",SUMPRODUCT(N23:N126,T23:T126,AG23:AG126),SUMPRODUCT(I23:I126,AG23:AG126))</f>
        <v>0</v>
      </c>
      <c r="AH141" s="289">
        <f>IF(AH21="kW",SUMPRODUCT(N23:N126,T23:T126,AH23:AH126),SUMPRODUCT(I23:I126,AH23:AH126))</f>
        <v>0</v>
      </c>
      <c r="AI141" s="289">
        <f>IF(AI21="kW",SUMPRODUCT(N23:N126,T23:T126,AI23:AI126),SUMPRODUCT(I23:I126,AI23:AI126))</f>
        <v>0</v>
      </c>
      <c r="AJ141" s="289">
        <f>IF(AJ21="kW",SUMPRODUCT(N23:N126,T23:T126,AJ23:AJ126),SUMPRODUCT(I23:I126,AJ23:AJ126))</f>
        <v>0</v>
      </c>
      <c r="AK141" s="289">
        <f>IF(AK21="kW",SUMPRODUCT(N23:N126,T23:T126,AK23:AK126),SUMPRODUCT(I23:I126,AK23:AK126))</f>
        <v>0</v>
      </c>
      <c r="AL141" s="289">
        <f>IF(AL21="kW",SUMPRODUCT(N23:N126,T23:T126,AL23:AL126),SUMPRODUCT(I23:I126,AL23:AL126))</f>
        <v>0</v>
      </c>
      <c r="AM141" s="335"/>
    </row>
    <row r="142" spans="1:40" s="281" customFormat="1" ht="16">
      <c r="A142" s="500"/>
      <c r="B142" s="353" t="s">
        <v>816</v>
      </c>
      <c r="C142" s="354"/>
      <c r="D142" s="307"/>
      <c r="E142" s="307"/>
      <c r="F142" s="307"/>
      <c r="G142" s="307"/>
      <c r="H142" s="307"/>
      <c r="I142" s="307"/>
      <c r="J142" s="307"/>
      <c r="K142" s="307"/>
      <c r="L142" s="307"/>
      <c r="M142" s="307"/>
      <c r="N142" s="307"/>
      <c r="O142" s="355"/>
      <c r="P142" s="307"/>
      <c r="Q142" s="307"/>
      <c r="R142" s="307"/>
      <c r="S142" s="302"/>
      <c r="T142" s="307"/>
      <c r="U142" s="307"/>
      <c r="V142" s="307"/>
      <c r="W142" s="307"/>
      <c r="X142" s="307"/>
      <c r="Y142" s="289">
        <f>SUMPRODUCT($J$23:$J$126,Y23:Y126)</f>
        <v>0</v>
      </c>
      <c r="Z142" s="289">
        <f>SUMPRODUCT($J$23:$J$126,Z23:Z126)</f>
        <v>0</v>
      </c>
      <c r="AA142" s="289">
        <f>IF(AA21="kW",SUMPRODUCT(N23:N126,U23:U126,AA23:AA126),SUMPRODUCT(J23:J126,AA23:AA126))</f>
        <v>0</v>
      </c>
      <c r="AB142" s="289">
        <f>IF(AB21="kW",SUMPRODUCT(N23:N126,U23:U126,AB23:AB126),SUMPRODUCT(J23:J126,AB23:AB126))</f>
        <v>0</v>
      </c>
      <c r="AC142" s="289">
        <f>IF(AC21="kW",SUMPRODUCT(N23:N126,U23:U126,AC23:AC126),SUMPRODUCT(J23:J126, AC23:AC126))</f>
        <v>0</v>
      </c>
      <c r="AD142" s="289">
        <f>SUMPRODUCT($J$23:$J$126,AD23:AD126)</f>
        <v>0</v>
      </c>
      <c r="AE142" s="289">
        <f>SUMPRODUCT($J$23:$J$126,AE23:AE126)</f>
        <v>0</v>
      </c>
      <c r="AF142" s="289">
        <f>IF(AF21="kW",SUMPRODUCT(N23:N126,U23:U126,AF23:AF126),SUMPRODUCT(J23:J126,AF23:AF126))</f>
        <v>0</v>
      </c>
      <c r="AG142" s="289">
        <f>IF(AG21="kW",SUMPRODUCT(N23:N126,U23:U126,AG23:AG126),SUMPRODUCT(J23:J126,AG23:AG126))</f>
        <v>0</v>
      </c>
      <c r="AH142" s="289">
        <f>IF(AH21="kW",SUMPRODUCT(N23:N126,U23:U126,AH23:AH126),SUMPRODUCT(J23:J126,AH23:AH126))</f>
        <v>0</v>
      </c>
      <c r="AI142" s="289">
        <f>IF(AI21="kW",SUMPRODUCT(N23:N126,U23:U126,AI23:AI126),SUMPRODUCT(J23:J126,AI23:AI126))</f>
        <v>0</v>
      </c>
      <c r="AJ142" s="289">
        <f>IF(AJ21="kW",SUMPRODUCT(N23:N126,U23:U126,AJ23:AJ126),SUMPRODUCT(J23:J126,AJ23:AJ126))</f>
        <v>0</v>
      </c>
      <c r="AK142" s="289">
        <f>IF(AK21="kW",SUMPRODUCT(N23:N126,U23:U126,AK23:AK126),SUMPRODUCT(J23:J126,AK23:AK126))</f>
        <v>0</v>
      </c>
      <c r="AL142" s="289">
        <f>IF(AL21="kW",SUMPRODUCT(N23:N126,U23:U126,AL23:AL126),SUMPRODUCT(J23:J126,AL23:AL126))</f>
        <v>0</v>
      </c>
      <c r="AM142" s="335"/>
    </row>
    <row r="143" spans="1:40" s="281" customFormat="1" ht="16">
      <c r="A143" s="500"/>
      <c r="B143" s="353" t="s">
        <v>817</v>
      </c>
      <c r="C143" s="354"/>
      <c r="D143" s="333"/>
      <c r="E143" s="333"/>
      <c r="F143" s="333"/>
      <c r="G143" s="333"/>
      <c r="H143" s="333"/>
      <c r="I143" s="333"/>
      <c r="J143" s="333"/>
      <c r="K143" s="333"/>
      <c r="L143" s="333"/>
      <c r="M143" s="333"/>
      <c r="N143" s="333"/>
      <c r="O143" s="307"/>
      <c r="P143" s="277"/>
      <c r="Q143" s="277"/>
      <c r="R143" s="307"/>
      <c r="S143" s="302"/>
      <c r="T143" s="307"/>
      <c r="U143" s="307"/>
      <c r="V143" s="355"/>
      <c r="W143" s="355"/>
      <c r="X143" s="307"/>
      <c r="Y143" s="289">
        <f>SUMPRODUCT($K$23:$K$126,Y23:Y126)</f>
        <v>0</v>
      </c>
      <c r="Z143" s="289">
        <f>SUMPRODUCT($K$23:$K$126,Z23:Z126)</f>
        <v>0</v>
      </c>
      <c r="AA143" s="289">
        <f>IF(AA21="kW",SUMPRODUCT(N23:N126,V23:V126,AA23:AA126),SUMPRODUCT(K23:K126,AA23:AA126))</f>
        <v>0</v>
      </c>
      <c r="AB143" s="289">
        <f>IF(AB21="kW",SUMPRODUCT(N23:N126,V23:V126,AB23:AB126),SUMPRODUCT(K23:K126,AB23:AB126))</f>
        <v>0</v>
      </c>
      <c r="AC143" s="289">
        <f>IF(AC21="kW",SUMPRODUCT(N23:N126,V23:V126,AC23:AC126),SUMPRODUCT(K23:K126, AC23:AC126))</f>
        <v>0</v>
      </c>
      <c r="AD143" s="289">
        <f>SUMPRODUCT($K$23:$K$126,AD23:AD126)</f>
        <v>0</v>
      </c>
      <c r="AE143" s="289">
        <f>SUMPRODUCT($K$23:$K$126,AE23:AE126)</f>
        <v>0</v>
      </c>
      <c r="AF143" s="289">
        <f>IF(AF21="kW",SUMPRODUCT(N23:N126,V23:V126,AF23:AF126),SUMPRODUCT(K23:K126,AF23:AF126))</f>
        <v>0</v>
      </c>
      <c r="AG143" s="289">
        <f>IF(AG21="kW",SUMPRODUCT(N23:N126,V23:V126,AG23:AG126),SUMPRODUCT(K23:K126,AG23:AG126))</f>
        <v>0</v>
      </c>
      <c r="AH143" s="289">
        <f>IF(AH21="kW",SUMPRODUCT(N23:N126,V23:V126,AH23:AH126),SUMPRODUCT(K23:K126,AH23:AH126))</f>
        <v>0</v>
      </c>
      <c r="AI143" s="289">
        <f>IF(AI21="kW",SUMPRODUCT(N23:N126,V23:V126,AI23:AI126),SUMPRODUCT(K23:K126,AI23:AI126))</f>
        <v>0</v>
      </c>
      <c r="AJ143" s="289">
        <f>IF(AJ21="kW",SUMPRODUCT(N23:N126,V23:V126,AJ23:AJ126),SUMPRODUCT(K23:K126,AJ23:AJ126))</f>
        <v>0</v>
      </c>
      <c r="AK143" s="289">
        <f>IF(AK21="kW",SUMPRODUCT(N23:N126,V23:V126,AK23:AK126),SUMPRODUCT(K23:K126,AK23:AK126))</f>
        <v>0</v>
      </c>
      <c r="AL143" s="289">
        <f>IF(AL21="kW",SUMPRODUCT(N23:N126,V23:V126,AL23:AL126),SUMPRODUCT(K23:K126,AL23:AL126))</f>
        <v>0</v>
      </c>
      <c r="AM143" s="335"/>
    </row>
    <row r="144" spans="1:40" s="281" customFormat="1" ht="16">
      <c r="A144" s="500"/>
      <c r="B144" s="353" t="s">
        <v>818</v>
      </c>
      <c r="C144" s="354"/>
      <c r="D144" s="333"/>
      <c r="E144" s="333"/>
      <c r="F144" s="333"/>
      <c r="G144" s="333"/>
      <c r="H144" s="333"/>
      <c r="I144" s="333"/>
      <c r="J144" s="333"/>
      <c r="K144" s="333"/>
      <c r="L144" s="333"/>
      <c r="M144" s="333"/>
      <c r="N144" s="333"/>
      <c r="O144" s="355"/>
      <c r="P144" s="277"/>
      <c r="Q144" s="277"/>
      <c r="R144" s="307"/>
      <c r="S144" s="302"/>
      <c r="T144" s="307"/>
      <c r="U144" s="307"/>
      <c r="V144" s="355"/>
      <c r="W144" s="355"/>
      <c r="X144" s="307"/>
      <c r="Y144" s="289">
        <f>SUMPRODUCT($L$23:$L$126,Y23:Y126)</f>
        <v>0</v>
      </c>
      <c r="Z144" s="289">
        <f>SUMPRODUCT($L$23:$L$126,Z23:Z126)</f>
        <v>0</v>
      </c>
      <c r="AA144" s="289">
        <f>IF(AA21="kW",SUMPRODUCT(N23:N126,W23:W126,AA23:AA126),SUMPRODUCT(L23:L126,AA23:AA126))</f>
        <v>0</v>
      </c>
      <c r="AB144" s="289">
        <f>IF(AB21="kW",SUMPRODUCT(N23:N126,W23:W126,AB23:AB126),SUMPRODUCT(L23:L126,AB23:AB126))</f>
        <v>0</v>
      </c>
      <c r="AC144" s="289">
        <f>IF(AC21="kW",SUMPRODUCT(N23:N126,W23:W126,AC23:AC126),SUMPRODUCT(L23:L126, AC23:AC126))</f>
        <v>0</v>
      </c>
      <c r="AD144" s="289">
        <f>SUMPRODUCT($L$23:$L$126,AD23:AD126)</f>
        <v>0</v>
      </c>
      <c r="AE144" s="289">
        <f>SUMPRODUCT($L$23:$L$126,AE23:AE126)</f>
        <v>0</v>
      </c>
      <c r="AF144" s="289">
        <f>IF(AF21="kW",SUMPRODUCT(N23:N126,W23:W126,AF23:AF126),SUMPRODUCT(L23:L126,AF23:AF126))</f>
        <v>0</v>
      </c>
      <c r="AG144" s="289">
        <f>IF(AG21="kW",SUMPRODUCT(N23:N126,W23:W126,AG23:AG126),SUMPRODUCT(L23:L126,AG23:AG126))</f>
        <v>0</v>
      </c>
      <c r="AH144" s="289">
        <f>IF(AH21="kW",SUMPRODUCT(N23:N126,W23:W126,AH23:AH126),SUMPRODUCT(L23:L126,AH23:AH126))</f>
        <v>0</v>
      </c>
      <c r="AI144" s="289">
        <f>IF(AI21="kW",SUMPRODUCT(N23:N126,W23:W126,AI23:AI126),SUMPRODUCT(L23:L126,AI23:AI126))</f>
        <v>0</v>
      </c>
      <c r="AJ144" s="289">
        <f>IF(AJ21="kW",SUMPRODUCT(N23:N126,W23:W126,AJ23:AJ126),SUMPRODUCT(L23:L126,AJ23:AJ126))</f>
        <v>0</v>
      </c>
      <c r="AK144" s="289">
        <f>IF(AK21="kW",SUMPRODUCT(N23:N126,W23:W126,AK23:AK126),SUMPRODUCT(L23:L126,AK23:AK126))</f>
        <v>0</v>
      </c>
      <c r="AL144" s="289">
        <f>IF(AL21="kW",SUMPRODUCT(N23:N126,W23:W126,AL23:AL126),SUMPRODUCT(L23:L126,AL23:AL126))</f>
        <v>0</v>
      </c>
      <c r="AM144" s="335"/>
    </row>
    <row r="145" spans="1:40" ht="16">
      <c r="B145" s="353" t="s">
        <v>819</v>
      </c>
      <c r="C145" s="354"/>
      <c r="D145" s="834"/>
      <c r="E145" s="834"/>
      <c r="F145" s="834"/>
      <c r="G145" s="834"/>
      <c r="H145" s="834"/>
      <c r="I145" s="834"/>
      <c r="J145" s="834"/>
      <c r="K145" s="834"/>
      <c r="L145" s="834"/>
      <c r="M145" s="834"/>
      <c r="N145" s="834"/>
      <c r="O145" s="835"/>
      <c r="P145" s="836"/>
      <c r="Q145" s="837"/>
      <c r="R145" s="835"/>
      <c r="S145" s="302"/>
      <c r="T145" s="381"/>
      <c r="U145" s="381"/>
      <c r="V145" s="835"/>
      <c r="W145" s="835"/>
      <c r="X145" s="381"/>
      <c r="Y145" s="289">
        <f>SUMPRODUCT($M$23:$M$126,Y23:Y126)</f>
        <v>0</v>
      </c>
      <c r="Z145" s="289">
        <f>SUMPRODUCT($M$23:$M$126,Z23:Z126)</f>
        <v>0</v>
      </c>
      <c r="AA145" s="289">
        <f>IF(AA21="kW",SUMPRODUCT(N23:N126,X23:X126,AA23:AA126),SUMPRODUCT(M23:M126,AA23:AA126))</f>
        <v>0</v>
      </c>
      <c r="AB145" s="289">
        <f>IF(AB21="kW",SUMPRODUCT(N23:N126,X23:X126,AB23:AB126),SUMPRODUCT(M23:M126, AB23:AB126))</f>
        <v>0</v>
      </c>
      <c r="AC145" s="289">
        <f>IF(AC21="kW",SUMPRODUCT(N23:N126,X23:X126,AC23:AC126),SUMPRODUCT(M23:M126, AC23:AC126))</f>
        <v>0</v>
      </c>
      <c r="AD145" s="289">
        <f>SUMPRODUCT($M$23:$M$126,AD23:AD126)</f>
        <v>0</v>
      </c>
      <c r="AE145" s="289">
        <f>SUMPRODUCT($M$23:$M$126,AE23:AE126)</f>
        <v>0</v>
      </c>
      <c r="AF145" s="289">
        <f>IF(AF21="kW",SUMPRODUCT(N23:N126,X23:X126, AF23:AF126),SUMPRODUCT(M23:M126,AF23:AF126))</f>
        <v>0</v>
      </c>
      <c r="AG145" s="289">
        <f>IF(AG21="kW",SUMPRODUCT(N23:N126,X23:X126, AG23:AG126),SUMPRODUCT(M23:M126,AG23:AG126))</f>
        <v>0</v>
      </c>
      <c r="AH145" s="289">
        <f>IF(AH21="kW",SUMPRODUCT(N23:N126,X23:X126, AH23:AH126),SUMPRODUCT(M23:M126,AH23:AH126))</f>
        <v>0</v>
      </c>
      <c r="AI145" s="289">
        <f>IF(AI21="kW",SUMPRODUCT(N23:N126,X23:X126, AI23:AI126),SUMPRODUCT(M23:M126,AI23:AI126))</f>
        <v>0</v>
      </c>
      <c r="AJ145" s="289">
        <f>IF(AJ21="kW",SUMPRODUCT(N23:N126,X23:X126, AJ23:AJ126),SUMPRODUCT(M23:M126,AJ23:AJ126))</f>
        <v>0</v>
      </c>
      <c r="AK145" s="289">
        <f>IF(AK21="kW",SUMPRODUCT(N23:N126,X23:X126, AK23:AK126),SUMPRODUCT(M23:M126,AK23:AK126))</f>
        <v>0</v>
      </c>
      <c r="AL145" s="289">
        <f>IF(AL21="kW",SUMPRODUCT(N23:N126,X23:X126, AL23:AL126),SUMPRODUCT(M23:M126,AL23:AL126))</f>
        <v>0</v>
      </c>
      <c r="AM145" s="838"/>
      <c r="AN145" s="358"/>
    </row>
    <row r="146" spans="1:40" ht="21.75" customHeight="1">
      <c r="B146" s="353" t="s">
        <v>820</v>
      </c>
      <c r="C146" s="839"/>
      <c r="D146" s="840"/>
      <c r="E146" s="840"/>
      <c r="F146" s="840"/>
      <c r="G146" s="840"/>
      <c r="H146" s="840"/>
      <c r="I146" s="840"/>
      <c r="J146" s="840"/>
      <c r="K146" s="840"/>
      <c r="L146" s="840"/>
      <c r="M146" s="840"/>
      <c r="N146" s="840"/>
      <c r="O146" s="840"/>
      <c r="P146" s="840"/>
      <c r="Q146" s="840"/>
      <c r="R146" s="840"/>
      <c r="S146" s="357"/>
      <c r="T146" s="841"/>
      <c r="U146" s="840"/>
      <c r="V146" s="840"/>
      <c r="W146" s="840"/>
      <c r="X146" s="840"/>
      <c r="Y146" s="842"/>
      <c r="Z146" s="842"/>
      <c r="AA146" s="842"/>
      <c r="AB146" s="842"/>
      <c r="AC146" s="842"/>
      <c r="AD146" s="842"/>
      <c r="AE146" s="842"/>
      <c r="AF146" s="842"/>
      <c r="AG146" s="842"/>
      <c r="AH146" s="842"/>
      <c r="AI146" s="842"/>
      <c r="AJ146" s="842"/>
      <c r="AK146" s="842"/>
      <c r="AL146" s="842"/>
      <c r="AM146" s="843"/>
      <c r="AN146" s="358"/>
    </row>
    <row r="147" spans="1:40" ht="16">
      <c r="B147" s="359" t="s">
        <v>570</v>
      </c>
      <c r="C147" s="360"/>
      <c r="D147" s="361"/>
      <c r="E147" s="361"/>
      <c r="F147" s="361"/>
      <c r="G147" s="361"/>
      <c r="H147" s="361"/>
      <c r="I147" s="361"/>
      <c r="J147" s="361"/>
      <c r="K147" s="361"/>
      <c r="L147" s="361"/>
      <c r="M147" s="361"/>
      <c r="N147" s="361"/>
      <c r="O147" s="361"/>
      <c r="P147" s="361"/>
      <c r="Q147" s="361"/>
      <c r="R147" s="361"/>
      <c r="S147" s="362"/>
      <c r="T147" s="363"/>
      <c r="U147" s="361"/>
      <c r="V147" s="361"/>
      <c r="W147" s="361"/>
      <c r="X147" s="361"/>
      <c r="Y147" s="364"/>
      <c r="Z147" s="364"/>
      <c r="AA147" s="364"/>
      <c r="AB147" s="364"/>
      <c r="AC147" s="364"/>
      <c r="AD147" s="364"/>
      <c r="AE147" s="364"/>
      <c r="AF147" s="364"/>
      <c r="AG147" s="364"/>
      <c r="AH147" s="364"/>
      <c r="AI147" s="364"/>
      <c r="AJ147" s="364"/>
      <c r="AK147" s="364"/>
      <c r="AL147" s="364"/>
      <c r="AM147" s="365"/>
      <c r="AN147" s="358"/>
    </row>
    <row r="149" spans="1:40" ht="16">
      <c r="B149" s="278" t="s">
        <v>228</v>
      </c>
      <c r="C149" s="279"/>
      <c r="D149" s="581" t="s">
        <v>506</v>
      </c>
      <c r="F149" s="581"/>
      <c r="O149" s="279"/>
      <c r="Y149" s="268"/>
      <c r="Z149" s="265"/>
      <c r="AA149" s="265"/>
      <c r="AB149" s="265"/>
      <c r="AC149" s="265"/>
      <c r="AD149" s="265"/>
      <c r="AE149" s="265"/>
      <c r="AF149" s="265"/>
      <c r="AG149" s="265"/>
      <c r="AH149" s="265"/>
      <c r="AI149" s="265"/>
      <c r="AJ149" s="265"/>
      <c r="AK149" s="265"/>
      <c r="AL149" s="265"/>
      <c r="AM149" s="280"/>
    </row>
    <row r="150" spans="1:40" ht="34.5" customHeight="1">
      <c r="B150" s="919" t="s">
        <v>203</v>
      </c>
      <c r="C150" s="921" t="s">
        <v>25</v>
      </c>
      <c r="D150" s="282" t="s">
        <v>407</v>
      </c>
      <c r="E150" s="923" t="s">
        <v>201</v>
      </c>
      <c r="F150" s="924"/>
      <c r="G150" s="924"/>
      <c r="H150" s="924"/>
      <c r="I150" s="924"/>
      <c r="J150" s="924"/>
      <c r="K150" s="924"/>
      <c r="L150" s="924"/>
      <c r="M150" s="925"/>
      <c r="N150" s="926" t="s">
        <v>205</v>
      </c>
      <c r="O150" s="282" t="s">
        <v>408</v>
      </c>
      <c r="P150" s="923" t="s">
        <v>204</v>
      </c>
      <c r="Q150" s="924"/>
      <c r="R150" s="924"/>
      <c r="S150" s="924"/>
      <c r="T150" s="924"/>
      <c r="U150" s="924"/>
      <c r="V150" s="924"/>
      <c r="W150" s="924"/>
      <c r="X150" s="925"/>
      <c r="Y150" s="916" t="s">
        <v>229</v>
      </c>
      <c r="Z150" s="917"/>
      <c r="AA150" s="917"/>
      <c r="AB150" s="917"/>
      <c r="AC150" s="917"/>
      <c r="AD150" s="917"/>
      <c r="AE150" s="917"/>
      <c r="AF150" s="917"/>
      <c r="AG150" s="917"/>
      <c r="AH150" s="917"/>
      <c r="AI150" s="917"/>
      <c r="AJ150" s="917"/>
      <c r="AK150" s="917"/>
      <c r="AL150" s="917"/>
      <c r="AM150" s="918"/>
    </row>
    <row r="151" spans="1:40" ht="60.75" customHeight="1">
      <c r="B151" s="920"/>
      <c r="C151" s="922"/>
      <c r="D151" s="283">
        <v>2012</v>
      </c>
      <c r="E151" s="283">
        <v>2013</v>
      </c>
      <c r="F151" s="283">
        <v>2014</v>
      </c>
      <c r="G151" s="283">
        <v>2015</v>
      </c>
      <c r="H151" s="283">
        <v>2016</v>
      </c>
      <c r="I151" s="283">
        <v>2017</v>
      </c>
      <c r="J151" s="283">
        <v>2018</v>
      </c>
      <c r="K151" s="283">
        <v>2019</v>
      </c>
      <c r="L151" s="283">
        <v>2020</v>
      </c>
      <c r="M151" s="283">
        <v>2021</v>
      </c>
      <c r="N151" s="927"/>
      <c r="O151" s="283">
        <v>2012</v>
      </c>
      <c r="P151" s="283">
        <v>2013</v>
      </c>
      <c r="Q151" s="283">
        <v>2014</v>
      </c>
      <c r="R151" s="283">
        <v>2015</v>
      </c>
      <c r="S151" s="283">
        <v>2016</v>
      </c>
      <c r="T151" s="283">
        <v>2017</v>
      </c>
      <c r="U151" s="283">
        <v>2018</v>
      </c>
      <c r="V151" s="283">
        <v>2019</v>
      </c>
      <c r="W151" s="283">
        <v>2020</v>
      </c>
      <c r="X151" s="283">
        <v>2021</v>
      </c>
      <c r="Y151" s="283" t="str">
        <f>'1.  LRAMVA Summary'!D52</f>
        <v>Main - Residential</v>
      </c>
      <c r="Z151" s="283" t="str">
        <f>'1.  LRAMVA Summary'!E52</f>
        <v>Main - GS&lt;50 kW</v>
      </c>
      <c r="AA151" s="283" t="str">
        <f>'1.  LRAMVA Summary'!F52</f>
        <v>Main - GS 50 to 4,999 kW</v>
      </c>
      <c r="AB151" s="283" t="str">
        <f>'1.  LRAMVA Summary'!G52</f>
        <v>Main - Large Use</v>
      </c>
      <c r="AC151" s="283" t="str">
        <f>'1.  LRAMVA Summary'!H52</f>
        <v>Main - Streetlighting</v>
      </c>
      <c r="AD151" s="283" t="str">
        <f>'1.  LRAMVA Summary'!I52</f>
        <v>STEI - Residential</v>
      </c>
      <c r="AE151" s="283" t="str">
        <f>'1.  LRAMVA Summary'!J52</f>
        <v>STEI - GS&lt;50 kW</v>
      </c>
      <c r="AF151" s="283" t="str">
        <f>'1.  LRAMVA Summary'!K52</f>
        <v>STEI - GS 50 to 4,999 kW</v>
      </c>
      <c r="AG151" s="283" t="str">
        <f>'1.  LRAMVA Summary'!L52</f>
        <v>STEI - Streetlighting</v>
      </c>
      <c r="AH151" s="283" t="str">
        <f>'1.  LRAMVA Summary'!M52</f>
        <v>STEI- Unmetered Scattered Load</v>
      </c>
      <c r="AI151" s="283" t="str">
        <f>'1.  LRAMVA Summary'!N52</f>
        <v/>
      </c>
      <c r="AJ151" s="283" t="str">
        <f>'1.  LRAMVA Summary'!O52</f>
        <v/>
      </c>
      <c r="AK151" s="283" t="str">
        <f>'1.  LRAMVA Summary'!P52</f>
        <v/>
      </c>
      <c r="AL151" s="283" t="str">
        <f>'1.  LRAMVA Summary'!Q52</f>
        <v/>
      </c>
      <c r="AM151" s="285" t="str">
        <f>'1.  LRAMVA Summary'!R52</f>
        <v>Total</v>
      </c>
    </row>
    <row r="152" spans="1:40" ht="15.75" customHeight="1">
      <c r="A152" s="501"/>
      <c r="B152" s="791" t="s">
        <v>735</v>
      </c>
      <c r="C152" s="287"/>
      <c r="D152" s="287"/>
      <c r="E152" s="287"/>
      <c r="F152" s="287"/>
      <c r="G152" s="287"/>
      <c r="H152" s="287"/>
      <c r="I152" s="287"/>
      <c r="J152" s="287"/>
      <c r="K152" s="287"/>
      <c r="L152" s="287"/>
      <c r="M152" s="287"/>
      <c r="N152" s="288"/>
      <c r="O152" s="287"/>
      <c r="P152" s="287"/>
      <c r="Q152" s="287"/>
      <c r="R152" s="287"/>
      <c r="S152" s="287"/>
      <c r="T152" s="287"/>
      <c r="U152" s="287"/>
      <c r="V152" s="287"/>
      <c r="W152" s="287"/>
      <c r="X152" s="287"/>
      <c r="Y152" s="289" t="str">
        <f>'1.  LRAMVA Summary'!D53</f>
        <v>kWh</v>
      </c>
      <c r="Z152" s="289" t="str">
        <f>'1.  LRAMVA Summary'!E53</f>
        <v>kWh</v>
      </c>
      <c r="AA152" s="289" t="str">
        <f>'1.  LRAMVA Summary'!F53</f>
        <v>kW</v>
      </c>
      <c r="AB152" s="289" t="str">
        <f>'1.  LRAMVA Summary'!G53</f>
        <v>kW</v>
      </c>
      <c r="AC152" s="289" t="str">
        <f>'1.  LRAMVA Summary'!H53</f>
        <v>kW</v>
      </c>
      <c r="AD152" s="289" t="str">
        <f>'1.  LRAMVA Summary'!I53</f>
        <v>kWh</v>
      </c>
      <c r="AE152" s="289" t="str">
        <f>'1.  LRAMVA Summary'!J53</f>
        <v>kWh</v>
      </c>
      <c r="AF152" s="289" t="str">
        <f>'1.  LRAMVA Summary'!K53</f>
        <v>kW</v>
      </c>
      <c r="AG152" s="289" t="str">
        <f>'1.  LRAMVA Summary'!L53</f>
        <v>kW</v>
      </c>
      <c r="AH152" s="289" t="str">
        <f>'1.  LRAMVA Summary'!M53</f>
        <v>kWh</v>
      </c>
      <c r="AI152" s="289">
        <f>'1.  LRAMVA Summary'!N53</f>
        <v>0</v>
      </c>
      <c r="AJ152" s="289">
        <f>'1.  LRAMVA Summary'!O53</f>
        <v>0</v>
      </c>
      <c r="AK152" s="289">
        <f>'1.  LRAMVA Summary'!P53</f>
        <v>0</v>
      </c>
      <c r="AL152" s="289">
        <f>'1.  LRAMVA Summary'!Q53</f>
        <v>0</v>
      </c>
      <c r="AM152" s="366"/>
    </row>
    <row r="153" spans="1:40" ht="15.75" customHeight="1">
      <c r="A153" s="501"/>
      <c r="B153" s="286" t="s">
        <v>0</v>
      </c>
      <c r="C153" s="287"/>
      <c r="D153" s="287"/>
      <c r="E153" s="287"/>
      <c r="F153" s="287"/>
      <c r="G153" s="287"/>
      <c r="H153" s="287"/>
      <c r="I153" s="287"/>
      <c r="J153" s="287"/>
      <c r="K153" s="287"/>
      <c r="L153" s="287"/>
      <c r="M153" s="287"/>
      <c r="N153" s="288"/>
      <c r="O153" s="287"/>
      <c r="P153" s="287"/>
      <c r="Q153" s="287"/>
      <c r="R153" s="287"/>
      <c r="S153" s="287"/>
      <c r="T153" s="287"/>
      <c r="U153" s="287"/>
      <c r="V153" s="287"/>
      <c r="W153" s="287"/>
      <c r="X153" s="287"/>
      <c r="Y153" s="289"/>
      <c r="Z153" s="289"/>
      <c r="AA153" s="289"/>
      <c r="AB153" s="289"/>
      <c r="AC153" s="289"/>
      <c r="AD153" s="289"/>
      <c r="AE153" s="289"/>
      <c r="AF153" s="289"/>
      <c r="AG153" s="289"/>
      <c r="AH153" s="289"/>
      <c r="AI153" s="289"/>
      <c r="AJ153" s="289"/>
      <c r="AK153" s="289"/>
      <c r="AL153" s="289"/>
      <c r="AM153" s="366"/>
    </row>
    <row r="154" spans="1:40" ht="16" outlineLevel="1">
      <c r="A154" s="500">
        <v>1</v>
      </c>
      <c r="B154" s="292" t="s">
        <v>1</v>
      </c>
      <c r="C154" s="289" t="s">
        <v>17</v>
      </c>
      <c r="D154" s="733">
        <v>48303.178999999996</v>
      </c>
      <c r="E154" s="293">
        <v>48303.179300595439</v>
      </c>
      <c r="F154" s="293">
        <v>48303.179300595439</v>
      </c>
      <c r="G154" s="293">
        <v>48200.694245595434</v>
      </c>
      <c r="H154" s="293">
        <v>28404.310039198484</v>
      </c>
      <c r="I154" s="293"/>
      <c r="J154" s="293"/>
      <c r="K154" s="293"/>
      <c r="L154" s="293"/>
      <c r="M154" s="293"/>
      <c r="N154" s="736"/>
      <c r="O154" s="293">
        <v>6.5369999999999999</v>
      </c>
      <c r="P154" s="293">
        <v>6.5371274443480054</v>
      </c>
      <c r="Q154" s="293">
        <v>6.5371274443480054</v>
      </c>
      <c r="R154" s="293">
        <v>6.4225235322272169</v>
      </c>
      <c r="S154" s="293">
        <v>3.734590825841611</v>
      </c>
      <c r="T154" s="293"/>
      <c r="U154" s="293"/>
      <c r="V154" s="293"/>
      <c r="W154" s="293"/>
      <c r="X154" s="293"/>
      <c r="Y154" s="401"/>
      <c r="Z154" s="401"/>
      <c r="AA154" s="401"/>
      <c r="AB154" s="401"/>
      <c r="AC154" s="401"/>
      <c r="AD154" s="401">
        <v>1</v>
      </c>
      <c r="AE154" s="401"/>
      <c r="AF154" s="401"/>
      <c r="AG154" s="401"/>
      <c r="AH154" s="401"/>
      <c r="AI154" s="401"/>
      <c r="AJ154" s="401"/>
      <c r="AK154" s="401"/>
      <c r="AL154" s="401"/>
      <c r="AM154" s="294">
        <f>SUM(Y154:AL154)</f>
        <v>1</v>
      </c>
    </row>
    <row r="155" spans="1:40" ht="16" outlineLevel="1">
      <c r="B155" s="292" t="s">
        <v>230</v>
      </c>
      <c r="C155" s="289" t="s">
        <v>155</v>
      </c>
      <c r="D155" s="293">
        <v>0</v>
      </c>
      <c r="E155" s="293">
        <v>0</v>
      </c>
      <c r="F155" s="293">
        <v>0</v>
      </c>
      <c r="G155" s="293">
        <v>0</v>
      </c>
      <c r="H155" s="293">
        <v>0</v>
      </c>
      <c r="I155" s="293"/>
      <c r="J155" s="293"/>
      <c r="K155" s="293"/>
      <c r="L155" s="293"/>
      <c r="M155" s="293"/>
      <c r="N155" s="746"/>
      <c r="O155" s="293">
        <v>0</v>
      </c>
      <c r="P155" s="293">
        <v>0</v>
      </c>
      <c r="Q155" s="293">
        <v>0</v>
      </c>
      <c r="R155" s="293">
        <v>0</v>
      </c>
      <c r="S155" s="293">
        <v>0</v>
      </c>
      <c r="T155" s="293"/>
      <c r="U155" s="293"/>
      <c r="V155" s="293"/>
      <c r="W155" s="293"/>
      <c r="X155" s="293"/>
      <c r="Y155" s="402">
        <f>Y154</f>
        <v>0</v>
      </c>
      <c r="Z155" s="402">
        <f>Z154</f>
        <v>0</v>
      </c>
      <c r="AA155" s="402">
        <f t="shared" ref="AA155:AL155" si="16">AA154</f>
        <v>0</v>
      </c>
      <c r="AB155" s="402">
        <f t="shared" si="16"/>
        <v>0</v>
      </c>
      <c r="AC155" s="402">
        <f t="shared" si="16"/>
        <v>0</v>
      </c>
      <c r="AD155" s="402">
        <f t="shared" si="16"/>
        <v>1</v>
      </c>
      <c r="AE155" s="402">
        <f t="shared" si="16"/>
        <v>0</v>
      </c>
      <c r="AF155" s="402">
        <f t="shared" si="16"/>
        <v>0</v>
      </c>
      <c r="AG155" s="402">
        <f t="shared" si="16"/>
        <v>0</v>
      </c>
      <c r="AH155" s="402">
        <f t="shared" si="16"/>
        <v>0</v>
      </c>
      <c r="AI155" s="402">
        <f t="shared" si="16"/>
        <v>0</v>
      </c>
      <c r="AJ155" s="402">
        <f t="shared" si="16"/>
        <v>0</v>
      </c>
      <c r="AK155" s="402">
        <f t="shared" si="16"/>
        <v>0</v>
      </c>
      <c r="AL155" s="402">
        <f t="shared" si="16"/>
        <v>0</v>
      </c>
      <c r="AM155" s="496"/>
    </row>
    <row r="156" spans="1:40" ht="16" outlineLevel="1">
      <c r="A156" s="502"/>
      <c r="B156" s="296"/>
      <c r="C156" s="297"/>
      <c r="D156" s="734"/>
      <c r="E156" s="734"/>
      <c r="F156" s="734"/>
      <c r="G156" s="734"/>
      <c r="H156" s="734"/>
      <c r="I156" s="734"/>
      <c r="J156" s="734"/>
      <c r="K156" s="734"/>
      <c r="L156" s="734"/>
      <c r="M156" s="734"/>
      <c r="N156" s="301"/>
      <c r="O156" s="734"/>
      <c r="P156" s="734"/>
      <c r="Q156" s="734"/>
      <c r="R156" s="734"/>
      <c r="S156" s="734"/>
      <c r="T156" s="297"/>
      <c r="U156" s="297"/>
      <c r="V156" s="297"/>
      <c r="W156" s="297"/>
      <c r="X156" s="297"/>
      <c r="Y156" s="403"/>
      <c r="Z156" s="404"/>
      <c r="AA156" s="404"/>
      <c r="AB156" s="404"/>
      <c r="AC156" s="404"/>
      <c r="AD156" s="404"/>
      <c r="AE156" s="404"/>
      <c r="AF156" s="404"/>
      <c r="AG156" s="404"/>
      <c r="AH156" s="404"/>
      <c r="AI156" s="404"/>
      <c r="AJ156" s="404"/>
      <c r="AK156" s="404"/>
      <c r="AL156" s="404"/>
      <c r="AM156" s="300"/>
    </row>
    <row r="157" spans="1:40" ht="16" outlineLevel="1">
      <c r="A157" s="500">
        <v>2</v>
      </c>
      <c r="B157" s="292" t="s">
        <v>2</v>
      </c>
      <c r="C157" s="289" t="s">
        <v>17</v>
      </c>
      <c r="D157" s="293">
        <v>22042.192999999999</v>
      </c>
      <c r="E157" s="293">
        <v>22042.19321917239</v>
      </c>
      <c r="F157" s="293">
        <v>22042.19321917239</v>
      </c>
      <c r="G157" s="293">
        <v>21732.430238947774</v>
      </c>
      <c r="H157" s="293">
        <v>0</v>
      </c>
      <c r="I157" s="293"/>
      <c r="J157" s="293"/>
      <c r="K157" s="293"/>
      <c r="L157" s="293"/>
      <c r="M157" s="293"/>
      <c r="N157" s="736"/>
      <c r="O157" s="293">
        <v>12.535</v>
      </c>
      <c r="P157" s="293">
        <v>12.534657908677982</v>
      </c>
      <c r="Q157" s="293">
        <v>12.534657908677982</v>
      </c>
      <c r="R157" s="293">
        <v>12.188265457954943</v>
      </c>
      <c r="S157" s="293">
        <v>0</v>
      </c>
      <c r="T157" s="293"/>
      <c r="U157" s="293"/>
      <c r="V157" s="293"/>
      <c r="W157" s="293"/>
      <c r="X157" s="293"/>
      <c r="Y157" s="401"/>
      <c r="Z157" s="401"/>
      <c r="AA157" s="401"/>
      <c r="AB157" s="401"/>
      <c r="AC157" s="401"/>
      <c r="AD157" s="401">
        <v>1</v>
      </c>
      <c r="AE157" s="401"/>
      <c r="AF157" s="401"/>
      <c r="AG157" s="401"/>
      <c r="AH157" s="401"/>
      <c r="AI157" s="401"/>
      <c r="AJ157" s="401"/>
      <c r="AK157" s="401"/>
      <c r="AL157" s="401"/>
      <c r="AM157" s="294">
        <f>SUM(Y157:AL157)</f>
        <v>1</v>
      </c>
    </row>
    <row r="158" spans="1:40" ht="16" outlineLevel="1">
      <c r="B158" s="292" t="s">
        <v>230</v>
      </c>
      <c r="C158" s="289" t="s">
        <v>155</v>
      </c>
      <c r="D158" s="293">
        <v>0</v>
      </c>
      <c r="E158" s="293">
        <v>0</v>
      </c>
      <c r="F158" s="293">
        <v>0</v>
      </c>
      <c r="G158" s="293">
        <v>0</v>
      </c>
      <c r="H158" s="293">
        <v>0</v>
      </c>
      <c r="I158" s="293"/>
      <c r="J158" s="293"/>
      <c r="K158" s="293"/>
      <c r="L158" s="293"/>
      <c r="M158" s="293"/>
      <c r="N158" s="746"/>
      <c r="O158" s="293">
        <v>0</v>
      </c>
      <c r="P158" s="293">
        <v>0</v>
      </c>
      <c r="Q158" s="293">
        <v>0</v>
      </c>
      <c r="R158" s="293">
        <v>0</v>
      </c>
      <c r="S158" s="293">
        <v>0</v>
      </c>
      <c r="T158" s="293"/>
      <c r="U158" s="293"/>
      <c r="V158" s="293"/>
      <c r="W158" s="293"/>
      <c r="X158" s="293"/>
      <c r="Y158" s="402">
        <f>Y157</f>
        <v>0</v>
      </c>
      <c r="Z158" s="402">
        <f>Z157</f>
        <v>0</v>
      </c>
      <c r="AA158" s="402">
        <f t="shared" ref="AA158:AL158" si="17">AA157</f>
        <v>0</v>
      </c>
      <c r="AB158" s="402">
        <f t="shared" si="17"/>
        <v>0</v>
      </c>
      <c r="AC158" s="402">
        <f t="shared" si="17"/>
        <v>0</v>
      </c>
      <c r="AD158" s="402">
        <f t="shared" si="17"/>
        <v>1</v>
      </c>
      <c r="AE158" s="402">
        <f t="shared" si="17"/>
        <v>0</v>
      </c>
      <c r="AF158" s="402">
        <f t="shared" si="17"/>
        <v>0</v>
      </c>
      <c r="AG158" s="402">
        <f t="shared" si="17"/>
        <v>0</v>
      </c>
      <c r="AH158" s="402">
        <f t="shared" si="17"/>
        <v>0</v>
      </c>
      <c r="AI158" s="402">
        <f t="shared" si="17"/>
        <v>0</v>
      </c>
      <c r="AJ158" s="402">
        <f t="shared" si="17"/>
        <v>0</v>
      </c>
      <c r="AK158" s="402">
        <f t="shared" si="17"/>
        <v>0</v>
      </c>
      <c r="AL158" s="402">
        <f t="shared" si="17"/>
        <v>0</v>
      </c>
      <c r="AM158" s="496"/>
    </row>
    <row r="159" spans="1:40" ht="16" outlineLevel="1">
      <c r="A159" s="502"/>
      <c r="B159" s="296"/>
      <c r="C159" s="297"/>
      <c r="D159" s="735"/>
      <c r="E159" s="735"/>
      <c r="F159" s="735"/>
      <c r="G159" s="735"/>
      <c r="H159" s="735"/>
      <c r="I159" s="735"/>
      <c r="J159" s="735"/>
      <c r="K159" s="735"/>
      <c r="L159" s="735"/>
      <c r="M159" s="735"/>
      <c r="N159" s="301"/>
      <c r="O159" s="735"/>
      <c r="P159" s="735"/>
      <c r="Q159" s="735"/>
      <c r="R159" s="735"/>
      <c r="S159" s="735"/>
      <c r="T159" s="302"/>
      <c r="U159" s="302"/>
      <c r="V159" s="302"/>
      <c r="W159" s="302"/>
      <c r="X159" s="302"/>
      <c r="Y159" s="403"/>
      <c r="Z159" s="404"/>
      <c r="AA159" s="404"/>
      <c r="AB159" s="404"/>
      <c r="AC159" s="404"/>
      <c r="AD159" s="404"/>
      <c r="AE159" s="404"/>
      <c r="AF159" s="404"/>
      <c r="AG159" s="404"/>
      <c r="AH159" s="404"/>
      <c r="AI159" s="404"/>
      <c r="AJ159" s="404"/>
      <c r="AK159" s="404"/>
      <c r="AL159" s="404"/>
      <c r="AM159" s="300"/>
    </row>
    <row r="160" spans="1:40" ht="16" outlineLevel="1">
      <c r="A160" s="500">
        <v>3</v>
      </c>
      <c r="B160" s="292" t="s">
        <v>3</v>
      </c>
      <c r="C160" s="289" t="s">
        <v>17</v>
      </c>
      <c r="D160" s="293">
        <v>127223.747</v>
      </c>
      <c r="E160" s="293">
        <v>127223.74729340177</v>
      </c>
      <c r="F160" s="293">
        <v>127223.74729340177</v>
      </c>
      <c r="G160" s="293">
        <v>127223.74729340177</v>
      </c>
      <c r="H160" s="293">
        <v>127223.74729340177</v>
      </c>
      <c r="I160" s="293"/>
      <c r="J160" s="293"/>
      <c r="K160" s="293"/>
      <c r="L160" s="293"/>
      <c r="M160" s="293"/>
      <c r="N160" s="736"/>
      <c r="O160" s="293">
        <v>74.872</v>
      </c>
      <c r="P160" s="293">
        <v>74.872356371353192</v>
      </c>
      <c r="Q160" s="293">
        <v>74.872356371353192</v>
      </c>
      <c r="R160" s="293">
        <v>74.872356371353192</v>
      </c>
      <c r="S160" s="293">
        <v>74.872356371353192</v>
      </c>
      <c r="T160" s="293"/>
      <c r="U160" s="293"/>
      <c r="V160" s="293"/>
      <c r="W160" s="293"/>
      <c r="X160" s="293"/>
      <c r="Y160" s="401"/>
      <c r="Z160" s="401"/>
      <c r="AA160" s="401"/>
      <c r="AB160" s="401"/>
      <c r="AC160" s="401"/>
      <c r="AD160" s="401">
        <v>1</v>
      </c>
      <c r="AE160" s="401"/>
      <c r="AF160" s="401"/>
      <c r="AG160" s="401"/>
      <c r="AH160" s="401"/>
      <c r="AI160" s="401"/>
      <c r="AJ160" s="401"/>
      <c r="AK160" s="401"/>
      <c r="AL160" s="401"/>
      <c r="AM160" s="294">
        <f>SUM(Y160:AL160)</f>
        <v>1</v>
      </c>
    </row>
    <row r="161" spans="1:39" ht="16" outlineLevel="1">
      <c r="B161" s="292" t="s">
        <v>230</v>
      </c>
      <c r="C161" s="289" t="s">
        <v>155</v>
      </c>
      <c r="D161" s="293">
        <v>647.55100000000004</v>
      </c>
      <c r="E161" s="293">
        <v>647.55077246256235</v>
      </c>
      <c r="F161" s="293">
        <v>647.55077246256235</v>
      </c>
      <c r="G161" s="293">
        <v>647.55077246256235</v>
      </c>
      <c r="H161" s="293">
        <v>647.55077246256235</v>
      </c>
      <c r="I161" s="293"/>
      <c r="J161" s="293"/>
      <c r="K161" s="293"/>
      <c r="L161" s="293"/>
      <c r="M161" s="293"/>
      <c r="N161" s="746"/>
      <c r="O161" s="293">
        <v>0.33300000000000002</v>
      </c>
      <c r="P161" s="293">
        <v>0.33287682893031983</v>
      </c>
      <c r="Q161" s="293">
        <v>0.33287682893031983</v>
      </c>
      <c r="R161" s="293">
        <v>0.33287682893031983</v>
      </c>
      <c r="S161" s="293">
        <v>0.33287682893031983</v>
      </c>
      <c r="T161" s="293"/>
      <c r="U161" s="293"/>
      <c r="V161" s="293"/>
      <c r="W161" s="293"/>
      <c r="X161" s="293"/>
      <c r="Y161" s="402">
        <f>Y160</f>
        <v>0</v>
      </c>
      <c r="Z161" s="402">
        <f>Z160</f>
        <v>0</v>
      </c>
      <c r="AA161" s="402">
        <f t="shared" ref="AA161:AL161" si="18">AA160</f>
        <v>0</v>
      </c>
      <c r="AB161" s="402">
        <f t="shared" si="18"/>
        <v>0</v>
      </c>
      <c r="AC161" s="402">
        <f t="shared" si="18"/>
        <v>0</v>
      </c>
      <c r="AD161" s="402">
        <f t="shared" si="18"/>
        <v>1</v>
      </c>
      <c r="AE161" s="402">
        <f t="shared" si="18"/>
        <v>0</v>
      </c>
      <c r="AF161" s="402">
        <f t="shared" si="18"/>
        <v>0</v>
      </c>
      <c r="AG161" s="402">
        <f t="shared" si="18"/>
        <v>0</v>
      </c>
      <c r="AH161" s="402">
        <f t="shared" si="18"/>
        <v>0</v>
      </c>
      <c r="AI161" s="402">
        <f t="shared" si="18"/>
        <v>0</v>
      </c>
      <c r="AJ161" s="402">
        <f t="shared" si="18"/>
        <v>0</v>
      </c>
      <c r="AK161" s="402">
        <f t="shared" si="18"/>
        <v>0</v>
      </c>
      <c r="AL161" s="402">
        <f t="shared" si="18"/>
        <v>0</v>
      </c>
      <c r="AM161" s="496"/>
    </row>
    <row r="162" spans="1:39" ht="16" outlineLevel="1">
      <c r="B162" s="292"/>
      <c r="C162" s="303"/>
      <c r="D162" s="736"/>
      <c r="E162" s="736"/>
      <c r="F162" s="736"/>
      <c r="G162" s="736"/>
      <c r="H162" s="736"/>
      <c r="I162" s="736"/>
      <c r="J162" s="736"/>
      <c r="K162" s="736"/>
      <c r="L162" s="736"/>
      <c r="M162" s="736"/>
      <c r="N162" s="281"/>
      <c r="O162" s="736"/>
      <c r="P162" s="736"/>
      <c r="Q162" s="736"/>
      <c r="R162" s="736"/>
      <c r="S162" s="736"/>
      <c r="T162" s="289"/>
      <c r="U162" s="289"/>
      <c r="V162" s="289"/>
      <c r="W162" s="289"/>
      <c r="X162" s="289"/>
      <c r="Y162" s="403"/>
      <c r="Z162" s="403"/>
      <c r="AA162" s="403"/>
      <c r="AB162" s="403"/>
      <c r="AC162" s="403"/>
      <c r="AD162" s="403"/>
      <c r="AE162" s="403"/>
      <c r="AF162" s="403"/>
      <c r="AG162" s="403"/>
      <c r="AH162" s="403"/>
      <c r="AI162" s="403"/>
      <c r="AJ162" s="403"/>
      <c r="AK162" s="403"/>
      <c r="AL162" s="403"/>
      <c r="AM162" s="304"/>
    </row>
    <row r="163" spans="1:39" ht="16" outlineLevel="1">
      <c r="A163" s="500">
        <v>4</v>
      </c>
      <c r="B163" s="292" t="s">
        <v>4</v>
      </c>
      <c r="C163" s="289" t="s">
        <v>17</v>
      </c>
      <c r="D163" s="293">
        <v>4109.7860000000001</v>
      </c>
      <c r="E163" s="293">
        <v>4109.7861527842069</v>
      </c>
      <c r="F163" s="293">
        <v>4109.7861527842069</v>
      </c>
      <c r="G163" s="293">
        <v>4109.7861527842069</v>
      </c>
      <c r="H163" s="293">
        <v>4048.0428239563544</v>
      </c>
      <c r="I163" s="293"/>
      <c r="J163" s="293"/>
      <c r="K163" s="293"/>
      <c r="L163" s="293"/>
      <c r="M163" s="293"/>
      <c r="N163" s="736"/>
      <c r="O163" s="293">
        <v>0.67700000000000005</v>
      </c>
      <c r="P163" s="293">
        <v>0.6772689499777157</v>
      </c>
      <c r="Q163" s="293">
        <v>0.6772689499777157</v>
      </c>
      <c r="R163" s="293">
        <v>0.6772689499777157</v>
      </c>
      <c r="S163" s="293">
        <v>0.67441005170380741</v>
      </c>
      <c r="T163" s="293"/>
      <c r="U163" s="293"/>
      <c r="V163" s="293"/>
      <c r="W163" s="293"/>
      <c r="X163" s="293"/>
      <c r="Y163" s="401"/>
      <c r="Z163" s="401"/>
      <c r="AA163" s="401"/>
      <c r="AB163" s="401"/>
      <c r="AC163" s="401"/>
      <c r="AD163" s="401">
        <v>1</v>
      </c>
      <c r="AE163" s="401"/>
      <c r="AF163" s="401"/>
      <c r="AG163" s="401"/>
      <c r="AH163" s="401"/>
      <c r="AI163" s="401"/>
      <c r="AJ163" s="401"/>
      <c r="AK163" s="401"/>
      <c r="AL163" s="401"/>
      <c r="AM163" s="294">
        <f>SUM(Y163:AL163)</f>
        <v>1</v>
      </c>
    </row>
    <row r="164" spans="1:39" ht="16" outlineLevel="1">
      <c r="B164" s="292" t="s">
        <v>230</v>
      </c>
      <c r="C164" s="289" t="s">
        <v>155</v>
      </c>
      <c r="D164" s="293">
        <v>0</v>
      </c>
      <c r="E164" s="293">
        <v>0</v>
      </c>
      <c r="F164" s="293">
        <v>0</v>
      </c>
      <c r="G164" s="293">
        <v>0</v>
      </c>
      <c r="H164" s="293">
        <v>0</v>
      </c>
      <c r="I164" s="293"/>
      <c r="J164" s="293"/>
      <c r="K164" s="293"/>
      <c r="L164" s="293"/>
      <c r="M164" s="293"/>
      <c r="N164" s="746"/>
      <c r="O164" s="293">
        <v>0</v>
      </c>
      <c r="P164" s="293">
        <v>0</v>
      </c>
      <c r="Q164" s="293">
        <v>0</v>
      </c>
      <c r="R164" s="293">
        <v>0</v>
      </c>
      <c r="S164" s="293">
        <v>0</v>
      </c>
      <c r="T164" s="293"/>
      <c r="U164" s="293"/>
      <c r="V164" s="293"/>
      <c r="W164" s="293"/>
      <c r="X164" s="293"/>
      <c r="Y164" s="402">
        <f>Y163</f>
        <v>0</v>
      </c>
      <c r="Z164" s="402">
        <f>Z163</f>
        <v>0</v>
      </c>
      <c r="AA164" s="402">
        <f t="shared" ref="AA164:AL164" si="19">AA163</f>
        <v>0</v>
      </c>
      <c r="AB164" s="402">
        <f t="shared" si="19"/>
        <v>0</v>
      </c>
      <c r="AC164" s="402">
        <f t="shared" si="19"/>
        <v>0</v>
      </c>
      <c r="AD164" s="402">
        <f t="shared" si="19"/>
        <v>1</v>
      </c>
      <c r="AE164" s="402">
        <f t="shared" si="19"/>
        <v>0</v>
      </c>
      <c r="AF164" s="402">
        <f t="shared" si="19"/>
        <v>0</v>
      </c>
      <c r="AG164" s="402">
        <f t="shared" si="19"/>
        <v>0</v>
      </c>
      <c r="AH164" s="402">
        <f t="shared" si="19"/>
        <v>0</v>
      </c>
      <c r="AI164" s="402">
        <f t="shared" si="19"/>
        <v>0</v>
      </c>
      <c r="AJ164" s="402">
        <f t="shared" si="19"/>
        <v>0</v>
      </c>
      <c r="AK164" s="402">
        <f t="shared" si="19"/>
        <v>0</v>
      </c>
      <c r="AL164" s="402">
        <f t="shared" si="19"/>
        <v>0</v>
      </c>
      <c r="AM164" s="496"/>
    </row>
    <row r="165" spans="1:39" ht="16" outlineLevel="1">
      <c r="B165" s="292"/>
      <c r="C165" s="303"/>
      <c r="D165" s="735"/>
      <c r="E165" s="735"/>
      <c r="F165" s="735"/>
      <c r="G165" s="735"/>
      <c r="H165" s="735"/>
      <c r="I165" s="735"/>
      <c r="J165" s="735"/>
      <c r="K165" s="735"/>
      <c r="L165" s="735"/>
      <c r="M165" s="735"/>
      <c r="N165" s="736"/>
      <c r="O165" s="735"/>
      <c r="P165" s="735"/>
      <c r="Q165" s="735"/>
      <c r="R165" s="735"/>
      <c r="S165" s="735"/>
      <c r="T165" s="302"/>
      <c r="U165" s="302"/>
      <c r="V165" s="302"/>
      <c r="W165" s="302"/>
      <c r="X165" s="302"/>
      <c r="Y165" s="403"/>
      <c r="Z165" s="403"/>
      <c r="AA165" s="403"/>
      <c r="AB165" s="403"/>
      <c r="AC165" s="403"/>
      <c r="AD165" s="403"/>
      <c r="AE165" s="403"/>
      <c r="AF165" s="403"/>
      <c r="AG165" s="403"/>
      <c r="AH165" s="403"/>
      <c r="AI165" s="403"/>
      <c r="AJ165" s="403"/>
      <c r="AK165" s="403"/>
      <c r="AL165" s="403"/>
      <c r="AM165" s="304"/>
    </row>
    <row r="166" spans="1:39" ht="16" outlineLevel="1">
      <c r="A166" s="500">
        <v>5</v>
      </c>
      <c r="B166" s="292" t="s">
        <v>5</v>
      </c>
      <c r="C166" s="289" t="s">
        <v>17</v>
      </c>
      <c r="D166" s="293">
        <v>78720.361000000004</v>
      </c>
      <c r="E166" s="293">
        <v>78720.360560018875</v>
      </c>
      <c r="F166" s="293">
        <v>78720.360560018875</v>
      </c>
      <c r="G166" s="293">
        <v>78720.360560018875</v>
      </c>
      <c r="H166" s="293">
        <v>70764.596304146529</v>
      </c>
      <c r="I166" s="293"/>
      <c r="J166" s="293"/>
      <c r="K166" s="293"/>
      <c r="L166" s="293"/>
      <c r="M166" s="293"/>
      <c r="N166" s="736"/>
      <c r="O166" s="293">
        <v>4.3499999999999996</v>
      </c>
      <c r="P166" s="293">
        <v>4.3501695859053457</v>
      </c>
      <c r="Q166" s="293">
        <v>4.3501695859053457</v>
      </c>
      <c r="R166" s="293">
        <v>4.3501695859053457</v>
      </c>
      <c r="S166" s="293">
        <v>3.9817942305345806</v>
      </c>
      <c r="T166" s="293"/>
      <c r="U166" s="293"/>
      <c r="V166" s="293"/>
      <c r="W166" s="293"/>
      <c r="X166" s="293"/>
      <c r="Y166" s="401"/>
      <c r="Z166" s="401"/>
      <c r="AA166" s="401"/>
      <c r="AB166" s="401"/>
      <c r="AC166" s="401"/>
      <c r="AD166" s="401">
        <v>1</v>
      </c>
      <c r="AE166" s="401"/>
      <c r="AF166" s="401"/>
      <c r="AG166" s="401"/>
      <c r="AH166" s="401"/>
      <c r="AI166" s="401"/>
      <c r="AJ166" s="401"/>
      <c r="AK166" s="401"/>
      <c r="AL166" s="401"/>
      <c r="AM166" s="294">
        <f>SUM(Y166:AL166)</f>
        <v>1</v>
      </c>
    </row>
    <row r="167" spans="1:39" ht="16" outlineLevel="1">
      <c r="B167" s="292" t="s">
        <v>230</v>
      </c>
      <c r="C167" s="289" t="s">
        <v>155</v>
      </c>
      <c r="D167" s="293">
        <v>0</v>
      </c>
      <c r="E167" s="293">
        <v>0</v>
      </c>
      <c r="F167" s="293">
        <v>0</v>
      </c>
      <c r="G167" s="293">
        <v>0</v>
      </c>
      <c r="H167" s="293">
        <v>0</v>
      </c>
      <c r="I167" s="293"/>
      <c r="J167" s="293"/>
      <c r="K167" s="293"/>
      <c r="L167" s="293"/>
      <c r="M167" s="293"/>
      <c r="N167" s="746"/>
      <c r="O167" s="293">
        <v>0</v>
      </c>
      <c r="P167" s="293">
        <v>0</v>
      </c>
      <c r="Q167" s="293">
        <v>0</v>
      </c>
      <c r="R167" s="293">
        <v>0</v>
      </c>
      <c r="S167" s="293">
        <v>0</v>
      </c>
      <c r="T167" s="293"/>
      <c r="U167" s="293"/>
      <c r="V167" s="293"/>
      <c r="W167" s="293"/>
      <c r="X167" s="293"/>
      <c r="Y167" s="402">
        <f>Y166</f>
        <v>0</v>
      </c>
      <c r="Z167" s="402">
        <f>Z166</f>
        <v>0</v>
      </c>
      <c r="AA167" s="402">
        <f t="shared" ref="AA167:AL167" si="20">AA166</f>
        <v>0</v>
      </c>
      <c r="AB167" s="402">
        <f t="shared" si="20"/>
        <v>0</v>
      </c>
      <c r="AC167" s="402">
        <f t="shared" si="20"/>
        <v>0</v>
      </c>
      <c r="AD167" s="402">
        <f t="shared" si="20"/>
        <v>1</v>
      </c>
      <c r="AE167" s="402">
        <f t="shared" si="20"/>
        <v>0</v>
      </c>
      <c r="AF167" s="402">
        <f t="shared" si="20"/>
        <v>0</v>
      </c>
      <c r="AG167" s="402">
        <f t="shared" si="20"/>
        <v>0</v>
      </c>
      <c r="AH167" s="402">
        <f t="shared" si="20"/>
        <v>0</v>
      </c>
      <c r="AI167" s="402">
        <f t="shared" si="20"/>
        <v>0</v>
      </c>
      <c r="AJ167" s="402">
        <f t="shared" si="20"/>
        <v>0</v>
      </c>
      <c r="AK167" s="402">
        <f t="shared" si="20"/>
        <v>0</v>
      </c>
      <c r="AL167" s="402">
        <f t="shared" si="20"/>
        <v>0</v>
      </c>
      <c r="AM167" s="496"/>
    </row>
    <row r="168" spans="1:39" ht="16" outlineLevel="1">
      <c r="B168" s="292"/>
      <c r="C168" s="303"/>
      <c r="D168" s="302"/>
      <c r="E168" s="302"/>
      <c r="F168" s="302"/>
      <c r="G168" s="302"/>
      <c r="H168" s="302"/>
      <c r="I168" s="302"/>
      <c r="J168" s="302"/>
      <c r="K168" s="302"/>
      <c r="L168" s="302"/>
      <c r="M168" s="302"/>
      <c r="N168" s="289"/>
      <c r="O168" s="302"/>
      <c r="P168" s="302"/>
      <c r="Q168" s="302"/>
      <c r="R168" s="302"/>
      <c r="S168" s="302"/>
      <c r="T168" s="302"/>
      <c r="U168" s="302"/>
      <c r="V168" s="302"/>
      <c r="W168" s="302"/>
      <c r="X168" s="302"/>
      <c r="Y168" s="403"/>
      <c r="Z168" s="403"/>
      <c r="AA168" s="403"/>
      <c r="AB168" s="403"/>
      <c r="AC168" s="403"/>
      <c r="AD168" s="403"/>
      <c r="AE168" s="403"/>
      <c r="AF168" s="403"/>
      <c r="AG168" s="403"/>
      <c r="AH168" s="403"/>
      <c r="AI168" s="403"/>
      <c r="AJ168" s="403"/>
      <c r="AK168" s="403"/>
      <c r="AL168" s="403"/>
      <c r="AM168" s="304"/>
    </row>
    <row r="169" spans="1:39" ht="16" hidden="1" outlineLevel="1">
      <c r="B169" s="292"/>
      <c r="C169" s="289"/>
      <c r="D169" s="293"/>
      <c r="E169" s="293"/>
      <c r="F169" s="293"/>
      <c r="G169" s="293"/>
      <c r="H169" s="293"/>
      <c r="I169" s="293"/>
      <c r="J169" s="293"/>
      <c r="K169" s="293"/>
      <c r="L169" s="293"/>
      <c r="M169" s="293"/>
      <c r="N169" s="289"/>
      <c r="O169" s="293"/>
      <c r="P169" s="293"/>
      <c r="Q169" s="293"/>
      <c r="R169" s="293"/>
      <c r="S169" s="293"/>
      <c r="T169" s="293"/>
      <c r="U169" s="293"/>
      <c r="V169" s="293"/>
      <c r="W169" s="293"/>
      <c r="X169" s="293"/>
      <c r="Y169" s="401"/>
      <c r="Z169" s="401"/>
      <c r="AA169" s="401"/>
      <c r="AB169" s="401"/>
      <c r="AC169" s="401"/>
      <c r="AD169" s="401"/>
      <c r="AE169" s="401"/>
      <c r="AF169" s="401"/>
      <c r="AG169" s="401"/>
      <c r="AH169" s="401"/>
      <c r="AI169" s="401"/>
      <c r="AJ169" s="401"/>
      <c r="AK169" s="401"/>
      <c r="AL169" s="401"/>
      <c r="AM169" s="294"/>
    </row>
    <row r="170" spans="1:39" ht="16" hidden="1" outlineLevel="1">
      <c r="B170" s="292"/>
      <c r="C170" s="289"/>
      <c r="D170" s="293"/>
      <c r="E170" s="293"/>
      <c r="F170" s="293"/>
      <c r="G170" s="293"/>
      <c r="H170" s="293"/>
      <c r="I170" s="293"/>
      <c r="J170" s="293"/>
      <c r="K170" s="293"/>
      <c r="L170" s="293"/>
      <c r="M170" s="293"/>
      <c r="N170" s="459"/>
      <c r="O170" s="293"/>
      <c r="P170" s="293"/>
      <c r="Q170" s="293"/>
      <c r="R170" s="293"/>
      <c r="S170" s="293"/>
      <c r="T170" s="293"/>
      <c r="U170" s="293"/>
      <c r="V170" s="293"/>
      <c r="W170" s="293"/>
      <c r="X170" s="293"/>
      <c r="Y170" s="402"/>
      <c r="Z170" s="402"/>
      <c r="AA170" s="402"/>
      <c r="AB170" s="402"/>
      <c r="AC170" s="402"/>
      <c r="AD170" s="402"/>
      <c r="AE170" s="402"/>
      <c r="AF170" s="402"/>
      <c r="AG170" s="402"/>
      <c r="AH170" s="402"/>
      <c r="AI170" s="402"/>
      <c r="AJ170" s="402"/>
      <c r="AK170" s="402"/>
      <c r="AL170" s="402"/>
      <c r="AM170" s="496"/>
    </row>
    <row r="171" spans="1:39" ht="16" hidden="1" outlineLevel="1">
      <c r="B171" s="292"/>
      <c r="C171" s="303"/>
      <c r="D171" s="302"/>
      <c r="E171" s="302"/>
      <c r="F171" s="302"/>
      <c r="G171" s="302"/>
      <c r="H171" s="302"/>
      <c r="I171" s="302"/>
      <c r="J171" s="302"/>
      <c r="K171" s="302"/>
      <c r="L171" s="302"/>
      <c r="M171" s="302"/>
      <c r="N171" s="289"/>
      <c r="O171" s="302"/>
      <c r="P171" s="302"/>
      <c r="Q171" s="302"/>
      <c r="R171" s="302"/>
      <c r="S171" s="302"/>
      <c r="T171" s="302"/>
      <c r="U171" s="302"/>
      <c r="V171" s="302"/>
      <c r="W171" s="302"/>
      <c r="X171" s="302"/>
      <c r="Y171" s="403"/>
      <c r="Z171" s="403"/>
      <c r="AA171" s="403"/>
      <c r="AB171" s="403"/>
      <c r="AC171" s="403"/>
      <c r="AD171" s="403"/>
      <c r="AE171" s="403"/>
      <c r="AF171" s="403"/>
      <c r="AG171" s="403"/>
      <c r="AH171" s="403"/>
      <c r="AI171" s="403"/>
      <c r="AJ171" s="403"/>
      <c r="AK171" s="403"/>
      <c r="AL171" s="403"/>
      <c r="AM171" s="304"/>
    </row>
    <row r="172" spans="1:39" ht="16" hidden="1" outlineLevel="1">
      <c r="B172" s="292"/>
      <c r="C172" s="289"/>
      <c r="D172" s="293"/>
      <c r="E172" s="293"/>
      <c r="F172" s="293"/>
      <c r="G172" s="293"/>
      <c r="H172" s="293"/>
      <c r="I172" s="293"/>
      <c r="J172" s="293"/>
      <c r="K172" s="293"/>
      <c r="L172" s="293"/>
      <c r="M172" s="293"/>
      <c r="N172" s="289"/>
      <c r="O172" s="293"/>
      <c r="P172" s="293"/>
      <c r="Q172" s="293"/>
      <c r="R172" s="293"/>
      <c r="S172" s="293"/>
      <c r="T172" s="293"/>
      <c r="U172" s="293"/>
      <c r="V172" s="293"/>
      <c r="W172" s="293"/>
      <c r="X172" s="293"/>
      <c r="Y172" s="401"/>
      <c r="Z172" s="401"/>
      <c r="AA172" s="401"/>
      <c r="AB172" s="401"/>
      <c r="AC172" s="401"/>
      <c r="AD172" s="401"/>
      <c r="AE172" s="401"/>
      <c r="AF172" s="401"/>
      <c r="AG172" s="401"/>
      <c r="AH172" s="401"/>
      <c r="AI172" s="401"/>
      <c r="AJ172" s="401"/>
      <c r="AK172" s="401"/>
      <c r="AL172" s="401"/>
      <c r="AM172" s="294"/>
    </row>
    <row r="173" spans="1:39" ht="16" hidden="1" outlineLevel="1">
      <c r="B173" s="292"/>
      <c r="C173" s="289"/>
      <c r="D173" s="293"/>
      <c r="E173" s="293"/>
      <c r="F173" s="293"/>
      <c r="G173" s="293"/>
      <c r="H173" s="293"/>
      <c r="I173" s="293"/>
      <c r="J173" s="293"/>
      <c r="K173" s="293"/>
      <c r="L173" s="293"/>
      <c r="M173" s="293"/>
      <c r="N173" s="289"/>
      <c r="O173" s="293"/>
      <c r="P173" s="293"/>
      <c r="Q173" s="293"/>
      <c r="R173" s="293"/>
      <c r="S173" s="293"/>
      <c r="T173" s="293"/>
      <c r="U173" s="293"/>
      <c r="V173" s="293"/>
      <c r="W173" s="293"/>
      <c r="X173" s="293"/>
      <c r="Y173" s="402"/>
      <c r="Z173" s="402"/>
      <c r="AA173" s="402"/>
      <c r="AB173" s="402"/>
      <c r="AC173" s="402"/>
      <c r="AD173" s="402"/>
      <c r="AE173" s="402"/>
      <c r="AF173" s="402"/>
      <c r="AG173" s="402"/>
      <c r="AH173" s="402"/>
      <c r="AI173" s="402"/>
      <c r="AJ173" s="402"/>
      <c r="AK173" s="402"/>
      <c r="AL173" s="402"/>
      <c r="AM173" s="496"/>
    </row>
    <row r="174" spans="1:39" ht="16" hidden="1" outlineLevel="1">
      <c r="B174" s="292"/>
      <c r="C174" s="303"/>
      <c r="D174" s="302"/>
      <c r="E174" s="302"/>
      <c r="F174" s="302"/>
      <c r="G174" s="302"/>
      <c r="H174" s="302"/>
      <c r="I174" s="302"/>
      <c r="J174" s="302"/>
      <c r="K174" s="302"/>
      <c r="L174" s="302"/>
      <c r="M174" s="302"/>
      <c r="N174" s="289"/>
      <c r="O174" s="302"/>
      <c r="P174" s="302"/>
      <c r="Q174" s="302"/>
      <c r="R174" s="302"/>
      <c r="S174" s="302"/>
      <c r="T174" s="302"/>
      <c r="U174" s="302"/>
      <c r="V174" s="302"/>
      <c r="W174" s="302"/>
      <c r="X174" s="302"/>
      <c r="Y174" s="403"/>
      <c r="Z174" s="403"/>
      <c r="AA174" s="403"/>
      <c r="AB174" s="403"/>
      <c r="AC174" s="403"/>
      <c r="AD174" s="403"/>
      <c r="AE174" s="403"/>
      <c r="AF174" s="403"/>
      <c r="AG174" s="403"/>
      <c r="AH174" s="403"/>
      <c r="AI174" s="403"/>
      <c r="AJ174" s="403"/>
      <c r="AK174" s="403"/>
      <c r="AL174" s="403"/>
      <c r="AM174" s="304"/>
    </row>
    <row r="175" spans="1:39" s="281" customFormat="1" ht="16" hidden="1" outlineLevel="1">
      <c r="A175" s="500"/>
      <c r="B175" s="292"/>
      <c r="C175" s="289"/>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01"/>
      <c r="Z175" s="401"/>
      <c r="AA175" s="401"/>
      <c r="AB175" s="401"/>
      <c r="AC175" s="401"/>
      <c r="AD175" s="401"/>
      <c r="AE175" s="401"/>
      <c r="AF175" s="401"/>
      <c r="AG175" s="401"/>
      <c r="AH175" s="401"/>
      <c r="AI175" s="401"/>
      <c r="AJ175" s="401"/>
      <c r="AK175" s="401"/>
      <c r="AL175" s="401"/>
      <c r="AM175" s="294"/>
    </row>
    <row r="176" spans="1:39" s="281" customFormat="1" ht="16" hidden="1" outlineLevel="1">
      <c r="A176" s="500"/>
      <c r="B176" s="292"/>
      <c r="C176" s="289"/>
      <c r="D176" s="293"/>
      <c r="E176" s="293"/>
      <c r="F176" s="293"/>
      <c r="G176" s="293"/>
      <c r="H176" s="293"/>
      <c r="I176" s="293"/>
      <c r="J176" s="293"/>
      <c r="K176" s="293"/>
      <c r="L176" s="293"/>
      <c r="M176" s="293"/>
      <c r="N176" s="289"/>
      <c r="O176" s="293"/>
      <c r="P176" s="293"/>
      <c r="Q176" s="293"/>
      <c r="R176" s="293"/>
      <c r="S176" s="293"/>
      <c r="T176" s="293"/>
      <c r="U176" s="293"/>
      <c r="V176" s="293"/>
      <c r="W176" s="293"/>
      <c r="X176" s="293"/>
      <c r="Y176" s="402"/>
      <c r="Z176" s="402"/>
      <c r="AA176" s="402"/>
      <c r="AB176" s="402"/>
      <c r="AC176" s="402"/>
      <c r="AD176" s="402"/>
      <c r="AE176" s="402"/>
      <c r="AF176" s="402"/>
      <c r="AG176" s="402"/>
      <c r="AH176" s="402"/>
      <c r="AI176" s="402"/>
      <c r="AJ176" s="402"/>
      <c r="AK176" s="402"/>
      <c r="AL176" s="402"/>
      <c r="AM176" s="496"/>
    </row>
    <row r="177" spans="1:39" s="281" customFormat="1" ht="16" hidden="1" outlineLevel="1">
      <c r="A177" s="500"/>
      <c r="B177" s="292"/>
      <c r="C177" s="303"/>
      <c r="D177" s="302"/>
      <c r="E177" s="302"/>
      <c r="F177" s="302"/>
      <c r="G177" s="302"/>
      <c r="H177" s="302"/>
      <c r="I177" s="302"/>
      <c r="J177" s="302"/>
      <c r="K177" s="302"/>
      <c r="L177" s="302"/>
      <c r="M177" s="302"/>
      <c r="N177" s="289"/>
      <c r="O177" s="302"/>
      <c r="P177" s="302"/>
      <c r="Q177" s="302"/>
      <c r="R177" s="302"/>
      <c r="S177" s="302"/>
      <c r="T177" s="302"/>
      <c r="U177" s="302"/>
      <c r="V177" s="302"/>
      <c r="W177" s="302"/>
      <c r="X177" s="302"/>
      <c r="Y177" s="403"/>
      <c r="Z177" s="403"/>
      <c r="AA177" s="403"/>
      <c r="AB177" s="403"/>
      <c r="AC177" s="403"/>
      <c r="AD177" s="403"/>
      <c r="AE177" s="403"/>
      <c r="AF177" s="403"/>
      <c r="AG177" s="403"/>
      <c r="AH177" s="403"/>
      <c r="AI177" s="403"/>
      <c r="AJ177" s="403"/>
      <c r="AK177" s="403"/>
      <c r="AL177" s="403"/>
      <c r="AM177" s="304"/>
    </row>
    <row r="178" spans="1:39" ht="16" hidden="1" outlineLevel="1">
      <c r="B178" s="292"/>
      <c r="C178" s="289"/>
      <c r="D178" s="293"/>
      <c r="E178" s="293"/>
      <c r="F178" s="293"/>
      <c r="G178" s="293"/>
      <c r="H178" s="293"/>
      <c r="I178" s="293"/>
      <c r="J178" s="293"/>
      <c r="K178" s="293"/>
      <c r="L178" s="293"/>
      <c r="M178" s="293"/>
      <c r="N178" s="289"/>
      <c r="O178" s="293"/>
      <c r="P178" s="293"/>
      <c r="Q178" s="293"/>
      <c r="R178" s="293"/>
      <c r="S178" s="293"/>
      <c r="T178" s="293"/>
      <c r="U178" s="293"/>
      <c r="V178" s="293"/>
      <c r="W178" s="293"/>
      <c r="X178" s="293"/>
      <c r="Y178" s="401"/>
      <c r="Z178" s="401"/>
      <c r="AA178" s="401"/>
      <c r="AB178" s="401"/>
      <c r="AC178" s="401"/>
      <c r="AD178" s="401"/>
      <c r="AE178" s="401"/>
      <c r="AF178" s="401"/>
      <c r="AG178" s="401"/>
      <c r="AH178" s="401"/>
      <c r="AI178" s="401"/>
      <c r="AJ178" s="401"/>
      <c r="AK178" s="401"/>
      <c r="AL178" s="401"/>
      <c r="AM178" s="294"/>
    </row>
    <row r="179" spans="1:39" ht="16" hidden="1" outlineLevel="1">
      <c r="B179" s="292"/>
      <c r="C179" s="289"/>
      <c r="D179" s="293"/>
      <c r="E179" s="293"/>
      <c r="F179" s="293"/>
      <c r="G179" s="293"/>
      <c r="H179" s="293"/>
      <c r="I179" s="293"/>
      <c r="J179" s="293"/>
      <c r="K179" s="293"/>
      <c r="L179" s="293"/>
      <c r="M179" s="293"/>
      <c r="N179" s="289"/>
      <c r="O179" s="293"/>
      <c r="P179" s="293"/>
      <c r="Q179" s="293"/>
      <c r="R179" s="293"/>
      <c r="S179" s="293"/>
      <c r="T179" s="293"/>
      <c r="U179" s="293"/>
      <c r="V179" s="293"/>
      <c r="W179" s="293"/>
      <c r="X179" s="293"/>
      <c r="Y179" s="402"/>
      <c r="Z179" s="402"/>
      <c r="AA179" s="402"/>
      <c r="AB179" s="402"/>
      <c r="AC179" s="402"/>
      <c r="AD179" s="402"/>
      <c r="AE179" s="402"/>
      <c r="AF179" s="402"/>
      <c r="AG179" s="402"/>
      <c r="AH179" s="402"/>
      <c r="AI179" s="402"/>
      <c r="AJ179" s="402"/>
      <c r="AK179" s="402"/>
      <c r="AL179" s="402"/>
      <c r="AM179" s="496"/>
    </row>
    <row r="180" spans="1:39" ht="16" hidden="1" outlineLevel="1">
      <c r="B180" s="305"/>
      <c r="C180" s="306"/>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03"/>
      <c r="Z180" s="403"/>
      <c r="AA180" s="403"/>
      <c r="AB180" s="403"/>
      <c r="AC180" s="403"/>
      <c r="AD180" s="403"/>
      <c r="AE180" s="403"/>
      <c r="AF180" s="403"/>
      <c r="AG180" s="403"/>
      <c r="AH180" s="403"/>
      <c r="AI180" s="403"/>
      <c r="AJ180" s="403"/>
      <c r="AK180" s="403"/>
      <c r="AL180" s="403"/>
      <c r="AM180" s="304"/>
    </row>
    <row r="181" spans="1:39" ht="16" outlineLevel="1">
      <c r="A181" s="501"/>
      <c r="B181" s="286" t="s">
        <v>6</v>
      </c>
      <c r="C181" s="287"/>
      <c r="D181" s="287"/>
      <c r="E181" s="287"/>
      <c r="F181" s="287"/>
      <c r="G181" s="287"/>
      <c r="H181" s="287"/>
      <c r="I181" s="287"/>
      <c r="J181" s="287"/>
      <c r="K181" s="287"/>
      <c r="L181" s="287"/>
      <c r="M181" s="287"/>
      <c r="N181" s="289"/>
      <c r="O181" s="287"/>
      <c r="P181" s="287"/>
      <c r="Q181" s="287"/>
      <c r="R181" s="287"/>
      <c r="S181" s="287"/>
      <c r="T181" s="287"/>
      <c r="U181" s="287"/>
      <c r="V181" s="287"/>
      <c r="W181" s="287"/>
      <c r="X181" s="287"/>
      <c r="Y181" s="405"/>
      <c r="Z181" s="405"/>
      <c r="AA181" s="405"/>
      <c r="AB181" s="405"/>
      <c r="AC181" s="405"/>
      <c r="AD181" s="405"/>
      <c r="AE181" s="405"/>
      <c r="AF181" s="405"/>
      <c r="AG181" s="405"/>
      <c r="AH181" s="405"/>
      <c r="AI181" s="405"/>
      <c r="AJ181" s="405"/>
      <c r="AK181" s="405"/>
      <c r="AL181" s="405"/>
      <c r="AM181" s="290"/>
    </row>
    <row r="182" spans="1:39" ht="16" outlineLevel="1">
      <c r="A182" s="500">
        <v>10</v>
      </c>
      <c r="B182" s="308" t="s">
        <v>16</v>
      </c>
      <c r="C182" s="289" t="s">
        <v>17</v>
      </c>
      <c r="D182" s="293">
        <v>1013697.653</v>
      </c>
      <c r="E182" s="293">
        <v>1009272.2248016574</v>
      </c>
      <c r="F182" s="293">
        <v>988040.71325428097</v>
      </c>
      <c r="G182" s="293">
        <v>958021.47530494537</v>
      </c>
      <c r="H182" s="293">
        <v>958021.47530494537</v>
      </c>
      <c r="I182" s="293"/>
      <c r="J182" s="293"/>
      <c r="K182" s="293"/>
      <c r="L182" s="293"/>
      <c r="M182" s="293"/>
      <c r="N182" s="293">
        <v>12</v>
      </c>
      <c r="O182" s="293">
        <v>180.09899999999999</v>
      </c>
      <c r="P182" s="293">
        <v>178.73980336836436</v>
      </c>
      <c r="Q182" s="293">
        <v>172.21946169241895</v>
      </c>
      <c r="R182" s="293">
        <v>163.01360149440293</v>
      </c>
      <c r="S182" s="293">
        <v>163.01360149440293</v>
      </c>
      <c r="T182" s="293"/>
      <c r="U182" s="293"/>
      <c r="V182" s="293"/>
      <c r="W182" s="293"/>
      <c r="X182" s="293"/>
      <c r="Y182" s="458"/>
      <c r="Z182" s="460"/>
      <c r="AA182" s="460"/>
      <c r="AB182" s="406"/>
      <c r="AC182" s="406"/>
      <c r="AD182" s="406"/>
      <c r="AE182" s="406">
        <v>1</v>
      </c>
      <c r="AF182" s="406"/>
      <c r="AG182" s="406"/>
      <c r="AH182" s="406"/>
      <c r="AI182" s="406"/>
      <c r="AJ182" s="406"/>
      <c r="AK182" s="406"/>
      <c r="AL182" s="406"/>
      <c r="AM182" s="294">
        <f>SUM(Y182:AL182)</f>
        <v>1</v>
      </c>
    </row>
    <row r="183" spans="1:39" ht="16" outlineLevel="1">
      <c r="B183" s="292" t="s">
        <v>230</v>
      </c>
      <c r="C183" s="289" t="s">
        <v>155</v>
      </c>
      <c r="D183" s="293">
        <v>212488</v>
      </c>
      <c r="E183" s="293">
        <v>212487.79368125999</v>
      </c>
      <c r="F183" s="293">
        <v>212487.79368125999</v>
      </c>
      <c r="G183" s="293">
        <v>212487.79368125999</v>
      </c>
      <c r="H183" s="293">
        <v>212487.79368125999</v>
      </c>
      <c r="I183" s="293"/>
      <c r="J183" s="293"/>
      <c r="K183" s="293"/>
      <c r="L183" s="293"/>
      <c r="M183" s="293"/>
      <c r="N183" s="293">
        <f>N182</f>
        <v>12</v>
      </c>
      <c r="O183" s="293">
        <v>19.263000000000002</v>
      </c>
      <c r="P183" s="293">
        <v>19.263208139</v>
      </c>
      <c r="Q183" s="293">
        <v>19.263208139</v>
      </c>
      <c r="R183" s="293">
        <v>19.263208139</v>
      </c>
      <c r="S183" s="293">
        <v>19.263208139</v>
      </c>
      <c r="T183" s="293"/>
      <c r="U183" s="293"/>
      <c r="V183" s="293"/>
      <c r="W183" s="293"/>
      <c r="X183" s="293"/>
      <c r="Y183" s="402">
        <f>Y182</f>
        <v>0</v>
      </c>
      <c r="Z183" s="402">
        <f>Z182</f>
        <v>0</v>
      </c>
      <c r="AA183" s="402">
        <f t="shared" ref="AA183:AL183" si="21">AA182</f>
        <v>0</v>
      </c>
      <c r="AB183" s="402">
        <f t="shared" si="21"/>
        <v>0</v>
      </c>
      <c r="AC183" s="402">
        <f t="shared" si="21"/>
        <v>0</v>
      </c>
      <c r="AD183" s="402">
        <f t="shared" si="21"/>
        <v>0</v>
      </c>
      <c r="AE183" s="402">
        <f t="shared" si="21"/>
        <v>1</v>
      </c>
      <c r="AF183" s="402">
        <f t="shared" si="21"/>
        <v>0</v>
      </c>
      <c r="AG183" s="402">
        <f t="shared" si="21"/>
        <v>0</v>
      </c>
      <c r="AH183" s="402">
        <f t="shared" si="21"/>
        <v>0</v>
      </c>
      <c r="AI183" s="402">
        <f t="shared" si="21"/>
        <v>0</v>
      </c>
      <c r="AJ183" s="402">
        <f t="shared" si="21"/>
        <v>0</v>
      </c>
      <c r="AK183" s="402">
        <f t="shared" si="21"/>
        <v>0</v>
      </c>
      <c r="AL183" s="402">
        <f t="shared" si="21"/>
        <v>0</v>
      </c>
      <c r="AM183" s="496"/>
    </row>
    <row r="184" spans="1:39" ht="16" outlineLevel="1">
      <c r="B184" s="308"/>
      <c r="C184" s="310"/>
      <c r="D184" s="736"/>
      <c r="E184" s="736"/>
      <c r="F184" s="736"/>
      <c r="G184" s="736"/>
      <c r="H184" s="736"/>
      <c r="I184" s="736"/>
      <c r="J184" s="736"/>
      <c r="K184" s="736"/>
      <c r="L184" s="736"/>
      <c r="M184" s="736"/>
      <c r="N184" s="736"/>
      <c r="O184" s="736"/>
      <c r="P184" s="736"/>
      <c r="Q184" s="736"/>
      <c r="R184" s="736"/>
      <c r="S184" s="736"/>
      <c r="T184" s="289"/>
      <c r="U184" s="289"/>
      <c r="V184" s="289"/>
      <c r="W184" s="289"/>
      <c r="X184" s="289"/>
      <c r="Y184" s="407"/>
      <c r="Z184" s="407"/>
      <c r="AA184" s="407"/>
      <c r="AB184" s="407"/>
      <c r="AC184" s="407"/>
      <c r="AD184" s="407"/>
      <c r="AE184" s="407"/>
      <c r="AF184" s="407"/>
      <c r="AG184" s="407"/>
      <c r="AH184" s="407"/>
      <c r="AI184" s="407"/>
      <c r="AJ184" s="407"/>
      <c r="AK184" s="407"/>
      <c r="AL184" s="407"/>
      <c r="AM184" s="311"/>
    </row>
    <row r="185" spans="1:39" ht="17" outlineLevel="1">
      <c r="A185" s="500">
        <v>11</v>
      </c>
      <c r="B185" s="312" t="s">
        <v>15</v>
      </c>
      <c r="C185" s="289" t="s">
        <v>17</v>
      </c>
      <c r="D185" s="293">
        <v>461384.67800000001</v>
      </c>
      <c r="E185" s="293">
        <v>461384.67814814718</v>
      </c>
      <c r="F185" s="293">
        <v>461384.67814814718</v>
      </c>
      <c r="G185" s="293">
        <v>250078.90674798141</v>
      </c>
      <c r="H185" s="293">
        <v>250078.90674798141</v>
      </c>
      <c r="I185" s="293"/>
      <c r="J185" s="293"/>
      <c r="K185" s="293"/>
      <c r="L185" s="293"/>
      <c r="M185" s="293"/>
      <c r="N185" s="293">
        <v>12</v>
      </c>
      <c r="O185" s="293">
        <v>113.601</v>
      </c>
      <c r="P185" s="293">
        <v>113.60137400550929</v>
      </c>
      <c r="Q185" s="293">
        <v>113.60137400550929</v>
      </c>
      <c r="R185" s="293">
        <v>62.29925779953679</v>
      </c>
      <c r="S185" s="293">
        <v>62.29925779953679</v>
      </c>
      <c r="T185" s="293"/>
      <c r="U185" s="293"/>
      <c r="V185" s="293"/>
      <c r="W185" s="293"/>
      <c r="X185" s="293"/>
      <c r="Y185" s="406"/>
      <c r="Z185" s="460"/>
      <c r="AA185" s="406"/>
      <c r="AB185" s="406"/>
      <c r="AC185" s="406"/>
      <c r="AD185" s="406"/>
      <c r="AE185" s="406">
        <v>1</v>
      </c>
      <c r="AF185" s="406"/>
      <c r="AG185" s="406"/>
      <c r="AH185" s="406"/>
      <c r="AI185" s="406"/>
      <c r="AJ185" s="406"/>
      <c r="AK185" s="406"/>
      <c r="AL185" s="406"/>
      <c r="AM185" s="294">
        <f>SUM(Y185:AL185)</f>
        <v>1</v>
      </c>
    </row>
    <row r="186" spans="1:39" ht="16" outlineLevel="1">
      <c r="B186" s="292" t="s">
        <v>230</v>
      </c>
      <c r="C186" s="289" t="s">
        <v>155</v>
      </c>
      <c r="D186" s="293">
        <v>2316.27</v>
      </c>
      <c r="E186" s="293">
        <v>2316.270060674</v>
      </c>
      <c r="F186" s="293">
        <v>2316.270060674</v>
      </c>
      <c r="G186" s="293">
        <v>2170.7543840049998</v>
      </c>
      <c r="H186" s="293">
        <v>2170.7543840049998</v>
      </c>
      <c r="I186" s="293"/>
      <c r="J186" s="293"/>
      <c r="K186" s="293"/>
      <c r="L186" s="293"/>
      <c r="M186" s="293"/>
      <c r="N186" s="293">
        <f>N185</f>
        <v>12</v>
      </c>
      <c r="O186" s="293">
        <v>0.63200000000000001</v>
      </c>
      <c r="P186" s="293">
        <v>0.632430618</v>
      </c>
      <c r="Q186" s="293">
        <v>0.632430618</v>
      </c>
      <c r="R186" s="293">
        <v>0.59741973599999998</v>
      </c>
      <c r="S186" s="293">
        <v>0.59741973599999998</v>
      </c>
      <c r="T186" s="293"/>
      <c r="U186" s="293"/>
      <c r="V186" s="293"/>
      <c r="W186" s="293"/>
      <c r="X186" s="293"/>
      <c r="Y186" s="402">
        <f>Y185</f>
        <v>0</v>
      </c>
      <c r="Z186" s="402">
        <f>Z185</f>
        <v>0</v>
      </c>
      <c r="AA186" s="402">
        <f t="shared" ref="AA186:AL186" si="22">AA185</f>
        <v>0</v>
      </c>
      <c r="AB186" s="402">
        <f t="shared" si="22"/>
        <v>0</v>
      </c>
      <c r="AC186" s="402">
        <f t="shared" si="22"/>
        <v>0</v>
      </c>
      <c r="AD186" s="402">
        <f t="shared" si="22"/>
        <v>0</v>
      </c>
      <c r="AE186" s="402">
        <f t="shared" si="22"/>
        <v>1</v>
      </c>
      <c r="AF186" s="402">
        <f t="shared" si="22"/>
        <v>0</v>
      </c>
      <c r="AG186" s="402">
        <f t="shared" si="22"/>
        <v>0</v>
      </c>
      <c r="AH186" s="402">
        <f t="shared" si="22"/>
        <v>0</v>
      </c>
      <c r="AI186" s="402">
        <f t="shared" si="22"/>
        <v>0</v>
      </c>
      <c r="AJ186" s="402">
        <f t="shared" si="22"/>
        <v>0</v>
      </c>
      <c r="AK186" s="402">
        <f t="shared" si="22"/>
        <v>0</v>
      </c>
      <c r="AL186" s="402">
        <f t="shared" si="22"/>
        <v>0</v>
      </c>
      <c r="AM186" s="496"/>
    </row>
    <row r="187" spans="1:39" ht="16" outlineLevel="1">
      <c r="B187" s="312"/>
      <c r="C187" s="310"/>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407"/>
      <c r="Z187" s="408"/>
      <c r="AA187" s="407"/>
      <c r="AB187" s="407"/>
      <c r="AC187" s="407"/>
      <c r="AD187" s="407"/>
      <c r="AE187" s="407"/>
      <c r="AF187" s="407"/>
      <c r="AG187" s="407"/>
      <c r="AH187" s="407"/>
      <c r="AI187" s="407"/>
      <c r="AJ187" s="407"/>
      <c r="AK187" s="407"/>
      <c r="AL187" s="407"/>
      <c r="AM187" s="311"/>
    </row>
    <row r="188" spans="1:39" ht="16" hidden="1" outlineLevel="1">
      <c r="B188" s="312"/>
      <c r="C188" s="289"/>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06"/>
      <c r="Z188" s="406"/>
      <c r="AA188" s="406"/>
      <c r="AB188" s="406"/>
      <c r="AC188" s="406"/>
      <c r="AD188" s="406"/>
      <c r="AE188" s="406"/>
      <c r="AF188" s="406"/>
      <c r="AG188" s="406"/>
      <c r="AH188" s="406"/>
      <c r="AI188" s="406"/>
      <c r="AJ188" s="406"/>
      <c r="AK188" s="406"/>
      <c r="AL188" s="406"/>
      <c r="AM188" s="294"/>
    </row>
    <row r="189" spans="1:39" ht="16" hidden="1" outlineLevel="1">
      <c r="B189" s="292"/>
      <c r="C189" s="289"/>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402"/>
      <c r="Z189" s="402"/>
      <c r="AA189" s="402"/>
      <c r="AB189" s="402"/>
      <c r="AC189" s="402"/>
      <c r="AD189" s="402"/>
      <c r="AE189" s="402"/>
      <c r="AF189" s="402"/>
      <c r="AG189" s="402"/>
      <c r="AH189" s="402"/>
      <c r="AI189" s="402"/>
      <c r="AJ189" s="402"/>
      <c r="AK189" s="402"/>
      <c r="AL189" s="402"/>
      <c r="AM189" s="496"/>
    </row>
    <row r="190" spans="1:39" ht="16" hidden="1" outlineLevel="1">
      <c r="B190" s="312"/>
      <c r="C190" s="310"/>
      <c r="D190" s="314"/>
      <c r="E190" s="314"/>
      <c r="F190" s="314"/>
      <c r="G190" s="314"/>
      <c r="H190" s="314"/>
      <c r="I190" s="314"/>
      <c r="J190" s="314"/>
      <c r="K190" s="314"/>
      <c r="L190" s="314"/>
      <c r="M190" s="314"/>
      <c r="N190" s="289"/>
      <c r="O190" s="314"/>
      <c r="P190" s="314"/>
      <c r="Q190" s="314"/>
      <c r="R190" s="314"/>
      <c r="S190" s="314"/>
      <c r="T190" s="314"/>
      <c r="U190" s="314"/>
      <c r="V190" s="314"/>
      <c r="W190" s="314"/>
      <c r="X190" s="314"/>
      <c r="Y190" s="407"/>
      <c r="Z190" s="408"/>
      <c r="AA190" s="407"/>
      <c r="AB190" s="407"/>
      <c r="AC190" s="407"/>
      <c r="AD190" s="407"/>
      <c r="AE190" s="407"/>
      <c r="AF190" s="407"/>
      <c r="AG190" s="407"/>
      <c r="AH190" s="407"/>
      <c r="AI190" s="407"/>
      <c r="AJ190" s="407"/>
      <c r="AK190" s="407"/>
      <c r="AL190" s="407"/>
      <c r="AM190" s="311"/>
    </row>
    <row r="191" spans="1:39" ht="16" hidden="1" outlineLevel="1">
      <c r="B191" s="312"/>
      <c r="C191" s="289"/>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06"/>
      <c r="Z191" s="406"/>
      <c r="AA191" s="406"/>
      <c r="AB191" s="406"/>
      <c r="AC191" s="406"/>
      <c r="AD191" s="406"/>
      <c r="AE191" s="406"/>
      <c r="AF191" s="406"/>
      <c r="AG191" s="406"/>
      <c r="AH191" s="406"/>
      <c r="AI191" s="406"/>
      <c r="AJ191" s="406"/>
      <c r="AK191" s="406"/>
      <c r="AL191" s="406"/>
      <c r="AM191" s="294"/>
    </row>
    <row r="192" spans="1:39" ht="16" hidden="1" outlineLevel="1">
      <c r="B192" s="292"/>
      <c r="C192" s="289"/>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402"/>
      <c r="Z192" s="402"/>
      <c r="AA192" s="402"/>
      <c r="AB192" s="402"/>
      <c r="AC192" s="402"/>
      <c r="AD192" s="402"/>
      <c r="AE192" s="402"/>
      <c r="AF192" s="402"/>
      <c r="AG192" s="402"/>
      <c r="AH192" s="402"/>
      <c r="AI192" s="402"/>
      <c r="AJ192" s="402"/>
      <c r="AK192" s="402"/>
      <c r="AL192" s="402"/>
      <c r="AM192" s="496"/>
    </row>
    <row r="193" spans="1:39" ht="16" hidden="1" outlineLevel="1">
      <c r="B193" s="312"/>
      <c r="C193" s="310"/>
      <c r="D193" s="314"/>
      <c r="E193" s="314"/>
      <c r="F193" s="314"/>
      <c r="G193" s="314"/>
      <c r="H193" s="314"/>
      <c r="I193" s="314"/>
      <c r="J193" s="314"/>
      <c r="K193" s="314"/>
      <c r="L193" s="314"/>
      <c r="M193" s="314"/>
      <c r="N193" s="289"/>
      <c r="O193" s="314"/>
      <c r="P193" s="314"/>
      <c r="Q193" s="314"/>
      <c r="R193" s="314"/>
      <c r="S193" s="314"/>
      <c r="T193" s="314"/>
      <c r="U193" s="314"/>
      <c r="V193" s="314"/>
      <c r="W193" s="314"/>
      <c r="X193" s="314"/>
      <c r="Y193" s="407"/>
      <c r="Z193" s="407"/>
      <c r="AA193" s="407"/>
      <c r="AB193" s="407"/>
      <c r="AC193" s="407"/>
      <c r="AD193" s="407"/>
      <c r="AE193" s="407"/>
      <c r="AF193" s="407"/>
      <c r="AG193" s="407"/>
      <c r="AH193" s="407"/>
      <c r="AI193" s="407"/>
      <c r="AJ193" s="407"/>
      <c r="AK193" s="407"/>
      <c r="AL193" s="407"/>
      <c r="AM193" s="311"/>
    </row>
    <row r="194" spans="1:39" ht="16" hidden="1" outlineLevel="1">
      <c r="B194" s="312"/>
      <c r="C194" s="289"/>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406"/>
      <c r="Z194" s="406"/>
      <c r="AA194" s="406"/>
      <c r="AB194" s="406"/>
      <c r="AC194" s="406"/>
      <c r="AD194" s="406"/>
      <c r="AE194" s="406"/>
      <c r="AF194" s="406"/>
      <c r="AG194" s="406"/>
      <c r="AH194" s="406"/>
      <c r="AI194" s="406"/>
      <c r="AJ194" s="406"/>
      <c r="AK194" s="406"/>
      <c r="AL194" s="406"/>
      <c r="AM194" s="294"/>
    </row>
    <row r="195" spans="1:39" ht="16" hidden="1" outlineLevel="1">
      <c r="B195" s="292"/>
      <c r="C195" s="289"/>
      <c r="D195" s="293"/>
      <c r="E195" s="293"/>
      <c r="F195" s="293"/>
      <c r="G195" s="293"/>
      <c r="H195" s="293"/>
      <c r="I195" s="293"/>
      <c r="J195" s="293"/>
      <c r="K195" s="293"/>
      <c r="L195" s="293"/>
      <c r="M195" s="293"/>
      <c r="N195" s="293"/>
      <c r="O195" s="293"/>
      <c r="P195" s="293"/>
      <c r="Q195" s="293"/>
      <c r="R195" s="293"/>
      <c r="S195" s="293"/>
      <c r="T195" s="293"/>
      <c r="U195" s="293"/>
      <c r="V195" s="293"/>
      <c r="W195" s="293"/>
      <c r="X195" s="293"/>
      <c r="Y195" s="402"/>
      <c r="Z195" s="402"/>
      <c r="AA195" s="402"/>
      <c r="AB195" s="402"/>
      <c r="AC195" s="402"/>
      <c r="AD195" s="402"/>
      <c r="AE195" s="402"/>
      <c r="AF195" s="402"/>
      <c r="AG195" s="402"/>
      <c r="AH195" s="402"/>
      <c r="AI195" s="402"/>
      <c r="AJ195" s="402"/>
      <c r="AK195" s="402"/>
      <c r="AL195" s="402"/>
      <c r="AM195" s="496"/>
    </row>
    <row r="196" spans="1:39" ht="16" hidden="1" outlineLevel="1">
      <c r="B196" s="312"/>
      <c r="C196" s="310"/>
      <c r="D196" s="314"/>
      <c r="E196" s="314"/>
      <c r="F196" s="314"/>
      <c r="G196" s="314"/>
      <c r="H196" s="314"/>
      <c r="I196" s="314"/>
      <c r="J196" s="314"/>
      <c r="K196" s="314"/>
      <c r="L196" s="314"/>
      <c r="M196" s="314"/>
      <c r="N196" s="289"/>
      <c r="O196" s="314"/>
      <c r="P196" s="314"/>
      <c r="Q196" s="314"/>
      <c r="R196" s="314"/>
      <c r="S196" s="314"/>
      <c r="T196" s="314"/>
      <c r="U196" s="314"/>
      <c r="V196" s="314"/>
      <c r="W196" s="314"/>
      <c r="X196" s="314"/>
      <c r="Y196" s="407"/>
      <c r="Z196" s="408"/>
      <c r="AA196" s="407"/>
      <c r="AB196" s="407"/>
      <c r="AC196" s="407"/>
      <c r="AD196" s="407"/>
      <c r="AE196" s="407"/>
      <c r="AF196" s="407"/>
      <c r="AG196" s="407"/>
      <c r="AH196" s="407"/>
      <c r="AI196" s="407"/>
      <c r="AJ196" s="407"/>
      <c r="AK196" s="407"/>
      <c r="AL196" s="407"/>
      <c r="AM196" s="311"/>
    </row>
    <row r="197" spans="1:39" s="281" customFormat="1" ht="16" hidden="1" outlineLevel="1">
      <c r="A197" s="500"/>
      <c r="B197" s="312"/>
      <c r="C197" s="289"/>
      <c r="D197" s="293"/>
      <c r="E197" s="293"/>
      <c r="F197" s="293"/>
      <c r="G197" s="293"/>
      <c r="H197" s="293"/>
      <c r="I197" s="293"/>
      <c r="J197" s="293"/>
      <c r="K197" s="293"/>
      <c r="L197" s="293"/>
      <c r="M197" s="293"/>
      <c r="N197" s="289"/>
      <c r="O197" s="293"/>
      <c r="P197" s="293"/>
      <c r="Q197" s="293"/>
      <c r="R197" s="293"/>
      <c r="S197" s="293"/>
      <c r="T197" s="293"/>
      <c r="U197" s="293"/>
      <c r="V197" s="293"/>
      <c r="W197" s="293"/>
      <c r="X197" s="293"/>
      <c r="Y197" s="406"/>
      <c r="Z197" s="406"/>
      <c r="AA197" s="406"/>
      <c r="AB197" s="406"/>
      <c r="AC197" s="406"/>
      <c r="AD197" s="406"/>
      <c r="AE197" s="406"/>
      <c r="AF197" s="406"/>
      <c r="AG197" s="406"/>
      <c r="AH197" s="406"/>
      <c r="AI197" s="406"/>
      <c r="AJ197" s="406"/>
      <c r="AK197" s="406"/>
      <c r="AL197" s="406"/>
      <c r="AM197" s="294"/>
    </row>
    <row r="198" spans="1:39" s="281" customFormat="1" ht="16" hidden="1" outlineLevel="1">
      <c r="A198" s="500"/>
      <c r="B198" s="313"/>
      <c r="C198" s="289"/>
      <c r="D198" s="293"/>
      <c r="E198" s="293"/>
      <c r="F198" s="293"/>
      <c r="G198" s="293"/>
      <c r="H198" s="293"/>
      <c r="I198" s="293"/>
      <c r="J198" s="293"/>
      <c r="K198" s="293"/>
      <c r="L198" s="293"/>
      <c r="M198" s="293"/>
      <c r="N198" s="289"/>
      <c r="O198" s="293"/>
      <c r="P198" s="293"/>
      <c r="Q198" s="293"/>
      <c r="R198" s="293"/>
      <c r="S198" s="293"/>
      <c r="T198" s="293"/>
      <c r="U198" s="293"/>
      <c r="V198" s="293"/>
      <c r="W198" s="293"/>
      <c r="X198" s="293"/>
      <c r="Y198" s="402"/>
      <c r="Z198" s="402"/>
      <c r="AA198" s="402"/>
      <c r="AB198" s="402"/>
      <c r="AC198" s="402"/>
      <c r="AD198" s="402"/>
      <c r="AE198" s="402"/>
      <c r="AF198" s="402"/>
      <c r="AG198" s="402"/>
      <c r="AH198" s="402"/>
      <c r="AI198" s="402"/>
      <c r="AJ198" s="402"/>
      <c r="AK198" s="402"/>
      <c r="AL198" s="402"/>
      <c r="AM198" s="496"/>
    </row>
    <row r="199" spans="1:39" s="281" customFormat="1" ht="16" hidden="1" outlineLevel="1">
      <c r="A199" s="500"/>
      <c r="B199" s="312"/>
      <c r="C199" s="310"/>
      <c r="D199" s="314"/>
      <c r="E199" s="314"/>
      <c r="F199" s="314"/>
      <c r="G199" s="314"/>
      <c r="H199" s="314"/>
      <c r="I199" s="314"/>
      <c r="J199" s="314"/>
      <c r="K199" s="314"/>
      <c r="L199" s="314"/>
      <c r="M199" s="314"/>
      <c r="N199" s="289"/>
      <c r="O199" s="314"/>
      <c r="P199" s="314"/>
      <c r="Q199" s="314"/>
      <c r="R199" s="314"/>
      <c r="S199" s="314"/>
      <c r="T199" s="314"/>
      <c r="U199" s="314"/>
      <c r="V199" s="314"/>
      <c r="W199" s="314"/>
      <c r="X199" s="314"/>
      <c r="Y199" s="409"/>
      <c r="Z199" s="407"/>
      <c r="AA199" s="407"/>
      <c r="AB199" s="407"/>
      <c r="AC199" s="407"/>
      <c r="AD199" s="407"/>
      <c r="AE199" s="407"/>
      <c r="AF199" s="407"/>
      <c r="AG199" s="407"/>
      <c r="AH199" s="407"/>
      <c r="AI199" s="407"/>
      <c r="AJ199" s="407"/>
      <c r="AK199" s="407"/>
      <c r="AL199" s="407"/>
      <c r="AM199" s="311"/>
    </row>
    <row r="200" spans="1:39" s="281" customFormat="1" ht="16" hidden="1" outlineLevel="1">
      <c r="A200" s="500"/>
      <c r="B200" s="312"/>
      <c r="C200" s="289"/>
      <c r="D200" s="293"/>
      <c r="E200" s="293"/>
      <c r="F200" s="293"/>
      <c r="G200" s="293"/>
      <c r="H200" s="293"/>
      <c r="I200" s="293"/>
      <c r="J200" s="293"/>
      <c r="K200" s="293"/>
      <c r="L200" s="293"/>
      <c r="M200" s="293"/>
      <c r="N200" s="289"/>
      <c r="O200" s="293"/>
      <c r="P200" s="293"/>
      <c r="Q200" s="293"/>
      <c r="R200" s="293"/>
      <c r="S200" s="293"/>
      <c r="T200" s="293"/>
      <c r="U200" s="293"/>
      <c r="V200" s="293"/>
      <c r="W200" s="293"/>
      <c r="X200" s="293"/>
      <c r="Y200" s="406"/>
      <c r="Z200" s="406"/>
      <c r="AA200" s="406"/>
      <c r="AB200" s="406"/>
      <c r="AC200" s="406"/>
      <c r="AD200" s="406"/>
      <c r="AE200" s="406"/>
      <c r="AF200" s="406"/>
      <c r="AG200" s="406"/>
      <c r="AH200" s="406"/>
      <c r="AI200" s="406"/>
      <c r="AJ200" s="406"/>
      <c r="AK200" s="406"/>
      <c r="AL200" s="406"/>
      <c r="AM200" s="294"/>
    </row>
    <row r="201" spans="1:39" s="281" customFormat="1" ht="16" hidden="1" outlineLevel="1">
      <c r="A201" s="500"/>
      <c r="B201" s="313"/>
      <c r="C201" s="289"/>
      <c r="D201" s="293"/>
      <c r="E201" s="293"/>
      <c r="F201" s="293"/>
      <c r="G201" s="293"/>
      <c r="H201" s="293"/>
      <c r="I201" s="293"/>
      <c r="J201" s="293"/>
      <c r="K201" s="293"/>
      <c r="L201" s="293"/>
      <c r="M201" s="293"/>
      <c r="N201" s="289"/>
      <c r="O201" s="293"/>
      <c r="P201" s="293"/>
      <c r="Q201" s="293"/>
      <c r="R201" s="293"/>
      <c r="S201" s="293"/>
      <c r="T201" s="293"/>
      <c r="U201" s="293"/>
      <c r="V201" s="293"/>
      <c r="W201" s="293"/>
      <c r="X201" s="293"/>
      <c r="Y201" s="402"/>
      <c r="Z201" s="402"/>
      <c r="AA201" s="402"/>
      <c r="AB201" s="402"/>
      <c r="AC201" s="402"/>
      <c r="AD201" s="402"/>
      <c r="AE201" s="402"/>
      <c r="AF201" s="402"/>
      <c r="AG201" s="402"/>
      <c r="AH201" s="402"/>
      <c r="AI201" s="402"/>
      <c r="AJ201" s="402"/>
      <c r="AK201" s="402"/>
      <c r="AL201" s="402"/>
      <c r="AM201" s="496"/>
    </row>
    <row r="202" spans="1:39" s="281" customFormat="1" ht="16" hidden="1" outlineLevel="1">
      <c r="A202" s="500"/>
      <c r="B202" s="312"/>
      <c r="C202" s="310"/>
      <c r="D202" s="314"/>
      <c r="E202" s="314"/>
      <c r="F202" s="314"/>
      <c r="G202" s="314"/>
      <c r="H202" s="314"/>
      <c r="I202" s="314"/>
      <c r="J202" s="314"/>
      <c r="K202" s="314"/>
      <c r="L202" s="314"/>
      <c r="M202" s="314"/>
      <c r="N202" s="289"/>
      <c r="O202" s="314"/>
      <c r="P202" s="314"/>
      <c r="Q202" s="314"/>
      <c r="R202" s="314"/>
      <c r="S202" s="314"/>
      <c r="T202" s="314"/>
      <c r="U202" s="314"/>
      <c r="V202" s="314"/>
      <c r="W202" s="314"/>
      <c r="X202" s="314"/>
      <c r="Y202" s="409"/>
      <c r="Z202" s="407"/>
      <c r="AA202" s="407"/>
      <c r="AB202" s="407"/>
      <c r="AC202" s="407"/>
      <c r="AD202" s="407"/>
      <c r="AE202" s="407"/>
      <c r="AF202" s="407"/>
      <c r="AG202" s="407"/>
      <c r="AH202" s="407"/>
      <c r="AI202" s="407"/>
      <c r="AJ202" s="407"/>
      <c r="AK202" s="407"/>
      <c r="AL202" s="407"/>
      <c r="AM202" s="311"/>
    </row>
    <row r="203" spans="1:39" ht="17" outlineLevel="1">
      <c r="A203" s="500">
        <v>17</v>
      </c>
      <c r="B203" s="312" t="s">
        <v>7</v>
      </c>
      <c r="C203" s="289" t="s">
        <v>17</v>
      </c>
      <c r="D203" s="293">
        <v>530.74099999999999</v>
      </c>
      <c r="E203" s="293">
        <v>0</v>
      </c>
      <c r="F203" s="293">
        <v>0</v>
      </c>
      <c r="G203" s="293">
        <v>0</v>
      </c>
      <c r="H203" s="293">
        <v>0</v>
      </c>
      <c r="I203" s="293"/>
      <c r="J203" s="293"/>
      <c r="K203" s="293"/>
      <c r="L203" s="293"/>
      <c r="M203" s="293"/>
      <c r="N203" s="736"/>
      <c r="O203" s="293">
        <v>36.514000000000003</v>
      </c>
      <c r="P203" s="293"/>
      <c r="Q203" s="293"/>
      <c r="R203" s="293"/>
      <c r="S203" s="293"/>
      <c r="T203" s="293"/>
      <c r="U203" s="293"/>
      <c r="V203" s="293"/>
      <c r="W203" s="293"/>
      <c r="X203" s="293"/>
      <c r="Y203" s="406"/>
      <c r="Z203" s="406"/>
      <c r="AA203" s="406"/>
      <c r="AB203" s="406"/>
      <c r="AC203" s="406"/>
      <c r="AD203" s="406"/>
      <c r="AE203" s="406">
        <v>1</v>
      </c>
      <c r="AF203" s="406"/>
      <c r="AG203" s="406"/>
      <c r="AH203" s="406"/>
      <c r="AI203" s="406"/>
      <c r="AJ203" s="406"/>
      <c r="AK203" s="406"/>
      <c r="AL203" s="406"/>
      <c r="AM203" s="294">
        <f>SUM(Y203:AL203)</f>
        <v>1</v>
      </c>
    </row>
    <row r="204" spans="1:39" ht="16" outlineLevel="1">
      <c r="B204" s="292" t="s">
        <v>230</v>
      </c>
      <c r="C204" s="289" t="s">
        <v>155</v>
      </c>
      <c r="D204" s="293"/>
      <c r="E204" s="293"/>
      <c r="F204" s="293"/>
      <c r="G204" s="293"/>
      <c r="H204" s="293"/>
      <c r="I204" s="293"/>
      <c r="J204" s="293"/>
      <c r="K204" s="293"/>
      <c r="L204" s="293"/>
      <c r="M204" s="293"/>
      <c r="N204" s="289"/>
      <c r="O204" s="293"/>
      <c r="P204" s="293"/>
      <c r="Q204" s="293"/>
      <c r="R204" s="293"/>
      <c r="S204" s="293"/>
      <c r="T204" s="293"/>
      <c r="U204" s="293"/>
      <c r="V204" s="293"/>
      <c r="W204" s="293"/>
      <c r="X204" s="293"/>
      <c r="Y204" s="402">
        <f>Y203</f>
        <v>0</v>
      </c>
      <c r="Z204" s="402">
        <f>Z203</f>
        <v>0</v>
      </c>
      <c r="AA204" s="402">
        <f t="shared" ref="AA204:AL204" si="23">AA203</f>
        <v>0</v>
      </c>
      <c r="AB204" s="402">
        <f t="shared" si="23"/>
        <v>0</v>
      </c>
      <c r="AC204" s="402">
        <f t="shared" si="23"/>
        <v>0</v>
      </c>
      <c r="AD204" s="402">
        <f t="shared" si="23"/>
        <v>0</v>
      </c>
      <c r="AE204" s="402">
        <f t="shared" si="23"/>
        <v>1</v>
      </c>
      <c r="AF204" s="402">
        <f t="shared" si="23"/>
        <v>0</v>
      </c>
      <c r="AG204" s="402">
        <f t="shared" si="23"/>
        <v>0</v>
      </c>
      <c r="AH204" s="402">
        <f t="shared" si="23"/>
        <v>0</v>
      </c>
      <c r="AI204" s="402">
        <f t="shared" si="23"/>
        <v>0</v>
      </c>
      <c r="AJ204" s="402">
        <f t="shared" si="23"/>
        <v>0</v>
      </c>
      <c r="AK204" s="402">
        <f t="shared" si="23"/>
        <v>0</v>
      </c>
      <c r="AL204" s="402">
        <f t="shared" si="23"/>
        <v>0</v>
      </c>
      <c r="AM204" s="496"/>
    </row>
    <row r="205" spans="1:39" ht="16" outlineLevel="1">
      <c r="B205" s="313"/>
      <c r="C205" s="303"/>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410"/>
      <c r="Z205" s="411"/>
      <c r="AA205" s="411"/>
      <c r="AB205" s="411"/>
      <c r="AC205" s="411"/>
      <c r="AD205" s="411"/>
      <c r="AE205" s="411"/>
      <c r="AF205" s="411"/>
      <c r="AG205" s="411"/>
      <c r="AH205" s="411"/>
      <c r="AI205" s="411"/>
      <c r="AJ205" s="411"/>
      <c r="AK205" s="411"/>
      <c r="AL205" s="411"/>
      <c r="AM205" s="315"/>
    </row>
    <row r="206" spans="1:39" ht="16" hidden="1" outlineLevel="1">
      <c r="A206" s="501"/>
      <c r="B206" s="286"/>
      <c r="C206" s="287"/>
      <c r="D206" s="287"/>
      <c r="E206" s="287"/>
      <c r="F206" s="287"/>
      <c r="G206" s="287"/>
      <c r="H206" s="287"/>
      <c r="I206" s="287"/>
      <c r="J206" s="287"/>
      <c r="K206" s="287"/>
      <c r="L206" s="287"/>
      <c r="M206" s="287"/>
      <c r="N206" s="288"/>
      <c r="O206" s="287"/>
      <c r="P206" s="287"/>
      <c r="Q206" s="287"/>
      <c r="R206" s="287"/>
      <c r="S206" s="287"/>
      <c r="T206" s="287"/>
      <c r="U206" s="287"/>
      <c r="V206" s="287"/>
      <c r="W206" s="287"/>
      <c r="X206" s="287"/>
      <c r="Y206" s="405"/>
      <c r="Z206" s="405"/>
      <c r="AA206" s="405"/>
      <c r="AB206" s="405"/>
      <c r="AC206" s="405"/>
      <c r="AD206" s="405"/>
      <c r="AE206" s="405"/>
      <c r="AF206" s="405"/>
      <c r="AG206" s="405"/>
      <c r="AH206" s="405"/>
      <c r="AI206" s="405"/>
      <c r="AJ206" s="405"/>
      <c r="AK206" s="405"/>
      <c r="AL206" s="405"/>
      <c r="AM206" s="290"/>
    </row>
    <row r="207" spans="1:39" ht="16" hidden="1" outlineLevel="1">
      <c r="B207" s="313"/>
      <c r="C207" s="289"/>
      <c r="D207" s="293"/>
      <c r="E207" s="293"/>
      <c r="F207" s="293"/>
      <c r="G207" s="293"/>
      <c r="H207" s="293"/>
      <c r="I207" s="293"/>
      <c r="J207" s="293"/>
      <c r="K207" s="293"/>
      <c r="L207" s="293"/>
      <c r="M207" s="293"/>
      <c r="N207" s="293"/>
      <c r="O207" s="293"/>
      <c r="P207" s="293"/>
      <c r="Q207" s="293"/>
      <c r="R207" s="293"/>
      <c r="S207" s="293"/>
      <c r="T207" s="293"/>
      <c r="U207" s="293"/>
      <c r="V207" s="293"/>
      <c r="W207" s="293"/>
      <c r="X207" s="293"/>
      <c r="Y207" s="417"/>
      <c r="Z207" s="406"/>
      <c r="AA207" s="406"/>
      <c r="AB207" s="406"/>
      <c r="AC207" s="406"/>
      <c r="AD207" s="406"/>
      <c r="AE207" s="406"/>
      <c r="AF207" s="406"/>
      <c r="AG207" s="406"/>
      <c r="AH207" s="406"/>
      <c r="AI207" s="406"/>
      <c r="AJ207" s="406"/>
      <c r="AK207" s="406"/>
      <c r="AL207" s="406"/>
      <c r="AM207" s="294"/>
    </row>
    <row r="208" spans="1:39" ht="16" hidden="1" outlineLevel="1">
      <c r="B208" s="292"/>
      <c r="C208" s="289"/>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02"/>
      <c r="Z208" s="402"/>
      <c r="AA208" s="402"/>
      <c r="AB208" s="402"/>
      <c r="AC208" s="402"/>
      <c r="AD208" s="402"/>
      <c r="AE208" s="402"/>
      <c r="AF208" s="402"/>
      <c r="AG208" s="402"/>
      <c r="AH208" s="402"/>
      <c r="AI208" s="402"/>
      <c r="AJ208" s="402"/>
      <c r="AK208" s="402"/>
      <c r="AL208" s="402"/>
      <c r="AM208" s="496"/>
    </row>
    <row r="209" spans="1:39" ht="16" hidden="1" outlineLevel="1">
      <c r="A209" s="503"/>
      <c r="B209" s="313"/>
      <c r="C209" s="303"/>
      <c r="D209" s="289"/>
      <c r="E209" s="289"/>
      <c r="F209" s="289"/>
      <c r="G209" s="289"/>
      <c r="H209" s="289"/>
      <c r="I209" s="289"/>
      <c r="J209" s="289"/>
      <c r="K209" s="289"/>
      <c r="L209" s="289"/>
      <c r="M209" s="289"/>
      <c r="N209" s="289"/>
      <c r="O209" s="289"/>
      <c r="P209" s="289"/>
      <c r="Q209" s="289"/>
      <c r="R209" s="289"/>
      <c r="S209" s="289"/>
      <c r="T209" s="289"/>
      <c r="U209" s="289"/>
      <c r="V209" s="289"/>
      <c r="W209" s="289"/>
      <c r="X209" s="289"/>
      <c r="Y209" s="403"/>
      <c r="Z209" s="412"/>
      <c r="AA209" s="412"/>
      <c r="AB209" s="412"/>
      <c r="AC209" s="412"/>
      <c r="AD209" s="412"/>
      <c r="AE209" s="412"/>
      <c r="AF209" s="412"/>
      <c r="AG209" s="412"/>
      <c r="AH209" s="412"/>
      <c r="AI209" s="412"/>
      <c r="AJ209" s="412"/>
      <c r="AK209" s="412"/>
      <c r="AL209" s="412"/>
      <c r="AM209" s="304"/>
    </row>
    <row r="210" spans="1:39" ht="16" hidden="1" outlineLevel="1">
      <c r="B210" s="313"/>
      <c r="C210" s="289"/>
      <c r="D210" s="293"/>
      <c r="E210" s="293"/>
      <c r="F210" s="293"/>
      <c r="G210" s="293"/>
      <c r="H210" s="293"/>
      <c r="I210" s="293"/>
      <c r="J210" s="293"/>
      <c r="K210" s="293"/>
      <c r="L210" s="293"/>
      <c r="M210" s="293"/>
      <c r="N210" s="293"/>
      <c r="O210" s="293"/>
      <c r="P210" s="293"/>
      <c r="Q210" s="293"/>
      <c r="R210" s="293"/>
      <c r="S210" s="293"/>
      <c r="T210" s="293"/>
      <c r="U210" s="293"/>
      <c r="V210" s="293"/>
      <c r="W210" s="293"/>
      <c r="X210" s="293"/>
      <c r="Y210" s="401"/>
      <c r="Z210" s="406"/>
      <c r="AA210" s="406"/>
      <c r="AB210" s="406"/>
      <c r="AC210" s="406"/>
      <c r="AD210" s="406"/>
      <c r="AE210" s="406"/>
      <c r="AF210" s="406"/>
      <c r="AG210" s="406"/>
      <c r="AH210" s="406"/>
      <c r="AI210" s="406"/>
      <c r="AJ210" s="406"/>
      <c r="AK210" s="406"/>
      <c r="AL210" s="406"/>
      <c r="AM210" s="294"/>
    </row>
    <row r="211" spans="1:39" ht="16" hidden="1" outlineLevel="1">
      <c r="B211" s="292"/>
      <c r="C211" s="289"/>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402"/>
      <c r="Z211" s="402"/>
      <c r="AA211" s="402"/>
      <c r="AB211" s="402"/>
      <c r="AC211" s="402"/>
      <c r="AD211" s="402"/>
      <c r="AE211" s="402"/>
      <c r="AF211" s="402"/>
      <c r="AG211" s="402"/>
      <c r="AH211" s="402"/>
      <c r="AI211" s="402"/>
      <c r="AJ211" s="402"/>
      <c r="AK211" s="402"/>
      <c r="AL211" s="402"/>
      <c r="AM211" s="496"/>
    </row>
    <row r="212" spans="1:39" ht="16" hidden="1" outlineLevel="1">
      <c r="B212" s="313"/>
      <c r="C212" s="303"/>
      <c r="D212" s="289"/>
      <c r="E212" s="289"/>
      <c r="F212" s="289"/>
      <c r="G212" s="289"/>
      <c r="H212" s="289"/>
      <c r="I212" s="289"/>
      <c r="J212" s="289"/>
      <c r="K212" s="289"/>
      <c r="L212" s="289"/>
      <c r="M212" s="289"/>
      <c r="N212" s="289"/>
      <c r="O212" s="289"/>
      <c r="P212" s="289"/>
      <c r="Q212" s="289"/>
      <c r="R212" s="289"/>
      <c r="S212" s="289"/>
      <c r="T212" s="289"/>
      <c r="U212" s="289"/>
      <c r="V212" s="289"/>
      <c r="W212" s="289"/>
      <c r="X212" s="289"/>
      <c r="Y212" s="413"/>
      <c r="Z212" s="413"/>
      <c r="AA212" s="403"/>
      <c r="AB212" s="403"/>
      <c r="AC212" s="403"/>
      <c r="AD212" s="403"/>
      <c r="AE212" s="403"/>
      <c r="AF212" s="403"/>
      <c r="AG212" s="403"/>
      <c r="AH212" s="403"/>
      <c r="AI212" s="403"/>
      <c r="AJ212" s="403"/>
      <c r="AK212" s="403"/>
      <c r="AL212" s="403"/>
      <c r="AM212" s="304"/>
    </row>
    <row r="213" spans="1:39" ht="16" hidden="1" outlineLevel="1">
      <c r="B213" s="313"/>
      <c r="C213" s="289"/>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401"/>
      <c r="Z213" s="406"/>
      <c r="AA213" s="406"/>
      <c r="AB213" s="406"/>
      <c r="AC213" s="406"/>
      <c r="AD213" s="406"/>
      <c r="AE213" s="406"/>
      <c r="AF213" s="406"/>
      <c r="AG213" s="406"/>
      <c r="AH213" s="406"/>
      <c r="AI213" s="406"/>
      <c r="AJ213" s="406"/>
      <c r="AK213" s="406"/>
      <c r="AL213" s="406"/>
      <c r="AM213" s="294"/>
    </row>
    <row r="214" spans="1:39" ht="16" hidden="1" outlineLevel="1">
      <c r="B214" s="292"/>
      <c r="C214" s="289"/>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02"/>
      <c r="Z214" s="402"/>
      <c r="AA214" s="402"/>
      <c r="AB214" s="402"/>
      <c r="AC214" s="402"/>
      <c r="AD214" s="402"/>
      <c r="AE214" s="402"/>
      <c r="AF214" s="402"/>
      <c r="AG214" s="402"/>
      <c r="AH214" s="402"/>
      <c r="AI214" s="402"/>
      <c r="AJ214" s="402"/>
      <c r="AK214" s="402"/>
      <c r="AL214" s="402"/>
      <c r="AM214" s="496"/>
    </row>
    <row r="215" spans="1:39" ht="16" hidden="1" outlineLevel="1">
      <c r="B215" s="313"/>
      <c r="C215" s="303"/>
      <c r="D215" s="289"/>
      <c r="E215" s="289"/>
      <c r="F215" s="289"/>
      <c r="G215" s="289"/>
      <c r="H215" s="289"/>
      <c r="I215" s="289"/>
      <c r="J215" s="289"/>
      <c r="K215" s="289"/>
      <c r="L215" s="289"/>
      <c r="M215" s="289"/>
      <c r="N215" s="316"/>
      <c r="O215" s="289"/>
      <c r="P215" s="289"/>
      <c r="Q215" s="289"/>
      <c r="R215" s="289"/>
      <c r="S215" s="289"/>
      <c r="T215" s="289"/>
      <c r="U215" s="289"/>
      <c r="V215" s="289"/>
      <c r="W215" s="289"/>
      <c r="X215" s="289"/>
      <c r="Y215" s="403"/>
      <c r="Z215" s="403"/>
      <c r="AA215" s="403"/>
      <c r="AB215" s="403"/>
      <c r="AC215" s="403"/>
      <c r="AD215" s="403"/>
      <c r="AE215" s="403"/>
      <c r="AF215" s="403"/>
      <c r="AG215" s="403"/>
      <c r="AH215" s="403"/>
      <c r="AI215" s="403"/>
      <c r="AJ215" s="403"/>
      <c r="AK215" s="403"/>
      <c r="AL215" s="403"/>
      <c r="AM215" s="304"/>
    </row>
    <row r="216" spans="1:39" ht="16" hidden="1" outlineLevel="1">
      <c r="B216" s="313"/>
      <c r="C216" s="289"/>
      <c r="D216" s="293"/>
      <c r="E216" s="293"/>
      <c r="F216" s="293"/>
      <c r="G216" s="293"/>
      <c r="H216" s="293"/>
      <c r="I216" s="293"/>
      <c r="J216" s="293"/>
      <c r="K216" s="293"/>
      <c r="L216" s="293"/>
      <c r="M216" s="293"/>
      <c r="N216" s="293"/>
      <c r="O216" s="293"/>
      <c r="P216" s="293"/>
      <c r="Q216" s="293"/>
      <c r="R216" s="293"/>
      <c r="S216" s="293"/>
      <c r="T216" s="293"/>
      <c r="U216" s="293"/>
      <c r="V216" s="293"/>
      <c r="W216" s="293"/>
      <c r="X216" s="293"/>
      <c r="Y216" s="401"/>
      <c r="Z216" s="406"/>
      <c r="AA216" s="406"/>
      <c r="AB216" s="406"/>
      <c r="AC216" s="406"/>
      <c r="AD216" s="406"/>
      <c r="AE216" s="406"/>
      <c r="AF216" s="406"/>
      <c r="AG216" s="406"/>
      <c r="AH216" s="406"/>
      <c r="AI216" s="406"/>
      <c r="AJ216" s="406"/>
      <c r="AK216" s="406"/>
      <c r="AL216" s="406"/>
      <c r="AM216" s="294"/>
    </row>
    <row r="217" spans="1:39" ht="16" hidden="1" outlineLevel="1">
      <c r="B217" s="292"/>
      <c r="C217" s="289"/>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02"/>
      <c r="Z217" s="402"/>
      <c r="AA217" s="402"/>
      <c r="AB217" s="402"/>
      <c r="AC217" s="402"/>
      <c r="AD217" s="402"/>
      <c r="AE217" s="402"/>
      <c r="AF217" s="402"/>
      <c r="AG217" s="402"/>
      <c r="AH217" s="402"/>
      <c r="AI217" s="402"/>
      <c r="AJ217" s="402"/>
      <c r="AK217" s="402"/>
      <c r="AL217" s="402"/>
      <c r="AM217" s="496"/>
    </row>
    <row r="218" spans="1:39" ht="16" hidden="1" outlineLevel="1">
      <c r="B218" s="313"/>
      <c r="C218" s="303"/>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413"/>
      <c r="Z218" s="403"/>
      <c r="AA218" s="403"/>
      <c r="AB218" s="403"/>
      <c r="AC218" s="403"/>
      <c r="AD218" s="403"/>
      <c r="AE218" s="403"/>
      <c r="AF218" s="403"/>
      <c r="AG218" s="403"/>
      <c r="AH218" s="403"/>
      <c r="AI218" s="403"/>
      <c r="AJ218" s="403"/>
      <c r="AK218" s="403"/>
      <c r="AL218" s="403"/>
      <c r="AM218" s="304"/>
    </row>
    <row r="219" spans="1:39" ht="16" hidden="1" outlineLevel="1">
      <c r="B219" s="313"/>
      <c r="C219" s="289"/>
      <c r="D219" s="293"/>
      <c r="E219" s="293"/>
      <c r="F219" s="293"/>
      <c r="G219" s="293"/>
      <c r="H219" s="293"/>
      <c r="I219" s="293"/>
      <c r="J219" s="293"/>
      <c r="K219" s="293"/>
      <c r="L219" s="293"/>
      <c r="M219" s="293"/>
      <c r="N219" s="289"/>
      <c r="O219" s="293"/>
      <c r="P219" s="293"/>
      <c r="Q219" s="293"/>
      <c r="R219" s="293"/>
      <c r="S219" s="293"/>
      <c r="T219" s="293"/>
      <c r="U219" s="293"/>
      <c r="V219" s="293"/>
      <c r="W219" s="293"/>
      <c r="X219" s="293"/>
      <c r="Y219" s="401"/>
      <c r="Z219" s="406"/>
      <c r="AA219" s="406"/>
      <c r="AB219" s="406"/>
      <c r="AC219" s="406"/>
      <c r="AD219" s="406"/>
      <c r="AE219" s="406"/>
      <c r="AF219" s="406"/>
      <c r="AG219" s="406"/>
      <c r="AH219" s="406"/>
      <c r="AI219" s="406"/>
      <c r="AJ219" s="406"/>
      <c r="AK219" s="406"/>
      <c r="AL219" s="406"/>
      <c r="AM219" s="294"/>
    </row>
    <row r="220" spans="1:39" ht="16" hidden="1" outlineLevel="1">
      <c r="B220" s="292"/>
      <c r="C220" s="289"/>
      <c r="D220" s="293"/>
      <c r="E220" s="293"/>
      <c r="F220" s="293"/>
      <c r="G220" s="293"/>
      <c r="H220" s="293"/>
      <c r="I220" s="293"/>
      <c r="J220" s="293"/>
      <c r="K220" s="293"/>
      <c r="L220" s="293"/>
      <c r="M220" s="293"/>
      <c r="N220" s="289"/>
      <c r="O220" s="293"/>
      <c r="P220" s="293"/>
      <c r="Q220" s="293"/>
      <c r="R220" s="293"/>
      <c r="S220" s="293"/>
      <c r="T220" s="293"/>
      <c r="U220" s="293"/>
      <c r="V220" s="293"/>
      <c r="W220" s="293"/>
      <c r="X220" s="293"/>
      <c r="Y220" s="402"/>
      <c r="Z220" s="402"/>
      <c r="AA220" s="402"/>
      <c r="AB220" s="402"/>
      <c r="AC220" s="402"/>
      <c r="AD220" s="402"/>
      <c r="AE220" s="402"/>
      <c r="AF220" s="402"/>
      <c r="AG220" s="402"/>
      <c r="AH220" s="402"/>
      <c r="AI220" s="402"/>
      <c r="AJ220" s="402"/>
      <c r="AK220" s="402"/>
      <c r="AL220" s="402"/>
      <c r="AM220" s="496"/>
    </row>
    <row r="221" spans="1:39" ht="16" hidden="1" outlineLevel="1">
      <c r="B221" s="313"/>
      <c r="C221" s="303"/>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403"/>
      <c r="Z221" s="403"/>
      <c r="AA221" s="403"/>
      <c r="AB221" s="403"/>
      <c r="AC221" s="403"/>
      <c r="AD221" s="403"/>
      <c r="AE221" s="403"/>
      <c r="AF221" s="403"/>
      <c r="AG221" s="403"/>
      <c r="AH221" s="403"/>
      <c r="AI221" s="403"/>
      <c r="AJ221" s="403"/>
      <c r="AK221" s="403"/>
      <c r="AL221" s="403"/>
      <c r="AM221" s="304"/>
    </row>
    <row r="222" spans="1:39" ht="16" hidden="1" outlineLevel="1">
      <c r="A222" s="501"/>
      <c r="B222" s="286"/>
      <c r="C222" s="287"/>
      <c r="D222" s="288"/>
      <c r="E222" s="288"/>
      <c r="F222" s="288"/>
      <c r="G222" s="288"/>
      <c r="H222" s="288"/>
      <c r="I222" s="288"/>
      <c r="J222" s="288"/>
      <c r="K222" s="288"/>
      <c r="L222" s="288"/>
      <c r="M222" s="288"/>
      <c r="N222" s="288"/>
      <c r="O222" s="288"/>
      <c r="P222" s="287"/>
      <c r="Q222" s="287"/>
      <c r="R222" s="287"/>
      <c r="S222" s="287"/>
      <c r="T222" s="287"/>
      <c r="U222" s="287"/>
      <c r="V222" s="287"/>
      <c r="W222" s="287"/>
      <c r="X222" s="287"/>
      <c r="Y222" s="405"/>
      <c r="Z222" s="405"/>
      <c r="AA222" s="405"/>
      <c r="AB222" s="405"/>
      <c r="AC222" s="405"/>
      <c r="AD222" s="405"/>
      <c r="AE222" s="405"/>
      <c r="AF222" s="405"/>
      <c r="AG222" s="405"/>
      <c r="AH222" s="405"/>
      <c r="AI222" s="405"/>
      <c r="AJ222" s="405"/>
      <c r="AK222" s="405"/>
      <c r="AL222" s="405"/>
      <c r="AM222" s="290"/>
    </row>
    <row r="223" spans="1:39" ht="16" hidden="1" outlineLevel="1">
      <c r="B223" s="313"/>
      <c r="C223" s="289"/>
      <c r="D223" s="293"/>
      <c r="E223" s="293"/>
      <c r="F223" s="293"/>
      <c r="G223" s="293"/>
      <c r="H223" s="293"/>
      <c r="I223" s="293"/>
      <c r="J223" s="293"/>
      <c r="K223" s="293"/>
      <c r="L223" s="293"/>
      <c r="M223" s="293"/>
      <c r="N223" s="289"/>
      <c r="O223" s="293"/>
      <c r="P223" s="293"/>
      <c r="Q223" s="293"/>
      <c r="R223" s="293"/>
      <c r="S223" s="293"/>
      <c r="T223" s="293"/>
      <c r="U223" s="293"/>
      <c r="V223" s="293"/>
      <c r="W223" s="293"/>
      <c r="X223" s="293"/>
      <c r="Y223" s="461"/>
      <c r="Z223" s="401"/>
      <c r="AA223" s="401"/>
      <c r="AB223" s="401"/>
      <c r="AC223" s="401"/>
      <c r="AD223" s="401"/>
      <c r="AE223" s="401"/>
      <c r="AF223" s="401"/>
      <c r="AG223" s="401"/>
      <c r="AH223" s="401"/>
      <c r="AI223" s="401"/>
      <c r="AJ223" s="401"/>
      <c r="AK223" s="401"/>
      <c r="AL223" s="401"/>
      <c r="AM223" s="294"/>
    </row>
    <row r="224" spans="1:39" ht="16" hidden="1" outlineLevel="1">
      <c r="B224" s="292"/>
      <c r="C224" s="289"/>
      <c r="D224" s="293"/>
      <c r="E224" s="293"/>
      <c r="F224" s="293"/>
      <c r="G224" s="293"/>
      <c r="H224" s="293"/>
      <c r="I224" s="293"/>
      <c r="J224" s="293"/>
      <c r="K224" s="293"/>
      <c r="L224" s="293"/>
      <c r="M224" s="293"/>
      <c r="N224" s="459"/>
      <c r="O224" s="293"/>
      <c r="P224" s="293"/>
      <c r="Q224" s="293"/>
      <c r="R224" s="293"/>
      <c r="S224" s="293"/>
      <c r="T224" s="293"/>
      <c r="U224" s="293"/>
      <c r="V224" s="293"/>
      <c r="W224" s="293"/>
      <c r="X224" s="293"/>
      <c r="Y224" s="402"/>
      <c r="Z224" s="402"/>
      <c r="AA224" s="402"/>
      <c r="AB224" s="402"/>
      <c r="AC224" s="402"/>
      <c r="AD224" s="402"/>
      <c r="AE224" s="402"/>
      <c r="AF224" s="402"/>
      <c r="AG224" s="402"/>
      <c r="AH224" s="402"/>
      <c r="AI224" s="402"/>
      <c r="AJ224" s="402"/>
      <c r="AK224" s="402"/>
      <c r="AL224" s="402"/>
      <c r="AM224" s="496"/>
    </row>
    <row r="225" spans="1:39" ht="16" hidden="1" outlineLevel="1">
      <c r="B225" s="313"/>
      <c r="C225" s="303"/>
      <c r="D225" s="289"/>
      <c r="E225" s="289"/>
      <c r="F225" s="289"/>
      <c r="G225" s="289"/>
      <c r="H225" s="289"/>
      <c r="I225" s="289"/>
      <c r="J225" s="289"/>
      <c r="K225" s="289"/>
      <c r="L225" s="289"/>
      <c r="M225" s="289"/>
      <c r="N225" s="289"/>
      <c r="O225" s="289"/>
      <c r="P225" s="289"/>
      <c r="Q225" s="289"/>
      <c r="R225" s="289"/>
      <c r="S225" s="289"/>
      <c r="T225" s="289"/>
      <c r="U225" s="289"/>
      <c r="V225" s="289"/>
      <c r="W225" s="289"/>
      <c r="X225" s="289"/>
      <c r="Y225" s="403"/>
      <c r="Z225" s="403"/>
      <c r="AA225" s="403"/>
      <c r="AB225" s="403"/>
      <c r="AC225" s="403"/>
      <c r="AD225" s="403"/>
      <c r="AE225" s="403"/>
      <c r="AF225" s="403"/>
      <c r="AG225" s="403"/>
      <c r="AH225" s="403"/>
      <c r="AI225" s="403"/>
      <c r="AJ225" s="403"/>
      <c r="AK225" s="403"/>
      <c r="AL225" s="403"/>
      <c r="AM225" s="304"/>
    </row>
    <row r="226" spans="1:39" s="291" customFormat="1" ht="16" hidden="1" outlineLevel="1">
      <c r="A226" s="501"/>
      <c r="B226" s="286"/>
      <c r="C226" s="287"/>
      <c r="D226" s="288"/>
      <c r="E226" s="288"/>
      <c r="F226" s="288"/>
      <c r="G226" s="288"/>
      <c r="H226" s="288"/>
      <c r="I226" s="288"/>
      <c r="J226" s="288"/>
      <c r="K226" s="288"/>
      <c r="L226" s="288"/>
      <c r="M226" s="288"/>
      <c r="N226" s="288"/>
      <c r="O226" s="288"/>
      <c r="P226" s="287"/>
      <c r="Q226" s="287"/>
      <c r="R226" s="287"/>
      <c r="S226" s="287"/>
      <c r="T226" s="287"/>
      <c r="U226" s="287"/>
      <c r="V226" s="287"/>
      <c r="W226" s="287"/>
      <c r="X226" s="287"/>
      <c r="Y226" s="405"/>
      <c r="Z226" s="405"/>
      <c r="AA226" s="405"/>
      <c r="AB226" s="405"/>
      <c r="AC226" s="405"/>
      <c r="AD226" s="405"/>
      <c r="AE226" s="405"/>
      <c r="AF226" s="405"/>
      <c r="AG226" s="405"/>
      <c r="AH226" s="405"/>
      <c r="AI226" s="405"/>
      <c r="AJ226" s="405"/>
      <c r="AK226" s="405"/>
      <c r="AL226" s="405"/>
      <c r="AM226" s="290"/>
    </row>
    <row r="227" spans="1:39" s="281" customFormat="1" ht="16" hidden="1" outlineLevel="1">
      <c r="A227" s="500"/>
      <c r="B227" s="313"/>
      <c r="C227" s="289"/>
      <c r="D227" s="293"/>
      <c r="E227" s="293"/>
      <c r="F227" s="293"/>
      <c r="G227" s="293"/>
      <c r="H227" s="293"/>
      <c r="I227" s="293"/>
      <c r="J227" s="293"/>
      <c r="K227" s="293"/>
      <c r="L227" s="293"/>
      <c r="M227" s="293"/>
      <c r="N227" s="289"/>
      <c r="O227" s="293"/>
      <c r="P227" s="293"/>
      <c r="Q227" s="293"/>
      <c r="R227" s="293"/>
      <c r="S227" s="293"/>
      <c r="T227" s="293"/>
      <c r="U227" s="293"/>
      <c r="V227" s="293"/>
      <c r="W227" s="293"/>
      <c r="X227" s="293"/>
      <c r="Y227" s="401"/>
      <c r="Z227" s="401"/>
      <c r="AA227" s="401"/>
      <c r="AB227" s="401"/>
      <c r="AC227" s="401"/>
      <c r="AD227" s="401"/>
      <c r="AE227" s="401"/>
      <c r="AF227" s="401"/>
      <c r="AG227" s="401"/>
      <c r="AH227" s="401"/>
      <c r="AI227" s="401"/>
      <c r="AJ227" s="401"/>
      <c r="AK227" s="401"/>
      <c r="AL227" s="401"/>
      <c r="AM227" s="294"/>
    </row>
    <row r="228" spans="1:39" s="281" customFormat="1" ht="16" hidden="1" outlineLevel="1">
      <c r="A228" s="500"/>
      <c r="B228" s="313"/>
      <c r="C228" s="289"/>
      <c r="D228" s="293"/>
      <c r="E228" s="293"/>
      <c r="F228" s="293"/>
      <c r="G228" s="293"/>
      <c r="H228" s="293"/>
      <c r="I228" s="293"/>
      <c r="J228" s="293"/>
      <c r="K228" s="293"/>
      <c r="L228" s="293"/>
      <c r="M228" s="293"/>
      <c r="N228" s="459"/>
      <c r="O228" s="293"/>
      <c r="P228" s="293"/>
      <c r="Q228" s="293"/>
      <c r="R228" s="293"/>
      <c r="S228" s="293"/>
      <c r="T228" s="293"/>
      <c r="U228" s="293"/>
      <c r="V228" s="293"/>
      <c r="W228" s="293"/>
      <c r="X228" s="293"/>
      <c r="Y228" s="402"/>
      <c r="Z228" s="402"/>
      <c r="AA228" s="402"/>
      <c r="AB228" s="402"/>
      <c r="AC228" s="402"/>
      <c r="AD228" s="402"/>
      <c r="AE228" s="402"/>
      <c r="AF228" s="402"/>
      <c r="AG228" s="402"/>
      <c r="AH228" s="402"/>
      <c r="AI228" s="402"/>
      <c r="AJ228" s="402"/>
      <c r="AK228" s="402"/>
      <c r="AL228" s="402"/>
      <c r="AM228" s="496"/>
    </row>
    <row r="229" spans="1:39" s="281" customFormat="1" ht="16" hidden="1" outlineLevel="1">
      <c r="A229" s="500"/>
      <c r="B229" s="313"/>
      <c r="C229" s="303"/>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403"/>
      <c r="Z229" s="403"/>
      <c r="AA229" s="403"/>
      <c r="AB229" s="403"/>
      <c r="AC229" s="403"/>
      <c r="AD229" s="403"/>
      <c r="AE229" s="403"/>
      <c r="AF229" s="403"/>
      <c r="AG229" s="403"/>
      <c r="AH229" s="403"/>
      <c r="AI229" s="403"/>
      <c r="AJ229" s="403"/>
      <c r="AK229" s="403"/>
      <c r="AL229" s="403"/>
      <c r="AM229" s="304"/>
    </row>
    <row r="230" spans="1:39" s="281" customFormat="1" ht="16" hidden="1" outlineLevel="1">
      <c r="A230" s="500"/>
      <c r="B230" s="312"/>
      <c r="C230" s="289"/>
      <c r="D230" s="293"/>
      <c r="E230" s="293"/>
      <c r="F230" s="293"/>
      <c r="G230" s="293"/>
      <c r="H230" s="293"/>
      <c r="I230" s="293"/>
      <c r="J230" s="293"/>
      <c r="K230" s="293"/>
      <c r="L230" s="293"/>
      <c r="M230" s="293"/>
      <c r="N230" s="293"/>
      <c r="O230" s="293"/>
      <c r="P230" s="293"/>
      <c r="Q230" s="293"/>
      <c r="R230" s="293"/>
      <c r="S230" s="293"/>
      <c r="T230" s="293"/>
      <c r="U230" s="293"/>
      <c r="V230" s="293"/>
      <c r="W230" s="293"/>
      <c r="X230" s="293"/>
      <c r="Y230" s="406"/>
      <c r="Z230" s="406"/>
      <c r="AA230" s="406"/>
      <c r="AB230" s="406"/>
      <c r="AC230" s="406"/>
      <c r="AD230" s="406"/>
      <c r="AE230" s="406"/>
      <c r="AF230" s="406"/>
      <c r="AG230" s="406"/>
      <c r="AH230" s="406"/>
      <c r="AI230" s="406"/>
      <c r="AJ230" s="406"/>
      <c r="AK230" s="406"/>
      <c r="AL230" s="406"/>
      <c r="AM230" s="294"/>
    </row>
    <row r="231" spans="1:39" s="281" customFormat="1" ht="16" hidden="1" outlineLevel="1">
      <c r="A231" s="500"/>
      <c r="B231" s="313"/>
      <c r="C231" s="289"/>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402"/>
      <c r="Z231" s="402"/>
      <c r="AA231" s="402"/>
      <c r="AB231" s="402"/>
      <c r="AC231" s="402"/>
      <c r="AD231" s="402"/>
      <c r="AE231" s="402"/>
      <c r="AF231" s="402"/>
      <c r="AG231" s="402"/>
      <c r="AH231" s="402"/>
      <c r="AI231" s="402"/>
      <c r="AJ231" s="402"/>
      <c r="AK231" s="402"/>
      <c r="AL231" s="402"/>
      <c r="AM231" s="496"/>
    </row>
    <row r="232" spans="1:39" s="281" customFormat="1" ht="16" hidden="1" outlineLevel="1">
      <c r="A232" s="500"/>
      <c r="B232" s="312"/>
      <c r="C232" s="310"/>
      <c r="D232" s="289"/>
      <c r="E232" s="289"/>
      <c r="F232" s="289"/>
      <c r="G232" s="289"/>
      <c r="H232" s="289"/>
      <c r="I232" s="289"/>
      <c r="J232" s="289"/>
      <c r="K232" s="289"/>
      <c r="L232" s="289"/>
      <c r="M232" s="289"/>
      <c r="N232" s="289"/>
      <c r="O232" s="289"/>
      <c r="P232" s="289"/>
      <c r="Q232" s="289"/>
      <c r="R232" s="289"/>
      <c r="S232" s="289"/>
      <c r="T232" s="289"/>
      <c r="U232" s="289"/>
      <c r="V232" s="289"/>
      <c r="W232" s="289"/>
      <c r="X232" s="289"/>
      <c r="Y232" s="407"/>
      <c r="Z232" s="408"/>
      <c r="AA232" s="407"/>
      <c r="AB232" s="407"/>
      <c r="AC232" s="407"/>
      <c r="AD232" s="407"/>
      <c r="AE232" s="407"/>
      <c r="AF232" s="407"/>
      <c r="AG232" s="407"/>
      <c r="AH232" s="407"/>
      <c r="AI232" s="407"/>
      <c r="AJ232" s="407"/>
      <c r="AK232" s="407"/>
      <c r="AL232" s="407"/>
      <c r="AM232" s="311"/>
    </row>
    <row r="233" spans="1:39" ht="16" outlineLevel="1">
      <c r="A233" s="501"/>
      <c r="B233" s="286" t="s">
        <v>12</v>
      </c>
      <c r="C233" s="318"/>
      <c r="D233" s="288"/>
      <c r="E233" s="287"/>
      <c r="F233" s="287"/>
      <c r="G233" s="287"/>
      <c r="H233" s="287"/>
      <c r="I233" s="287"/>
      <c r="J233" s="287"/>
      <c r="K233" s="287"/>
      <c r="L233" s="287"/>
      <c r="M233" s="287"/>
      <c r="N233" s="289"/>
      <c r="O233" s="287"/>
      <c r="P233" s="287"/>
      <c r="Q233" s="287"/>
      <c r="R233" s="287"/>
      <c r="S233" s="287"/>
      <c r="T233" s="287"/>
      <c r="U233" s="287"/>
      <c r="V233" s="287"/>
      <c r="W233" s="287"/>
      <c r="X233" s="287"/>
      <c r="Y233" s="405"/>
      <c r="Z233" s="405"/>
      <c r="AA233" s="405"/>
      <c r="AB233" s="405"/>
      <c r="AC233" s="405"/>
      <c r="AD233" s="405"/>
      <c r="AE233" s="405"/>
      <c r="AF233" s="405"/>
      <c r="AG233" s="405"/>
      <c r="AH233" s="405"/>
      <c r="AI233" s="405"/>
      <c r="AJ233" s="405"/>
      <c r="AK233" s="405"/>
      <c r="AL233" s="405"/>
      <c r="AM233" s="290"/>
    </row>
    <row r="234" spans="1:39" ht="16" hidden="1" outlineLevel="1">
      <c r="B234" s="319"/>
      <c r="C234" s="289"/>
      <c r="D234" s="293"/>
      <c r="E234" s="293"/>
      <c r="F234" s="293"/>
      <c r="G234" s="293"/>
      <c r="H234" s="293"/>
      <c r="I234" s="293"/>
      <c r="J234" s="293"/>
      <c r="K234" s="293"/>
      <c r="L234" s="293"/>
      <c r="M234" s="293"/>
      <c r="N234" s="293"/>
      <c r="O234" s="293"/>
      <c r="P234" s="293"/>
      <c r="Q234" s="293"/>
      <c r="R234" s="293"/>
      <c r="S234" s="293"/>
      <c r="T234" s="293"/>
      <c r="U234" s="293"/>
      <c r="V234" s="293"/>
      <c r="W234" s="293"/>
      <c r="X234" s="293"/>
      <c r="Y234" s="417"/>
      <c r="Z234" s="406"/>
      <c r="AA234" s="460"/>
      <c r="AB234" s="406"/>
      <c r="AC234" s="406"/>
      <c r="AD234" s="406"/>
      <c r="AE234" s="406"/>
      <c r="AF234" s="406"/>
      <c r="AG234" s="406"/>
      <c r="AH234" s="406"/>
      <c r="AI234" s="406"/>
      <c r="AJ234" s="406"/>
      <c r="AK234" s="406"/>
      <c r="AL234" s="406"/>
      <c r="AM234" s="294"/>
    </row>
    <row r="235" spans="1:39" ht="16" hidden="1" outlineLevel="1">
      <c r="B235" s="292"/>
      <c r="C235" s="289"/>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02"/>
      <c r="Z235" s="402"/>
      <c r="AA235" s="402"/>
      <c r="AB235" s="402"/>
      <c r="AC235" s="402"/>
      <c r="AD235" s="402"/>
      <c r="AE235" s="402"/>
      <c r="AF235" s="402"/>
      <c r="AG235" s="402"/>
      <c r="AH235" s="402"/>
      <c r="AI235" s="402"/>
      <c r="AJ235" s="402"/>
      <c r="AK235" s="402"/>
      <c r="AL235" s="402"/>
      <c r="AM235" s="496"/>
    </row>
    <row r="236" spans="1:39" ht="16" hidden="1" outlineLevel="1">
      <c r="A236" s="503"/>
      <c r="B236" s="320"/>
      <c r="C236" s="289"/>
      <c r="D236" s="289"/>
      <c r="E236" s="289"/>
      <c r="F236" s="289"/>
      <c r="G236" s="289"/>
      <c r="H236" s="289"/>
      <c r="I236" s="289"/>
      <c r="J236" s="289"/>
      <c r="K236" s="289"/>
      <c r="L236" s="289"/>
      <c r="M236" s="289"/>
      <c r="N236" s="289"/>
      <c r="O236" s="289"/>
      <c r="P236" s="289"/>
      <c r="Q236" s="289"/>
      <c r="R236" s="289"/>
      <c r="S236" s="289"/>
      <c r="T236" s="289"/>
      <c r="U236" s="289"/>
      <c r="V236" s="289"/>
      <c r="W236" s="289"/>
      <c r="X236" s="289"/>
      <c r="Y236" s="414"/>
      <c r="Z236" s="415"/>
      <c r="AA236" s="415"/>
      <c r="AB236" s="415"/>
      <c r="AC236" s="415"/>
      <c r="AD236" s="415"/>
      <c r="AE236" s="415"/>
      <c r="AF236" s="415"/>
      <c r="AG236" s="415"/>
      <c r="AH236" s="415"/>
      <c r="AI236" s="415"/>
      <c r="AJ236" s="415"/>
      <c r="AK236" s="415"/>
      <c r="AL236" s="415"/>
      <c r="AM236" s="295"/>
    </row>
    <row r="237" spans="1:39" ht="17" outlineLevel="1">
      <c r="A237" s="500">
        <v>27</v>
      </c>
      <c r="B237" s="319" t="s">
        <v>13</v>
      </c>
      <c r="C237" s="289" t="s">
        <v>17</v>
      </c>
      <c r="D237" s="293">
        <v>321.79399999999998</v>
      </c>
      <c r="E237" s="293">
        <v>321.79418284407029</v>
      </c>
      <c r="F237" s="293">
        <v>321.79418284407029</v>
      </c>
      <c r="G237" s="293">
        <v>321.79418284407029</v>
      </c>
      <c r="H237" s="293">
        <v>321.79418284407029</v>
      </c>
      <c r="I237" s="293"/>
      <c r="J237" s="293"/>
      <c r="K237" s="293"/>
      <c r="L237" s="293"/>
      <c r="M237" s="293"/>
      <c r="N237" s="293">
        <v>12</v>
      </c>
      <c r="O237" s="293">
        <v>0.33200000000000002</v>
      </c>
      <c r="P237" s="293">
        <v>0.33214505735263034</v>
      </c>
      <c r="Q237" s="293">
        <v>0.33214505735263034</v>
      </c>
      <c r="R237" s="293">
        <v>0.33214505735263034</v>
      </c>
      <c r="S237" s="293">
        <v>0.33214505735263034</v>
      </c>
      <c r="T237" s="293"/>
      <c r="U237" s="293"/>
      <c r="V237" s="293"/>
      <c r="W237" s="293"/>
      <c r="X237" s="293"/>
      <c r="Y237" s="417"/>
      <c r="Z237" s="406"/>
      <c r="AA237" s="406"/>
      <c r="AB237" s="406"/>
      <c r="AC237" s="406"/>
      <c r="AD237" s="406"/>
      <c r="AE237" s="406"/>
      <c r="AF237" s="406">
        <v>1</v>
      </c>
      <c r="AG237" s="406"/>
      <c r="AH237" s="406"/>
      <c r="AI237" s="406"/>
      <c r="AJ237" s="406"/>
      <c r="AK237" s="406"/>
      <c r="AL237" s="406"/>
      <c r="AM237" s="294">
        <f>SUM(Y237:AL237)</f>
        <v>1</v>
      </c>
    </row>
    <row r="238" spans="1:39" ht="16" outlineLevel="1">
      <c r="B238" s="292" t="s">
        <v>230</v>
      </c>
      <c r="C238" s="289" t="s">
        <v>155</v>
      </c>
      <c r="D238" s="293"/>
      <c r="E238" s="293"/>
      <c r="F238" s="293"/>
      <c r="G238" s="293"/>
      <c r="H238" s="293"/>
      <c r="I238" s="293"/>
      <c r="J238" s="293"/>
      <c r="K238" s="293"/>
      <c r="L238" s="293"/>
      <c r="M238" s="293"/>
      <c r="N238" s="293">
        <f>N237</f>
        <v>12</v>
      </c>
      <c r="O238" s="293"/>
      <c r="P238" s="293"/>
      <c r="Q238" s="293"/>
      <c r="R238" s="293"/>
      <c r="S238" s="293"/>
      <c r="T238" s="293"/>
      <c r="U238" s="293"/>
      <c r="V238" s="293"/>
      <c r="W238" s="293"/>
      <c r="X238" s="293"/>
      <c r="Y238" s="402">
        <f>Y237</f>
        <v>0</v>
      </c>
      <c r="Z238" s="402">
        <f>Z237</f>
        <v>0</v>
      </c>
      <c r="AA238" s="402">
        <f t="shared" ref="AA238:AL238" si="24">AA237</f>
        <v>0</v>
      </c>
      <c r="AB238" s="402">
        <f t="shared" si="24"/>
        <v>0</v>
      </c>
      <c r="AC238" s="402">
        <f t="shared" si="24"/>
        <v>0</v>
      </c>
      <c r="AD238" s="402">
        <f t="shared" si="24"/>
        <v>0</v>
      </c>
      <c r="AE238" s="402">
        <f t="shared" si="24"/>
        <v>0</v>
      </c>
      <c r="AF238" s="402">
        <f t="shared" si="24"/>
        <v>1</v>
      </c>
      <c r="AG238" s="402">
        <f t="shared" si="24"/>
        <v>0</v>
      </c>
      <c r="AH238" s="402">
        <f t="shared" si="24"/>
        <v>0</v>
      </c>
      <c r="AI238" s="402">
        <f t="shared" si="24"/>
        <v>0</v>
      </c>
      <c r="AJ238" s="402">
        <f t="shared" si="24"/>
        <v>0</v>
      </c>
      <c r="AK238" s="402">
        <f t="shared" si="24"/>
        <v>0</v>
      </c>
      <c r="AL238" s="402">
        <f t="shared" si="24"/>
        <v>0</v>
      </c>
      <c r="AM238" s="496"/>
    </row>
    <row r="239" spans="1:39" ht="16" hidden="1" outlineLevel="1">
      <c r="A239" s="503"/>
      <c r="B239" s="321"/>
      <c r="C239" s="298"/>
      <c r="D239" s="289"/>
      <c r="E239" s="289"/>
      <c r="F239" s="289"/>
      <c r="G239" s="289"/>
      <c r="H239" s="289"/>
      <c r="I239" s="289"/>
      <c r="J239" s="289"/>
      <c r="K239" s="289"/>
      <c r="L239" s="289"/>
      <c r="M239" s="289"/>
      <c r="N239" s="298"/>
      <c r="O239" s="289"/>
      <c r="P239" s="289"/>
      <c r="Q239" s="289"/>
      <c r="R239" s="289"/>
      <c r="S239" s="289"/>
      <c r="T239" s="289"/>
      <c r="U239" s="289"/>
      <c r="V239" s="289"/>
      <c r="W239" s="289"/>
      <c r="X239" s="289"/>
      <c r="Y239" s="403"/>
      <c r="Z239" s="403"/>
      <c r="AA239" s="403"/>
      <c r="AB239" s="403"/>
      <c r="AC239" s="403"/>
      <c r="AD239" s="403"/>
      <c r="AE239" s="403"/>
      <c r="AF239" s="403"/>
      <c r="AG239" s="403"/>
      <c r="AH239" s="403"/>
      <c r="AI239" s="403"/>
      <c r="AJ239" s="403"/>
      <c r="AK239" s="403"/>
      <c r="AL239" s="403"/>
      <c r="AM239" s="304"/>
    </row>
    <row r="240" spans="1:39" ht="16" hidden="1" outlineLevel="1">
      <c r="B240" s="319"/>
      <c r="C240" s="289"/>
      <c r="D240" s="293"/>
      <c r="E240" s="293"/>
      <c r="F240" s="293"/>
      <c r="G240" s="293"/>
      <c r="H240" s="293"/>
      <c r="I240" s="293"/>
      <c r="J240" s="293"/>
      <c r="K240" s="293"/>
      <c r="L240" s="293"/>
      <c r="M240" s="293"/>
      <c r="N240" s="293"/>
      <c r="O240" s="293"/>
      <c r="P240" s="293"/>
      <c r="Q240" s="293"/>
      <c r="R240" s="293"/>
      <c r="S240" s="293"/>
      <c r="T240" s="293"/>
      <c r="U240" s="293"/>
      <c r="V240" s="293"/>
      <c r="W240" s="293"/>
      <c r="X240" s="293"/>
      <c r="Y240" s="417"/>
      <c r="Z240" s="406"/>
      <c r="AA240" s="406"/>
      <c r="AB240" s="406"/>
      <c r="AC240" s="406"/>
      <c r="AD240" s="406"/>
      <c r="AE240" s="406"/>
      <c r="AF240" s="406"/>
      <c r="AG240" s="406"/>
      <c r="AH240" s="406"/>
      <c r="AI240" s="406"/>
      <c r="AJ240" s="406"/>
      <c r="AK240" s="406"/>
      <c r="AL240" s="406"/>
      <c r="AM240" s="294"/>
    </row>
    <row r="241" spans="1:39" ht="16" hidden="1" outlineLevel="1">
      <c r="B241" s="292"/>
      <c r="C241" s="289"/>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02"/>
      <c r="Z241" s="402"/>
      <c r="AA241" s="402"/>
      <c r="AB241" s="402"/>
      <c r="AC241" s="402"/>
      <c r="AD241" s="402"/>
      <c r="AE241" s="402"/>
      <c r="AF241" s="402"/>
      <c r="AG241" s="402"/>
      <c r="AH241" s="402"/>
      <c r="AI241" s="402"/>
      <c r="AJ241" s="402"/>
      <c r="AK241" s="402"/>
      <c r="AL241" s="402"/>
      <c r="AM241" s="496"/>
    </row>
    <row r="242" spans="1:39" ht="16" hidden="1" outlineLevel="1">
      <c r="A242" s="503"/>
      <c r="B242" s="320"/>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403"/>
      <c r="Z242" s="403"/>
      <c r="AA242" s="403"/>
      <c r="AB242" s="403"/>
      <c r="AC242" s="403"/>
      <c r="AD242" s="403"/>
      <c r="AE242" s="403"/>
      <c r="AF242" s="403"/>
      <c r="AG242" s="403"/>
      <c r="AH242" s="403"/>
      <c r="AI242" s="403"/>
      <c r="AJ242" s="403"/>
      <c r="AK242" s="403"/>
      <c r="AL242" s="403"/>
      <c r="AM242" s="304"/>
    </row>
    <row r="243" spans="1:39" ht="16" hidden="1" outlineLevel="1">
      <c r="B243" s="322"/>
      <c r="C243" s="289"/>
      <c r="D243" s="293"/>
      <c r="E243" s="293"/>
      <c r="F243" s="293"/>
      <c r="G243" s="293"/>
      <c r="H243" s="293"/>
      <c r="I243" s="293"/>
      <c r="J243" s="293"/>
      <c r="K243" s="293"/>
      <c r="L243" s="293"/>
      <c r="M243" s="293"/>
      <c r="N243" s="293"/>
      <c r="O243" s="293"/>
      <c r="P243" s="293"/>
      <c r="Q243" s="293"/>
      <c r="R243" s="293"/>
      <c r="S243" s="293"/>
      <c r="T243" s="293"/>
      <c r="U243" s="293"/>
      <c r="V243" s="293"/>
      <c r="W243" s="293"/>
      <c r="X243" s="293"/>
      <c r="Y243" s="417"/>
      <c r="Z243" s="406"/>
      <c r="AA243" s="406"/>
      <c r="AB243" s="406"/>
      <c r="AC243" s="406"/>
      <c r="AD243" s="406"/>
      <c r="AE243" s="406"/>
      <c r="AF243" s="406"/>
      <c r="AG243" s="406"/>
      <c r="AH243" s="406"/>
      <c r="AI243" s="406"/>
      <c r="AJ243" s="406"/>
      <c r="AK243" s="406"/>
      <c r="AL243" s="406"/>
      <c r="AM243" s="294"/>
    </row>
    <row r="244" spans="1:39" ht="16" hidden="1" outlineLevel="1">
      <c r="B244" s="322"/>
      <c r="C244" s="289"/>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02"/>
      <c r="Z244" s="402"/>
      <c r="AA244" s="402"/>
      <c r="AB244" s="402"/>
      <c r="AC244" s="402"/>
      <c r="AD244" s="402"/>
      <c r="AE244" s="402"/>
      <c r="AF244" s="402"/>
      <c r="AG244" s="402"/>
      <c r="AH244" s="402"/>
      <c r="AI244" s="402"/>
      <c r="AJ244" s="402"/>
      <c r="AK244" s="402"/>
      <c r="AL244" s="402"/>
      <c r="AM244" s="496"/>
    </row>
    <row r="245" spans="1:39" ht="16" hidden="1" outlineLevel="1">
      <c r="B245" s="322"/>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414"/>
      <c r="Z245" s="414"/>
      <c r="AA245" s="414"/>
      <c r="AB245" s="414"/>
      <c r="AC245" s="414"/>
      <c r="AD245" s="414"/>
      <c r="AE245" s="414"/>
      <c r="AF245" s="414"/>
      <c r="AG245" s="414"/>
      <c r="AH245" s="414"/>
      <c r="AI245" s="414"/>
      <c r="AJ245" s="414"/>
      <c r="AK245" s="414"/>
      <c r="AL245" s="414"/>
      <c r="AM245" s="311"/>
    </row>
    <row r="246" spans="1:39" s="281" customFormat="1" ht="16" hidden="1" outlineLevel="1">
      <c r="A246" s="500"/>
      <c r="B246" s="322"/>
      <c r="C246" s="289"/>
      <c r="D246" s="293"/>
      <c r="E246" s="293"/>
      <c r="F246" s="293"/>
      <c r="G246" s="293"/>
      <c r="H246" s="293"/>
      <c r="I246" s="293"/>
      <c r="J246" s="293"/>
      <c r="K246" s="293"/>
      <c r="L246" s="293"/>
      <c r="M246" s="293"/>
      <c r="N246" s="293"/>
      <c r="O246" s="293"/>
      <c r="P246" s="293"/>
      <c r="Q246" s="293"/>
      <c r="R246" s="293"/>
      <c r="S246" s="293"/>
      <c r="T246" s="293"/>
      <c r="U246" s="293"/>
      <c r="V246" s="293"/>
      <c r="W246" s="293"/>
      <c r="X246" s="293"/>
      <c r="Y246" s="401"/>
      <c r="Z246" s="401"/>
      <c r="AA246" s="401"/>
      <c r="AB246" s="401"/>
      <c r="AC246" s="401"/>
      <c r="AD246" s="401"/>
      <c r="AE246" s="401"/>
      <c r="AF246" s="401"/>
      <c r="AG246" s="401"/>
      <c r="AH246" s="401"/>
      <c r="AI246" s="401"/>
      <c r="AJ246" s="401"/>
      <c r="AK246" s="401"/>
      <c r="AL246" s="401"/>
      <c r="AM246" s="294"/>
    </row>
    <row r="247" spans="1:39" s="281" customFormat="1" ht="16" hidden="1" outlineLevel="1">
      <c r="A247" s="500"/>
      <c r="B247" s="322"/>
      <c r="C247" s="289"/>
      <c r="D247" s="293"/>
      <c r="E247" s="293"/>
      <c r="F247" s="293"/>
      <c r="G247" s="293"/>
      <c r="H247" s="293"/>
      <c r="I247" s="293"/>
      <c r="J247" s="293"/>
      <c r="K247" s="293"/>
      <c r="L247" s="293"/>
      <c r="M247" s="293"/>
      <c r="N247" s="293"/>
      <c r="O247" s="293"/>
      <c r="P247" s="293"/>
      <c r="Q247" s="293"/>
      <c r="R247" s="293"/>
      <c r="S247" s="293"/>
      <c r="T247" s="293"/>
      <c r="U247" s="293"/>
      <c r="V247" s="293"/>
      <c r="W247" s="293"/>
      <c r="X247" s="293"/>
      <c r="Y247" s="402"/>
      <c r="Z247" s="402"/>
      <c r="AA247" s="402"/>
      <c r="AB247" s="402"/>
      <c r="AC247" s="402"/>
      <c r="AD247" s="402"/>
      <c r="AE247" s="402"/>
      <c r="AF247" s="402"/>
      <c r="AG247" s="402"/>
      <c r="AH247" s="402"/>
      <c r="AI247" s="402"/>
      <c r="AJ247" s="402"/>
      <c r="AK247" s="402"/>
      <c r="AL247" s="402"/>
      <c r="AM247" s="496"/>
    </row>
    <row r="248" spans="1:39" s="281" customFormat="1" ht="16" hidden="1" outlineLevel="1">
      <c r="A248" s="500"/>
      <c r="B248" s="322"/>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403"/>
      <c r="Z248" s="403"/>
      <c r="AA248" s="403"/>
      <c r="AB248" s="403"/>
      <c r="AC248" s="403"/>
      <c r="AD248" s="403"/>
      <c r="AE248" s="403"/>
      <c r="AF248" s="403"/>
      <c r="AG248" s="403"/>
      <c r="AH248" s="403"/>
      <c r="AI248" s="403"/>
      <c r="AJ248" s="403"/>
      <c r="AK248" s="403"/>
      <c r="AL248" s="403"/>
      <c r="AM248" s="311"/>
    </row>
    <row r="249" spans="1:39" s="281" customFormat="1" ht="16" hidden="1" outlineLevel="1">
      <c r="A249" s="500"/>
      <c r="B249" s="286"/>
      <c r="C249" s="289"/>
      <c r="D249" s="289"/>
      <c r="E249" s="289"/>
      <c r="F249" s="289"/>
      <c r="G249" s="289"/>
      <c r="H249" s="289"/>
      <c r="I249" s="289"/>
      <c r="J249" s="289"/>
      <c r="K249" s="289"/>
      <c r="L249" s="289"/>
      <c r="M249" s="289"/>
      <c r="N249" s="289"/>
      <c r="O249" s="289"/>
      <c r="P249" s="289"/>
      <c r="Q249" s="289"/>
      <c r="R249" s="289"/>
      <c r="S249" s="289"/>
      <c r="T249" s="289"/>
      <c r="U249" s="289"/>
      <c r="V249" s="289"/>
      <c r="W249" s="289"/>
      <c r="X249" s="289"/>
      <c r="Y249" s="403"/>
      <c r="Z249" s="403"/>
      <c r="AA249" s="403"/>
      <c r="AB249" s="403"/>
      <c r="AC249" s="403"/>
      <c r="AD249" s="403"/>
      <c r="AE249" s="403"/>
      <c r="AF249" s="403"/>
      <c r="AG249" s="403"/>
      <c r="AH249" s="403"/>
      <c r="AI249" s="403"/>
      <c r="AJ249" s="403"/>
      <c r="AK249" s="403"/>
      <c r="AL249" s="403"/>
      <c r="AM249" s="311"/>
    </row>
    <row r="250" spans="1:39" s="281" customFormat="1" ht="16" hidden="1" outlineLevel="1">
      <c r="A250" s="500"/>
      <c r="B250" s="322"/>
      <c r="C250" s="289"/>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401"/>
      <c r="Z250" s="401"/>
      <c r="AA250" s="401"/>
      <c r="AB250" s="401"/>
      <c r="AC250" s="401"/>
      <c r="AD250" s="401"/>
      <c r="AE250" s="401"/>
      <c r="AF250" s="401"/>
      <c r="AG250" s="401"/>
      <c r="AH250" s="401"/>
      <c r="AI250" s="401"/>
      <c r="AJ250" s="401"/>
      <c r="AK250" s="401"/>
      <c r="AL250" s="401"/>
      <c r="AM250" s="294"/>
    </row>
    <row r="251" spans="1:39" s="281" customFormat="1" ht="16" hidden="1" outlineLevel="1">
      <c r="A251" s="500"/>
      <c r="B251" s="322"/>
      <c r="C251" s="289"/>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02"/>
      <c r="Z251" s="402"/>
      <c r="AA251" s="402"/>
      <c r="AB251" s="402"/>
      <c r="AC251" s="402"/>
      <c r="AD251" s="402"/>
      <c r="AE251" s="402"/>
      <c r="AF251" s="402"/>
      <c r="AG251" s="402"/>
      <c r="AH251" s="402"/>
      <c r="AI251" s="402"/>
      <c r="AJ251" s="402"/>
      <c r="AK251" s="402"/>
      <c r="AL251" s="402"/>
      <c r="AM251" s="496"/>
    </row>
    <row r="252" spans="1:39" s="281" customFormat="1" ht="16" hidden="1" outlineLevel="1">
      <c r="A252" s="500"/>
      <c r="B252" s="322"/>
      <c r="C252" s="289"/>
      <c r="D252" s="289"/>
      <c r="E252" s="289"/>
      <c r="F252" s="289"/>
      <c r="G252" s="289"/>
      <c r="H252" s="289"/>
      <c r="I252" s="289"/>
      <c r="J252" s="289"/>
      <c r="K252" s="289"/>
      <c r="L252" s="289"/>
      <c r="M252" s="289"/>
      <c r="N252" s="289"/>
      <c r="O252" s="289"/>
      <c r="P252" s="289"/>
      <c r="Q252" s="289"/>
      <c r="R252" s="289"/>
      <c r="S252" s="289"/>
      <c r="T252" s="289"/>
      <c r="U252" s="289"/>
      <c r="V252" s="289"/>
      <c r="W252" s="289"/>
      <c r="X252" s="289"/>
      <c r="Y252" s="403"/>
      <c r="Z252" s="403"/>
      <c r="AA252" s="403"/>
      <c r="AB252" s="403"/>
      <c r="AC252" s="403"/>
      <c r="AD252" s="403"/>
      <c r="AE252" s="403"/>
      <c r="AF252" s="403"/>
      <c r="AG252" s="403"/>
      <c r="AH252" s="403"/>
      <c r="AI252" s="403"/>
      <c r="AJ252" s="403"/>
      <c r="AK252" s="403"/>
      <c r="AL252" s="403"/>
      <c r="AM252" s="311"/>
    </row>
    <row r="253" spans="1:39" s="281" customFormat="1" ht="16" hidden="1" outlineLevel="1">
      <c r="A253" s="500"/>
      <c r="B253" s="322"/>
      <c r="C253" s="289"/>
      <c r="D253" s="293"/>
      <c r="E253" s="293"/>
      <c r="F253" s="293"/>
      <c r="G253" s="293"/>
      <c r="H253" s="293"/>
      <c r="I253" s="293"/>
      <c r="J253" s="293"/>
      <c r="K253" s="293"/>
      <c r="L253" s="293"/>
      <c r="M253" s="293"/>
      <c r="N253" s="293"/>
      <c r="O253" s="293"/>
      <c r="P253" s="293"/>
      <c r="Q253" s="293"/>
      <c r="R253" s="293"/>
      <c r="S253" s="293"/>
      <c r="T253" s="293"/>
      <c r="U253" s="293"/>
      <c r="V253" s="293"/>
      <c r="W253" s="293"/>
      <c r="X253" s="293"/>
      <c r="Y253" s="401"/>
      <c r="Z253" s="401"/>
      <c r="AA253" s="401"/>
      <c r="AB253" s="401"/>
      <c r="AC253" s="401"/>
      <c r="AD253" s="401"/>
      <c r="AE253" s="401"/>
      <c r="AF253" s="401"/>
      <c r="AG253" s="401"/>
      <c r="AH253" s="401"/>
      <c r="AI253" s="401"/>
      <c r="AJ253" s="401"/>
      <c r="AK253" s="401"/>
      <c r="AL253" s="401"/>
      <c r="AM253" s="294"/>
    </row>
    <row r="254" spans="1:39" s="281" customFormat="1" ht="16" hidden="1" outlineLevel="1">
      <c r="A254" s="500"/>
      <c r="B254" s="322"/>
      <c r="C254" s="289"/>
      <c r="D254" s="293"/>
      <c r="E254" s="293"/>
      <c r="F254" s="293"/>
      <c r="G254" s="293"/>
      <c r="H254" s="293"/>
      <c r="I254" s="293"/>
      <c r="J254" s="293"/>
      <c r="K254" s="293"/>
      <c r="L254" s="293"/>
      <c r="M254" s="293"/>
      <c r="N254" s="293"/>
      <c r="O254" s="293"/>
      <c r="P254" s="293"/>
      <c r="Q254" s="293"/>
      <c r="R254" s="293"/>
      <c r="S254" s="293"/>
      <c r="T254" s="293"/>
      <c r="U254" s="293"/>
      <c r="V254" s="293"/>
      <c r="W254" s="293"/>
      <c r="X254" s="293"/>
      <c r="Y254" s="402"/>
      <c r="Z254" s="402"/>
      <c r="AA254" s="402"/>
      <c r="AB254" s="402"/>
      <c r="AC254" s="402"/>
      <c r="AD254" s="402"/>
      <c r="AE254" s="402"/>
      <c r="AF254" s="402"/>
      <c r="AG254" s="402"/>
      <c r="AH254" s="402"/>
      <c r="AI254" s="402"/>
      <c r="AJ254" s="402"/>
      <c r="AK254" s="402"/>
      <c r="AL254" s="402"/>
      <c r="AM254" s="496"/>
    </row>
    <row r="255" spans="1:39" s="281" customFormat="1" ht="16" hidden="1" outlineLevel="1">
      <c r="A255" s="500"/>
      <c r="B255" s="322"/>
      <c r="C255" s="289"/>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403"/>
      <c r="Z255" s="403"/>
      <c r="AA255" s="403"/>
      <c r="AB255" s="403"/>
      <c r="AC255" s="403"/>
      <c r="AD255" s="403"/>
      <c r="AE255" s="403"/>
      <c r="AF255" s="403"/>
      <c r="AG255" s="403"/>
      <c r="AH255" s="403"/>
      <c r="AI255" s="403"/>
      <c r="AJ255" s="403"/>
      <c r="AK255" s="403"/>
      <c r="AL255" s="403"/>
      <c r="AM255" s="311"/>
    </row>
    <row r="256" spans="1:39" s="281" customFormat="1" ht="16" hidden="1" outlineLevel="1">
      <c r="A256" s="500"/>
      <c r="B256" s="322"/>
      <c r="C256" s="289"/>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401"/>
      <c r="Z256" s="401"/>
      <c r="AA256" s="401"/>
      <c r="AB256" s="401"/>
      <c r="AC256" s="401"/>
      <c r="AD256" s="401"/>
      <c r="AE256" s="401"/>
      <c r="AF256" s="401"/>
      <c r="AG256" s="401"/>
      <c r="AH256" s="401"/>
      <c r="AI256" s="401"/>
      <c r="AJ256" s="401"/>
      <c r="AK256" s="401"/>
      <c r="AL256" s="401"/>
      <c r="AM256" s="294"/>
    </row>
    <row r="257" spans="1:41" s="281" customFormat="1" ht="16" hidden="1" outlineLevel="1">
      <c r="A257" s="500"/>
      <c r="B257" s="322"/>
      <c r="C257" s="289"/>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402"/>
      <c r="Z257" s="402"/>
      <c r="AA257" s="402"/>
      <c r="AB257" s="402"/>
      <c r="AC257" s="402"/>
      <c r="AD257" s="402"/>
      <c r="AE257" s="402"/>
      <c r="AF257" s="402"/>
      <c r="AG257" s="402"/>
      <c r="AH257" s="402"/>
      <c r="AI257" s="402"/>
      <c r="AJ257" s="402"/>
      <c r="AK257" s="402"/>
      <c r="AL257" s="402"/>
      <c r="AM257" s="496"/>
    </row>
    <row r="258" spans="1:41" ht="16" outlineLevel="1">
      <c r="B258" s="313"/>
      <c r="C258" s="323"/>
      <c r="D258" s="324"/>
      <c r="E258" s="324"/>
      <c r="F258" s="324"/>
      <c r="G258" s="324"/>
      <c r="H258" s="324"/>
      <c r="I258" s="324"/>
      <c r="J258" s="324"/>
      <c r="K258" s="324"/>
      <c r="L258" s="324"/>
      <c r="M258" s="324"/>
      <c r="N258" s="324"/>
      <c r="O258" s="324"/>
      <c r="P258" s="324"/>
      <c r="Q258" s="324"/>
      <c r="R258" s="324"/>
      <c r="S258" s="324"/>
      <c r="T258" s="324"/>
      <c r="U258" s="324"/>
      <c r="V258" s="324"/>
      <c r="W258" s="324"/>
      <c r="X258" s="324"/>
      <c r="Y258" s="299"/>
      <c r="Z258" s="299"/>
      <c r="AA258" s="299"/>
      <c r="AB258" s="299"/>
      <c r="AC258" s="299"/>
      <c r="AD258" s="299"/>
      <c r="AE258" s="299"/>
      <c r="AF258" s="299"/>
      <c r="AG258" s="299"/>
      <c r="AH258" s="299"/>
      <c r="AI258" s="299"/>
      <c r="AJ258" s="299"/>
      <c r="AK258" s="299"/>
      <c r="AL258" s="299"/>
      <c r="AM258" s="304"/>
    </row>
    <row r="259" spans="1:41" ht="17" outlineLevel="1">
      <c r="B259" s="737" t="s">
        <v>719</v>
      </c>
      <c r="C259" s="303"/>
      <c r="D259" s="289">
        <f>SUM(D154:D257)</f>
        <v>1971785.9530000002</v>
      </c>
      <c r="E259" s="289"/>
      <c r="F259" s="289"/>
      <c r="G259" s="289"/>
      <c r="H259" s="289"/>
      <c r="I259" s="289"/>
      <c r="J259" s="289"/>
      <c r="K259" s="289"/>
      <c r="L259" s="289"/>
      <c r="M259" s="289"/>
      <c r="N259" s="289"/>
      <c r="O259" s="289">
        <f>SUM(O154:O257)</f>
        <v>449.745</v>
      </c>
      <c r="P259" s="289"/>
      <c r="Q259" s="289"/>
      <c r="R259" s="289"/>
      <c r="S259" s="289"/>
      <c r="T259" s="289"/>
      <c r="U259" s="289"/>
      <c r="V259" s="289"/>
      <c r="W259" s="289"/>
      <c r="X259" s="289"/>
      <c r="Y259" s="741"/>
      <c r="Z259" s="741"/>
      <c r="AA259" s="741"/>
      <c r="AB259" s="741"/>
      <c r="AC259" s="741"/>
      <c r="AD259" s="741"/>
      <c r="AE259" s="741"/>
      <c r="AF259" s="741"/>
      <c r="AG259" s="741"/>
      <c r="AH259" s="744"/>
      <c r="AI259" s="744"/>
      <c r="AJ259" s="744"/>
      <c r="AK259" s="744"/>
      <c r="AL259" s="744"/>
      <c r="AM259" s="740"/>
    </row>
    <row r="260" spans="1:41" ht="16">
      <c r="B260" s="325" t="s">
        <v>231</v>
      </c>
      <c r="C260" s="327"/>
      <c r="D260" s="327">
        <f>SUM(D154:D257)</f>
        <v>1971785.9530000002</v>
      </c>
      <c r="E260" s="327"/>
      <c r="F260" s="327"/>
      <c r="G260" s="327"/>
      <c r="H260" s="327"/>
      <c r="I260" s="327"/>
      <c r="J260" s="327"/>
      <c r="K260" s="327"/>
      <c r="L260" s="327"/>
      <c r="M260" s="327"/>
      <c r="N260" s="327"/>
      <c r="O260" s="327">
        <f>SUM(O259)</f>
        <v>449.745</v>
      </c>
      <c r="P260" s="327"/>
      <c r="Q260" s="327"/>
      <c r="R260" s="327"/>
      <c r="S260" s="327"/>
      <c r="T260" s="327"/>
      <c r="U260" s="327"/>
      <c r="V260" s="327"/>
      <c r="W260" s="327"/>
      <c r="X260" s="327"/>
      <c r="Y260" s="327">
        <f>IF(Y152="kWh",SUMPRODUCT(D154:D257,Y154:Y257))</f>
        <v>0</v>
      </c>
      <c r="Z260" s="327">
        <f>IF(Z152="kWh",SUMPRODUCT(D154:D257,Z154:Z257))</f>
        <v>0</v>
      </c>
      <c r="AA260" s="327">
        <f>IF(AA152="kW",SUMPRODUCT(N154:N257,O154:O257,AA154:AA257),SUMPRODUCT(D154:D257,AA154:AA257))</f>
        <v>0</v>
      </c>
      <c r="AB260" s="327">
        <f>IF(AB152="kW",SUMPRODUCT(N154:N257,O154:O257,AB154:AB257),SUMPRODUCT(D154:D257,AB154:AB257))</f>
        <v>0</v>
      </c>
      <c r="AC260" s="327">
        <f>IF(AC152="kW",SUMPRODUCT(N154:N257,O154:O257,AC154:AC257),SUMPRODUCT(D154:D257,AC154:AC257))</f>
        <v>0</v>
      </c>
      <c r="AD260" s="327">
        <f>IF(AD152="kW",SUMPRODUCT(N154:N257,O154:O257,AD154:AD257),SUMPRODUCT(D154:D257,AD154:AD257))</f>
        <v>281046.81700000004</v>
      </c>
      <c r="AE260" s="327">
        <f>IF(AE152="kW",SUMPRODUCT(N154:N257,O154:O257,AE154:AE257),SUMPRODUCT(D154:D257,AE154:AE257))</f>
        <v>1690417.3419999999</v>
      </c>
      <c r="AF260" s="327">
        <f>IF(AF152="kW",SUMPRODUCT(N154:N257,O154:O257,AF154:AF257),SUMPRODUCT(D154:D257,AF154:AF257))</f>
        <v>3.984</v>
      </c>
      <c r="AG260" s="327">
        <f>IF(AG152="kW",SUMPRODUCT(N154:N257,O154:O257,AG154:AG257),SUMPRODUCT(D154:D257,AG154:AG257))</f>
        <v>0</v>
      </c>
      <c r="AH260" s="327">
        <f>IF(AH152="kW",SUMPRODUCT(N154:N257,O154:O257,AH154:AH257),SUMPRODUCT(D154:D257,AH154:AH257))</f>
        <v>0</v>
      </c>
      <c r="AI260" s="327">
        <f>IF(AI152="kW",SUMPRODUCT(N154:N257,O154:O257,AI154:AI257),SUMPRODUCT(D154:D257,AI154:AI257))</f>
        <v>0</v>
      </c>
      <c r="AJ260" s="327">
        <f>IF(AJ152="kW",SUMPRODUCT(N154:N257,O154:O257,AJ154:AJ257),SUMPRODUCT(D154:D257,AJ154:AJ257))</f>
        <v>0</v>
      </c>
      <c r="AK260" s="327">
        <f>IF(AK152="kW",SUMPRODUCT(N154:N257,O154:O257,AK154:AK257),SUMPRODUCT(D154:D257,AK154:AK257))</f>
        <v>0</v>
      </c>
      <c r="AL260" s="327">
        <f>IF(AL152="kW",SUMPRODUCT(N154:N257,O154:O257,AL154:AL257),SUMPRODUCT(D154:D257,AL154:AL257))</f>
        <v>0</v>
      </c>
      <c r="AM260" s="328"/>
    </row>
    <row r="261" spans="1:41" ht="16">
      <c r="B261" s="329" t="s">
        <v>232</v>
      </c>
      <c r="C261" s="326"/>
      <c r="D261" s="326"/>
      <c r="E261" s="326"/>
      <c r="F261" s="326"/>
      <c r="G261" s="326"/>
      <c r="H261" s="326"/>
      <c r="I261" s="326"/>
      <c r="J261" s="326"/>
      <c r="K261" s="326"/>
      <c r="L261" s="326"/>
      <c r="M261" s="326"/>
      <c r="N261" s="326"/>
      <c r="O261" s="326"/>
      <c r="P261" s="326"/>
      <c r="Q261" s="326"/>
      <c r="R261" s="326"/>
      <c r="S261" s="326"/>
      <c r="T261" s="326"/>
      <c r="U261" s="326"/>
      <c r="V261" s="326"/>
      <c r="W261" s="326"/>
      <c r="X261" s="326"/>
      <c r="Y261" s="326">
        <f>HLOOKUP(Y151,'2. LRAMVA Threshold'!$B$42:$Q$53,4,FALSE)</f>
        <v>0</v>
      </c>
      <c r="Z261" s="326">
        <f>HLOOKUP(Z151,'2. LRAMVA Threshold'!$B$42:$Q$53,4,FALSE)</f>
        <v>0</v>
      </c>
      <c r="AA261" s="326">
        <f>HLOOKUP(AA151,'2. LRAMVA Threshold'!$B$42:$Q$53,4,FALSE)</f>
        <v>0</v>
      </c>
      <c r="AB261" s="326">
        <f>HLOOKUP(AB151,'2. LRAMVA Threshold'!$B$42:$Q$53,4,FALSE)</f>
        <v>0</v>
      </c>
      <c r="AC261" s="326">
        <f>HLOOKUP(AC151,'2. LRAMVA Threshold'!$B$42:$Q$53,4,FALSE)</f>
        <v>0</v>
      </c>
      <c r="AD261" s="326">
        <f>HLOOKUP(AD151,'2. LRAMVA Threshold'!$B$42:$Q$53,4,FALSE)</f>
        <v>0</v>
      </c>
      <c r="AE261" s="326">
        <f>HLOOKUP(AE151,'2. LRAMVA Threshold'!$B$42:$Q$53,4,FALSE)</f>
        <v>0</v>
      </c>
      <c r="AF261" s="326">
        <f>HLOOKUP(AF151,'2. LRAMVA Threshold'!$B$42:$Q$53,4,FALSE)</f>
        <v>0</v>
      </c>
      <c r="AG261" s="326">
        <f>HLOOKUP(AG151,'2. LRAMVA Threshold'!$B$42:$Q$53,4,FALSE)</f>
        <v>0</v>
      </c>
      <c r="AH261" s="326">
        <f>HLOOKUP(AH151,'2. LRAMVA Threshold'!$B$42:$Q$53,4,FALSE)</f>
        <v>0</v>
      </c>
      <c r="AI261" s="326">
        <f>HLOOKUP(AI151,'2. LRAMVA Threshold'!$B$42:$Q$53,4,FALSE)</f>
        <v>0</v>
      </c>
      <c r="AJ261" s="326">
        <f>HLOOKUP(AJ151,'2. LRAMVA Threshold'!$B$42:$Q$53,4,FALSE)</f>
        <v>0</v>
      </c>
      <c r="AK261" s="326">
        <f>HLOOKUP(AK151,'2. LRAMVA Threshold'!$B$42:$Q$53,4,FALSE)</f>
        <v>0</v>
      </c>
      <c r="AL261" s="326">
        <f>HLOOKUP(AL151,'2. LRAMVA Threshold'!$B$42:$Q$53,4,FALSE)</f>
        <v>0</v>
      </c>
      <c r="AM261" s="330"/>
    </row>
    <row r="262" spans="1:41" ht="16">
      <c r="B262" s="322"/>
      <c r="C262" s="331"/>
      <c r="D262" s="332"/>
      <c r="E262" s="332"/>
      <c r="F262" s="332"/>
      <c r="G262" s="332"/>
      <c r="H262" s="332"/>
      <c r="I262" s="332"/>
      <c r="J262" s="332"/>
      <c r="K262" s="332"/>
      <c r="L262" s="332"/>
      <c r="M262" s="332"/>
      <c r="N262" s="332"/>
      <c r="O262" s="333"/>
      <c r="P262" s="332"/>
      <c r="Q262" s="332"/>
      <c r="R262" s="332"/>
      <c r="S262" s="334"/>
      <c r="T262" s="334"/>
      <c r="U262" s="334"/>
      <c r="V262" s="334"/>
      <c r="W262" s="332"/>
      <c r="X262" s="332"/>
      <c r="Y262" s="298"/>
      <c r="Z262" s="298"/>
      <c r="AA262" s="298"/>
      <c r="AB262" s="298"/>
      <c r="AC262" s="298"/>
      <c r="AD262" s="298"/>
      <c r="AE262" s="298"/>
      <c r="AF262" s="298"/>
      <c r="AG262" s="298"/>
      <c r="AH262" s="298"/>
      <c r="AI262" s="298"/>
      <c r="AJ262" s="298"/>
      <c r="AK262" s="298"/>
      <c r="AL262" s="298"/>
      <c r="AM262" s="335"/>
    </row>
    <row r="263" spans="1:41" ht="16">
      <c r="B263" s="322" t="s">
        <v>157</v>
      </c>
      <c r="C263" s="336"/>
      <c r="D263" s="336"/>
      <c r="E263" s="367"/>
      <c r="F263" s="367"/>
      <c r="G263" s="367"/>
      <c r="H263" s="367"/>
      <c r="I263" s="367"/>
      <c r="J263" s="367"/>
      <c r="K263" s="367"/>
      <c r="L263" s="367"/>
      <c r="M263" s="367"/>
      <c r="N263" s="367"/>
      <c r="O263" s="289"/>
      <c r="P263" s="338"/>
      <c r="Q263" s="338"/>
      <c r="R263" s="338"/>
      <c r="S263" s="337"/>
      <c r="T263" s="337"/>
      <c r="U263" s="337"/>
      <c r="V263" s="337"/>
      <c r="W263" s="338"/>
      <c r="X263" s="338"/>
      <c r="Y263" s="339">
        <f>HLOOKUP(Y$20,'3.  Distribution Rates'!$C$122:$P$133,4,FALSE)</f>
        <v>0</v>
      </c>
      <c r="Z263" s="339">
        <f>HLOOKUP(Z$20,'3.  Distribution Rates'!$C$122:$P$133,4,FALSE)</f>
        <v>0</v>
      </c>
      <c r="AA263" s="339">
        <f>HLOOKUP(AA$20,'3.  Distribution Rates'!$C$122:$P$133,4,FALSE)</f>
        <v>0</v>
      </c>
      <c r="AB263" s="339">
        <f>HLOOKUP(AB$20,'3.  Distribution Rates'!$C$122:$P$133,4,FALSE)</f>
        <v>0</v>
      </c>
      <c r="AC263" s="339">
        <f>HLOOKUP(AC$20,'3.  Distribution Rates'!$C$122:$P$133,4,FALSE)</f>
        <v>0</v>
      </c>
      <c r="AD263" s="339">
        <f>HLOOKUP(AD$20,'3.  Distribution Rates'!$C$122:$P$133,4,FALSE)</f>
        <v>0</v>
      </c>
      <c r="AE263" s="339">
        <f>HLOOKUP(AE$20,'3.  Distribution Rates'!$C$122:$P$133,4,FALSE)</f>
        <v>0</v>
      </c>
      <c r="AF263" s="339">
        <f>HLOOKUP(AF$20,'3.  Distribution Rates'!$C$122:$P$133,4,FALSE)</f>
        <v>0</v>
      </c>
      <c r="AG263" s="339">
        <f>HLOOKUP(AG$20,'3.  Distribution Rates'!$C$122:$P$133,4,FALSE)</f>
        <v>0</v>
      </c>
      <c r="AH263" s="339">
        <f>HLOOKUP(AH$20,'3.  Distribution Rates'!$C$122:$P$133,4,FALSE)</f>
        <v>0</v>
      </c>
      <c r="AI263" s="339">
        <f>HLOOKUP(AI$20,'3.  Distribution Rates'!$C$122:$P$133,4,FALSE)</f>
        <v>0</v>
      </c>
      <c r="AJ263" s="339">
        <f>HLOOKUP(AJ$20,'3.  Distribution Rates'!$C$122:$P$133,4,FALSE)</f>
        <v>0</v>
      </c>
      <c r="AK263" s="339">
        <f>HLOOKUP(AK$20,'3.  Distribution Rates'!$C$122:$P$133,4,FALSE)</f>
        <v>0</v>
      </c>
      <c r="AL263" s="339">
        <f>HLOOKUP(AL$20,'3.  Distribution Rates'!$C$122:$P$133,4,FALSE)</f>
        <v>0</v>
      </c>
      <c r="AM263" s="368"/>
    </row>
    <row r="264" spans="1:41" ht="16">
      <c r="B264" s="292" t="s">
        <v>146</v>
      </c>
      <c r="C264" s="343"/>
      <c r="D264" s="307"/>
      <c r="E264" s="277"/>
      <c r="F264" s="277"/>
      <c r="G264" s="277"/>
      <c r="H264" s="277"/>
      <c r="I264" s="277"/>
      <c r="J264" s="277"/>
      <c r="K264" s="277"/>
      <c r="L264" s="277"/>
      <c r="M264" s="277"/>
      <c r="N264" s="277"/>
      <c r="O264" s="289"/>
      <c r="P264" s="277"/>
      <c r="Q264" s="277"/>
      <c r="R264" s="277"/>
      <c r="S264" s="307"/>
      <c r="T264" s="307"/>
      <c r="U264" s="307"/>
      <c r="V264" s="307"/>
      <c r="W264" s="277"/>
      <c r="X264" s="277"/>
      <c r="Y264" s="369">
        <f t="shared" ref="Y264:AL264" si="25">Y137*Y263</f>
        <v>0</v>
      </c>
      <c r="Z264" s="369">
        <f t="shared" si="25"/>
        <v>0</v>
      </c>
      <c r="AA264" s="369">
        <f t="shared" si="25"/>
        <v>0</v>
      </c>
      <c r="AB264" s="369">
        <f t="shared" si="25"/>
        <v>0</v>
      </c>
      <c r="AC264" s="369">
        <f t="shared" si="25"/>
        <v>0</v>
      </c>
      <c r="AD264" s="369">
        <f t="shared" si="25"/>
        <v>0</v>
      </c>
      <c r="AE264" s="369">
        <f t="shared" si="25"/>
        <v>0</v>
      </c>
      <c r="AF264" s="369">
        <f t="shared" si="25"/>
        <v>0</v>
      </c>
      <c r="AG264" s="369">
        <f t="shared" si="25"/>
        <v>0</v>
      </c>
      <c r="AH264" s="369">
        <f t="shared" si="25"/>
        <v>0</v>
      </c>
      <c r="AI264" s="369">
        <f t="shared" si="25"/>
        <v>0</v>
      </c>
      <c r="AJ264" s="369">
        <f t="shared" si="25"/>
        <v>0</v>
      </c>
      <c r="AK264" s="369">
        <f t="shared" si="25"/>
        <v>0</v>
      </c>
      <c r="AL264" s="369">
        <f t="shared" si="25"/>
        <v>0</v>
      </c>
      <c r="AM264" s="619">
        <f>SUM(Y264:AL264)</f>
        <v>0</v>
      </c>
    </row>
    <row r="265" spans="1:41" ht="16">
      <c r="B265" s="292" t="s">
        <v>147</v>
      </c>
      <c r="C265" s="343"/>
      <c r="D265" s="307"/>
      <c r="E265" s="277"/>
      <c r="F265" s="277"/>
      <c r="G265" s="277"/>
      <c r="H265" s="277"/>
      <c r="I265" s="277"/>
      <c r="J265" s="277"/>
      <c r="K265" s="277"/>
      <c r="L265" s="277"/>
      <c r="M265" s="277"/>
      <c r="N265" s="277"/>
      <c r="O265" s="289"/>
      <c r="P265" s="277"/>
      <c r="Q265" s="277"/>
      <c r="R265" s="277"/>
      <c r="S265" s="307"/>
      <c r="T265" s="307"/>
      <c r="U265" s="307"/>
      <c r="V265" s="307"/>
      <c r="W265" s="277"/>
      <c r="X265" s="277"/>
      <c r="Y265" s="369">
        <f t="shared" ref="Y265:AE265" si="26">Y260*Y263</f>
        <v>0</v>
      </c>
      <c r="Z265" s="369">
        <f t="shared" si="26"/>
        <v>0</v>
      </c>
      <c r="AA265" s="370">
        <f t="shared" si="26"/>
        <v>0</v>
      </c>
      <c r="AB265" s="370">
        <f t="shared" si="26"/>
        <v>0</v>
      </c>
      <c r="AC265" s="370">
        <f t="shared" si="26"/>
        <v>0</v>
      </c>
      <c r="AD265" s="370">
        <f t="shared" si="26"/>
        <v>0</v>
      </c>
      <c r="AE265" s="370">
        <f t="shared" si="26"/>
        <v>0</v>
      </c>
      <c r="AF265" s="370">
        <f t="shared" ref="AF265:AL265" si="27">AF260*AF263</f>
        <v>0</v>
      </c>
      <c r="AG265" s="370">
        <f t="shared" si="27"/>
        <v>0</v>
      </c>
      <c r="AH265" s="370">
        <f t="shared" si="27"/>
        <v>0</v>
      </c>
      <c r="AI265" s="370">
        <f t="shared" si="27"/>
        <v>0</v>
      </c>
      <c r="AJ265" s="370">
        <f t="shared" si="27"/>
        <v>0</v>
      </c>
      <c r="AK265" s="370">
        <f t="shared" si="27"/>
        <v>0</v>
      </c>
      <c r="AL265" s="370">
        <f t="shared" si="27"/>
        <v>0</v>
      </c>
      <c r="AM265" s="619">
        <f>SUM(Y265:AL265)</f>
        <v>0</v>
      </c>
    </row>
    <row r="266" spans="1:41" s="371" customFormat="1" ht="16">
      <c r="A266" s="502"/>
      <c r="B266" s="347" t="s">
        <v>240</v>
      </c>
      <c r="C266" s="343"/>
      <c r="D266" s="334"/>
      <c r="E266" s="332"/>
      <c r="F266" s="332"/>
      <c r="G266" s="332"/>
      <c r="H266" s="332"/>
      <c r="I266" s="332"/>
      <c r="J266" s="332"/>
      <c r="K266" s="332"/>
      <c r="L266" s="332"/>
      <c r="M266" s="332"/>
      <c r="N266" s="332"/>
      <c r="O266" s="298"/>
      <c r="P266" s="332"/>
      <c r="Q266" s="332"/>
      <c r="R266" s="332"/>
      <c r="S266" s="334"/>
      <c r="T266" s="334"/>
      <c r="U266" s="334"/>
      <c r="V266" s="334"/>
      <c r="W266" s="332"/>
      <c r="X266" s="332"/>
      <c r="Y266" s="344">
        <f>SUM(Y264:Y265)</f>
        <v>0</v>
      </c>
      <c r="Z266" s="344">
        <f t="shared" ref="Z266:AE266" si="28">SUM(Z264:Z265)</f>
        <v>0</v>
      </c>
      <c r="AA266" s="344">
        <f t="shared" si="28"/>
        <v>0</v>
      </c>
      <c r="AB266" s="344">
        <f t="shared" si="28"/>
        <v>0</v>
      </c>
      <c r="AC266" s="344">
        <f t="shared" si="28"/>
        <v>0</v>
      </c>
      <c r="AD266" s="344">
        <f t="shared" si="28"/>
        <v>0</v>
      </c>
      <c r="AE266" s="344">
        <f t="shared" si="28"/>
        <v>0</v>
      </c>
      <c r="AF266" s="344">
        <f t="shared" ref="AF266:AL266" si="29">SUM(AF264:AF265)</f>
        <v>0</v>
      </c>
      <c r="AG266" s="344">
        <f t="shared" si="29"/>
        <v>0</v>
      </c>
      <c r="AH266" s="344">
        <f t="shared" si="29"/>
        <v>0</v>
      </c>
      <c r="AI266" s="344">
        <f t="shared" si="29"/>
        <v>0</v>
      </c>
      <c r="AJ266" s="344">
        <f t="shared" si="29"/>
        <v>0</v>
      </c>
      <c r="AK266" s="344">
        <f t="shared" si="29"/>
        <v>0</v>
      </c>
      <c r="AL266" s="344">
        <f t="shared" si="29"/>
        <v>0</v>
      </c>
      <c r="AM266" s="398">
        <f>SUM(AM264:AM265)</f>
        <v>0</v>
      </c>
    </row>
    <row r="267" spans="1:41" s="371" customFormat="1" ht="16">
      <c r="A267" s="502"/>
      <c r="B267" s="347" t="s">
        <v>233</v>
      </c>
      <c r="C267" s="343"/>
      <c r="D267" s="348"/>
      <c r="E267" s="332"/>
      <c r="F267" s="332"/>
      <c r="G267" s="332"/>
      <c r="H267" s="332"/>
      <c r="I267" s="332"/>
      <c r="J267" s="332"/>
      <c r="K267" s="332"/>
      <c r="L267" s="332"/>
      <c r="M267" s="332"/>
      <c r="N267" s="332"/>
      <c r="O267" s="298"/>
      <c r="P267" s="332"/>
      <c r="Q267" s="332"/>
      <c r="R267" s="332"/>
      <c r="S267" s="334"/>
      <c r="T267" s="334"/>
      <c r="U267" s="334"/>
      <c r="V267" s="334"/>
      <c r="W267" s="332"/>
      <c r="X267" s="332"/>
      <c r="Y267" s="345">
        <f t="shared" ref="Y267:AE267" si="30">Y261*Y263</f>
        <v>0</v>
      </c>
      <c r="Z267" s="345">
        <f t="shared" si="30"/>
        <v>0</v>
      </c>
      <c r="AA267" s="345">
        <f t="shared" si="30"/>
        <v>0</v>
      </c>
      <c r="AB267" s="345">
        <f t="shared" si="30"/>
        <v>0</v>
      </c>
      <c r="AC267" s="345">
        <f t="shared" si="30"/>
        <v>0</v>
      </c>
      <c r="AD267" s="345">
        <f t="shared" si="30"/>
        <v>0</v>
      </c>
      <c r="AE267" s="345">
        <f t="shared" si="30"/>
        <v>0</v>
      </c>
      <c r="AF267" s="345">
        <f t="shared" ref="AF267:AL267" si="31">AF261*AF263</f>
        <v>0</v>
      </c>
      <c r="AG267" s="345">
        <f t="shared" si="31"/>
        <v>0</v>
      </c>
      <c r="AH267" s="345">
        <f t="shared" si="31"/>
        <v>0</v>
      </c>
      <c r="AI267" s="345">
        <f t="shared" si="31"/>
        <v>0</v>
      </c>
      <c r="AJ267" s="345">
        <f t="shared" si="31"/>
        <v>0</v>
      </c>
      <c r="AK267" s="345">
        <f t="shared" si="31"/>
        <v>0</v>
      </c>
      <c r="AL267" s="345">
        <f t="shared" si="31"/>
        <v>0</v>
      </c>
      <c r="AM267" s="398">
        <f>SUM(Y267:AL267)</f>
        <v>0</v>
      </c>
    </row>
    <row r="268" spans="1:41" s="371" customFormat="1" ht="16">
      <c r="A268" s="502"/>
      <c r="B268" s="347" t="s">
        <v>241</v>
      </c>
      <c r="C268" s="343"/>
      <c r="D268" s="348"/>
      <c r="E268" s="332"/>
      <c r="F268" s="332"/>
      <c r="G268" s="332"/>
      <c r="H268" s="332"/>
      <c r="I268" s="332"/>
      <c r="J268" s="332"/>
      <c r="K268" s="332"/>
      <c r="L268" s="332"/>
      <c r="M268" s="332"/>
      <c r="N268" s="332"/>
      <c r="O268" s="298"/>
      <c r="P268" s="332"/>
      <c r="Q268" s="332"/>
      <c r="R268" s="332"/>
      <c r="S268" s="348"/>
      <c r="T268" s="348"/>
      <c r="U268" s="348"/>
      <c r="V268" s="348"/>
      <c r="W268" s="332"/>
      <c r="X268" s="332"/>
      <c r="AM268" s="398">
        <f>AM266-AM267</f>
        <v>0</v>
      </c>
    </row>
    <row r="269" spans="1:41" ht="16">
      <c r="B269" s="322"/>
      <c r="C269" s="348"/>
      <c r="D269" s="348"/>
      <c r="E269" s="332"/>
      <c r="F269" s="332"/>
      <c r="G269" s="332"/>
      <c r="H269" s="332"/>
      <c r="I269" s="332"/>
      <c r="J269" s="332"/>
      <c r="K269" s="332"/>
      <c r="L269" s="332"/>
      <c r="M269" s="332"/>
      <c r="N269" s="332"/>
      <c r="O269" s="298"/>
      <c r="P269" s="332"/>
      <c r="Q269" s="332"/>
      <c r="R269" s="332"/>
      <c r="S269" s="348"/>
      <c r="T269" s="343"/>
      <c r="U269" s="348"/>
      <c r="V269" s="348"/>
      <c r="W269" s="332"/>
      <c r="X269" s="332"/>
      <c r="AM269" s="346"/>
    </row>
    <row r="270" spans="1:41" ht="16">
      <c r="B270" s="292" t="s">
        <v>62</v>
      </c>
      <c r="C270" s="354"/>
      <c r="D270" s="277"/>
      <c r="E270" s="277"/>
      <c r="F270" s="277"/>
      <c r="G270" s="277"/>
      <c r="H270" s="277"/>
      <c r="I270" s="277"/>
      <c r="J270" s="277"/>
      <c r="K270" s="277"/>
      <c r="L270" s="277"/>
      <c r="M270" s="277"/>
      <c r="N270" s="277"/>
      <c r="O270" s="355"/>
      <c r="P270" s="277"/>
      <c r="Q270" s="277"/>
      <c r="R270" s="277"/>
      <c r="S270" s="302"/>
      <c r="T270" s="307"/>
      <c r="U270" s="307"/>
      <c r="V270" s="277"/>
      <c r="W270" s="277"/>
      <c r="X270" s="307"/>
      <c r="Y270" s="289">
        <f>SUMPRODUCT(E154:E257,Y154:Y257)</f>
        <v>0</v>
      </c>
      <c r="Z270" s="289">
        <f>SUMPRODUCT(E154:E257,Z154:Z257)</f>
        <v>0</v>
      </c>
      <c r="AA270" s="289">
        <f>IF(AA152="kW",SUMPRODUCT(N154:N257,P154:P257,AA154:AA257),SUMPRODUCT(E154:E257,AA154:AA257))</f>
        <v>0</v>
      </c>
      <c r="AB270" s="289">
        <f>IF(AB152="kW",SUMPRODUCT(N154:N257,P154:P257,AB154:AB257),SUMPRODUCT(E154:E257,AB154:AB257))</f>
        <v>0</v>
      </c>
      <c r="AC270" s="289">
        <f>IF(AC152="kW",SUMPRODUCT(N154:N257,P154:P257,AC154:AC257),SUMPRODUCT(E154:E257,AC154:AC257))</f>
        <v>0</v>
      </c>
      <c r="AD270" s="289">
        <f>SUMPRODUCT(E154:E257,AD154:AD257)</f>
        <v>281046.81729843526</v>
      </c>
      <c r="AE270" s="289">
        <f>SUMPRODUCT(E154:E257,AE154:AE257)</f>
        <v>1685460.9666917387</v>
      </c>
      <c r="AF270" s="289">
        <f>IF(AF152="kW",SUMPRODUCT(N154:N257,P154:P257,AF154:AF257),SUMPRODUCT(E154:E257,AF154:AF257))</f>
        <v>3.985740688231564</v>
      </c>
      <c r="AG270" s="289">
        <f>IF(AG152="kW",SUMPRODUCT(N154:N257,P154:P257,AG154:AG257),SUMPRODUCT(E154:E257,AG154:AG257))</f>
        <v>0</v>
      </c>
      <c r="AH270" s="289">
        <f>IF(AH152="kW",SUMPRODUCT(N154:N257,P154:P257,AH154:AH257),SUMPRODUCT(E154:E257,AH154:AH257))</f>
        <v>0</v>
      </c>
      <c r="AI270" s="289">
        <f>IF(AI152="kW",SUMPRODUCT(N154:N257,P154:P257,AI154:AI257),SUMPRODUCT(E154:E257,AI154:AI257))</f>
        <v>0</v>
      </c>
      <c r="AJ270" s="289">
        <f>IF(AJ152="kW",SUMPRODUCT(N154:N257,P154:P257,AJ154:AJ257),SUMPRODUCT(E154:E257,AJ154:AJ257))</f>
        <v>0</v>
      </c>
      <c r="AK270" s="289">
        <f>IF(AK152="kW",SUMPRODUCT(N154:N257,P154:P257,AK154:AK257),SUMPRODUCT(E154:E257,AK154:AK257))</f>
        <v>0</v>
      </c>
      <c r="AL270" s="289">
        <f>IF(AL152="kW",SUMPRODUCT(N154:N257,P154:P257,AL154:AL257),SUMPRODUCT(E154:E257,AL154:AL257))</f>
        <v>0</v>
      </c>
      <c r="AM270" s="346"/>
      <c r="AO270" s="281"/>
    </row>
    <row r="271" spans="1:41" ht="16">
      <c r="B271" s="292" t="s">
        <v>63</v>
      </c>
      <c r="C271" s="354"/>
      <c r="D271" s="277"/>
      <c r="E271" s="277"/>
      <c r="F271" s="277"/>
      <c r="G271" s="277"/>
      <c r="H271" s="277"/>
      <c r="I271" s="277"/>
      <c r="J271" s="277"/>
      <c r="K271" s="277"/>
      <c r="L271" s="277"/>
      <c r="M271" s="277"/>
      <c r="N271" s="277"/>
      <c r="O271" s="355"/>
      <c r="P271" s="277"/>
      <c r="Q271" s="277"/>
      <c r="R271" s="277"/>
      <c r="S271" s="302"/>
      <c r="T271" s="307"/>
      <c r="U271" s="307"/>
      <c r="V271" s="277"/>
      <c r="W271" s="277"/>
      <c r="X271" s="307"/>
      <c r="Y271" s="289">
        <f>SUMPRODUCT(F154:F257,Y154:Y257)</f>
        <v>0</v>
      </c>
      <c r="Z271" s="289">
        <f>SUMPRODUCT(F154:F257,Z154:Z257)</f>
        <v>0</v>
      </c>
      <c r="AA271" s="289">
        <f>IF(AA152="kW",SUMPRODUCT(N154:N257,Q154:Q257,AA154:AA257),SUMPRODUCT(F154:F257,AA154:AA257))</f>
        <v>0</v>
      </c>
      <c r="AB271" s="289">
        <f>IF(AB152="kW",SUMPRODUCT(N154:N257,Q154:Q257,AB154:AB257),SUMPRODUCT(F154:F257,AB154:AB257))</f>
        <v>0</v>
      </c>
      <c r="AC271" s="289">
        <f>IF(AC152="kW",SUMPRODUCT(N154:N257,Q154:Q257,AC154:AC257),SUMPRODUCT(F154:F257, AC154:AC257))</f>
        <v>0</v>
      </c>
      <c r="AD271" s="289">
        <f>SUMPRODUCT(F154:F257,AD154:AD257)</f>
        <v>281046.81729843526</v>
      </c>
      <c r="AE271" s="289">
        <f>SUMPRODUCT(F154:F257,AE154:AE257)</f>
        <v>1664229.4551443623</v>
      </c>
      <c r="AF271" s="289">
        <f>IF(AF152="kW",SUMPRODUCT(N154:N257,Q154:Q257,AF154:AF257),SUMPRODUCT(F154:F257,AF154:AF257))</f>
        <v>3.985740688231564</v>
      </c>
      <c r="AG271" s="289">
        <f>IF(AG152="kW",SUMPRODUCT(N154:N257,Q154:Q257,AG154:AG257),SUMPRODUCT(F154:F257,AG154:AG257))</f>
        <v>0</v>
      </c>
      <c r="AH271" s="289">
        <f>IF(AH152="kW",SUMPRODUCT(N154:N257,Q154:Q257,AH154:AH257),SUMPRODUCT(F154:F257,AH154:AH257))</f>
        <v>0</v>
      </c>
      <c r="AI271" s="289">
        <f>IF(AI152="kW",SUMPRODUCT(N154:N257,Q154:Q257,AI154:AI257),SUMPRODUCT(F154:F257,AI154:AI257))</f>
        <v>0</v>
      </c>
      <c r="AJ271" s="289">
        <f>IF(AJ152="kW",SUMPRODUCT(N154:N257,Q154:Q257,AJ154:AJ257),SUMPRODUCT(F154:F257,AJ154:AJ257))</f>
        <v>0</v>
      </c>
      <c r="AK271" s="289">
        <f>IF(AK152="kW",SUMPRODUCT(N154:N257,Q154:Q257,AK154:AK257),SUMPRODUCT(F154:F257,AK154:AK257))</f>
        <v>0</v>
      </c>
      <c r="AL271" s="289">
        <f>IF(AL152="kW",SUMPRODUCT(N154:N257,Q154:Q257,AL154:AL257),SUMPRODUCT(F154:F257,AL154:AL257))</f>
        <v>0</v>
      </c>
      <c r="AM271" s="335"/>
    </row>
    <row r="272" spans="1:41" ht="16">
      <c r="B272" s="322" t="s">
        <v>181</v>
      </c>
      <c r="C272" s="354"/>
      <c r="D272" s="277"/>
      <c r="E272" s="277"/>
      <c r="F272" s="277"/>
      <c r="G272" s="277"/>
      <c r="H272" s="277"/>
      <c r="I272" s="277"/>
      <c r="J272" s="277"/>
      <c r="K272" s="277"/>
      <c r="L272" s="277"/>
      <c r="M272" s="277"/>
      <c r="N272" s="277"/>
      <c r="O272" s="355"/>
      <c r="P272" s="277"/>
      <c r="Q272" s="277"/>
      <c r="R272" s="277"/>
      <c r="S272" s="302"/>
      <c r="T272" s="307"/>
      <c r="U272" s="307"/>
      <c r="V272" s="277"/>
      <c r="W272" s="277"/>
      <c r="X272" s="307"/>
      <c r="Y272" s="289">
        <f>SUMPRODUCT(G154:G257,Y154:Y257)</f>
        <v>0</v>
      </c>
      <c r="Z272" s="289">
        <f>SUMPRODUCT(G154:G257,Z154:Z257)</f>
        <v>0</v>
      </c>
      <c r="AA272" s="289">
        <f>IF(AA152="kW",SUMPRODUCT(N154:N257,R154:R257,AA154:AA257),SUMPRODUCT(G154:G257,AA154:AA257))</f>
        <v>0</v>
      </c>
      <c r="AB272" s="289">
        <f>IF(AB152="kW",SUMPRODUCT(N154:N257,R154:R257,AB154:AB257),SUMPRODUCT(G154:G257,AB154:AB257))</f>
        <v>0</v>
      </c>
      <c r="AC272" s="289">
        <f>IF(AC152="kW",SUMPRODUCT(N154:N257,R154:R257,AC154:AC257),SUMPRODUCT(G154:G257, AC154:AC257))</f>
        <v>0</v>
      </c>
      <c r="AD272" s="289">
        <f>SUMPRODUCT(G154:G257,AD154:AD257)</f>
        <v>280634.56926321064</v>
      </c>
      <c r="AE272" s="289">
        <f>SUMPRODUCT(G154:G257,AE154:AE257)</f>
        <v>1422758.9301181918</v>
      </c>
      <c r="AF272" s="289">
        <f>IF(AF152="kW",SUMPRODUCT(N154:N257,R154:R257,AF154:AF257),SUMPRODUCT(G154:G257,AF154:AF257))</f>
        <v>3.985740688231564</v>
      </c>
      <c r="AG272" s="289">
        <f>IF(AG152="kW",SUMPRODUCT(N154:N257,R154:R257,AG154:AG257),SUMPRODUCT(G154:G257,AG154:AG257))</f>
        <v>0</v>
      </c>
      <c r="AH272" s="289">
        <f>IF(AH152="kW",SUMPRODUCT(N154:N257,R154:R257,AH154:AH257),SUMPRODUCT(G154:G257,AH154:AH257))</f>
        <v>0</v>
      </c>
      <c r="AI272" s="289">
        <f>IF(AI152="kW",SUMPRODUCT(N154:N257,R154:R257,AI154:AI257),SUMPRODUCT(G154:G257,AI154:AI257))</f>
        <v>0</v>
      </c>
      <c r="AJ272" s="289">
        <f>IF(AJ152="kW",SUMPRODUCT(N154:N257,R154:R257,AJ154:AJ257),SUMPRODUCT(G154:G257,AJ154:AJ257))</f>
        <v>0</v>
      </c>
      <c r="AK272" s="289">
        <f>IF(AK152="kW",SUMPRODUCT(N154:N257,R154:R257,AK154:AK257),SUMPRODUCT(G154:G257,AK154:AK257))</f>
        <v>0</v>
      </c>
      <c r="AL272" s="289">
        <f>IF(AL152="kW",SUMPRODUCT(N154:N257,R154:R257,AL154:AL257),SUMPRODUCT(G154:G257,AL154:AL257))</f>
        <v>0</v>
      </c>
      <c r="AM272" s="335"/>
    </row>
    <row r="273" spans="1:39" ht="16">
      <c r="B273" s="322" t="s">
        <v>182</v>
      </c>
      <c r="C273" s="354"/>
      <c r="D273" s="277"/>
      <c r="E273" s="277"/>
      <c r="F273" s="277"/>
      <c r="G273" s="277"/>
      <c r="H273" s="277"/>
      <c r="I273" s="277"/>
      <c r="J273" s="277"/>
      <c r="K273" s="277"/>
      <c r="L273" s="277"/>
      <c r="M273" s="277"/>
      <c r="N273" s="277"/>
      <c r="O273" s="355"/>
      <c r="P273" s="277"/>
      <c r="Q273" s="277"/>
      <c r="R273" s="277"/>
      <c r="S273" s="302"/>
      <c r="T273" s="307"/>
      <c r="U273" s="307"/>
      <c r="V273" s="277"/>
      <c r="W273" s="277"/>
      <c r="X273" s="307"/>
      <c r="Y273" s="289">
        <f>SUMPRODUCT(H154:H257,Y154:Y257)</f>
        <v>0</v>
      </c>
      <c r="Z273" s="289">
        <f>SUMPRODUCT(H154:H257,Z154:Z257)</f>
        <v>0</v>
      </c>
      <c r="AA273" s="289">
        <f>IF(AA152="kW",SUMPRODUCT(N154:N257,S154:S257,AA154:AA257),SUMPRODUCT(H154:H257,AA154:AA257))</f>
        <v>0</v>
      </c>
      <c r="AB273" s="289">
        <f>IF(AB152="kW",SUMPRODUCT(N154:N257,S154:S257,AB154:AB257),SUMPRODUCT(H154:H257,AB154:AB257))</f>
        <v>0</v>
      </c>
      <c r="AC273" s="289">
        <f>IF(AC152="kW",SUMPRODUCT(N154:N257,S154:S257,AC154:AC257),SUMPRODUCT(H154:H257, AC154:AC257))</f>
        <v>0</v>
      </c>
      <c r="AD273" s="289">
        <f>SUMPRODUCT(H154:H257,AD154:AD257)</f>
        <v>231088.24723316572</v>
      </c>
      <c r="AE273" s="289">
        <f>SUMPRODUCT(H154:H257,AE154:AE257)</f>
        <v>1422758.9301181918</v>
      </c>
      <c r="AF273" s="289">
        <f>IF(AF152="kW",SUMPRODUCT(N154:N257,S154:S257,AF154:AF257),SUMPRODUCT(H154:H257,AF154:AF257))</f>
        <v>3.985740688231564</v>
      </c>
      <c r="AG273" s="289">
        <f>IF(AG152="kW",SUMPRODUCT(N154:N257,S154:S257,AG154:AG257),SUMPRODUCT(H154:H257,AG154:AG257))</f>
        <v>0</v>
      </c>
      <c r="AH273" s="289">
        <f>IF(AH152="kW",SUMPRODUCT(N154:N257,S154:S257,AH154:AH257),SUMPRODUCT(H154:H257,AH154:AH257))</f>
        <v>0</v>
      </c>
      <c r="AI273" s="289">
        <f>IF(AI152="kW",SUMPRODUCT(N154:N257,S154:S257,AI154:AI257),SUMPRODUCT(H154:H257,AI154:AI257))</f>
        <v>0</v>
      </c>
      <c r="AJ273" s="289">
        <f>IF(AJ152="kW",SUMPRODUCT(N154:N257,S154:S257,AJ154:AJ257),SUMPRODUCT(H154:H257,AJ154:AJ257))</f>
        <v>0</v>
      </c>
      <c r="AK273" s="289">
        <f>IF(AK152="kW",SUMPRODUCT(N154:N257,S154:S257,AK154:AK257),SUMPRODUCT(H154:H257,AK154:AK257))</f>
        <v>0</v>
      </c>
      <c r="AL273" s="289">
        <f>IF(AL152="kW",SUMPRODUCT(N154:N257,S154:S257,AL154:AL257),SUMPRODUCT(H154:H257,AL154:AL257))</f>
        <v>0</v>
      </c>
      <c r="AM273" s="335"/>
    </row>
    <row r="274" spans="1:39" ht="16">
      <c r="B274" s="322" t="s">
        <v>183</v>
      </c>
      <c r="C274" s="354"/>
      <c r="D274" s="277"/>
      <c r="E274" s="277"/>
      <c r="F274" s="277"/>
      <c r="G274" s="277"/>
      <c r="H274" s="277"/>
      <c r="I274" s="277"/>
      <c r="J274" s="277"/>
      <c r="K274" s="277"/>
      <c r="L274" s="277"/>
      <c r="M274" s="277"/>
      <c r="N274" s="277"/>
      <c r="O274" s="355"/>
      <c r="P274" s="277"/>
      <c r="Q274" s="277"/>
      <c r="R274" s="277"/>
      <c r="S274" s="302"/>
      <c r="T274" s="307"/>
      <c r="U274" s="307"/>
      <c r="V274" s="277"/>
      <c r="W274" s="277"/>
      <c r="X274" s="307"/>
      <c r="Y274" s="289">
        <f>SUMPRODUCT(I154:I257,Y154:Y257)</f>
        <v>0</v>
      </c>
      <c r="Z274" s="289">
        <f>SUMPRODUCT(I154:I257,Z154:Z257)</f>
        <v>0</v>
      </c>
      <c r="AA274" s="289">
        <f>IF(AA152="kW",SUMPRODUCT(N154:N257,T154:T257,AA154:AA257),SUMPRODUCT(I154:I257,AA154:AA257))</f>
        <v>0</v>
      </c>
      <c r="AB274" s="289">
        <f>IF(AB152="kW",SUMPRODUCT(N154:N257,T154:T257,AB154:AB257),SUMPRODUCT(I154:I257,AB154:AB257))</f>
        <v>0</v>
      </c>
      <c r="AC274" s="289">
        <f>IF(AC152="kW",SUMPRODUCT(N154:N257,T154:T257,AC154:AC257),SUMPRODUCT(I154:I257, AC154:AC257))</f>
        <v>0</v>
      </c>
      <c r="AD274" s="289">
        <f>SUMPRODUCT(I154:I257,AD154:AD257)</f>
        <v>0</v>
      </c>
      <c r="AE274" s="289">
        <f>SUMPRODUCT(I154:I257,AE154:AE257)</f>
        <v>0</v>
      </c>
      <c r="AF274" s="289">
        <f>IF(AF152="kW",SUMPRODUCT(N154:N257,T154:T257,AF154:AF257),SUMPRODUCT(I154:I257,AF154:AF257))</f>
        <v>0</v>
      </c>
      <c r="AG274" s="289">
        <f>IF(AG152="kW",SUMPRODUCT(N154:N257,T154:T257,AG154:AG257),SUMPRODUCT(I154:I257,AG154:AG257))</f>
        <v>0</v>
      </c>
      <c r="AH274" s="289">
        <f>IF(AH152="kW",SUMPRODUCT(N154:N257,T154:T257,AH154:AH257),SUMPRODUCT(I154:I257,AH154:AH257))</f>
        <v>0</v>
      </c>
      <c r="AI274" s="289">
        <f>IF(AI152="kW",SUMPRODUCT(N154:N257,T154:T257,AI154:AI257),SUMPRODUCT(I154:I257,AI154:AI257))</f>
        <v>0</v>
      </c>
      <c r="AJ274" s="289">
        <f>IF(AJ152="kW",SUMPRODUCT(N154:N257,T154:T257,AJ154:AJ257),SUMPRODUCT(I154:I257,AJ154:AJ257))</f>
        <v>0</v>
      </c>
      <c r="AK274" s="289">
        <f>IF(AK152="kW",SUMPRODUCT(N154:N257,T154:T257,AK154:AK257),SUMPRODUCT(I154:I257,AK154:AK257))</f>
        <v>0</v>
      </c>
      <c r="AL274" s="289">
        <f>IF(AL152="kW",SUMPRODUCT(N154:N257,T154:T257,AL154:AL257),SUMPRODUCT(I154:I257,AL154:AL257))</f>
        <v>0</v>
      </c>
      <c r="AM274" s="335"/>
    </row>
    <row r="275" spans="1:39" ht="16">
      <c r="B275" s="322" t="s">
        <v>184</v>
      </c>
      <c r="C275" s="354"/>
      <c r="D275" s="307"/>
      <c r="E275" s="307"/>
      <c r="F275" s="307"/>
      <c r="G275" s="307"/>
      <c r="H275" s="307"/>
      <c r="I275" s="307"/>
      <c r="J275" s="307"/>
      <c r="K275" s="307"/>
      <c r="L275" s="307"/>
      <c r="M275" s="307"/>
      <c r="N275" s="307"/>
      <c r="O275" s="355"/>
      <c r="P275" s="307"/>
      <c r="Q275" s="307"/>
      <c r="R275" s="307"/>
      <c r="S275" s="302"/>
      <c r="T275" s="307"/>
      <c r="U275" s="307"/>
      <c r="V275" s="307"/>
      <c r="W275" s="307"/>
      <c r="X275" s="307"/>
      <c r="Y275" s="289">
        <f>SUMPRODUCT(J154:J257,Y154:Y257)</f>
        <v>0</v>
      </c>
      <c r="Z275" s="289">
        <f>SUMPRODUCT(J154:J257,Z154:Z257)</f>
        <v>0</v>
      </c>
      <c r="AA275" s="289">
        <f>IF(AA152="kW",SUMPRODUCT(N154:N257,U154:U257,AA154:AA257),SUMPRODUCT(J154:J257,AA154:AA257))</f>
        <v>0</v>
      </c>
      <c r="AB275" s="289">
        <f>IF(AB152="kW",SUMPRODUCT(N154:N257,U154:U257,AB154:AB257),SUMPRODUCT(J154:J257,AB154:AB257))</f>
        <v>0</v>
      </c>
      <c r="AC275" s="289">
        <f>IF(AC152="kW",SUMPRODUCT(N154:N257,U154:U257,AC154:AC257),SUMPRODUCT(J154:J257, AC154:AC257))</f>
        <v>0</v>
      </c>
      <c r="AD275" s="289">
        <f>SUMPRODUCT(J154:J257,AD154:AD257)</f>
        <v>0</v>
      </c>
      <c r="AE275" s="289">
        <f>SUMPRODUCT(J154:J257,AE154:AE257)</f>
        <v>0</v>
      </c>
      <c r="AF275" s="289">
        <f>IF(AF152="kW",SUMPRODUCT(N154:N257,U154:U257,AF154:AF257),SUMPRODUCT(J154:J257,AF154:AF257))</f>
        <v>0</v>
      </c>
      <c r="AG275" s="289">
        <f>IF(AG152="kW",SUMPRODUCT(N154:N257,U154:U257,AG154:AG257),SUMPRODUCT(J154:J257,AG154:AG257))</f>
        <v>0</v>
      </c>
      <c r="AH275" s="289">
        <f>IF(AH152="kW",SUMPRODUCT(N154:N257,U154:U257,AH154:AH257),SUMPRODUCT(J154:J257,AH154:AH257))</f>
        <v>0</v>
      </c>
      <c r="AI275" s="289">
        <f>IF(AI152="kW",SUMPRODUCT(N154:N257,U154:U257,AI154:AI257),SUMPRODUCT(J154:J257,AI154:AI257))</f>
        <v>0</v>
      </c>
      <c r="AJ275" s="289">
        <f>IF(AJ152="kW",SUMPRODUCT(N154:N257,U154:U257,AJ154:AJ257),SUMPRODUCT(J154:J257,AJ154:AJ257))</f>
        <v>0</v>
      </c>
      <c r="AK275" s="289">
        <f>IF(AK152="kW",SUMPRODUCT(N154:N257,U154:U257,AK154:AK257),SUMPRODUCT(J154:J257,AK154:AK257))</f>
        <v>0</v>
      </c>
      <c r="AL275" s="289">
        <f>IF(AL152="kW",SUMPRODUCT(N154:N257,U154:U257,AL154:AL257),SUMPRODUCT(J154:J257,AL154:AL257))</f>
        <v>0</v>
      </c>
      <c r="AM275" s="335"/>
    </row>
    <row r="276" spans="1:39" ht="16">
      <c r="B276" s="322" t="s">
        <v>185</v>
      </c>
      <c r="C276" s="354"/>
      <c r="D276" s="333"/>
      <c r="E276" s="333"/>
      <c r="F276" s="333"/>
      <c r="G276" s="333"/>
      <c r="H276" s="333"/>
      <c r="I276" s="333"/>
      <c r="J276" s="333"/>
      <c r="K276" s="333"/>
      <c r="L276" s="333"/>
      <c r="M276" s="333"/>
      <c r="N276" s="333"/>
      <c r="O276" s="307"/>
      <c r="P276" s="277"/>
      <c r="Q276" s="277"/>
      <c r="R276" s="307"/>
      <c r="S276" s="302"/>
      <c r="T276" s="307"/>
      <c r="U276" s="307"/>
      <c r="V276" s="355"/>
      <c r="W276" s="355"/>
      <c r="X276" s="307"/>
      <c r="Y276" s="289">
        <f>SUMPRODUCT(K154:K257,Y154:Y257)</f>
        <v>0</v>
      </c>
      <c r="Z276" s="289">
        <f>SUMPRODUCT(K154:K257,Z154:Z257)</f>
        <v>0</v>
      </c>
      <c r="AA276" s="289">
        <f>IF(AA152="kW",SUMPRODUCT(N154:N257,V154:V257,AA154:AA257),SUMPRODUCT(K154:K257,AA154:AA257))</f>
        <v>0</v>
      </c>
      <c r="AB276" s="289">
        <f>IF(AB152="kW",SUMPRODUCT(N154:N257,V154:V257,AB154:AB257),SUMPRODUCT(K154:K257,AB154:AB257))</f>
        <v>0</v>
      </c>
      <c r="AC276" s="289">
        <f>IF(AC152="kW",SUMPRODUCT(N154:N257,V154:V257,AC154:AC257),SUMPRODUCT(K154:K257, AC154:AC257))</f>
        <v>0</v>
      </c>
      <c r="AD276" s="289">
        <f>SUMPRODUCT(K154:K257,AD154:AD257)</f>
        <v>0</v>
      </c>
      <c r="AE276" s="289">
        <f>SUMPRODUCT(K154:K257,AE154:AE257)</f>
        <v>0</v>
      </c>
      <c r="AF276" s="289">
        <f>IF(AF152="kW",SUMPRODUCT(N154:N257,V154:V257,AF154:AF257),SUMPRODUCT(K154:K257,AF154:AF257))</f>
        <v>0</v>
      </c>
      <c r="AG276" s="289">
        <f>IF(AG152="kW",SUMPRODUCT(N154:N257,V154:V257,AG154:AG257),SUMPRODUCT(K154:K257,AG154:AG257))</f>
        <v>0</v>
      </c>
      <c r="AH276" s="289">
        <f>IF(AH152="kW",SUMPRODUCT(N154:N257,V154:V257,AH154:AH257),SUMPRODUCT(K154:K257,AH154:AH257))</f>
        <v>0</v>
      </c>
      <c r="AI276" s="289">
        <f>IF(AI152="kW",SUMPRODUCT(N154:N257,V154:V257,AI154:AI257),SUMPRODUCT(K154:K257,AI154:AI257))</f>
        <v>0</v>
      </c>
      <c r="AJ276" s="289">
        <f>IF(AJ152="kW",SUMPRODUCT(N154:N257,V154:V257,AJ154:AJ257),SUMPRODUCT(K154:K257,AJ154:AJ257))</f>
        <v>0</v>
      </c>
      <c r="AK276" s="289">
        <f>IF(AK152="kW",SUMPRODUCT(N154:N257,V154:V257,AK154:AK257),SUMPRODUCT(K154:K257,AK154:AK257))</f>
        <v>0</v>
      </c>
      <c r="AL276" s="289">
        <f>IF(AL152="kW",SUMPRODUCT(N154:N257,V154:V257,AL154:AL257),SUMPRODUCT(K154:K257,AL154:AL257))</f>
        <v>0</v>
      </c>
      <c r="AM276" s="335"/>
    </row>
    <row r="277" spans="1:39" ht="16">
      <c r="B277" s="372" t="s">
        <v>186</v>
      </c>
      <c r="C277" s="356"/>
      <c r="D277" s="373"/>
      <c r="E277" s="373"/>
      <c r="F277" s="373"/>
      <c r="G277" s="373"/>
      <c r="H277" s="373"/>
      <c r="I277" s="373"/>
      <c r="J277" s="373"/>
      <c r="K277" s="373"/>
      <c r="L277" s="373"/>
      <c r="M277" s="373"/>
      <c r="N277" s="373"/>
      <c r="O277" s="374"/>
      <c r="P277" s="375"/>
      <c r="Q277" s="375"/>
      <c r="R277" s="376"/>
      <c r="S277" s="357"/>
      <c r="T277" s="376"/>
      <c r="U277" s="376"/>
      <c r="V277" s="374"/>
      <c r="W277" s="374"/>
      <c r="X277" s="376"/>
      <c r="Y277" s="324">
        <f>SUMPRODUCT(L154:L257,Y154:Y257)</f>
        <v>0</v>
      </c>
      <c r="Z277" s="324">
        <f>SUMPRODUCT(L154:L257,Z154:Z257)</f>
        <v>0</v>
      </c>
      <c r="AA277" s="324">
        <f>IF(AA152="kW",SUMPRODUCT(N154:N257,W154:W257,AA154:AA257),SUMPRODUCT(L154:L257,AA154:AA257))</f>
        <v>0</v>
      </c>
      <c r="AB277" s="324">
        <f>IF(AB152="kW",SUMPRODUCT(N154:N257,W154:W257,AB154:AB257),SUMPRODUCT(L154:L257,AB154:AB257))</f>
        <v>0</v>
      </c>
      <c r="AC277" s="324">
        <f>IF(AC152="kW",SUMPRODUCT(N154:N257,W154:W257,AC154:AC257),SUMPRODUCT(L154:L257, AC154:AC257))</f>
        <v>0</v>
      </c>
      <c r="AD277" s="324">
        <f>SUMPRODUCT(L154:L257,AD154:AD257)</f>
        <v>0</v>
      </c>
      <c r="AE277" s="324">
        <f>SUMPRODUCT(L154:L257,AE154:AE257)</f>
        <v>0</v>
      </c>
      <c r="AF277" s="324">
        <f>IF(AF152="kW",SUMPRODUCT(N154:N257,W154:W257,AF154:AF257),SUMPRODUCT(L154:L257,AF154:AF257))</f>
        <v>0</v>
      </c>
      <c r="AG277" s="324">
        <f>IF(AG152="kW",SUMPRODUCT(N154:N257,W154:W257,AG154:AG257),SUMPRODUCT(L154:L257,AG154:AG257))</f>
        <v>0</v>
      </c>
      <c r="AH277" s="324">
        <f>IF(AH152="kW",SUMPRODUCT(N154:N257,W154:W257,AH154:AH257),SUMPRODUCT(L154:L257,AH154:AH257))</f>
        <v>0</v>
      </c>
      <c r="AI277" s="324">
        <f>IF(AI152="kW",SUMPRODUCT(N154:N257,W154:W257,AI154:AI257),SUMPRODUCT(L154:L257,AI154:AI257))</f>
        <v>0</v>
      </c>
      <c r="AJ277" s="324">
        <f>IF(AJ152="kW",SUMPRODUCT(N154:N257,W154:W257,AJ154:AJ257),SUMPRODUCT(L154:L257,AJ154:AJ257))</f>
        <v>0</v>
      </c>
      <c r="AK277" s="324">
        <f>IF(AK152="kW",SUMPRODUCT(N154:N257,W154:W257,AK154:AK257),SUMPRODUCT(L154:L257,AK154:AK257))</f>
        <v>0</v>
      </c>
      <c r="AL277" s="324">
        <f>IF(AL152="kW",SUMPRODUCT(N154:N257,W154:W257,AL154:AL257),SUMPRODUCT(L154:L257,AL154:AL257))</f>
        <v>0</v>
      </c>
      <c r="AM277" s="377"/>
    </row>
    <row r="278" spans="1:39" ht="18.75" customHeight="1">
      <c r="B278" s="359" t="s">
        <v>570</v>
      </c>
      <c r="C278" s="378"/>
      <c r="D278" s="379"/>
      <c r="E278" s="379"/>
      <c r="F278" s="379"/>
      <c r="G278" s="379"/>
      <c r="H278" s="379"/>
      <c r="I278" s="379"/>
      <c r="J278" s="379"/>
      <c r="K278" s="379"/>
      <c r="L278" s="379"/>
      <c r="M278" s="379"/>
      <c r="N278" s="379"/>
      <c r="O278" s="379"/>
      <c r="P278" s="379"/>
      <c r="Q278" s="379"/>
      <c r="R278" s="379"/>
      <c r="S278" s="362"/>
      <c r="T278" s="363"/>
      <c r="U278" s="379"/>
      <c r="V278" s="379"/>
      <c r="W278" s="379"/>
      <c r="X278" s="379"/>
      <c r="Y278" s="380"/>
      <c r="Z278" s="380"/>
      <c r="AA278" s="380"/>
      <c r="AB278" s="380"/>
      <c r="AC278" s="380"/>
      <c r="AD278" s="380"/>
      <c r="AE278" s="380"/>
      <c r="AF278" s="380"/>
      <c r="AG278" s="380"/>
      <c r="AH278" s="380"/>
      <c r="AI278" s="380"/>
      <c r="AJ278" s="380"/>
      <c r="AK278" s="380"/>
      <c r="AL278" s="380"/>
      <c r="AM278" s="380"/>
    </row>
    <row r="279" spans="1:39">
      <c r="E279" s="381"/>
      <c r="F279" s="381"/>
      <c r="G279" s="381"/>
      <c r="H279" s="381"/>
      <c r="I279" s="381"/>
      <c r="J279" s="381"/>
      <c r="K279" s="381"/>
      <c r="L279" s="381"/>
      <c r="M279" s="381"/>
      <c r="N279" s="381"/>
      <c r="O279" s="381"/>
      <c r="P279" s="381"/>
      <c r="Q279" s="381"/>
      <c r="R279" s="381"/>
      <c r="S279" s="381"/>
      <c r="T279" s="381"/>
      <c r="U279" s="381"/>
      <c r="V279" s="381"/>
      <c r="W279" s="381"/>
      <c r="X279" s="381"/>
      <c r="Y279" s="254"/>
      <c r="Z279" s="254"/>
      <c r="AA279" s="254"/>
      <c r="AB279" s="254"/>
      <c r="AC279" s="254"/>
      <c r="AD279" s="254"/>
      <c r="AE279" s="254"/>
      <c r="AF279" s="254"/>
      <c r="AG279" s="254"/>
      <c r="AH279" s="254"/>
      <c r="AI279" s="254"/>
      <c r="AJ279" s="254"/>
      <c r="AK279" s="254"/>
      <c r="AL279" s="254"/>
    </row>
    <row r="280" spans="1:39" ht="16">
      <c r="B280" s="278" t="s">
        <v>234</v>
      </c>
      <c r="C280" s="279"/>
      <c r="D280" s="583" t="s">
        <v>506</v>
      </c>
      <c r="E280" s="581"/>
      <c r="O280" s="279"/>
      <c r="Y280" s="268"/>
      <c r="Z280" s="265"/>
      <c r="AA280" s="265"/>
      <c r="AB280" s="265"/>
      <c r="AC280" s="265"/>
      <c r="AD280" s="265"/>
      <c r="AE280" s="265"/>
      <c r="AF280" s="265"/>
      <c r="AG280" s="265"/>
      <c r="AH280" s="265"/>
      <c r="AI280" s="265"/>
      <c r="AJ280" s="265"/>
      <c r="AK280" s="265"/>
      <c r="AL280" s="265"/>
      <c r="AM280" s="280"/>
    </row>
    <row r="281" spans="1:39" ht="33" customHeight="1">
      <c r="B281" s="919" t="s">
        <v>203</v>
      </c>
      <c r="C281" s="921" t="s">
        <v>25</v>
      </c>
      <c r="D281" s="282" t="s">
        <v>407</v>
      </c>
      <c r="E281" s="923" t="s">
        <v>201</v>
      </c>
      <c r="F281" s="924"/>
      <c r="G281" s="924"/>
      <c r="H281" s="924"/>
      <c r="I281" s="924"/>
      <c r="J281" s="924"/>
      <c r="K281" s="924"/>
      <c r="L281" s="924"/>
      <c r="M281" s="925"/>
      <c r="N281" s="926" t="s">
        <v>205</v>
      </c>
      <c r="O281" s="282" t="s">
        <v>408</v>
      </c>
      <c r="P281" s="923" t="s">
        <v>204</v>
      </c>
      <c r="Q281" s="924"/>
      <c r="R281" s="924"/>
      <c r="S281" s="924"/>
      <c r="T281" s="924"/>
      <c r="U281" s="924"/>
      <c r="V281" s="924"/>
      <c r="W281" s="924"/>
      <c r="X281" s="925"/>
      <c r="Y281" s="916" t="s">
        <v>229</v>
      </c>
      <c r="Z281" s="917"/>
      <c r="AA281" s="917"/>
      <c r="AB281" s="917"/>
      <c r="AC281" s="917"/>
      <c r="AD281" s="917"/>
      <c r="AE281" s="917"/>
      <c r="AF281" s="917"/>
      <c r="AG281" s="917"/>
      <c r="AH281" s="917"/>
      <c r="AI281" s="917"/>
      <c r="AJ281" s="917"/>
      <c r="AK281" s="917"/>
      <c r="AL281" s="917"/>
      <c r="AM281" s="918"/>
    </row>
    <row r="282" spans="1:39" ht="60.75" customHeight="1">
      <c r="B282" s="920"/>
      <c r="C282" s="922"/>
      <c r="D282" s="283">
        <v>2013</v>
      </c>
      <c r="E282" s="283">
        <v>2014</v>
      </c>
      <c r="F282" s="283">
        <v>2015</v>
      </c>
      <c r="G282" s="283">
        <v>2016</v>
      </c>
      <c r="H282" s="283">
        <v>2017</v>
      </c>
      <c r="I282" s="283">
        <v>2018</v>
      </c>
      <c r="J282" s="283">
        <v>2019</v>
      </c>
      <c r="K282" s="283">
        <v>2020</v>
      </c>
      <c r="L282" s="283">
        <v>2021</v>
      </c>
      <c r="M282" s="283">
        <v>2022</v>
      </c>
      <c r="N282" s="927"/>
      <c r="O282" s="283">
        <v>2013</v>
      </c>
      <c r="P282" s="283">
        <v>2014</v>
      </c>
      <c r="Q282" s="283">
        <v>2015</v>
      </c>
      <c r="R282" s="283">
        <v>2016</v>
      </c>
      <c r="S282" s="283">
        <v>2017</v>
      </c>
      <c r="T282" s="283">
        <v>2018</v>
      </c>
      <c r="U282" s="283">
        <v>2019</v>
      </c>
      <c r="V282" s="283">
        <v>2020</v>
      </c>
      <c r="W282" s="283">
        <v>2021</v>
      </c>
      <c r="X282" s="283">
        <v>2022</v>
      </c>
      <c r="Y282" s="283" t="str">
        <f>'1.  LRAMVA Summary'!D52</f>
        <v>Main - Residential</v>
      </c>
      <c r="Z282" s="283" t="str">
        <f>'1.  LRAMVA Summary'!E52</f>
        <v>Main - GS&lt;50 kW</v>
      </c>
      <c r="AA282" s="283" t="str">
        <f>'1.  LRAMVA Summary'!F52</f>
        <v>Main - GS 50 to 4,999 kW</v>
      </c>
      <c r="AB282" s="283" t="str">
        <f>'1.  LRAMVA Summary'!G52</f>
        <v>Main - Large Use</v>
      </c>
      <c r="AC282" s="283" t="str">
        <f>'1.  LRAMVA Summary'!H52</f>
        <v>Main - Streetlighting</v>
      </c>
      <c r="AD282" s="283" t="str">
        <f>'1.  LRAMVA Summary'!I52</f>
        <v>STEI - Residential</v>
      </c>
      <c r="AE282" s="283" t="str">
        <f>'1.  LRAMVA Summary'!J52</f>
        <v>STEI - GS&lt;50 kW</v>
      </c>
      <c r="AF282" s="283" t="str">
        <f>'1.  LRAMVA Summary'!K52</f>
        <v>STEI - GS 50 to 4,999 kW</v>
      </c>
      <c r="AG282" s="283" t="str">
        <f>'1.  LRAMVA Summary'!L52</f>
        <v>STEI - Streetlighting</v>
      </c>
      <c r="AH282" s="283" t="str">
        <f>'1.  LRAMVA Summary'!M52</f>
        <v>STEI- Unmetered Scattered Load</v>
      </c>
      <c r="AI282" s="283" t="str">
        <f>'1.  LRAMVA Summary'!N52</f>
        <v/>
      </c>
      <c r="AJ282" s="283" t="str">
        <f>'1.  LRAMVA Summary'!O52</f>
        <v/>
      </c>
      <c r="AK282" s="283" t="str">
        <f>'1.  LRAMVA Summary'!P52</f>
        <v/>
      </c>
      <c r="AL282" s="283" t="str">
        <f>'1.  LRAMVA Summary'!Q52</f>
        <v/>
      </c>
      <c r="AM282" s="285" t="str">
        <f>'1.  LRAMVA Summary'!R52</f>
        <v>Total</v>
      </c>
    </row>
    <row r="283" spans="1:39" ht="15" customHeight="1">
      <c r="A283" s="501"/>
      <c r="B283" s="791" t="s">
        <v>735</v>
      </c>
      <c r="C283" s="287"/>
      <c r="D283" s="287"/>
      <c r="E283" s="287"/>
      <c r="F283" s="287"/>
      <c r="G283" s="287"/>
      <c r="H283" s="287"/>
      <c r="I283" s="287"/>
      <c r="J283" s="287"/>
      <c r="K283" s="287"/>
      <c r="L283" s="287"/>
      <c r="M283" s="287"/>
      <c r="N283" s="288"/>
      <c r="O283" s="287"/>
      <c r="P283" s="287"/>
      <c r="Q283" s="287"/>
      <c r="R283" s="287"/>
      <c r="S283" s="287"/>
      <c r="T283" s="287"/>
      <c r="U283" s="287"/>
      <c r="V283" s="287"/>
      <c r="W283" s="287"/>
      <c r="X283" s="287"/>
      <c r="Y283" s="289" t="str">
        <f>'1.  LRAMVA Summary'!D53</f>
        <v>kWh</v>
      </c>
      <c r="Z283" s="289" t="str">
        <f>'1.  LRAMVA Summary'!E53</f>
        <v>kWh</v>
      </c>
      <c r="AA283" s="289" t="str">
        <f>'1.  LRAMVA Summary'!F53</f>
        <v>kW</v>
      </c>
      <c r="AB283" s="289" t="str">
        <f>'1.  LRAMVA Summary'!G53</f>
        <v>kW</v>
      </c>
      <c r="AC283" s="289" t="str">
        <f>'1.  LRAMVA Summary'!H53</f>
        <v>kW</v>
      </c>
      <c r="AD283" s="289" t="str">
        <f>'1.  LRAMVA Summary'!I53</f>
        <v>kWh</v>
      </c>
      <c r="AE283" s="289" t="str">
        <f>'1.  LRAMVA Summary'!J53</f>
        <v>kWh</v>
      </c>
      <c r="AF283" s="289" t="str">
        <f>'1.  LRAMVA Summary'!K53</f>
        <v>kW</v>
      </c>
      <c r="AG283" s="289" t="str">
        <f>'1.  LRAMVA Summary'!L53</f>
        <v>kW</v>
      </c>
      <c r="AH283" s="289" t="str">
        <f>'1.  LRAMVA Summary'!M53</f>
        <v>kWh</v>
      </c>
      <c r="AI283" s="289">
        <f>'1.  LRAMVA Summary'!N53</f>
        <v>0</v>
      </c>
      <c r="AJ283" s="289">
        <f>'1.  LRAMVA Summary'!O53</f>
        <v>0</v>
      </c>
      <c r="AK283" s="289">
        <f>'1.  LRAMVA Summary'!P53</f>
        <v>0</v>
      </c>
      <c r="AL283" s="289">
        <f>'1.  LRAMVA Summary'!Q53</f>
        <v>0</v>
      </c>
      <c r="AM283" s="290"/>
    </row>
    <row r="284" spans="1:39" ht="15" customHeight="1">
      <c r="A284" s="501"/>
      <c r="B284" s="286" t="s">
        <v>0</v>
      </c>
      <c r="C284" s="287"/>
      <c r="D284" s="287"/>
      <c r="E284" s="287"/>
      <c r="F284" s="287"/>
      <c r="G284" s="287"/>
      <c r="H284" s="287"/>
      <c r="I284" s="287"/>
      <c r="J284" s="287"/>
      <c r="K284" s="287"/>
      <c r="L284" s="287"/>
      <c r="M284" s="287"/>
      <c r="N284" s="288"/>
      <c r="O284" s="287"/>
      <c r="P284" s="287"/>
      <c r="Q284" s="287"/>
      <c r="R284" s="287"/>
      <c r="S284" s="287"/>
      <c r="T284" s="287"/>
      <c r="U284" s="287"/>
      <c r="V284" s="287"/>
      <c r="W284" s="287"/>
      <c r="X284" s="287"/>
      <c r="Y284" s="289"/>
      <c r="Z284" s="289"/>
      <c r="AA284" s="289"/>
      <c r="AB284" s="289"/>
      <c r="AC284" s="289"/>
      <c r="AD284" s="289"/>
      <c r="AE284" s="289"/>
      <c r="AF284" s="289"/>
      <c r="AG284" s="289"/>
      <c r="AH284" s="289"/>
      <c r="AI284" s="289"/>
      <c r="AJ284" s="289"/>
      <c r="AK284" s="289"/>
      <c r="AL284" s="289"/>
      <c r="AM284" s="290"/>
    </row>
    <row r="285" spans="1:39" ht="16" outlineLevel="1">
      <c r="A285" s="500">
        <v>1</v>
      </c>
      <c r="B285" s="292" t="s">
        <v>1</v>
      </c>
      <c r="C285" s="289" t="s">
        <v>17</v>
      </c>
      <c r="D285" s="293">
        <v>20174.696</v>
      </c>
      <c r="E285" s="293">
        <v>20174.696305093083</v>
      </c>
      <c r="F285" s="293">
        <v>20174.696305093083</v>
      </c>
      <c r="G285" s="293">
        <v>19969.607268426083</v>
      </c>
      <c r="H285" s="293">
        <v>11984</v>
      </c>
      <c r="I285" s="293"/>
      <c r="J285" s="293"/>
      <c r="K285" s="293"/>
      <c r="L285" s="293"/>
      <c r="M285" s="293"/>
      <c r="N285" s="736"/>
      <c r="O285" s="293">
        <v>3.4510000000000001</v>
      </c>
      <c r="P285" s="293">
        <v>3.4508449148039806</v>
      </c>
      <c r="Q285" s="293">
        <v>3.4508449148039806</v>
      </c>
      <c r="R285" s="293">
        <v>3.2412768558039806</v>
      </c>
      <c r="S285" s="293">
        <v>2</v>
      </c>
      <c r="T285" s="293"/>
      <c r="U285" s="293"/>
      <c r="V285" s="293"/>
      <c r="W285" s="293"/>
      <c r="X285" s="293"/>
      <c r="Y285" s="401"/>
      <c r="Z285" s="401"/>
      <c r="AA285" s="401"/>
      <c r="AB285" s="401"/>
      <c r="AC285" s="401"/>
      <c r="AD285" s="401">
        <v>1</v>
      </c>
      <c r="AE285" s="401"/>
      <c r="AF285" s="401"/>
      <c r="AG285" s="401"/>
      <c r="AH285" s="401"/>
      <c r="AI285" s="401"/>
      <c r="AJ285" s="401"/>
      <c r="AK285" s="401"/>
      <c r="AL285" s="401"/>
      <c r="AM285" s="294">
        <f>SUM(Y285:AL285)</f>
        <v>1</v>
      </c>
    </row>
    <row r="286" spans="1:39" ht="16" outlineLevel="1">
      <c r="B286" s="292" t="s">
        <v>235</v>
      </c>
      <c r="C286" s="289" t="s">
        <v>155</v>
      </c>
      <c r="D286" s="293">
        <v>0</v>
      </c>
      <c r="E286" s="293">
        <v>0</v>
      </c>
      <c r="F286" s="293">
        <v>0</v>
      </c>
      <c r="G286" s="293">
        <v>0</v>
      </c>
      <c r="H286" s="293">
        <v>0</v>
      </c>
      <c r="I286" s="293"/>
      <c r="J286" s="293"/>
      <c r="K286" s="293"/>
      <c r="L286" s="293"/>
      <c r="M286" s="293"/>
      <c r="N286" s="746"/>
      <c r="O286" s="293">
        <v>0</v>
      </c>
      <c r="P286" s="293">
        <v>0</v>
      </c>
      <c r="Q286" s="293">
        <v>0</v>
      </c>
      <c r="R286" s="293">
        <v>0</v>
      </c>
      <c r="S286" s="293">
        <v>0</v>
      </c>
      <c r="T286" s="293"/>
      <c r="U286" s="293"/>
      <c r="V286" s="293"/>
      <c r="W286" s="293"/>
      <c r="X286" s="293"/>
      <c r="Y286" s="402">
        <f>Y285</f>
        <v>0</v>
      </c>
      <c r="Z286" s="402">
        <f>Z285</f>
        <v>0</v>
      </c>
      <c r="AA286" s="402">
        <f t="shared" ref="AA286:AL286" si="32">AA285</f>
        <v>0</v>
      </c>
      <c r="AB286" s="402">
        <f t="shared" si="32"/>
        <v>0</v>
      </c>
      <c r="AC286" s="402">
        <f t="shared" si="32"/>
        <v>0</v>
      </c>
      <c r="AD286" s="402">
        <f t="shared" si="32"/>
        <v>1</v>
      </c>
      <c r="AE286" s="402">
        <f t="shared" si="32"/>
        <v>0</v>
      </c>
      <c r="AF286" s="402">
        <f t="shared" si="32"/>
        <v>0</v>
      </c>
      <c r="AG286" s="402">
        <f t="shared" si="32"/>
        <v>0</v>
      </c>
      <c r="AH286" s="402">
        <f t="shared" si="32"/>
        <v>0</v>
      </c>
      <c r="AI286" s="402">
        <f t="shared" si="32"/>
        <v>0</v>
      </c>
      <c r="AJ286" s="402">
        <f t="shared" si="32"/>
        <v>0</v>
      </c>
      <c r="AK286" s="402">
        <f t="shared" si="32"/>
        <v>0</v>
      </c>
      <c r="AL286" s="402">
        <f t="shared" si="32"/>
        <v>0</v>
      </c>
      <c r="AM286" s="295"/>
    </row>
    <row r="287" spans="1:39" ht="16" outlineLevel="1">
      <c r="A287" s="502"/>
      <c r="B287" s="296"/>
      <c r="C287" s="297"/>
      <c r="D287" s="734"/>
      <c r="E287" s="734"/>
      <c r="F287" s="734"/>
      <c r="G287" s="734"/>
      <c r="H287" s="734"/>
      <c r="I287" s="734"/>
      <c r="J287" s="734"/>
      <c r="K287" s="734"/>
      <c r="L287" s="734"/>
      <c r="M287" s="734"/>
      <c r="N287" s="301"/>
      <c r="O287" s="734"/>
      <c r="P287" s="734"/>
      <c r="Q287" s="734"/>
      <c r="R287" s="734"/>
      <c r="S287" s="734"/>
      <c r="T287" s="297"/>
      <c r="U287" s="297"/>
      <c r="V287" s="297"/>
      <c r="W287" s="297"/>
      <c r="X287" s="297"/>
      <c r="Y287" s="403"/>
      <c r="Z287" s="404"/>
      <c r="AA287" s="404"/>
      <c r="AB287" s="404"/>
      <c r="AC287" s="404"/>
      <c r="AD287" s="404"/>
      <c r="AE287" s="404"/>
      <c r="AF287" s="404"/>
      <c r="AG287" s="404"/>
      <c r="AH287" s="404"/>
      <c r="AI287" s="404"/>
      <c r="AJ287" s="404"/>
      <c r="AK287" s="404"/>
      <c r="AL287" s="404"/>
      <c r="AM287" s="300"/>
    </row>
    <row r="288" spans="1:39" ht="16" outlineLevel="1">
      <c r="A288" s="500">
        <v>2</v>
      </c>
      <c r="B288" s="292" t="s">
        <v>2</v>
      </c>
      <c r="C288" s="289" t="s">
        <v>17</v>
      </c>
      <c r="D288" s="293">
        <v>6280.4780000000001</v>
      </c>
      <c r="E288" s="293">
        <v>6280.4779250000001</v>
      </c>
      <c r="F288" s="293">
        <v>6280.4779250000001</v>
      </c>
      <c r="G288" s="293">
        <v>6280.4779250000001</v>
      </c>
      <c r="H288" s="293">
        <v>0</v>
      </c>
      <c r="I288" s="293"/>
      <c r="J288" s="293"/>
      <c r="K288" s="293"/>
      <c r="L288" s="293"/>
      <c r="M288" s="293"/>
      <c r="N288" s="736"/>
      <c r="O288" s="293">
        <v>3.5219999999999998</v>
      </c>
      <c r="P288" s="293">
        <v>3.522299684</v>
      </c>
      <c r="Q288" s="293">
        <v>3.522299684</v>
      </c>
      <c r="R288" s="293">
        <v>3.522299684</v>
      </c>
      <c r="S288" s="293">
        <v>0</v>
      </c>
      <c r="T288" s="293"/>
      <c r="U288" s="293"/>
      <c r="V288" s="293"/>
      <c r="W288" s="293"/>
      <c r="X288" s="293"/>
      <c r="Y288" s="401"/>
      <c r="Z288" s="401"/>
      <c r="AA288" s="401"/>
      <c r="AB288" s="401"/>
      <c r="AC288" s="401"/>
      <c r="AD288" s="401">
        <v>1</v>
      </c>
      <c r="AE288" s="401"/>
      <c r="AF288" s="401"/>
      <c r="AG288" s="401"/>
      <c r="AH288" s="401"/>
      <c r="AI288" s="401"/>
      <c r="AJ288" s="401"/>
      <c r="AK288" s="401"/>
      <c r="AL288" s="401"/>
      <c r="AM288" s="294">
        <f>SUM(Y288:AL288)</f>
        <v>1</v>
      </c>
    </row>
    <row r="289" spans="1:39" ht="16" outlineLevel="1">
      <c r="B289" s="292" t="s">
        <v>235</v>
      </c>
      <c r="C289" s="289" t="s">
        <v>155</v>
      </c>
      <c r="D289" s="293">
        <v>0</v>
      </c>
      <c r="E289" s="293">
        <v>0</v>
      </c>
      <c r="F289" s="293">
        <v>0</v>
      </c>
      <c r="G289" s="293">
        <v>0</v>
      </c>
      <c r="H289" s="293">
        <v>0</v>
      </c>
      <c r="I289" s="293"/>
      <c r="J289" s="293"/>
      <c r="K289" s="293"/>
      <c r="L289" s="293"/>
      <c r="M289" s="293"/>
      <c r="N289" s="746"/>
      <c r="O289" s="293">
        <v>0</v>
      </c>
      <c r="P289" s="293">
        <v>0</v>
      </c>
      <c r="Q289" s="293">
        <v>0</v>
      </c>
      <c r="R289" s="293">
        <v>0</v>
      </c>
      <c r="S289" s="293">
        <v>0</v>
      </c>
      <c r="T289" s="293"/>
      <c r="U289" s="293"/>
      <c r="V289" s="293"/>
      <c r="W289" s="293"/>
      <c r="X289" s="293"/>
      <c r="Y289" s="402">
        <f>Y288</f>
        <v>0</v>
      </c>
      <c r="Z289" s="402">
        <f>Z288</f>
        <v>0</v>
      </c>
      <c r="AA289" s="402">
        <f t="shared" ref="AA289:AL289" si="33">AA288</f>
        <v>0</v>
      </c>
      <c r="AB289" s="402">
        <f t="shared" si="33"/>
        <v>0</v>
      </c>
      <c r="AC289" s="402">
        <f t="shared" si="33"/>
        <v>0</v>
      </c>
      <c r="AD289" s="402">
        <f t="shared" si="33"/>
        <v>1</v>
      </c>
      <c r="AE289" s="402">
        <f t="shared" si="33"/>
        <v>0</v>
      </c>
      <c r="AF289" s="402">
        <f t="shared" si="33"/>
        <v>0</v>
      </c>
      <c r="AG289" s="402">
        <f t="shared" si="33"/>
        <v>0</v>
      </c>
      <c r="AH289" s="402">
        <f t="shared" si="33"/>
        <v>0</v>
      </c>
      <c r="AI289" s="402">
        <f t="shared" si="33"/>
        <v>0</v>
      </c>
      <c r="AJ289" s="402">
        <f t="shared" si="33"/>
        <v>0</v>
      </c>
      <c r="AK289" s="402">
        <f t="shared" si="33"/>
        <v>0</v>
      </c>
      <c r="AL289" s="402">
        <f t="shared" si="33"/>
        <v>0</v>
      </c>
      <c r="AM289" s="295"/>
    </row>
    <row r="290" spans="1:39" ht="16" outlineLevel="1">
      <c r="A290" s="502"/>
      <c r="B290" s="296"/>
      <c r="C290" s="297"/>
      <c r="D290" s="735"/>
      <c r="E290" s="735"/>
      <c r="F290" s="735"/>
      <c r="G290" s="735"/>
      <c r="H290" s="735"/>
      <c r="I290" s="735"/>
      <c r="J290" s="735"/>
      <c r="K290" s="735"/>
      <c r="L290" s="735"/>
      <c r="M290" s="735"/>
      <c r="N290" s="301"/>
      <c r="O290" s="735"/>
      <c r="P290" s="735"/>
      <c r="Q290" s="735"/>
      <c r="R290" s="735"/>
      <c r="S290" s="735"/>
      <c r="T290" s="302"/>
      <c r="U290" s="302"/>
      <c r="V290" s="302"/>
      <c r="W290" s="302"/>
      <c r="X290" s="302"/>
      <c r="Y290" s="403"/>
      <c r="Z290" s="404"/>
      <c r="AA290" s="404"/>
      <c r="AB290" s="404"/>
      <c r="AC290" s="404"/>
      <c r="AD290" s="404"/>
      <c r="AE290" s="404"/>
      <c r="AF290" s="404"/>
      <c r="AG290" s="404"/>
      <c r="AH290" s="404"/>
      <c r="AI290" s="404"/>
      <c r="AJ290" s="404"/>
      <c r="AK290" s="404"/>
      <c r="AL290" s="404"/>
      <c r="AM290" s="300"/>
    </row>
    <row r="291" spans="1:39" ht="16" outlineLevel="1">
      <c r="A291" s="500">
        <v>3</v>
      </c>
      <c r="B291" s="292" t="s">
        <v>3</v>
      </c>
      <c r="C291" s="289" t="s">
        <v>17</v>
      </c>
      <c r="D291" s="293">
        <v>140361.04999999999</v>
      </c>
      <c r="E291" s="293">
        <v>140361.050420438</v>
      </c>
      <c r="F291" s="293">
        <v>140361.050420438</v>
      </c>
      <c r="G291" s="293">
        <v>140361.050420438</v>
      </c>
      <c r="H291" s="293">
        <v>140361</v>
      </c>
      <c r="I291" s="293"/>
      <c r="J291" s="293"/>
      <c r="K291" s="293"/>
      <c r="L291" s="293"/>
      <c r="M291" s="293"/>
      <c r="N291" s="736"/>
      <c r="O291" s="293">
        <v>82.117999999999995</v>
      </c>
      <c r="P291" s="293">
        <v>82.117622691999998</v>
      </c>
      <c r="Q291" s="293">
        <v>82.117622691999998</v>
      </c>
      <c r="R291" s="293">
        <v>82.117622691999998</v>
      </c>
      <c r="S291" s="293">
        <v>82</v>
      </c>
      <c r="T291" s="293"/>
      <c r="U291" s="293"/>
      <c r="V291" s="293"/>
      <c r="W291" s="293"/>
      <c r="X291" s="293"/>
      <c r="Y291" s="401"/>
      <c r="Z291" s="401"/>
      <c r="AA291" s="401"/>
      <c r="AB291" s="401"/>
      <c r="AC291" s="401"/>
      <c r="AD291" s="401">
        <v>1</v>
      </c>
      <c r="AE291" s="401"/>
      <c r="AF291" s="401"/>
      <c r="AG291" s="401"/>
      <c r="AH291" s="401"/>
      <c r="AI291" s="401"/>
      <c r="AJ291" s="401"/>
      <c r="AK291" s="401"/>
      <c r="AL291" s="401"/>
      <c r="AM291" s="294">
        <f>SUM(Y291:AL291)</f>
        <v>1</v>
      </c>
    </row>
    <row r="292" spans="1:39" ht="16" outlineLevel="1">
      <c r="B292" s="292" t="s">
        <v>235</v>
      </c>
      <c r="C292" s="289" t="s">
        <v>155</v>
      </c>
      <c r="D292" s="293">
        <v>4439.4600682999999</v>
      </c>
      <c r="E292" s="293">
        <v>4439.4600682999999</v>
      </c>
      <c r="F292" s="293">
        <v>4439.4600682999999</v>
      </c>
      <c r="G292" s="293">
        <v>4439.4600682999999</v>
      </c>
      <c r="H292" s="293">
        <v>4439</v>
      </c>
      <c r="I292" s="293"/>
      <c r="J292" s="293"/>
      <c r="K292" s="293"/>
      <c r="L292" s="293"/>
      <c r="M292" s="293"/>
      <c r="N292" s="746"/>
      <c r="O292" s="293">
        <v>2.5009999999999999</v>
      </c>
      <c r="P292" s="293">
        <v>2.500520973</v>
      </c>
      <c r="Q292" s="293">
        <v>2.500520973</v>
      </c>
      <c r="R292" s="293">
        <v>2.500520973</v>
      </c>
      <c r="S292" s="293">
        <v>3</v>
      </c>
      <c r="T292" s="293"/>
      <c r="U292" s="293"/>
      <c r="V292" s="293"/>
      <c r="W292" s="293"/>
      <c r="X292" s="293"/>
      <c r="Y292" s="402">
        <f>Y291</f>
        <v>0</v>
      </c>
      <c r="Z292" s="402">
        <f>Z291</f>
        <v>0</v>
      </c>
      <c r="AA292" s="402">
        <f t="shared" ref="AA292:AL292" si="34">AA291</f>
        <v>0</v>
      </c>
      <c r="AB292" s="402">
        <f t="shared" si="34"/>
        <v>0</v>
      </c>
      <c r="AC292" s="402">
        <f t="shared" si="34"/>
        <v>0</v>
      </c>
      <c r="AD292" s="402">
        <f t="shared" si="34"/>
        <v>1</v>
      </c>
      <c r="AE292" s="402">
        <f t="shared" si="34"/>
        <v>0</v>
      </c>
      <c r="AF292" s="402">
        <f t="shared" si="34"/>
        <v>0</v>
      </c>
      <c r="AG292" s="402">
        <f t="shared" si="34"/>
        <v>0</v>
      </c>
      <c r="AH292" s="402">
        <f t="shared" si="34"/>
        <v>0</v>
      </c>
      <c r="AI292" s="402">
        <f t="shared" si="34"/>
        <v>0</v>
      </c>
      <c r="AJ292" s="402">
        <f t="shared" si="34"/>
        <v>0</v>
      </c>
      <c r="AK292" s="402">
        <f t="shared" si="34"/>
        <v>0</v>
      </c>
      <c r="AL292" s="402">
        <f t="shared" si="34"/>
        <v>0</v>
      </c>
      <c r="AM292" s="295"/>
    </row>
    <row r="293" spans="1:39" ht="16" outlineLevel="1">
      <c r="B293" s="292"/>
      <c r="C293" s="303"/>
      <c r="D293" s="736"/>
      <c r="E293" s="736"/>
      <c r="F293" s="736"/>
      <c r="G293" s="736"/>
      <c r="H293" s="736"/>
      <c r="I293" s="736"/>
      <c r="J293" s="736"/>
      <c r="K293" s="736"/>
      <c r="L293" s="736"/>
      <c r="M293" s="736"/>
      <c r="N293" s="281"/>
      <c r="O293" s="736"/>
      <c r="P293" s="736"/>
      <c r="Q293" s="736"/>
      <c r="R293" s="736"/>
      <c r="S293" s="736"/>
      <c r="T293" s="289"/>
      <c r="U293" s="289"/>
      <c r="V293" s="289"/>
      <c r="W293" s="289"/>
      <c r="X293" s="289"/>
      <c r="Y293" s="403"/>
      <c r="Z293" s="403"/>
      <c r="AA293" s="403"/>
      <c r="AB293" s="403"/>
      <c r="AC293" s="403"/>
      <c r="AD293" s="403"/>
      <c r="AE293" s="403"/>
      <c r="AF293" s="403"/>
      <c r="AG293" s="403"/>
      <c r="AH293" s="403"/>
      <c r="AI293" s="403"/>
      <c r="AJ293" s="403"/>
      <c r="AK293" s="403"/>
      <c r="AL293" s="403"/>
      <c r="AM293" s="304"/>
    </row>
    <row r="294" spans="1:39" ht="16" outlineLevel="1">
      <c r="A294" s="500">
        <v>4</v>
      </c>
      <c r="B294" s="292" t="s">
        <v>4</v>
      </c>
      <c r="C294" s="289" t="s">
        <v>17</v>
      </c>
      <c r="D294" s="293">
        <v>22655.152999999998</v>
      </c>
      <c r="E294" s="293">
        <v>22655.152729017998</v>
      </c>
      <c r="F294" s="293">
        <v>21782.116535902998</v>
      </c>
      <c r="G294" s="293">
        <v>18453.947685355</v>
      </c>
      <c r="H294" s="293">
        <v>18454</v>
      </c>
      <c r="I294" s="293"/>
      <c r="J294" s="293"/>
      <c r="K294" s="293"/>
      <c r="L294" s="293"/>
      <c r="M294" s="293"/>
      <c r="N294" s="736"/>
      <c r="O294" s="293">
        <v>1.518</v>
      </c>
      <c r="P294" s="293">
        <v>1.518419747</v>
      </c>
      <c r="Q294" s="293">
        <v>1.4636128930000001</v>
      </c>
      <c r="R294" s="293">
        <v>1.254679442</v>
      </c>
      <c r="S294" s="293">
        <v>1</v>
      </c>
      <c r="T294" s="293"/>
      <c r="U294" s="293"/>
      <c r="V294" s="293"/>
      <c r="W294" s="293"/>
      <c r="X294" s="293"/>
      <c r="Y294" s="401"/>
      <c r="Z294" s="401"/>
      <c r="AA294" s="401"/>
      <c r="AB294" s="401"/>
      <c r="AC294" s="401"/>
      <c r="AD294" s="401">
        <v>1</v>
      </c>
      <c r="AE294" s="401"/>
      <c r="AF294" s="401"/>
      <c r="AG294" s="401"/>
      <c r="AH294" s="401"/>
      <c r="AI294" s="401"/>
      <c r="AJ294" s="401"/>
      <c r="AK294" s="401"/>
      <c r="AL294" s="401"/>
      <c r="AM294" s="294">
        <f>SUM(Y294:AL294)</f>
        <v>1</v>
      </c>
    </row>
    <row r="295" spans="1:39" ht="16" outlineLevel="1">
      <c r="B295" s="292" t="s">
        <v>235</v>
      </c>
      <c r="C295" s="289" t="s">
        <v>155</v>
      </c>
      <c r="D295" s="293">
        <v>69</v>
      </c>
      <c r="E295" s="293">
        <v>69</v>
      </c>
      <c r="F295" s="293">
        <v>66</v>
      </c>
      <c r="G295" s="293">
        <v>57</v>
      </c>
      <c r="H295" s="293">
        <v>57</v>
      </c>
      <c r="I295" s="293"/>
      <c r="J295" s="293"/>
      <c r="K295" s="293"/>
      <c r="L295" s="293"/>
      <c r="M295" s="293"/>
      <c r="N295" s="746"/>
      <c r="O295" s="293">
        <v>5.0000000000000001E-3</v>
      </c>
      <c r="P295" s="293">
        <v>5.0000000000000001E-3</v>
      </c>
      <c r="Q295" s="293">
        <v>5.0000000000000001E-3</v>
      </c>
      <c r="R295" s="293">
        <v>4.0000000000000001E-3</v>
      </c>
      <c r="S295" s="293">
        <v>0</v>
      </c>
      <c r="T295" s="293"/>
      <c r="U295" s="293"/>
      <c r="V295" s="293"/>
      <c r="W295" s="293"/>
      <c r="X295" s="293"/>
      <c r="Y295" s="402">
        <f>Y294</f>
        <v>0</v>
      </c>
      <c r="Z295" s="402">
        <f>Z294</f>
        <v>0</v>
      </c>
      <c r="AA295" s="402">
        <f t="shared" ref="AA295:AL295" si="35">AA294</f>
        <v>0</v>
      </c>
      <c r="AB295" s="402">
        <f t="shared" si="35"/>
        <v>0</v>
      </c>
      <c r="AC295" s="402">
        <f t="shared" si="35"/>
        <v>0</v>
      </c>
      <c r="AD295" s="402">
        <f t="shared" si="35"/>
        <v>1</v>
      </c>
      <c r="AE295" s="402">
        <f t="shared" si="35"/>
        <v>0</v>
      </c>
      <c r="AF295" s="402">
        <f t="shared" si="35"/>
        <v>0</v>
      </c>
      <c r="AG295" s="402">
        <f t="shared" si="35"/>
        <v>0</v>
      </c>
      <c r="AH295" s="402">
        <f t="shared" si="35"/>
        <v>0</v>
      </c>
      <c r="AI295" s="402">
        <f t="shared" si="35"/>
        <v>0</v>
      </c>
      <c r="AJ295" s="402">
        <f t="shared" si="35"/>
        <v>0</v>
      </c>
      <c r="AK295" s="402">
        <f t="shared" si="35"/>
        <v>0</v>
      </c>
      <c r="AL295" s="402">
        <f t="shared" si="35"/>
        <v>0</v>
      </c>
      <c r="AM295" s="295"/>
    </row>
    <row r="296" spans="1:39" ht="16" outlineLevel="1">
      <c r="B296" s="292"/>
      <c r="C296" s="303"/>
      <c r="D296" s="735"/>
      <c r="E296" s="735"/>
      <c r="F296" s="735"/>
      <c r="G296" s="735"/>
      <c r="H296" s="735"/>
      <c r="I296" s="735"/>
      <c r="J296" s="735"/>
      <c r="K296" s="735"/>
      <c r="L296" s="735"/>
      <c r="M296" s="735"/>
      <c r="N296" s="736"/>
      <c r="O296" s="735"/>
      <c r="P296" s="735"/>
      <c r="Q296" s="735"/>
      <c r="R296" s="735"/>
      <c r="S296" s="735"/>
      <c r="T296" s="302"/>
      <c r="U296" s="302"/>
      <c r="V296" s="302"/>
      <c r="W296" s="302"/>
      <c r="X296" s="302"/>
      <c r="Y296" s="403"/>
      <c r="Z296" s="403"/>
      <c r="AA296" s="403"/>
      <c r="AB296" s="403"/>
      <c r="AC296" s="403"/>
      <c r="AD296" s="403"/>
      <c r="AE296" s="403"/>
      <c r="AF296" s="403"/>
      <c r="AG296" s="403"/>
      <c r="AH296" s="403"/>
      <c r="AI296" s="403"/>
      <c r="AJ296" s="403"/>
      <c r="AK296" s="403"/>
      <c r="AL296" s="403"/>
      <c r="AM296" s="304"/>
    </row>
    <row r="297" spans="1:39" ht="16" outlineLevel="1">
      <c r="A297" s="500">
        <v>5</v>
      </c>
      <c r="B297" s="292" t="s">
        <v>5</v>
      </c>
      <c r="C297" s="289" t="s">
        <v>17</v>
      </c>
      <c r="D297" s="293">
        <v>50497.339</v>
      </c>
      <c r="E297" s="293">
        <v>50497.338580058997</v>
      </c>
      <c r="F297" s="293">
        <v>47454.752343170003</v>
      </c>
      <c r="G297" s="293">
        <v>37071.177818288998</v>
      </c>
      <c r="H297" s="293">
        <v>37071</v>
      </c>
      <c r="I297" s="293"/>
      <c r="J297" s="293"/>
      <c r="K297" s="293"/>
      <c r="L297" s="293"/>
      <c r="M297" s="293"/>
      <c r="N297" s="736"/>
      <c r="O297" s="293">
        <v>3.4790000000000001</v>
      </c>
      <c r="P297" s="293">
        <v>3.4791799870000002</v>
      </c>
      <c r="Q297" s="293">
        <v>3.2881746409999999</v>
      </c>
      <c r="R297" s="293">
        <v>2.636321878</v>
      </c>
      <c r="S297" s="293">
        <v>3</v>
      </c>
      <c r="T297" s="293"/>
      <c r="U297" s="293"/>
      <c r="V297" s="293"/>
      <c r="W297" s="293"/>
      <c r="X297" s="293"/>
      <c r="Y297" s="401"/>
      <c r="Z297" s="401"/>
      <c r="AA297" s="401"/>
      <c r="AB297" s="401"/>
      <c r="AC297" s="401"/>
      <c r="AD297" s="401">
        <v>1</v>
      </c>
      <c r="AE297" s="401"/>
      <c r="AF297" s="401"/>
      <c r="AG297" s="401"/>
      <c r="AH297" s="401"/>
      <c r="AI297" s="401"/>
      <c r="AJ297" s="401"/>
      <c r="AK297" s="401"/>
      <c r="AL297" s="401"/>
      <c r="AM297" s="294">
        <f>SUM(Y297:AL297)</f>
        <v>1</v>
      </c>
    </row>
    <row r="298" spans="1:39" ht="16" outlineLevel="1">
      <c r="B298" s="292" t="s">
        <v>235</v>
      </c>
      <c r="C298" s="289" t="s">
        <v>155</v>
      </c>
      <c r="D298" s="293">
        <v>0</v>
      </c>
      <c r="E298" s="293">
        <v>0</v>
      </c>
      <c r="F298" s="293">
        <v>0</v>
      </c>
      <c r="G298" s="293">
        <v>0</v>
      </c>
      <c r="H298" s="293">
        <v>0</v>
      </c>
      <c r="I298" s="293"/>
      <c r="J298" s="293"/>
      <c r="K298" s="293"/>
      <c r="L298" s="293"/>
      <c r="M298" s="293"/>
      <c r="N298" s="746"/>
      <c r="O298" s="293">
        <v>0</v>
      </c>
      <c r="P298" s="293">
        <v>0</v>
      </c>
      <c r="Q298" s="293">
        <v>0</v>
      </c>
      <c r="R298" s="293">
        <v>0</v>
      </c>
      <c r="S298" s="293">
        <v>0</v>
      </c>
      <c r="T298" s="293"/>
      <c r="U298" s="293"/>
      <c r="V298" s="293"/>
      <c r="W298" s="293"/>
      <c r="X298" s="293"/>
      <c r="Y298" s="402">
        <f>Y297</f>
        <v>0</v>
      </c>
      <c r="Z298" s="402">
        <f>Z297</f>
        <v>0</v>
      </c>
      <c r="AA298" s="402">
        <f t="shared" ref="AA298:AL298" si="36">AA297</f>
        <v>0</v>
      </c>
      <c r="AB298" s="402">
        <f t="shared" si="36"/>
        <v>0</v>
      </c>
      <c r="AC298" s="402">
        <f t="shared" si="36"/>
        <v>0</v>
      </c>
      <c r="AD298" s="402">
        <f t="shared" si="36"/>
        <v>1</v>
      </c>
      <c r="AE298" s="402">
        <f t="shared" si="36"/>
        <v>0</v>
      </c>
      <c r="AF298" s="402">
        <f t="shared" si="36"/>
        <v>0</v>
      </c>
      <c r="AG298" s="402">
        <f t="shared" si="36"/>
        <v>0</v>
      </c>
      <c r="AH298" s="402">
        <f t="shared" si="36"/>
        <v>0</v>
      </c>
      <c r="AI298" s="402">
        <f t="shared" si="36"/>
        <v>0</v>
      </c>
      <c r="AJ298" s="402">
        <f t="shared" si="36"/>
        <v>0</v>
      </c>
      <c r="AK298" s="402">
        <f t="shared" si="36"/>
        <v>0</v>
      </c>
      <c r="AL298" s="402">
        <f t="shared" si="36"/>
        <v>0</v>
      </c>
      <c r="AM298" s="295"/>
    </row>
    <row r="299" spans="1:39" ht="16" outlineLevel="1">
      <c r="B299" s="292"/>
      <c r="C299" s="303"/>
      <c r="D299" s="302"/>
      <c r="E299" s="302"/>
      <c r="F299" s="302"/>
      <c r="G299" s="302"/>
      <c r="H299" s="302"/>
      <c r="I299" s="302"/>
      <c r="J299" s="302"/>
      <c r="K299" s="302"/>
      <c r="L299" s="302"/>
      <c r="M299" s="302"/>
      <c r="N299" s="289"/>
      <c r="O299" s="302"/>
      <c r="P299" s="302"/>
      <c r="Q299" s="302"/>
      <c r="R299" s="302"/>
      <c r="S299" s="302"/>
      <c r="T299" s="302"/>
      <c r="U299" s="302"/>
      <c r="V299" s="302"/>
      <c r="W299" s="302"/>
      <c r="X299" s="302"/>
      <c r="Y299" s="403"/>
      <c r="Z299" s="403"/>
      <c r="AA299" s="403"/>
      <c r="AB299" s="403"/>
      <c r="AC299" s="403"/>
      <c r="AD299" s="403"/>
      <c r="AE299" s="403"/>
      <c r="AF299" s="403"/>
      <c r="AG299" s="403"/>
      <c r="AH299" s="403"/>
      <c r="AI299" s="403"/>
      <c r="AJ299" s="403"/>
      <c r="AK299" s="403"/>
      <c r="AL299" s="403"/>
      <c r="AM299" s="304"/>
    </row>
    <row r="300" spans="1:39" ht="16" hidden="1" outlineLevel="1">
      <c r="B300" s="292"/>
      <c r="C300" s="289"/>
      <c r="D300" s="293"/>
      <c r="E300" s="293"/>
      <c r="F300" s="293"/>
      <c r="G300" s="293"/>
      <c r="H300" s="293"/>
      <c r="I300" s="293"/>
      <c r="J300" s="293"/>
      <c r="K300" s="293"/>
      <c r="L300" s="293"/>
      <c r="M300" s="293"/>
      <c r="N300" s="289"/>
      <c r="O300" s="293"/>
      <c r="P300" s="293"/>
      <c r="Q300" s="293"/>
      <c r="R300" s="293"/>
      <c r="S300" s="293"/>
      <c r="T300" s="293"/>
      <c r="U300" s="293"/>
      <c r="V300" s="293"/>
      <c r="W300" s="293"/>
      <c r="X300" s="293"/>
      <c r="Y300" s="401"/>
      <c r="Z300" s="401"/>
      <c r="AA300" s="401"/>
      <c r="AB300" s="401"/>
      <c r="AC300" s="401"/>
      <c r="AD300" s="401"/>
      <c r="AE300" s="401"/>
      <c r="AF300" s="401"/>
      <c r="AG300" s="401"/>
      <c r="AH300" s="401"/>
      <c r="AI300" s="401"/>
      <c r="AJ300" s="401"/>
      <c r="AK300" s="401"/>
      <c r="AL300" s="401"/>
      <c r="AM300" s="294"/>
    </row>
    <row r="301" spans="1:39" ht="16" hidden="1" outlineLevel="1">
      <c r="B301" s="292"/>
      <c r="C301" s="289"/>
      <c r="D301" s="293"/>
      <c r="E301" s="293"/>
      <c r="F301" s="293"/>
      <c r="G301" s="293"/>
      <c r="H301" s="293"/>
      <c r="I301" s="293"/>
      <c r="J301" s="293"/>
      <c r="K301" s="293"/>
      <c r="L301" s="293"/>
      <c r="M301" s="293"/>
      <c r="N301" s="459"/>
      <c r="O301" s="293"/>
      <c r="P301" s="293"/>
      <c r="Q301" s="293"/>
      <c r="R301" s="293"/>
      <c r="S301" s="293"/>
      <c r="T301" s="293"/>
      <c r="U301" s="293"/>
      <c r="V301" s="293"/>
      <c r="W301" s="293"/>
      <c r="X301" s="293"/>
      <c r="Y301" s="402"/>
      <c r="Z301" s="402"/>
      <c r="AA301" s="402"/>
      <c r="AB301" s="402"/>
      <c r="AC301" s="402"/>
      <c r="AD301" s="402"/>
      <c r="AE301" s="402"/>
      <c r="AF301" s="402"/>
      <c r="AG301" s="402"/>
      <c r="AH301" s="402"/>
      <c r="AI301" s="402"/>
      <c r="AJ301" s="402"/>
      <c r="AK301" s="402"/>
      <c r="AL301" s="402"/>
      <c r="AM301" s="295"/>
    </row>
    <row r="302" spans="1:39" ht="16" hidden="1" outlineLevel="1">
      <c r="B302" s="292"/>
      <c r="C302" s="303"/>
      <c r="D302" s="302"/>
      <c r="E302" s="302"/>
      <c r="F302" s="302"/>
      <c r="G302" s="302"/>
      <c r="H302" s="302"/>
      <c r="I302" s="302"/>
      <c r="J302" s="302"/>
      <c r="K302" s="302"/>
      <c r="L302" s="302"/>
      <c r="M302" s="302"/>
      <c r="N302" s="289"/>
      <c r="O302" s="302"/>
      <c r="P302" s="302"/>
      <c r="Q302" s="302"/>
      <c r="R302" s="302"/>
      <c r="S302" s="302"/>
      <c r="T302" s="302"/>
      <c r="U302" s="302"/>
      <c r="V302" s="302"/>
      <c r="W302" s="302"/>
      <c r="X302" s="302"/>
      <c r="Y302" s="403"/>
      <c r="Z302" s="403"/>
      <c r="AA302" s="403"/>
      <c r="AB302" s="403"/>
      <c r="AC302" s="403"/>
      <c r="AD302" s="403"/>
      <c r="AE302" s="403"/>
      <c r="AF302" s="403"/>
      <c r="AG302" s="403"/>
      <c r="AH302" s="403"/>
      <c r="AI302" s="403"/>
      <c r="AJ302" s="403"/>
      <c r="AK302" s="403"/>
      <c r="AL302" s="403"/>
      <c r="AM302" s="304"/>
    </row>
    <row r="303" spans="1:39" ht="16" hidden="1" outlineLevel="1">
      <c r="B303" s="292"/>
      <c r="C303" s="289"/>
      <c r="D303" s="293"/>
      <c r="E303" s="293"/>
      <c r="F303" s="293"/>
      <c r="G303" s="293"/>
      <c r="H303" s="293"/>
      <c r="I303" s="293"/>
      <c r="J303" s="293"/>
      <c r="K303" s="293"/>
      <c r="L303" s="293"/>
      <c r="M303" s="293"/>
      <c r="N303" s="289"/>
      <c r="O303" s="293"/>
      <c r="P303" s="293"/>
      <c r="Q303" s="293"/>
      <c r="R303" s="293"/>
      <c r="S303" s="293"/>
      <c r="T303" s="293"/>
      <c r="U303" s="293"/>
      <c r="V303" s="293"/>
      <c r="W303" s="293"/>
      <c r="X303" s="293"/>
      <c r="Y303" s="401"/>
      <c r="Z303" s="401"/>
      <c r="AA303" s="401"/>
      <c r="AB303" s="401"/>
      <c r="AC303" s="401"/>
      <c r="AD303" s="401"/>
      <c r="AE303" s="401"/>
      <c r="AF303" s="401"/>
      <c r="AG303" s="401"/>
      <c r="AH303" s="401"/>
      <c r="AI303" s="401"/>
      <c r="AJ303" s="401"/>
      <c r="AK303" s="401"/>
      <c r="AL303" s="401"/>
      <c r="AM303" s="294"/>
    </row>
    <row r="304" spans="1:39" ht="16" hidden="1" outlineLevel="1">
      <c r="B304" s="292"/>
      <c r="C304" s="289"/>
      <c r="D304" s="293"/>
      <c r="E304" s="293"/>
      <c r="F304" s="293"/>
      <c r="G304" s="293"/>
      <c r="H304" s="293"/>
      <c r="I304" s="293"/>
      <c r="J304" s="293"/>
      <c r="K304" s="293"/>
      <c r="L304" s="293"/>
      <c r="M304" s="293"/>
      <c r="N304" s="289"/>
      <c r="O304" s="293"/>
      <c r="P304" s="293"/>
      <c r="Q304" s="293"/>
      <c r="R304" s="293"/>
      <c r="S304" s="293"/>
      <c r="T304" s="293"/>
      <c r="U304" s="293"/>
      <c r="V304" s="293"/>
      <c r="W304" s="293"/>
      <c r="X304" s="293"/>
      <c r="Y304" s="402"/>
      <c r="Z304" s="402"/>
      <c r="AA304" s="402"/>
      <c r="AB304" s="402"/>
      <c r="AC304" s="402"/>
      <c r="AD304" s="402"/>
      <c r="AE304" s="402"/>
      <c r="AF304" s="402"/>
      <c r="AG304" s="402"/>
      <c r="AH304" s="402"/>
      <c r="AI304" s="402"/>
      <c r="AJ304" s="402"/>
      <c r="AK304" s="402"/>
      <c r="AL304" s="402"/>
      <c r="AM304" s="295"/>
    </row>
    <row r="305" spans="1:39" ht="16" hidden="1" outlineLevel="1">
      <c r="B305" s="292"/>
      <c r="C305" s="303"/>
      <c r="D305" s="302"/>
      <c r="E305" s="302"/>
      <c r="F305" s="302"/>
      <c r="G305" s="302"/>
      <c r="H305" s="302"/>
      <c r="I305" s="302"/>
      <c r="J305" s="302"/>
      <c r="K305" s="302"/>
      <c r="L305" s="302"/>
      <c r="M305" s="302"/>
      <c r="N305" s="289"/>
      <c r="O305" s="302"/>
      <c r="P305" s="302"/>
      <c r="Q305" s="302"/>
      <c r="R305" s="302"/>
      <c r="S305" s="302"/>
      <c r="T305" s="302"/>
      <c r="U305" s="302"/>
      <c r="V305" s="302"/>
      <c r="W305" s="302"/>
      <c r="X305" s="302"/>
      <c r="Y305" s="403"/>
      <c r="Z305" s="403"/>
      <c r="AA305" s="403"/>
      <c r="AB305" s="403"/>
      <c r="AC305" s="403"/>
      <c r="AD305" s="403"/>
      <c r="AE305" s="403"/>
      <c r="AF305" s="403"/>
      <c r="AG305" s="403"/>
      <c r="AH305" s="403"/>
      <c r="AI305" s="403"/>
      <c r="AJ305" s="403"/>
      <c r="AK305" s="403"/>
      <c r="AL305" s="403"/>
      <c r="AM305" s="304"/>
    </row>
    <row r="306" spans="1:39" s="281" customFormat="1" ht="16" hidden="1" outlineLevel="1">
      <c r="A306" s="500"/>
      <c r="B306" s="292"/>
      <c r="C306" s="289"/>
      <c r="D306" s="293"/>
      <c r="E306" s="293"/>
      <c r="F306" s="293"/>
      <c r="G306" s="293"/>
      <c r="H306" s="293"/>
      <c r="I306" s="293"/>
      <c r="J306" s="293"/>
      <c r="K306" s="293"/>
      <c r="L306" s="293"/>
      <c r="M306" s="293"/>
      <c r="N306" s="289"/>
      <c r="O306" s="293"/>
      <c r="P306" s="293"/>
      <c r="Q306" s="293"/>
      <c r="R306" s="293"/>
      <c r="S306" s="293"/>
      <c r="T306" s="293"/>
      <c r="U306" s="293"/>
      <c r="V306" s="293"/>
      <c r="W306" s="293"/>
      <c r="X306" s="293"/>
      <c r="Y306" s="401"/>
      <c r="Z306" s="401"/>
      <c r="AA306" s="401"/>
      <c r="AB306" s="401"/>
      <c r="AC306" s="401"/>
      <c r="AD306" s="401"/>
      <c r="AE306" s="401"/>
      <c r="AF306" s="401"/>
      <c r="AG306" s="401"/>
      <c r="AH306" s="401"/>
      <c r="AI306" s="401"/>
      <c r="AJ306" s="401"/>
      <c r="AK306" s="401"/>
      <c r="AL306" s="401"/>
      <c r="AM306" s="294"/>
    </row>
    <row r="307" spans="1:39" s="281" customFormat="1" ht="16" hidden="1" outlineLevel="1">
      <c r="A307" s="500"/>
      <c r="B307" s="292"/>
      <c r="C307" s="289"/>
      <c r="D307" s="293"/>
      <c r="E307" s="293"/>
      <c r="F307" s="293"/>
      <c r="G307" s="293"/>
      <c r="H307" s="293"/>
      <c r="I307" s="293"/>
      <c r="J307" s="293"/>
      <c r="K307" s="293"/>
      <c r="L307" s="293"/>
      <c r="M307" s="293"/>
      <c r="N307" s="289"/>
      <c r="O307" s="293"/>
      <c r="P307" s="293"/>
      <c r="Q307" s="293"/>
      <c r="R307" s="293"/>
      <c r="S307" s="293"/>
      <c r="T307" s="293"/>
      <c r="U307" s="293"/>
      <c r="V307" s="293"/>
      <c r="W307" s="293"/>
      <c r="X307" s="293"/>
      <c r="Y307" s="402"/>
      <c r="Z307" s="402"/>
      <c r="AA307" s="402"/>
      <c r="AB307" s="402"/>
      <c r="AC307" s="402"/>
      <c r="AD307" s="402"/>
      <c r="AE307" s="402"/>
      <c r="AF307" s="402"/>
      <c r="AG307" s="402"/>
      <c r="AH307" s="402"/>
      <c r="AI307" s="402"/>
      <c r="AJ307" s="402"/>
      <c r="AK307" s="402"/>
      <c r="AL307" s="402"/>
      <c r="AM307" s="295"/>
    </row>
    <row r="308" spans="1:39" s="281" customFormat="1" ht="16" hidden="1" outlineLevel="1">
      <c r="A308" s="500"/>
      <c r="B308" s="292"/>
      <c r="C308" s="303"/>
      <c r="D308" s="302"/>
      <c r="E308" s="302"/>
      <c r="F308" s="302"/>
      <c r="G308" s="302"/>
      <c r="H308" s="302"/>
      <c r="I308" s="302"/>
      <c r="J308" s="302"/>
      <c r="K308" s="302"/>
      <c r="L308" s="302"/>
      <c r="M308" s="302"/>
      <c r="N308" s="289"/>
      <c r="O308" s="302"/>
      <c r="P308" s="302"/>
      <c r="Q308" s="302"/>
      <c r="R308" s="302"/>
      <c r="S308" s="302"/>
      <c r="T308" s="302"/>
      <c r="U308" s="302"/>
      <c r="V308" s="302"/>
      <c r="W308" s="302"/>
      <c r="X308" s="302"/>
      <c r="Y308" s="403"/>
      <c r="Z308" s="403"/>
      <c r="AA308" s="403"/>
      <c r="AB308" s="403"/>
      <c r="AC308" s="403"/>
      <c r="AD308" s="403"/>
      <c r="AE308" s="403"/>
      <c r="AF308" s="403"/>
      <c r="AG308" s="403"/>
      <c r="AH308" s="403"/>
      <c r="AI308" s="403"/>
      <c r="AJ308" s="403"/>
      <c r="AK308" s="403"/>
      <c r="AL308" s="403"/>
      <c r="AM308" s="304"/>
    </row>
    <row r="309" spans="1:39" ht="16" hidden="1" outlineLevel="1">
      <c r="B309" s="292"/>
      <c r="C309" s="289"/>
      <c r="D309" s="293"/>
      <c r="E309" s="293"/>
      <c r="F309" s="293"/>
      <c r="G309" s="293"/>
      <c r="H309" s="293"/>
      <c r="I309" s="293"/>
      <c r="J309" s="293"/>
      <c r="K309" s="293"/>
      <c r="L309" s="293"/>
      <c r="M309" s="293"/>
      <c r="N309" s="289"/>
      <c r="O309" s="293"/>
      <c r="P309" s="293"/>
      <c r="Q309" s="293"/>
      <c r="R309" s="293"/>
      <c r="S309" s="293"/>
      <c r="T309" s="293"/>
      <c r="U309" s="293"/>
      <c r="V309" s="293"/>
      <c r="W309" s="293"/>
      <c r="X309" s="293"/>
      <c r="Y309" s="401"/>
      <c r="Z309" s="401"/>
      <c r="AA309" s="401"/>
      <c r="AB309" s="401"/>
      <c r="AC309" s="401"/>
      <c r="AD309" s="401"/>
      <c r="AE309" s="401"/>
      <c r="AF309" s="401"/>
      <c r="AG309" s="401"/>
      <c r="AH309" s="401"/>
      <c r="AI309" s="401"/>
      <c r="AJ309" s="401"/>
      <c r="AK309" s="401"/>
      <c r="AL309" s="401"/>
      <c r="AM309" s="294"/>
    </row>
    <row r="310" spans="1:39" ht="16" hidden="1" outlineLevel="1">
      <c r="B310" s="292"/>
      <c r="C310" s="289"/>
      <c r="D310" s="293"/>
      <c r="E310" s="293"/>
      <c r="F310" s="293"/>
      <c r="G310" s="293"/>
      <c r="H310" s="293"/>
      <c r="I310" s="293"/>
      <c r="J310" s="293"/>
      <c r="K310" s="293"/>
      <c r="L310" s="293"/>
      <c r="M310" s="293"/>
      <c r="N310" s="289"/>
      <c r="O310" s="293"/>
      <c r="P310" s="293"/>
      <c r="Q310" s="293"/>
      <c r="R310" s="293"/>
      <c r="S310" s="293"/>
      <c r="T310" s="293"/>
      <c r="U310" s="293"/>
      <c r="V310" s="293"/>
      <c r="W310" s="293"/>
      <c r="X310" s="293"/>
      <c r="Y310" s="402"/>
      <c r="Z310" s="402"/>
      <c r="AA310" s="402"/>
      <c r="AB310" s="402"/>
      <c r="AC310" s="402"/>
      <c r="AD310" s="402"/>
      <c r="AE310" s="402"/>
      <c r="AF310" s="402"/>
      <c r="AG310" s="402"/>
      <c r="AH310" s="402"/>
      <c r="AI310" s="402"/>
      <c r="AJ310" s="402"/>
      <c r="AK310" s="402"/>
      <c r="AL310" s="402"/>
      <c r="AM310" s="295"/>
    </row>
    <row r="311" spans="1:39" ht="16" hidden="1" outlineLevel="1">
      <c r="B311" s="305"/>
      <c r="C311" s="306"/>
      <c r="D311" s="289"/>
      <c r="E311" s="289"/>
      <c r="F311" s="289"/>
      <c r="G311" s="289"/>
      <c r="H311" s="289"/>
      <c r="I311" s="289"/>
      <c r="J311" s="289"/>
      <c r="K311" s="289"/>
      <c r="L311" s="289"/>
      <c r="M311" s="289"/>
      <c r="N311" s="289"/>
      <c r="O311" s="289"/>
      <c r="P311" s="289"/>
      <c r="Q311" s="289"/>
      <c r="R311" s="289"/>
      <c r="S311" s="289"/>
      <c r="T311" s="289"/>
      <c r="U311" s="289"/>
      <c r="V311" s="289"/>
      <c r="W311" s="289"/>
      <c r="X311" s="289"/>
      <c r="Y311" s="403"/>
      <c r="Z311" s="403"/>
      <c r="AA311" s="403"/>
      <c r="AB311" s="403"/>
      <c r="AC311" s="403"/>
      <c r="AD311" s="403"/>
      <c r="AE311" s="403"/>
      <c r="AF311" s="403"/>
      <c r="AG311" s="403"/>
      <c r="AH311" s="403"/>
      <c r="AI311" s="403"/>
      <c r="AJ311" s="403"/>
      <c r="AK311" s="403"/>
      <c r="AL311" s="403"/>
      <c r="AM311" s="304"/>
    </row>
    <row r="312" spans="1:39" ht="16" outlineLevel="1">
      <c r="A312" s="501"/>
      <c r="B312" s="286" t="s">
        <v>6</v>
      </c>
      <c r="C312" s="287"/>
      <c r="D312" s="287"/>
      <c r="E312" s="287"/>
      <c r="F312" s="287"/>
      <c r="G312" s="287"/>
      <c r="H312" s="287"/>
      <c r="I312" s="287"/>
      <c r="J312" s="287"/>
      <c r="K312" s="287"/>
      <c r="L312" s="287"/>
      <c r="M312" s="287"/>
      <c r="N312" s="289"/>
      <c r="O312" s="287"/>
      <c r="P312" s="287"/>
      <c r="Q312" s="287"/>
      <c r="R312" s="287"/>
      <c r="S312" s="287"/>
      <c r="T312" s="287"/>
      <c r="U312" s="287"/>
      <c r="V312" s="287"/>
      <c r="W312" s="287"/>
      <c r="X312" s="287"/>
      <c r="Y312" s="405"/>
      <c r="Z312" s="405"/>
      <c r="AA312" s="405"/>
      <c r="AB312" s="405"/>
      <c r="AC312" s="405"/>
      <c r="AD312" s="405"/>
      <c r="AE312" s="405"/>
      <c r="AF312" s="405"/>
      <c r="AG312" s="405"/>
      <c r="AH312" s="405"/>
      <c r="AI312" s="405"/>
      <c r="AJ312" s="405"/>
      <c r="AK312" s="405"/>
      <c r="AL312" s="405"/>
      <c r="AM312" s="290"/>
    </row>
    <row r="313" spans="1:39" ht="16" outlineLevel="1">
      <c r="A313" s="500">
        <v>10</v>
      </c>
      <c r="B313" s="308" t="s">
        <v>16</v>
      </c>
      <c r="C313" s="289" t="s">
        <v>17</v>
      </c>
      <c r="D313" s="293">
        <v>1432572.956</v>
      </c>
      <c r="E313" s="293">
        <v>1387733.8318932999</v>
      </c>
      <c r="F313" s="293">
        <v>1386128.4229812601</v>
      </c>
      <c r="G313" s="293">
        <v>1314894.11567656</v>
      </c>
      <c r="H313" s="293">
        <v>1259361</v>
      </c>
      <c r="I313" s="293"/>
      <c r="J313" s="293"/>
      <c r="K313" s="293"/>
      <c r="L313" s="293"/>
      <c r="M313" s="293"/>
      <c r="N313" s="293">
        <v>12</v>
      </c>
      <c r="O313" s="293">
        <v>281.32299999999998</v>
      </c>
      <c r="P313" s="293">
        <v>267.96485551699999</v>
      </c>
      <c r="Q313" s="293">
        <v>267.49842735200002</v>
      </c>
      <c r="R313" s="293">
        <v>245.519286975</v>
      </c>
      <c r="S313" s="293">
        <v>228</v>
      </c>
      <c r="T313" s="293"/>
      <c r="U313" s="293"/>
      <c r="V313" s="293"/>
      <c r="W313" s="293"/>
      <c r="X313" s="293"/>
      <c r="Y313" s="406"/>
      <c r="Z313" s="494"/>
      <c r="AA313" s="494"/>
      <c r="AB313" s="494"/>
      <c r="AC313" s="406"/>
      <c r="AD313" s="747">
        <v>1.9721731595308181E-2</v>
      </c>
      <c r="AE313" s="747">
        <v>0.38023310588239023</v>
      </c>
      <c r="AF313" s="747">
        <v>0.5278321649964588</v>
      </c>
      <c r="AG313" s="406"/>
      <c r="AH313" s="406"/>
      <c r="AI313" s="406"/>
      <c r="AJ313" s="406"/>
      <c r="AK313" s="406"/>
      <c r="AL313" s="406"/>
      <c r="AM313" s="294">
        <f>SUM(Y313:AL313)</f>
        <v>0.92778700247415724</v>
      </c>
    </row>
    <row r="314" spans="1:39" ht="16" outlineLevel="1">
      <c r="B314" s="292" t="s">
        <v>235</v>
      </c>
      <c r="C314" s="289" t="s">
        <v>155</v>
      </c>
      <c r="D314" s="293">
        <v>71470.962889999995</v>
      </c>
      <c r="E314" s="293">
        <v>67298.574439999997</v>
      </c>
      <c r="F314" s="293">
        <v>67298.574439999997</v>
      </c>
      <c r="G314" s="293">
        <v>67298.574439999997</v>
      </c>
      <c r="H314" s="293">
        <v>59257</v>
      </c>
      <c r="I314" s="293"/>
      <c r="J314" s="293"/>
      <c r="K314" s="293"/>
      <c r="L314" s="293"/>
      <c r="M314" s="293"/>
      <c r="N314" s="293">
        <f>N313</f>
        <v>12</v>
      </c>
      <c r="O314" s="293">
        <v>14.106</v>
      </c>
      <c r="P314" s="293">
        <v>12.908310589999999</v>
      </c>
      <c r="Q314" s="293">
        <v>12.908310589999999</v>
      </c>
      <c r="R314" s="293">
        <v>12.908310589999999</v>
      </c>
      <c r="S314" s="293">
        <v>10</v>
      </c>
      <c r="T314" s="293"/>
      <c r="U314" s="293"/>
      <c r="V314" s="293"/>
      <c r="W314" s="293"/>
      <c r="X314" s="293"/>
      <c r="Y314" s="402">
        <f>Y313</f>
        <v>0</v>
      </c>
      <c r="Z314" s="402">
        <f>Z313</f>
        <v>0</v>
      </c>
      <c r="AA314" s="402">
        <f t="shared" ref="AA314:AL314" si="37">AA313</f>
        <v>0</v>
      </c>
      <c r="AB314" s="402">
        <f t="shared" si="37"/>
        <v>0</v>
      </c>
      <c r="AC314" s="402">
        <f t="shared" si="37"/>
        <v>0</v>
      </c>
      <c r="AD314" s="402">
        <f t="shared" si="37"/>
        <v>1.9721731595308181E-2</v>
      </c>
      <c r="AE314" s="402">
        <f t="shared" si="37"/>
        <v>0.38023310588239023</v>
      </c>
      <c r="AF314" s="402">
        <f t="shared" si="37"/>
        <v>0.5278321649964588</v>
      </c>
      <c r="AG314" s="402">
        <f t="shared" si="37"/>
        <v>0</v>
      </c>
      <c r="AH314" s="402">
        <f t="shared" si="37"/>
        <v>0</v>
      </c>
      <c r="AI314" s="402">
        <f t="shared" si="37"/>
        <v>0</v>
      </c>
      <c r="AJ314" s="402">
        <f t="shared" si="37"/>
        <v>0</v>
      </c>
      <c r="AK314" s="402">
        <f t="shared" si="37"/>
        <v>0</v>
      </c>
      <c r="AL314" s="402">
        <f t="shared" si="37"/>
        <v>0</v>
      </c>
      <c r="AM314" s="309"/>
    </row>
    <row r="315" spans="1:39" ht="16" outlineLevel="1">
      <c r="B315" s="308"/>
      <c r="C315" s="310"/>
      <c r="D315" s="736"/>
      <c r="E315" s="736"/>
      <c r="F315" s="736"/>
      <c r="G315" s="736"/>
      <c r="H315" s="736"/>
      <c r="I315" s="736"/>
      <c r="J315" s="736"/>
      <c r="K315" s="736"/>
      <c r="L315" s="736"/>
      <c r="M315" s="736"/>
      <c r="N315" s="736"/>
      <c r="O315" s="736"/>
      <c r="P315" s="736"/>
      <c r="Q315" s="736"/>
      <c r="R315" s="736"/>
      <c r="S315" s="736"/>
      <c r="T315" s="289"/>
      <c r="U315" s="289"/>
      <c r="V315" s="289"/>
      <c r="W315" s="289"/>
      <c r="X315" s="289"/>
      <c r="Y315" s="407"/>
      <c r="Z315" s="407"/>
      <c r="AA315" s="407"/>
      <c r="AB315" s="407"/>
      <c r="AC315" s="407"/>
      <c r="AD315" s="407"/>
      <c r="AE315" s="407"/>
      <c r="AF315" s="407"/>
      <c r="AG315" s="407"/>
      <c r="AH315" s="407"/>
      <c r="AI315" s="407"/>
      <c r="AJ315" s="407"/>
      <c r="AK315" s="407"/>
      <c r="AL315" s="407"/>
      <c r="AM315" s="311"/>
    </row>
    <row r="316" spans="1:39" ht="17" outlineLevel="1">
      <c r="A316" s="500">
        <v>11</v>
      </c>
      <c r="B316" s="312" t="s">
        <v>15</v>
      </c>
      <c r="C316" s="289" t="s">
        <v>17</v>
      </c>
      <c r="D316" s="293">
        <v>707633.77300000004</v>
      </c>
      <c r="E316" s="293">
        <v>707633.77287628502</v>
      </c>
      <c r="F316" s="293">
        <v>617196.20232429798</v>
      </c>
      <c r="G316" s="293">
        <v>286624.60453489202</v>
      </c>
      <c r="H316" s="293">
        <v>87004</v>
      </c>
      <c r="I316" s="293"/>
      <c r="J316" s="293"/>
      <c r="K316" s="293"/>
      <c r="L316" s="293"/>
      <c r="M316" s="293"/>
      <c r="N316" s="293">
        <v>12</v>
      </c>
      <c r="O316" s="293">
        <v>195.56200000000001</v>
      </c>
      <c r="P316" s="293">
        <v>195.56184117199999</v>
      </c>
      <c r="Q316" s="293">
        <v>170.83595870799999</v>
      </c>
      <c r="R316" s="293">
        <v>79.061791205999995</v>
      </c>
      <c r="S316" s="293">
        <v>19</v>
      </c>
      <c r="T316" s="293"/>
      <c r="U316" s="293"/>
      <c r="V316" s="293"/>
      <c r="W316" s="293"/>
      <c r="X316" s="293"/>
      <c r="Y316" s="406"/>
      <c r="Z316" s="494"/>
      <c r="AA316" s="406"/>
      <c r="AB316" s="406"/>
      <c r="AC316" s="406"/>
      <c r="AD316" s="406"/>
      <c r="AE316" s="406">
        <v>1</v>
      </c>
      <c r="AF316" s="406"/>
      <c r="AG316" s="406"/>
      <c r="AH316" s="406"/>
      <c r="AI316" s="406"/>
      <c r="AJ316" s="406"/>
      <c r="AK316" s="406"/>
      <c r="AL316" s="406"/>
      <c r="AM316" s="294">
        <f>SUM(Y316:AL316)</f>
        <v>1</v>
      </c>
    </row>
    <row r="317" spans="1:39" ht="16" outlineLevel="1">
      <c r="B317" s="292" t="s">
        <v>235</v>
      </c>
      <c r="C317" s="289" t="s">
        <v>155</v>
      </c>
      <c r="D317" s="293">
        <v>0</v>
      </c>
      <c r="E317" s="293">
        <v>0</v>
      </c>
      <c r="F317" s="293">
        <v>0</v>
      </c>
      <c r="G317" s="293">
        <v>0</v>
      </c>
      <c r="H317" s="293">
        <v>0</v>
      </c>
      <c r="I317" s="293"/>
      <c r="J317" s="293"/>
      <c r="K317" s="293"/>
      <c r="L317" s="293"/>
      <c r="M317" s="293"/>
      <c r="N317" s="293">
        <f>N316</f>
        <v>12</v>
      </c>
      <c r="O317" s="293">
        <v>0</v>
      </c>
      <c r="P317" s="293">
        <v>0</v>
      </c>
      <c r="Q317" s="293">
        <v>0</v>
      </c>
      <c r="R317" s="293">
        <v>0</v>
      </c>
      <c r="S317" s="293">
        <v>0</v>
      </c>
      <c r="T317" s="293"/>
      <c r="U317" s="293"/>
      <c r="V317" s="293"/>
      <c r="W317" s="293"/>
      <c r="X317" s="293"/>
      <c r="Y317" s="402">
        <f>Y316</f>
        <v>0</v>
      </c>
      <c r="Z317" s="402">
        <f>Z316</f>
        <v>0</v>
      </c>
      <c r="AA317" s="402">
        <f t="shared" ref="AA317:AL317" si="38">AA316</f>
        <v>0</v>
      </c>
      <c r="AB317" s="402">
        <f t="shared" si="38"/>
        <v>0</v>
      </c>
      <c r="AC317" s="402">
        <f t="shared" si="38"/>
        <v>0</v>
      </c>
      <c r="AD317" s="402">
        <f t="shared" si="38"/>
        <v>0</v>
      </c>
      <c r="AE317" s="402">
        <f t="shared" si="38"/>
        <v>1</v>
      </c>
      <c r="AF317" s="402">
        <f t="shared" si="38"/>
        <v>0</v>
      </c>
      <c r="AG317" s="402">
        <f t="shared" si="38"/>
        <v>0</v>
      </c>
      <c r="AH317" s="402">
        <f t="shared" si="38"/>
        <v>0</v>
      </c>
      <c r="AI317" s="402">
        <f t="shared" si="38"/>
        <v>0</v>
      </c>
      <c r="AJ317" s="402">
        <f t="shared" si="38"/>
        <v>0</v>
      </c>
      <c r="AK317" s="402">
        <f t="shared" si="38"/>
        <v>0</v>
      </c>
      <c r="AL317" s="402">
        <f t="shared" si="38"/>
        <v>0</v>
      </c>
      <c r="AM317" s="309"/>
    </row>
    <row r="318" spans="1:39" ht="16" outlineLevel="1">
      <c r="B318" s="312"/>
      <c r="C318" s="310"/>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407"/>
      <c r="Z318" s="408"/>
      <c r="AA318" s="407"/>
      <c r="AB318" s="407"/>
      <c r="AC318" s="407"/>
      <c r="AD318" s="407"/>
      <c r="AE318" s="407"/>
      <c r="AF318" s="407"/>
      <c r="AG318" s="407"/>
      <c r="AH318" s="407"/>
      <c r="AI318" s="407"/>
      <c r="AJ318" s="407"/>
      <c r="AK318" s="407"/>
      <c r="AL318" s="407"/>
      <c r="AM318" s="311"/>
    </row>
    <row r="319" spans="1:39" ht="16" hidden="1" outlineLevel="1">
      <c r="B319" s="312"/>
      <c r="C319" s="289"/>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406"/>
      <c r="Z319" s="406"/>
      <c r="AA319" s="406"/>
      <c r="AB319" s="406"/>
      <c r="AC319" s="406"/>
      <c r="AD319" s="406"/>
      <c r="AE319" s="406"/>
      <c r="AF319" s="406"/>
      <c r="AG319" s="406"/>
      <c r="AH319" s="406"/>
      <c r="AI319" s="406"/>
      <c r="AJ319" s="406"/>
      <c r="AK319" s="406"/>
      <c r="AL319" s="406"/>
      <c r="AM319" s="294"/>
    </row>
    <row r="320" spans="1:39" ht="16" hidden="1" outlineLevel="1">
      <c r="B320" s="292"/>
      <c r="C320" s="289"/>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402"/>
      <c r="Z320" s="402"/>
      <c r="AA320" s="402"/>
      <c r="AB320" s="402"/>
      <c r="AC320" s="402"/>
      <c r="AD320" s="402"/>
      <c r="AE320" s="402"/>
      <c r="AF320" s="402"/>
      <c r="AG320" s="402"/>
      <c r="AH320" s="402"/>
      <c r="AI320" s="402"/>
      <c r="AJ320" s="402"/>
      <c r="AK320" s="402"/>
      <c r="AL320" s="402"/>
      <c r="AM320" s="309"/>
    </row>
    <row r="321" spans="1:39" ht="16" hidden="1" outlineLevel="1">
      <c r="B321" s="312"/>
      <c r="C321" s="310"/>
      <c r="D321" s="314"/>
      <c r="E321" s="314"/>
      <c r="F321" s="314"/>
      <c r="G321" s="314"/>
      <c r="H321" s="314"/>
      <c r="I321" s="314"/>
      <c r="J321" s="314"/>
      <c r="K321" s="314"/>
      <c r="L321" s="314"/>
      <c r="M321" s="314"/>
      <c r="N321" s="289"/>
      <c r="O321" s="314"/>
      <c r="P321" s="314"/>
      <c r="Q321" s="314"/>
      <c r="R321" s="314"/>
      <c r="S321" s="314"/>
      <c r="T321" s="314"/>
      <c r="U321" s="314"/>
      <c r="V321" s="314"/>
      <c r="W321" s="314"/>
      <c r="X321" s="314"/>
      <c r="Y321" s="407"/>
      <c r="Z321" s="408"/>
      <c r="AA321" s="407"/>
      <c r="AB321" s="407"/>
      <c r="AC321" s="407"/>
      <c r="AD321" s="407"/>
      <c r="AE321" s="407"/>
      <c r="AF321" s="407"/>
      <c r="AG321" s="407"/>
      <c r="AH321" s="407"/>
      <c r="AI321" s="407"/>
      <c r="AJ321" s="407"/>
      <c r="AK321" s="407"/>
      <c r="AL321" s="407"/>
      <c r="AM321" s="311"/>
    </row>
    <row r="322" spans="1:39" ht="16" hidden="1" outlineLevel="1">
      <c r="B322" s="312"/>
      <c r="C322" s="289"/>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406"/>
      <c r="Z322" s="406"/>
      <c r="AA322" s="406"/>
      <c r="AB322" s="406"/>
      <c r="AC322" s="406"/>
      <c r="AD322" s="406"/>
      <c r="AE322" s="406"/>
      <c r="AF322" s="406"/>
      <c r="AG322" s="406"/>
      <c r="AH322" s="406"/>
      <c r="AI322" s="406"/>
      <c r="AJ322" s="406"/>
      <c r="AK322" s="406"/>
      <c r="AL322" s="406"/>
      <c r="AM322" s="294"/>
    </row>
    <row r="323" spans="1:39" ht="16" hidden="1" outlineLevel="1">
      <c r="B323" s="292"/>
      <c r="C323" s="289"/>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402"/>
      <c r="Z323" s="402"/>
      <c r="AA323" s="402"/>
      <c r="AB323" s="402"/>
      <c r="AC323" s="402"/>
      <c r="AD323" s="402"/>
      <c r="AE323" s="402"/>
      <c r="AF323" s="402"/>
      <c r="AG323" s="402"/>
      <c r="AH323" s="402"/>
      <c r="AI323" s="402"/>
      <c r="AJ323" s="402"/>
      <c r="AK323" s="402"/>
      <c r="AL323" s="402"/>
      <c r="AM323" s="309"/>
    </row>
    <row r="324" spans="1:39" ht="16" hidden="1" outlineLevel="1">
      <c r="B324" s="312"/>
      <c r="C324" s="310"/>
      <c r="D324" s="314"/>
      <c r="E324" s="314"/>
      <c r="F324" s="314"/>
      <c r="G324" s="314"/>
      <c r="H324" s="314"/>
      <c r="I324" s="314"/>
      <c r="J324" s="314"/>
      <c r="K324" s="314"/>
      <c r="L324" s="314"/>
      <c r="M324" s="314"/>
      <c r="N324" s="289"/>
      <c r="O324" s="314"/>
      <c r="P324" s="314"/>
      <c r="Q324" s="314"/>
      <c r="R324" s="314"/>
      <c r="S324" s="314"/>
      <c r="T324" s="314"/>
      <c r="U324" s="314"/>
      <c r="V324" s="314"/>
      <c r="W324" s="314"/>
      <c r="X324" s="314"/>
      <c r="Y324" s="407"/>
      <c r="Z324" s="407"/>
      <c r="AA324" s="407"/>
      <c r="AB324" s="407"/>
      <c r="AC324" s="407"/>
      <c r="AD324" s="407"/>
      <c r="AE324" s="407"/>
      <c r="AF324" s="407"/>
      <c r="AG324" s="407"/>
      <c r="AH324" s="407"/>
      <c r="AI324" s="407"/>
      <c r="AJ324" s="407"/>
      <c r="AK324" s="407"/>
      <c r="AL324" s="407"/>
      <c r="AM324" s="311"/>
    </row>
    <row r="325" spans="1:39" ht="17" outlineLevel="1">
      <c r="A325" s="500">
        <v>14</v>
      </c>
      <c r="B325" s="312" t="s">
        <v>14</v>
      </c>
      <c r="C325" s="289" t="s">
        <v>17</v>
      </c>
      <c r="D325" s="293"/>
      <c r="E325" s="293"/>
      <c r="F325" s="293"/>
      <c r="G325" s="293"/>
      <c r="H325" s="293"/>
      <c r="I325" s="293"/>
      <c r="J325" s="293"/>
      <c r="K325" s="293"/>
      <c r="L325" s="293"/>
      <c r="M325" s="293"/>
      <c r="N325" s="293">
        <v>12</v>
      </c>
      <c r="O325" s="293"/>
      <c r="P325" s="293"/>
      <c r="Q325" s="293"/>
      <c r="R325" s="293"/>
      <c r="S325" s="293"/>
      <c r="T325" s="293"/>
      <c r="U325" s="293"/>
      <c r="V325" s="293"/>
      <c r="W325" s="293"/>
      <c r="X325" s="293"/>
      <c r="Y325" s="406"/>
      <c r="Z325" s="406"/>
      <c r="AA325" s="494"/>
      <c r="AB325" s="406"/>
      <c r="AC325" s="406"/>
      <c r="AD325" s="406"/>
      <c r="AE325" s="406"/>
      <c r="AF325" s="406">
        <v>1</v>
      </c>
      <c r="AG325" s="406"/>
      <c r="AH325" s="406"/>
      <c r="AI325" s="406"/>
      <c r="AJ325" s="406"/>
      <c r="AK325" s="406"/>
      <c r="AL325" s="406"/>
      <c r="AM325" s="294">
        <f>SUM(Y325:AL325)</f>
        <v>1</v>
      </c>
    </row>
    <row r="326" spans="1:39" ht="16" outlineLevel="1">
      <c r="B326" s="292" t="s">
        <v>235</v>
      </c>
      <c r="C326" s="289" t="s">
        <v>155</v>
      </c>
      <c r="D326" s="293">
        <v>48482.902891878999</v>
      </c>
      <c r="E326" s="293">
        <v>48482.902891878999</v>
      </c>
      <c r="F326" s="293">
        <v>48482.902891878999</v>
      </c>
      <c r="G326" s="293">
        <v>48482.902891878999</v>
      </c>
      <c r="H326" s="293">
        <v>48482.902891878999</v>
      </c>
      <c r="I326" s="293"/>
      <c r="J326" s="293"/>
      <c r="K326" s="293"/>
      <c r="L326" s="293"/>
      <c r="M326" s="293"/>
      <c r="N326" s="293">
        <f>N325</f>
        <v>12</v>
      </c>
      <c r="O326" s="293">
        <v>8.8190000000000008</v>
      </c>
      <c r="P326" s="293">
        <v>8.8185216529999995</v>
      </c>
      <c r="Q326" s="293">
        <v>8.8185216529999995</v>
      </c>
      <c r="R326" s="293">
        <v>8.8185216529999995</v>
      </c>
      <c r="S326" s="293"/>
      <c r="T326" s="293"/>
      <c r="U326" s="293"/>
      <c r="V326" s="293"/>
      <c r="W326" s="293"/>
      <c r="X326" s="293"/>
      <c r="Y326" s="402">
        <f>Y325</f>
        <v>0</v>
      </c>
      <c r="Z326" s="402">
        <f>Z325</f>
        <v>0</v>
      </c>
      <c r="AA326" s="402">
        <f t="shared" ref="AA326:AL326" si="39">AA325</f>
        <v>0</v>
      </c>
      <c r="AB326" s="402">
        <f t="shared" si="39"/>
        <v>0</v>
      </c>
      <c r="AC326" s="402">
        <f t="shared" si="39"/>
        <v>0</v>
      </c>
      <c r="AD326" s="402">
        <f t="shared" si="39"/>
        <v>0</v>
      </c>
      <c r="AE326" s="402">
        <f t="shared" si="39"/>
        <v>0</v>
      </c>
      <c r="AF326" s="402">
        <f t="shared" si="39"/>
        <v>1</v>
      </c>
      <c r="AG326" s="402">
        <f t="shared" si="39"/>
        <v>0</v>
      </c>
      <c r="AH326" s="402">
        <f t="shared" si="39"/>
        <v>0</v>
      </c>
      <c r="AI326" s="402">
        <f t="shared" si="39"/>
        <v>0</v>
      </c>
      <c r="AJ326" s="402">
        <f t="shared" si="39"/>
        <v>0</v>
      </c>
      <c r="AK326" s="402">
        <f t="shared" si="39"/>
        <v>0</v>
      </c>
      <c r="AL326" s="402">
        <f t="shared" si="39"/>
        <v>0</v>
      </c>
      <c r="AM326" s="309"/>
    </row>
    <row r="327" spans="1:39" ht="16" outlineLevel="1">
      <c r="B327" s="312"/>
      <c r="C327" s="310"/>
      <c r="D327" s="314"/>
      <c r="E327" s="314"/>
      <c r="F327" s="314"/>
      <c r="G327" s="314"/>
      <c r="H327" s="314"/>
      <c r="I327" s="314"/>
      <c r="J327" s="314"/>
      <c r="K327" s="314"/>
      <c r="L327" s="314"/>
      <c r="M327" s="314"/>
      <c r="N327" s="289"/>
      <c r="O327" s="314"/>
      <c r="P327" s="314"/>
      <c r="Q327" s="314"/>
      <c r="R327" s="314"/>
      <c r="S327" s="314"/>
      <c r="T327" s="314"/>
      <c r="U327" s="314"/>
      <c r="V327" s="314"/>
      <c r="W327" s="314"/>
      <c r="X327" s="314"/>
      <c r="Y327" s="407"/>
      <c r="Z327" s="408"/>
      <c r="AA327" s="407"/>
      <c r="AB327" s="407"/>
      <c r="AC327" s="407"/>
      <c r="AD327" s="407"/>
      <c r="AE327" s="407"/>
      <c r="AF327" s="407"/>
      <c r="AG327" s="407"/>
      <c r="AH327" s="407"/>
      <c r="AI327" s="407"/>
      <c r="AJ327" s="407"/>
      <c r="AK327" s="407"/>
      <c r="AL327" s="407"/>
      <c r="AM327" s="311"/>
    </row>
    <row r="328" spans="1:39" s="281" customFormat="1" ht="16" hidden="1" outlineLevel="1">
      <c r="A328" s="500"/>
      <c r="B328" s="312"/>
      <c r="C328" s="289"/>
      <c r="D328" s="293"/>
      <c r="E328" s="293"/>
      <c r="F328" s="293"/>
      <c r="G328" s="293"/>
      <c r="H328" s="293"/>
      <c r="I328" s="293"/>
      <c r="J328" s="293"/>
      <c r="K328" s="293"/>
      <c r="L328" s="293"/>
      <c r="M328" s="293"/>
      <c r="N328" s="289"/>
      <c r="O328" s="293"/>
      <c r="P328" s="293"/>
      <c r="Q328" s="293"/>
      <c r="R328" s="293"/>
      <c r="S328" s="293"/>
      <c r="T328" s="293"/>
      <c r="U328" s="293"/>
      <c r="V328" s="293"/>
      <c r="W328" s="293"/>
      <c r="X328" s="293"/>
      <c r="Y328" s="406"/>
      <c r="Z328" s="406"/>
      <c r="AA328" s="406"/>
      <c r="AB328" s="406"/>
      <c r="AC328" s="406"/>
      <c r="AD328" s="406"/>
      <c r="AE328" s="406"/>
      <c r="AF328" s="406"/>
      <c r="AG328" s="406"/>
      <c r="AH328" s="406"/>
      <c r="AI328" s="406"/>
      <c r="AJ328" s="406"/>
      <c r="AK328" s="406"/>
      <c r="AL328" s="406"/>
      <c r="AM328" s="294"/>
    </row>
    <row r="329" spans="1:39" s="281" customFormat="1" ht="16" hidden="1" outlineLevel="1">
      <c r="A329" s="500"/>
      <c r="B329" s="313"/>
      <c r="C329" s="289"/>
      <c r="D329" s="293"/>
      <c r="E329" s="293"/>
      <c r="F329" s="293"/>
      <c r="G329" s="293"/>
      <c r="H329" s="293"/>
      <c r="I329" s="293"/>
      <c r="J329" s="293"/>
      <c r="K329" s="293"/>
      <c r="L329" s="293"/>
      <c r="M329" s="293"/>
      <c r="N329" s="289"/>
      <c r="O329" s="293"/>
      <c r="P329" s="293"/>
      <c r="Q329" s="293"/>
      <c r="R329" s="293"/>
      <c r="S329" s="293"/>
      <c r="T329" s="293"/>
      <c r="U329" s="293"/>
      <c r="V329" s="293"/>
      <c r="W329" s="293"/>
      <c r="X329" s="293"/>
      <c r="Y329" s="402"/>
      <c r="Z329" s="402"/>
      <c r="AA329" s="402"/>
      <c r="AB329" s="402"/>
      <c r="AC329" s="402"/>
      <c r="AD329" s="402"/>
      <c r="AE329" s="402"/>
      <c r="AF329" s="402"/>
      <c r="AG329" s="402"/>
      <c r="AH329" s="402"/>
      <c r="AI329" s="402"/>
      <c r="AJ329" s="402"/>
      <c r="AK329" s="402"/>
      <c r="AL329" s="402"/>
      <c r="AM329" s="309"/>
    </row>
    <row r="330" spans="1:39" s="281" customFormat="1" ht="16" hidden="1" outlineLevel="1">
      <c r="A330" s="500"/>
      <c r="B330" s="312"/>
      <c r="C330" s="310"/>
      <c r="D330" s="314"/>
      <c r="E330" s="314"/>
      <c r="F330" s="314"/>
      <c r="G330" s="314"/>
      <c r="H330" s="314"/>
      <c r="I330" s="314"/>
      <c r="J330" s="314"/>
      <c r="K330" s="314"/>
      <c r="L330" s="314"/>
      <c r="M330" s="314"/>
      <c r="N330" s="289"/>
      <c r="O330" s="314"/>
      <c r="P330" s="314"/>
      <c r="Q330" s="314"/>
      <c r="R330" s="314"/>
      <c r="S330" s="314"/>
      <c r="T330" s="314"/>
      <c r="U330" s="314"/>
      <c r="V330" s="314"/>
      <c r="W330" s="314"/>
      <c r="X330" s="314"/>
      <c r="Y330" s="409"/>
      <c r="Z330" s="407"/>
      <c r="AA330" s="407"/>
      <c r="AB330" s="407"/>
      <c r="AC330" s="407"/>
      <c r="AD330" s="407"/>
      <c r="AE330" s="407"/>
      <c r="AF330" s="407"/>
      <c r="AG330" s="407"/>
      <c r="AH330" s="407"/>
      <c r="AI330" s="407"/>
      <c r="AJ330" s="407"/>
      <c r="AK330" s="407"/>
      <c r="AL330" s="407"/>
      <c r="AM330" s="311"/>
    </row>
    <row r="331" spans="1:39" s="281" customFormat="1" ht="16" hidden="1" outlineLevel="1">
      <c r="A331" s="500"/>
      <c r="B331" s="312"/>
      <c r="C331" s="289"/>
      <c r="D331" s="293"/>
      <c r="E331" s="293"/>
      <c r="F331" s="293"/>
      <c r="G331" s="293"/>
      <c r="H331" s="293"/>
      <c r="I331" s="293"/>
      <c r="J331" s="293"/>
      <c r="K331" s="293"/>
      <c r="L331" s="293"/>
      <c r="M331" s="293"/>
      <c r="N331" s="289"/>
      <c r="O331" s="293"/>
      <c r="P331" s="293"/>
      <c r="Q331" s="293"/>
      <c r="R331" s="293"/>
      <c r="S331" s="293"/>
      <c r="T331" s="293"/>
      <c r="U331" s="293"/>
      <c r="V331" s="293"/>
      <c r="W331" s="293"/>
      <c r="X331" s="293"/>
      <c r="Y331" s="406"/>
      <c r="Z331" s="406"/>
      <c r="AA331" s="406"/>
      <c r="AB331" s="406"/>
      <c r="AC331" s="406"/>
      <c r="AD331" s="406"/>
      <c r="AE331" s="406"/>
      <c r="AF331" s="406"/>
      <c r="AG331" s="406"/>
      <c r="AH331" s="406"/>
      <c r="AI331" s="406"/>
      <c r="AJ331" s="406"/>
      <c r="AK331" s="406"/>
      <c r="AL331" s="406"/>
      <c r="AM331" s="294"/>
    </row>
    <row r="332" spans="1:39" s="281" customFormat="1" ht="16" hidden="1" outlineLevel="1">
      <c r="A332" s="500"/>
      <c r="B332" s="313"/>
      <c r="C332" s="289"/>
      <c r="D332" s="293"/>
      <c r="E332" s="293"/>
      <c r="F332" s="293"/>
      <c r="G332" s="293"/>
      <c r="H332" s="293"/>
      <c r="I332" s="293"/>
      <c r="J332" s="293"/>
      <c r="K332" s="293"/>
      <c r="L332" s="293"/>
      <c r="M332" s="293"/>
      <c r="N332" s="289"/>
      <c r="O332" s="293"/>
      <c r="P332" s="293"/>
      <c r="Q332" s="293"/>
      <c r="R332" s="293"/>
      <c r="S332" s="293"/>
      <c r="T332" s="293"/>
      <c r="U332" s="293"/>
      <c r="V332" s="293"/>
      <c r="W332" s="293"/>
      <c r="X332" s="293"/>
      <c r="Y332" s="402"/>
      <c r="Z332" s="402"/>
      <c r="AA332" s="402"/>
      <c r="AB332" s="402"/>
      <c r="AC332" s="402"/>
      <c r="AD332" s="402"/>
      <c r="AE332" s="402"/>
      <c r="AF332" s="402"/>
      <c r="AG332" s="402"/>
      <c r="AH332" s="402"/>
      <c r="AI332" s="402"/>
      <c r="AJ332" s="402"/>
      <c r="AK332" s="402"/>
      <c r="AL332" s="402"/>
      <c r="AM332" s="309"/>
    </row>
    <row r="333" spans="1:39" s="281" customFormat="1" ht="16" hidden="1" outlineLevel="1">
      <c r="A333" s="500"/>
      <c r="B333" s="312"/>
      <c r="C333" s="310"/>
      <c r="D333" s="314"/>
      <c r="E333" s="314"/>
      <c r="F333" s="314"/>
      <c r="G333" s="314"/>
      <c r="H333" s="314"/>
      <c r="I333" s="314"/>
      <c r="J333" s="314"/>
      <c r="K333" s="314"/>
      <c r="L333" s="314"/>
      <c r="M333" s="314"/>
      <c r="N333" s="289"/>
      <c r="O333" s="314"/>
      <c r="P333" s="314"/>
      <c r="Q333" s="314"/>
      <c r="R333" s="314"/>
      <c r="S333" s="314"/>
      <c r="T333" s="314"/>
      <c r="U333" s="314"/>
      <c r="V333" s="314"/>
      <c r="W333" s="314"/>
      <c r="X333" s="314"/>
      <c r="Y333" s="409"/>
      <c r="Z333" s="407"/>
      <c r="AA333" s="407"/>
      <c r="AB333" s="407"/>
      <c r="AC333" s="407"/>
      <c r="AD333" s="407"/>
      <c r="AE333" s="407"/>
      <c r="AF333" s="407"/>
      <c r="AG333" s="407"/>
      <c r="AH333" s="407"/>
      <c r="AI333" s="407"/>
      <c r="AJ333" s="407"/>
      <c r="AK333" s="407"/>
      <c r="AL333" s="407"/>
      <c r="AM333" s="311"/>
    </row>
    <row r="334" spans="1:39" ht="16" hidden="1" outlineLevel="1">
      <c r="B334" s="312"/>
      <c r="C334" s="289"/>
      <c r="D334" s="293"/>
      <c r="E334" s="293"/>
      <c r="F334" s="293"/>
      <c r="G334" s="293"/>
      <c r="H334" s="293"/>
      <c r="I334" s="293"/>
      <c r="J334" s="293"/>
      <c r="K334" s="293"/>
      <c r="L334" s="293"/>
      <c r="M334" s="293"/>
      <c r="N334" s="289"/>
      <c r="O334" s="293"/>
      <c r="P334" s="293"/>
      <c r="Q334" s="293"/>
      <c r="R334" s="293"/>
      <c r="S334" s="293"/>
      <c r="T334" s="293"/>
      <c r="U334" s="293"/>
      <c r="V334" s="293"/>
      <c r="W334" s="293"/>
      <c r="X334" s="293"/>
      <c r="Y334" s="406"/>
      <c r="Z334" s="406"/>
      <c r="AA334" s="406"/>
      <c r="AB334" s="406"/>
      <c r="AC334" s="406"/>
      <c r="AD334" s="406"/>
      <c r="AE334" s="406"/>
      <c r="AF334" s="406"/>
      <c r="AG334" s="406"/>
      <c r="AH334" s="406"/>
      <c r="AI334" s="406"/>
      <c r="AJ334" s="406"/>
      <c r="AK334" s="406"/>
      <c r="AL334" s="406"/>
      <c r="AM334" s="294"/>
    </row>
    <row r="335" spans="1:39" ht="16" hidden="1" outlineLevel="1">
      <c r="B335" s="292"/>
      <c r="C335" s="289"/>
      <c r="D335" s="293"/>
      <c r="E335" s="293"/>
      <c r="F335" s="293"/>
      <c r="G335" s="293"/>
      <c r="H335" s="293"/>
      <c r="I335" s="293"/>
      <c r="J335" s="293"/>
      <c r="K335" s="293"/>
      <c r="L335" s="293"/>
      <c r="M335" s="293"/>
      <c r="N335" s="289"/>
      <c r="O335" s="293"/>
      <c r="P335" s="293"/>
      <c r="Q335" s="293"/>
      <c r="R335" s="293"/>
      <c r="S335" s="293"/>
      <c r="T335" s="293"/>
      <c r="U335" s="293"/>
      <c r="V335" s="293"/>
      <c r="W335" s="293"/>
      <c r="X335" s="293"/>
      <c r="Y335" s="402"/>
      <c r="Z335" s="402"/>
      <c r="AA335" s="402"/>
      <c r="AB335" s="402"/>
      <c r="AC335" s="402"/>
      <c r="AD335" s="402"/>
      <c r="AE335" s="402"/>
      <c r="AF335" s="402"/>
      <c r="AG335" s="402"/>
      <c r="AH335" s="402"/>
      <c r="AI335" s="402"/>
      <c r="AJ335" s="402"/>
      <c r="AK335" s="402"/>
      <c r="AL335" s="402"/>
      <c r="AM335" s="309"/>
    </row>
    <row r="336" spans="1:39" ht="16" hidden="1" outlineLevel="1">
      <c r="B336" s="313"/>
      <c r="C336" s="303"/>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410"/>
      <c r="Z336" s="411"/>
      <c r="AA336" s="411"/>
      <c r="AB336" s="411"/>
      <c r="AC336" s="411"/>
      <c r="AD336" s="411"/>
      <c r="AE336" s="411"/>
      <c r="AF336" s="411"/>
      <c r="AG336" s="411"/>
      <c r="AH336" s="411"/>
      <c r="AI336" s="411"/>
      <c r="AJ336" s="411"/>
      <c r="AK336" s="411"/>
      <c r="AL336" s="411"/>
      <c r="AM336" s="315"/>
    </row>
    <row r="337" spans="1:39" ht="16" outlineLevel="1">
      <c r="A337" s="501"/>
      <c r="B337" s="286" t="s">
        <v>8</v>
      </c>
      <c r="C337" s="287"/>
      <c r="D337" s="287"/>
      <c r="E337" s="287"/>
      <c r="F337" s="287"/>
      <c r="G337" s="287"/>
      <c r="H337" s="287"/>
      <c r="I337" s="287"/>
      <c r="J337" s="287"/>
      <c r="K337" s="287"/>
      <c r="L337" s="287"/>
      <c r="M337" s="287"/>
      <c r="N337" s="288"/>
      <c r="O337" s="287"/>
      <c r="P337" s="287"/>
      <c r="Q337" s="287"/>
      <c r="R337" s="287"/>
      <c r="S337" s="287"/>
      <c r="T337" s="287"/>
      <c r="U337" s="287"/>
      <c r="V337" s="287"/>
      <c r="W337" s="287"/>
      <c r="X337" s="287"/>
      <c r="Y337" s="405"/>
      <c r="Z337" s="405"/>
      <c r="AA337" s="405"/>
      <c r="AB337" s="405"/>
      <c r="AC337" s="405"/>
      <c r="AD337" s="405"/>
      <c r="AE337" s="405"/>
      <c r="AF337" s="405"/>
      <c r="AG337" s="405"/>
      <c r="AH337" s="405"/>
      <c r="AI337" s="405"/>
      <c r="AJ337" s="405"/>
      <c r="AK337" s="405"/>
      <c r="AL337" s="405"/>
      <c r="AM337" s="290"/>
    </row>
    <row r="338" spans="1:39" ht="16" hidden="1" outlineLevel="1">
      <c r="B338" s="313"/>
      <c r="C338" s="289"/>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7"/>
      <c r="Z338" s="406"/>
      <c r="AA338" s="406"/>
      <c r="AB338" s="406"/>
      <c r="AC338" s="406"/>
      <c r="AD338" s="406"/>
      <c r="AE338" s="406"/>
      <c r="AF338" s="406"/>
      <c r="AG338" s="406"/>
      <c r="AH338" s="406"/>
      <c r="AI338" s="406"/>
      <c r="AJ338" s="406"/>
      <c r="AK338" s="406"/>
      <c r="AL338" s="406"/>
      <c r="AM338" s="294"/>
    </row>
    <row r="339" spans="1:39" ht="16" hidden="1" outlineLevel="1">
      <c r="B339" s="292"/>
      <c r="C339" s="289"/>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402"/>
      <c r="Z339" s="402"/>
      <c r="AA339" s="402"/>
      <c r="AB339" s="402"/>
      <c r="AC339" s="402"/>
      <c r="AD339" s="402"/>
      <c r="AE339" s="402"/>
      <c r="AF339" s="402"/>
      <c r="AG339" s="402"/>
      <c r="AH339" s="402"/>
      <c r="AI339" s="402"/>
      <c r="AJ339" s="402"/>
      <c r="AK339" s="402"/>
      <c r="AL339" s="402"/>
      <c r="AM339" s="295"/>
    </row>
    <row r="340" spans="1:39" ht="16" hidden="1" outlineLevel="1">
      <c r="A340" s="503"/>
      <c r="B340" s="313"/>
      <c r="C340" s="303"/>
      <c r="D340" s="289"/>
      <c r="E340" s="289"/>
      <c r="F340" s="289"/>
      <c r="G340" s="289"/>
      <c r="H340" s="289"/>
      <c r="I340" s="289"/>
      <c r="J340" s="289"/>
      <c r="K340" s="289"/>
      <c r="L340" s="289"/>
      <c r="M340" s="289"/>
      <c r="N340" s="289"/>
      <c r="O340" s="289"/>
      <c r="P340" s="289"/>
      <c r="Q340" s="289"/>
      <c r="R340" s="289"/>
      <c r="S340" s="289"/>
      <c r="T340" s="289"/>
      <c r="U340" s="289"/>
      <c r="V340" s="289"/>
      <c r="W340" s="289"/>
      <c r="X340" s="289"/>
      <c r="Y340" s="403"/>
      <c r="Z340" s="412"/>
      <c r="AA340" s="412"/>
      <c r="AB340" s="412"/>
      <c r="AC340" s="412"/>
      <c r="AD340" s="412"/>
      <c r="AE340" s="412"/>
      <c r="AF340" s="412"/>
      <c r="AG340" s="412"/>
      <c r="AH340" s="412"/>
      <c r="AI340" s="412"/>
      <c r="AJ340" s="412"/>
      <c r="AK340" s="412"/>
      <c r="AL340" s="412"/>
      <c r="AM340" s="304"/>
    </row>
    <row r="341" spans="1:39" ht="16" hidden="1" outlineLevel="1">
      <c r="B341" s="313"/>
      <c r="C341" s="289"/>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01"/>
      <c r="Z341" s="406"/>
      <c r="AA341" s="406"/>
      <c r="AB341" s="406"/>
      <c r="AC341" s="406"/>
      <c r="AD341" s="406"/>
      <c r="AE341" s="406"/>
      <c r="AF341" s="406"/>
      <c r="AG341" s="406"/>
      <c r="AH341" s="406"/>
      <c r="AI341" s="406"/>
      <c r="AJ341" s="406"/>
      <c r="AK341" s="406"/>
      <c r="AL341" s="406"/>
      <c r="AM341" s="294"/>
    </row>
    <row r="342" spans="1:39" ht="16" hidden="1" outlineLevel="1">
      <c r="B342" s="292"/>
      <c r="C342" s="289"/>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402"/>
      <c r="Z342" s="402"/>
      <c r="AA342" s="402"/>
      <c r="AB342" s="402"/>
      <c r="AC342" s="402"/>
      <c r="AD342" s="402"/>
      <c r="AE342" s="402"/>
      <c r="AF342" s="402"/>
      <c r="AG342" s="402"/>
      <c r="AH342" s="402"/>
      <c r="AI342" s="402"/>
      <c r="AJ342" s="402"/>
      <c r="AK342" s="402"/>
      <c r="AL342" s="402"/>
      <c r="AM342" s="295"/>
    </row>
    <row r="343" spans="1:39" ht="16" hidden="1" outlineLevel="1">
      <c r="B343" s="313"/>
      <c r="C343" s="303"/>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413"/>
      <c r="Z343" s="413"/>
      <c r="AA343" s="403"/>
      <c r="AB343" s="403"/>
      <c r="AC343" s="403"/>
      <c r="AD343" s="403"/>
      <c r="AE343" s="403"/>
      <c r="AF343" s="403"/>
      <c r="AG343" s="403"/>
      <c r="AH343" s="403"/>
      <c r="AI343" s="403"/>
      <c r="AJ343" s="403"/>
      <c r="AK343" s="403"/>
      <c r="AL343" s="403"/>
      <c r="AM343" s="304"/>
    </row>
    <row r="344" spans="1:39" ht="17" outlineLevel="1">
      <c r="A344" s="500">
        <v>20</v>
      </c>
      <c r="B344" s="313" t="s">
        <v>10</v>
      </c>
      <c r="C344" s="289" t="s">
        <v>17</v>
      </c>
      <c r="D344" s="293"/>
      <c r="E344" s="293"/>
      <c r="F344" s="293"/>
      <c r="G344" s="293"/>
      <c r="H344" s="293"/>
      <c r="I344" s="293"/>
      <c r="J344" s="293"/>
      <c r="K344" s="293"/>
      <c r="L344" s="293"/>
      <c r="M344" s="293"/>
      <c r="N344" s="293">
        <v>12</v>
      </c>
      <c r="O344" s="293"/>
      <c r="P344" s="293"/>
      <c r="Q344" s="293"/>
      <c r="R344" s="293"/>
      <c r="S344" s="293"/>
      <c r="T344" s="293"/>
      <c r="U344" s="293"/>
      <c r="V344" s="293"/>
      <c r="W344" s="293"/>
      <c r="X344" s="293"/>
      <c r="Y344" s="401"/>
      <c r="Z344" s="406"/>
      <c r="AA344" s="406"/>
      <c r="AB344" s="406"/>
      <c r="AC344" s="460"/>
      <c r="AD344" s="406"/>
      <c r="AE344" s="406"/>
      <c r="AF344" s="406">
        <v>1</v>
      </c>
      <c r="AG344" s="406"/>
      <c r="AH344" s="406"/>
      <c r="AI344" s="406"/>
      <c r="AJ344" s="406"/>
      <c r="AK344" s="406"/>
      <c r="AL344" s="406"/>
      <c r="AM344" s="294">
        <f>SUM(Y344:AL344)</f>
        <v>1</v>
      </c>
    </row>
    <row r="345" spans="1:39" ht="16" outlineLevel="1">
      <c r="B345" s="292" t="s">
        <v>235</v>
      </c>
      <c r="C345" s="289" t="s">
        <v>155</v>
      </c>
      <c r="D345" s="293">
        <v>10467.69231</v>
      </c>
      <c r="E345" s="293">
        <v>10467.69231</v>
      </c>
      <c r="F345" s="293">
        <v>10467.69231</v>
      </c>
      <c r="G345" s="293">
        <v>0</v>
      </c>
      <c r="H345" s="293">
        <v>0</v>
      </c>
      <c r="I345" s="293"/>
      <c r="J345" s="293"/>
      <c r="K345" s="293"/>
      <c r="L345" s="293"/>
      <c r="M345" s="293"/>
      <c r="N345" s="293">
        <f>N344</f>
        <v>12</v>
      </c>
      <c r="O345" s="293">
        <v>0.17699999999999999</v>
      </c>
      <c r="P345" s="293">
        <v>0.17749799999999999</v>
      </c>
      <c r="Q345" s="293">
        <v>0.17749799999999999</v>
      </c>
      <c r="R345" s="293"/>
      <c r="S345" s="293"/>
      <c r="T345" s="293"/>
      <c r="U345" s="293"/>
      <c r="V345" s="293"/>
      <c r="W345" s="293"/>
      <c r="X345" s="293"/>
      <c r="Y345" s="402">
        <f>Y344</f>
        <v>0</v>
      </c>
      <c r="Z345" s="402">
        <f>Z344</f>
        <v>0</v>
      </c>
      <c r="AA345" s="402">
        <f t="shared" ref="AA345:AL345" si="40">AA344</f>
        <v>0</v>
      </c>
      <c r="AB345" s="402">
        <f t="shared" si="40"/>
        <v>0</v>
      </c>
      <c r="AC345" s="402">
        <f t="shared" si="40"/>
        <v>0</v>
      </c>
      <c r="AD345" s="402">
        <f t="shared" si="40"/>
        <v>0</v>
      </c>
      <c r="AE345" s="402">
        <f t="shared" si="40"/>
        <v>0</v>
      </c>
      <c r="AF345" s="402">
        <f t="shared" si="40"/>
        <v>1</v>
      </c>
      <c r="AG345" s="402">
        <f t="shared" si="40"/>
        <v>0</v>
      </c>
      <c r="AH345" s="402">
        <f t="shared" si="40"/>
        <v>0</v>
      </c>
      <c r="AI345" s="402">
        <f t="shared" si="40"/>
        <v>0</v>
      </c>
      <c r="AJ345" s="402">
        <f t="shared" si="40"/>
        <v>0</v>
      </c>
      <c r="AK345" s="402">
        <f t="shared" si="40"/>
        <v>0</v>
      </c>
      <c r="AL345" s="402">
        <f t="shared" si="40"/>
        <v>0</v>
      </c>
      <c r="AM345" s="304"/>
    </row>
    <row r="346" spans="1:39" ht="16" outlineLevel="1">
      <c r="B346" s="313"/>
      <c r="C346" s="303"/>
      <c r="D346" s="289"/>
      <c r="E346" s="289"/>
      <c r="F346" s="289"/>
      <c r="G346" s="289"/>
      <c r="H346" s="289"/>
      <c r="I346" s="289"/>
      <c r="J346" s="289"/>
      <c r="K346" s="289"/>
      <c r="L346" s="289"/>
      <c r="M346" s="289"/>
      <c r="N346" s="316"/>
      <c r="O346" s="289"/>
      <c r="P346" s="289"/>
      <c r="Q346" s="289"/>
      <c r="R346" s="289"/>
      <c r="S346" s="289"/>
      <c r="T346" s="289"/>
      <c r="U346" s="289"/>
      <c r="V346" s="289"/>
      <c r="W346" s="289"/>
      <c r="X346" s="289"/>
      <c r="Y346" s="403"/>
      <c r="Z346" s="403"/>
      <c r="AA346" s="403"/>
      <c r="AB346" s="403"/>
      <c r="AC346" s="403"/>
      <c r="AD346" s="403"/>
      <c r="AE346" s="403"/>
      <c r="AF346" s="403"/>
      <c r="AG346" s="403"/>
      <c r="AH346" s="403"/>
      <c r="AI346" s="403"/>
      <c r="AJ346" s="403"/>
      <c r="AK346" s="403"/>
      <c r="AL346" s="403"/>
      <c r="AM346" s="304"/>
    </row>
    <row r="347" spans="1:39" ht="16" hidden="1" outlineLevel="1">
      <c r="B347" s="313"/>
      <c r="C347" s="289"/>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01"/>
      <c r="Z347" s="406"/>
      <c r="AA347" s="406"/>
      <c r="AB347" s="406"/>
      <c r="AC347" s="406"/>
      <c r="AD347" s="406"/>
      <c r="AE347" s="406"/>
      <c r="AF347" s="406"/>
      <c r="AG347" s="406"/>
      <c r="AH347" s="406"/>
      <c r="AI347" s="406"/>
      <c r="AJ347" s="406"/>
      <c r="AK347" s="406"/>
      <c r="AL347" s="406"/>
      <c r="AM347" s="294"/>
    </row>
    <row r="348" spans="1:39" ht="16" hidden="1" outlineLevel="1">
      <c r="B348" s="292"/>
      <c r="C348" s="289"/>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402"/>
      <c r="Z348" s="402"/>
      <c r="AA348" s="402"/>
      <c r="AB348" s="402"/>
      <c r="AC348" s="402"/>
      <c r="AD348" s="402"/>
      <c r="AE348" s="402"/>
      <c r="AF348" s="402"/>
      <c r="AG348" s="402"/>
      <c r="AH348" s="402"/>
      <c r="AI348" s="402"/>
      <c r="AJ348" s="402"/>
      <c r="AK348" s="402"/>
      <c r="AL348" s="402"/>
      <c r="AM348" s="295"/>
    </row>
    <row r="349" spans="1:39" ht="16" hidden="1" outlineLevel="1">
      <c r="B349" s="313"/>
      <c r="C349" s="303"/>
      <c r="D349" s="289"/>
      <c r="E349" s="289"/>
      <c r="F349" s="289"/>
      <c r="G349" s="289"/>
      <c r="H349" s="289"/>
      <c r="I349" s="289"/>
      <c r="J349" s="289"/>
      <c r="K349" s="289"/>
      <c r="L349" s="289"/>
      <c r="M349" s="289"/>
      <c r="N349" s="289"/>
      <c r="O349" s="289"/>
      <c r="P349" s="289"/>
      <c r="Q349" s="289"/>
      <c r="R349" s="289"/>
      <c r="S349" s="289"/>
      <c r="T349" s="289"/>
      <c r="U349" s="289"/>
      <c r="V349" s="289"/>
      <c r="W349" s="289"/>
      <c r="X349" s="289"/>
      <c r="Y349" s="413"/>
      <c r="Z349" s="403"/>
      <c r="AA349" s="403"/>
      <c r="AB349" s="403"/>
      <c r="AC349" s="403"/>
      <c r="AD349" s="403"/>
      <c r="AE349" s="403"/>
      <c r="AF349" s="403"/>
      <c r="AG349" s="403"/>
      <c r="AH349" s="403"/>
      <c r="AI349" s="403"/>
      <c r="AJ349" s="403"/>
      <c r="AK349" s="403"/>
      <c r="AL349" s="403"/>
      <c r="AM349" s="304"/>
    </row>
    <row r="350" spans="1:39" ht="17" outlineLevel="1">
      <c r="A350" s="500">
        <v>22</v>
      </c>
      <c r="B350" s="313" t="s">
        <v>7</v>
      </c>
      <c r="C350" s="289" t="s">
        <v>17</v>
      </c>
      <c r="D350" s="293">
        <v>494.471</v>
      </c>
      <c r="E350" s="293">
        <v>0</v>
      </c>
      <c r="F350" s="293">
        <v>0</v>
      </c>
      <c r="G350" s="293">
        <v>0</v>
      </c>
      <c r="H350" s="293">
        <v>0</v>
      </c>
      <c r="I350" s="293"/>
      <c r="J350" s="293"/>
      <c r="K350" s="293"/>
      <c r="L350" s="293"/>
      <c r="M350" s="293"/>
      <c r="N350" s="736"/>
      <c r="O350" s="293">
        <v>0</v>
      </c>
      <c r="P350" s="293">
        <v>0</v>
      </c>
      <c r="Q350" s="293">
        <v>0</v>
      </c>
      <c r="R350" s="293">
        <v>0</v>
      </c>
      <c r="S350" s="293">
        <v>0</v>
      </c>
      <c r="T350" s="293"/>
      <c r="U350" s="293"/>
      <c r="V350" s="293"/>
      <c r="W350" s="293"/>
      <c r="X350" s="293"/>
      <c r="Y350" s="401"/>
      <c r="Z350" s="406"/>
      <c r="AA350" s="406"/>
      <c r="AB350" s="406"/>
      <c r="AC350" s="406"/>
      <c r="AD350" s="406"/>
      <c r="AE350" s="406"/>
      <c r="AF350" s="406"/>
      <c r="AG350" s="406"/>
      <c r="AH350" s="406"/>
      <c r="AI350" s="406"/>
      <c r="AJ350" s="406"/>
      <c r="AK350" s="406"/>
      <c r="AL350" s="406"/>
      <c r="AM350" s="294">
        <f>SUM(Y350:AL350)</f>
        <v>0</v>
      </c>
    </row>
    <row r="351" spans="1:39" ht="16" outlineLevel="1">
      <c r="B351" s="292" t="s">
        <v>235</v>
      </c>
      <c r="C351" s="289" t="s">
        <v>155</v>
      </c>
      <c r="D351" s="293">
        <v>0</v>
      </c>
      <c r="E351" s="293">
        <v>0</v>
      </c>
      <c r="F351" s="293">
        <v>0</v>
      </c>
      <c r="G351" s="293">
        <v>0</v>
      </c>
      <c r="H351" s="293">
        <v>0</v>
      </c>
      <c r="I351" s="293"/>
      <c r="J351" s="293"/>
      <c r="K351" s="293"/>
      <c r="L351" s="293"/>
      <c r="M351" s="293"/>
      <c r="N351" s="736"/>
      <c r="O351" s="293">
        <v>0</v>
      </c>
      <c r="P351" s="293">
        <v>0</v>
      </c>
      <c r="Q351" s="293">
        <v>0</v>
      </c>
      <c r="R351" s="293">
        <v>0</v>
      </c>
      <c r="S351" s="293">
        <v>0</v>
      </c>
      <c r="T351" s="293"/>
      <c r="U351" s="293"/>
      <c r="V351" s="293"/>
      <c r="W351" s="293"/>
      <c r="X351" s="293"/>
      <c r="Y351" s="402">
        <f>Y350</f>
        <v>0</v>
      </c>
      <c r="Z351" s="402">
        <f>Z350</f>
        <v>0</v>
      </c>
      <c r="AA351" s="402">
        <f t="shared" ref="AA351:AL351" si="41">AA350</f>
        <v>0</v>
      </c>
      <c r="AB351" s="402">
        <f t="shared" si="41"/>
        <v>0</v>
      </c>
      <c r="AC351" s="402">
        <f t="shared" si="41"/>
        <v>0</v>
      </c>
      <c r="AD351" s="402">
        <f t="shared" si="41"/>
        <v>0</v>
      </c>
      <c r="AE351" s="402">
        <f t="shared" si="41"/>
        <v>0</v>
      </c>
      <c r="AF351" s="402">
        <f t="shared" si="41"/>
        <v>0</v>
      </c>
      <c r="AG351" s="402">
        <f t="shared" si="41"/>
        <v>0</v>
      </c>
      <c r="AH351" s="402">
        <f t="shared" si="41"/>
        <v>0</v>
      </c>
      <c r="AI351" s="402">
        <f t="shared" si="41"/>
        <v>0</v>
      </c>
      <c r="AJ351" s="402">
        <f t="shared" si="41"/>
        <v>0</v>
      </c>
      <c r="AK351" s="402">
        <f t="shared" si="41"/>
        <v>0</v>
      </c>
      <c r="AL351" s="402">
        <f t="shared" si="41"/>
        <v>0</v>
      </c>
      <c r="AM351" s="304"/>
    </row>
    <row r="352" spans="1:39" ht="16" outlineLevel="1">
      <c r="B352" s="313"/>
      <c r="C352" s="303"/>
      <c r="D352" s="736"/>
      <c r="E352" s="736"/>
      <c r="F352" s="736"/>
      <c r="G352" s="736"/>
      <c r="H352" s="736"/>
      <c r="I352" s="736"/>
      <c r="J352" s="736"/>
      <c r="K352" s="736"/>
      <c r="L352" s="736"/>
      <c r="M352" s="736"/>
      <c r="N352" s="736"/>
      <c r="O352" s="736"/>
      <c r="P352" s="736"/>
      <c r="Q352" s="736"/>
      <c r="R352" s="736"/>
      <c r="S352" s="736"/>
      <c r="T352" s="289"/>
      <c r="U352" s="289"/>
      <c r="V352" s="289"/>
      <c r="W352" s="289"/>
      <c r="X352" s="289"/>
      <c r="Y352" s="403"/>
      <c r="Z352" s="403"/>
      <c r="AA352" s="403"/>
      <c r="AB352" s="403"/>
      <c r="AC352" s="403"/>
      <c r="AD352" s="403"/>
      <c r="AE352" s="403"/>
      <c r="AF352" s="403"/>
      <c r="AG352" s="403"/>
      <c r="AH352" s="403"/>
      <c r="AI352" s="403"/>
      <c r="AJ352" s="403"/>
      <c r="AK352" s="403"/>
      <c r="AL352" s="403"/>
      <c r="AM352" s="304"/>
    </row>
    <row r="353" spans="1:39" ht="16" outlineLevel="1">
      <c r="A353" s="501"/>
      <c r="B353" s="286" t="s">
        <v>11</v>
      </c>
      <c r="C353" s="287"/>
      <c r="D353" s="748"/>
      <c r="E353" s="748"/>
      <c r="F353" s="748"/>
      <c r="G353" s="748"/>
      <c r="H353" s="748"/>
      <c r="I353" s="748"/>
      <c r="J353" s="748"/>
      <c r="K353" s="748"/>
      <c r="L353" s="748"/>
      <c r="M353" s="748"/>
      <c r="N353" s="748"/>
      <c r="O353" s="748"/>
      <c r="P353" s="749"/>
      <c r="Q353" s="749"/>
      <c r="R353" s="749"/>
      <c r="S353" s="749"/>
      <c r="T353" s="287"/>
      <c r="U353" s="287"/>
      <c r="V353" s="287"/>
      <c r="W353" s="287"/>
      <c r="X353" s="287"/>
      <c r="Y353" s="405"/>
      <c r="Z353" s="405"/>
      <c r="AA353" s="405"/>
      <c r="AB353" s="405"/>
      <c r="AC353" s="405"/>
      <c r="AD353" s="405"/>
      <c r="AE353" s="405"/>
      <c r="AF353" s="405"/>
      <c r="AG353" s="405"/>
      <c r="AH353" s="405"/>
      <c r="AI353" s="405"/>
      <c r="AJ353" s="405"/>
      <c r="AK353" s="405"/>
      <c r="AL353" s="405"/>
      <c r="AM353" s="290"/>
    </row>
    <row r="354" spans="1:39" ht="17" outlineLevel="1">
      <c r="A354" s="500">
        <v>23</v>
      </c>
      <c r="B354" s="313" t="s">
        <v>11</v>
      </c>
      <c r="C354" s="289" t="s">
        <v>17</v>
      </c>
      <c r="D354" s="293">
        <v>139532.72200000001</v>
      </c>
      <c r="E354" s="293">
        <v>130380.33187103301</v>
      </c>
      <c r="F354" s="293">
        <v>129548.296676636</v>
      </c>
      <c r="G354" s="293">
        <v>115412.200927734</v>
      </c>
      <c r="H354" s="293">
        <v>111672</v>
      </c>
      <c r="I354" s="293"/>
      <c r="J354" s="293"/>
      <c r="K354" s="293"/>
      <c r="L354" s="293"/>
      <c r="M354" s="293"/>
      <c r="N354" s="736"/>
      <c r="O354" s="293">
        <v>11.333</v>
      </c>
      <c r="P354" s="293">
        <v>10.857322172</v>
      </c>
      <c r="Q354" s="293">
        <v>10.814100973</v>
      </c>
      <c r="R354" s="293">
        <v>10.079783331</v>
      </c>
      <c r="S354" s="293">
        <v>10</v>
      </c>
      <c r="T354" s="293"/>
      <c r="U354" s="293"/>
      <c r="V354" s="293"/>
      <c r="W354" s="293"/>
      <c r="X354" s="293"/>
      <c r="Y354" s="461"/>
      <c r="Z354" s="401"/>
      <c r="AA354" s="401"/>
      <c r="AB354" s="401"/>
      <c r="AC354" s="401"/>
      <c r="AD354" s="401">
        <v>1</v>
      </c>
      <c r="AE354" s="401"/>
      <c r="AF354" s="401"/>
      <c r="AG354" s="401"/>
      <c r="AH354" s="401"/>
      <c r="AI354" s="401"/>
      <c r="AJ354" s="401"/>
      <c r="AK354" s="401"/>
      <c r="AL354" s="401"/>
      <c r="AM354" s="294">
        <f>SUM(Y354:AL354)</f>
        <v>1</v>
      </c>
    </row>
    <row r="355" spans="1:39" ht="16" outlineLevel="1">
      <c r="B355" s="292" t="s">
        <v>235</v>
      </c>
      <c r="C355" s="289" t="s">
        <v>155</v>
      </c>
      <c r="D355" s="293"/>
      <c r="E355" s="293"/>
      <c r="F355" s="293"/>
      <c r="G355" s="293"/>
      <c r="H355" s="293"/>
      <c r="I355" s="293"/>
      <c r="J355" s="293"/>
      <c r="K355" s="293"/>
      <c r="L355" s="293"/>
      <c r="M355" s="293"/>
      <c r="N355" s="459"/>
      <c r="O355" s="293"/>
      <c r="P355" s="293"/>
      <c r="Q355" s="293"/>
      <c r="R355" s="293"/>
      <c r="S355" s="293"/>
      <c r="T355" s="293"/>
      <c r="U355" s="293"/>
      <c r="V355" s="293"/>
      <c r="W355" s="293"/>
      <c r="X355" s="293"/>
      <c r="Y355" s="402">
        <f>Y354</f>
        <v>0</v>
      </c>
      <c r="Z355" s="402">
        <f>Z354</f>
        <v>0</v>
      </c>
      <c r="AA355" s="402">
        <f t="shared" ref="AA355:AL355" si="42">AA354</f>
        <v>0</v>
      </c>
      <c r="AB355" s="402">
        <f t="shared" si="42"/>
        <v>0</v>
      </c>
      <c r="AC355" s="402">
        <f t="shared" si="42"/>
        <v>0</v>
      </c>
      <c r="AD355" s="402">
        <f t="shared" si="42"/>
        <v>1</v>
      </c>
      <c r="AE355" s="402">
        <f t="shared" si="42"/>
        <v>0</v>
      </c>
      <c r="AF355" s="402">
        <f t="shared" si="42"/>
        <v>0</v>
      </c>
      <c r="AG355" s="402">
        <f t="shared" si="42"/>
        <v>0</v>
      </c>
      <c r="AH355" s="402">
        <f t="shared" si="42"/>
        <v>0</v>
      </c>
      <c r="AI355" s="402">
        <f t="shared" si="42"/>
        <v>0</v>
      </c>
      <c r="AJ355" s="402">
        <f t="shared" si="42"/>
        <v>0</v>
      </c>
      <c r="AK355" s="402">
        <f t="shared" si="42"/>
        <v>0</v>
      </c>
      <c r="AL355" s="402">
        <f t="shared" si="42"/>
        <v>0</v>
      </c>
      <c r="AM355" s="295"/>
    </row>
    <row r="356" spans="1:39" ht="16" hidden="1" outlineLevel="1">
      <c r="B356" s="313"/>
      <c r="C356" s="303"/>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03"/>
      <c r="Z356" s="403"/>
      <c r="AA356" s="403"/>
      <c r="AB356" s="403"/>
      <c r="AC356" s="403"/>
      <c r="AD356" s="403"/>
      <c r="AE356" s="403"/>
      <c r="AF356" s="403"/>
      <c r="AG356" s="403"/>
      <c r="AH356" s="403"/>
      <c r="AI356" s="403"/>
      <c r="AJ356" s="403"/>
      <c r="AK356" s="403"/>
      <c r="AL356" s="403"/>
      <c r="AM356" s="304"/>
    </row>
    <row r="357" spans="1:39" s="291" customFormat="1" ht="16" hidden="1" outlineLevel="1">
      <c r="A357" s="501"/>
      <c r="B357" s="286"/>
      <c r="C357" s="287"/>
      <c r="D357" s="288"/>
      <c r="E357" s="288"/>
      <c r="F357" s="288"/>
      <c r="G357" s="288"/>
      <c r="H357" s="288"/>
      <c r="I357" s="288"/>
      <c r="J357" s="288"/>
      <c r="K357" s="288"/>
      <c r="L357" s="288"/>
      <c r="M357" s="288"/>
      <c r="N357" s="288"/>
      <c r="O357" s="288"/>
      <c r="P357" s="287"/>
      <c r="Q357" s="287"/>
      <c r="R357" s="287"/>
      <c r="S357" s="287"/>
      <c r="T357" s="287"/>
      <c r="U357" s="287"/>
      <c r="V357" s="287"/>
      <c r="W357" s="287"/>
      <c r="X357" s="287"/>
      <c r="Y357" s="405"/>
      <c r="Z357" s="405"/>
      <c r="AA357" s="405"/>
      <c r="AB357" s="405"/>
      <c r="AC357" s="405"/>
      <c r="AD357" s="405"/>
      <c r="AE357" s="405"/>
      <c r="AF357" s="405"/>
      <c r="AG357" s="405"/>
      <c r="AH357" s="405"/>
      <c r="AI357" s="405"/>
      <c r="AJ357" s="405"/>
      <c r="AK357" s="405"/>
      <c r="AL357" s="405"/>
      <c r="AM357" s="290"/>
    </row>
    <row r="358" spans="1:39" s="281" customFormat="1" ht="16" hidden="1" outlineLevel="1">
      <c r="A358" s="500"/>
      <c r="B358" s="313"/>
      <c r="C358" s="289"/>
      <c r="D358" s="293"/>
      <c r="E358" s="293"/>
      <c r="F358" s="293"/>
      <c r="G358" s="293"/>
      <c r="H358" s="293"/>
      <c r="I358" s="293"/>
      <c r="J358" s="293"/>
      <c r="K358" s="293"/>
      <c r="L358" s="293"/>
      <c r="M358" s="293"/>
      <c r="N358" s="289"/>
      <c r="O358" s="293"/>
      <c r="P358" s="293"/>
      <c r="Q358" s="293"/>
      <c r="R358" s="293"/>
      <c r="S358" s="293"/>
      <c r="T358" s="293"/>
      <c r="U358" s="293"/>
      <c r="V358" s="293"/>
      <c r="W358" s="293"/>
      <c r="X358" s="293"/>
      <c r="Y358" s="401"/>
      <c r="Z358" s="401"/>
      <c r="AA358" s="401"/>
      <c r="AB358" s="401"/>
      <c r="AC358" s="401"/>
      <c r="AD358" s="401"/>
      <c r="AE358" s="401"/>
      <c r="AF358" s="401"/>
      <c r="AG358" s="401"/>
      <c r="AH358" s="401"/>
      <c r="AI358" s="401"/>
      <c r="AJ358" s="401"/>
      <c r="AK358" s="401"/>
      <c r="AL358" s="401"/>
      <c r="AM358" s="294"/>
    </row>
    <row r="359" spans="1:39" s="281" customFormat="1" ht="16" hidden="1" outlineLevel="1">
      <c r="A359" s="500"/>
      <c r="B359" s="313"/>
      <c r="C359" s="289"/>
      <c r="D359" s="293"/>
      <c r="E359" s="293"/>
      <c r="F359" s="293"/>
      <c r="G359" s="293"/>
      <c r="H359" s="293"/>
      <c r="I359" s="293"/>
      <c r="J359" s="293"/>
      <c r="K359" s="293"/>
      <c r="L359" s="293"/>
      <c r="M359" s="293"/>
      <c r="N359" s="459"/>
      <c r="O359" s="293"/>
      <c r="P359" s="293"/>
      <c r="Q359" s="293"/>
      <c r="R359" s="293"/>
      <c r="S359" s="293"/>
      <c r="T359" s="293"/>
      <c r="U359" s="293"/>
      <c r="V359" s="293"/>
      <c r="W359" s="293"/>
      <c r="X359" s="293"/>
      <c r="Y359" s="402"/>
      <c r="Z359" s="402"/>
      <c r="AA359" s="402"/>
      <c r="AB359" s="402"/>
      <c r="AC359" s="402"/>
      <c r="AD359" s="402"/>
      <c r="AE359" s="402"/>
      <c r="AF359" s="402"/>
      <c r="AG359" s="402"/>
      <c r="AH359" s="402"/>
      <c r="AI359" s="402"/>
      <c r="AJ359" s="402"/>
      <c r="AK359" s="402"/>
      <c r="AL359" s="402"/>
      <c r="AM359" s="295"/>
    </row>
    <row r="360" spans="1:39" s="281" customFormat="1" ht="16" hidden="1" outlineLevel="1">
      <c r="A360" s="500"/>
      <c r="B360" s="313"/>
      <c r="C360" s="303"/>
      <c r="D360" s="289"/>
      <c r="E360" s="289"/>
      <c r="F360" s="289"/>
      <c r="G360" s="289"/>
      <c r="H360" s="289"/>
      <c r="I360" s="289"/>
      <c r="J360" s="289"/>
      <c r="K360" s="289"/>
      <c r="L360" s="289"/>
      <c r="M360" s="289"/>
      <c r="N360" s="289"/>
      <c r="O360" s="289"/>
      <c r="P360" s="289"/>
      <c r="Q360" s="289"/>
      <c r="R360" s="289"/>
      <c r="S360" s="289"/>
      <c r="T360" s="289"/>
      <c r="U360" s="289"/>
      <c r="V360" s="289"/>
      <c r="W360" s="289"/>
      <c r="X360" s="289"/>
      <c r="Y360" s="403"/>
      <c r="Z360" s="403"/>
      <c r="AA360" s="403"/>
      <c r="AB360" s="403"/>
      <c r="AC360" s="403"/>
      <c r="AD360" s="403"/>
      <c r="AE360" s="403"/>
      <c r="AF360" s="403"/>
      <c r="AG360" s="403"/>
      <c r="AH360" s="403"/>
      <c r="AI360" s="403"/>
      <c r="AJ360" s="403"/>
      <c r="AK360" s="403"/>
      <c r="AL360" s="403"/>
      <c r="AM360" s="304"/>
    </row>
    <row r="361" spans="1:39" s="281" customFormat="1" ht="16" hidden="1" outlineLevel="1">
      <c r="A361" s="500"/>
      <c r="B361" s="312"/>
      <c r="C361" s="289"/>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06"/>
      <c r="Z361" s="406"/>
      <c r="AA361" s="406"/>
      <c r="AB361" s="406"/>
      <c r="AC361" s="406"/>
      <c r="AD361" s="406"/>
      <c r="AE361" s="406"/>
      <c r="AF361" s="406"/>
      <c r="AG361" s="406"/>
      <c r="AH361" s="406"/>
      <c r="AI361" s="406"/>
      <c r="AJ361" s="406"/>
      <c r="AK361" s="406"/>
      <c r="AL361" s="406"/>
      <c r="AM361" s="294"/>
    </row>
    <row r="362" spans="1:39" s="281" customFormat="1" ht="16" hidden="1" outlineLevel="1">
      <c r="A362" s="500"/>
      <c r="B362" s="313"/>
      <c r="C362" s="289"/>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02"/>
      <c r="Z362" s="402"/>
      <c r="AA362" s="402"/>
      <c r="AB362" s="402"/>
      <c r="AC362" s="402"/>
      <c r="AD362" s="402"/>
      <c r="AE362" s="402"/>
      <c r="AF362" s="402"/>
      <c r="AG362" s="402"/>
      <c r="AH362" s="402"/>
      <c r="AI362" s="402"/>
      <c r="AJ362" s="402"/>
      <c r="AK362" s="402"/>
      <c r="AL362" s="402"/>
      <c r="AM362" s="309"/>
    </row>
    <row r="363" spans="1:39" s="281" customFormat="1" ht="16" hidden="1" outlineLevel="1">
      <c r="A363" s="500"/>
      <c r="B363" s="312"/>
      <c r="C363" s="310"/>
      <c r="D363" s="289"/>
      <c r="E363" s="289"/>
      <c r="F363" s="289"/>
      <c r="G363" s="289"/>
      <c r="H363" s="289"/>
      <c r="I363" s="289"/>
      <c r="J363" s="289"/>
      <c r="K363" s="289"/>
      <c r="L363" s="289"/>
      <c r="M363" s="289"/>
      <c r="N363" s="289"/>
      <c r="O363" s="289"/>
      <c r="P363" s="289"/>
      <c r="Q363" s="289"/>
      <c r="R363" s="289"/>
      <c r="S363" s="289"/>
      <c r="T363" s="289"/>
      <c r="U363" s="289"/>
      <c r="V363" s="289"/>
      <c r="W363" s="289"/>
      <c r="X363" s="289"/>
      <c r="Y363" s="407"/>
      <c r="Z363" s="408"/>
      <c r="AA363" s="407"/>
      <c r="AB363" s="407"/>
      <c r="AC363" s="407"/>
      <c r="AD363" s="407"/>
      <c r="AE363" s="407"/>
      <c r="AF363" s="407"/>
      <c r="AG363" s="407"/>
      <c r="AH363" s="407"/>
      <c r="AI363" s="407"/>
      <c r="AJ363" s="407"/>
      <c r="AK363" s="407"/>
      <c r="AL363" s="407"/>
      <c r="AM363" s="311"/>
    </row>
    <row r="364" spans="1:39" ht="16" hidden="1" outlineLevel="1">
      <c r="A364" s="501"/>
      <c r="B364" s="286"/>
      <c r="C364" s="318"/>
      <c r="D364" s="288"/>
      <c r="E364" s="287"/>
      <c r="F364" s="287"/>
      <c r="G364" s="287"/>
      <c r="H364" s="287"/>
      <c r="I364" s="287"/>
      <c r="J364" s="287"/>
      <c r="K364" s="287"/>
      <c r="L364" s="287"/>
      <c r="M364" s="287"/>
      <c r="N364" s="289"/>
      <c r="O364" s="287"/>
      <c r="P364" s="287"/>
      <c r="Q364" s="287"/>
      <c r="R364" s="287"/>
      <c r="S364" s="287"/>
      <c r="T364" s="287"/>
      <c r="U364" s="287"/>
      <c r="V364" s="287"/>
      <c r="W364" s="287"/>
      <c r="X364" s="287"/>
      <c r="Y364" s="405"/>
      <c r="Z364" s="405"/>
      <c r="AA364" s="405"/>
      <c r="AB364" s="405"/>
      <c r="AC364" s="405"/>
      <c r="AD364" s="405"/>
      <c r="AE364" s="405"/>
      <c r="AF364" s="405"/>
      <c r="AG364" s="405"/>
      <c r="AH364" s="405"/>
      <c r="AI364" s="405"/>
      <c r="AJ364" s="405"/>
      <c r="AK364" s="405"/>
      <c r="AL364" s="405"/>
      <c r="AM364" s="290"/>
    </row>
    <row r="365" spans="1:39" ht="16" hidden="1" outlineLevel="1">
      <c r="B365" s="319"/>
      <c r="C365" s="289"/>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7"/>
      <c r="Z365" s="406"/>
      <c r="AA365" s="406"/>
      <c r="AB365" s="406"/>
      <c r="AC365" s="406"/>
      <c r="AD365" s="406"/>
      <c r="AE365" s="406"/>
      <c r="AF365" s="406"/>
      <c r="AG365" s="406"/>
      <c r="AH365" s="406"/>
      <c r="AI365" s="406"/>
      <c r="AJ365" s="406"/>
      <c r="AK365" s="406"/>
      <c r="AL365" s="406"/>
      <c r="AM365" s="294"/>
    </row>
    <row r="366" spans="1:39" ht="16" hidden="1" outlineLevel="1">
      <c r="B366" s="292"/>
      <c r="C366" s="289"/>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402"/>
      <c r="Z366" s="402"/>
      <c r="AA366" s="402"/>
      <c r="AB366" s="402"/>
      <c r="AC366" s="402"/>
      <c r="AD366" s="402"/>
      <c r="AE366" s="402"/>
      <c r="AF366" s="402"/>
      <c r="AG366" s="402"/>
      <c r="AH366" s="402"/>
      <c r="AI366" s="402"/>
      <c r="AJ366" s="402"/>
      <c r="AK366" s="402"/>
      <c r="AL366" s="402"/>
      <c r="AM366" s="304"/>
    </row>
    <row r="367" spans="1:39" ht="16" hidden="1" outlineLevel="1">
      <c r="A367" s="503"/>
      <c r="B367" s="320"/>
      <c r="C367" s="289"/>
      <c r="D367" s="289"/>
      <c r="E367" s="289"/>
      <c r="F367" s="289"/>
      <c r="G367" s="289"/>
      <c r="H367" s="289"/>
      <c r="I367" s="289"/>
      <c r="J367" s="289"/>
      <c r="K367" s="289"/>
      <c r="L367" s="289"/>
      <c r="M367" s="289"/>
      <c r="N367" s="289"/>
      <c r="O367" s="289"/>
      <c r="P367" s="289"/>
      <c r="Q367" s="289"/>
      <c r="R367" s="289"/>
      <c r="S367" s="289"/>
      <c r="T367" s="289"/>
      <c r="U367" s="289"/>
      <c r="V367" s="289"/>
      <c r="W367" s="289"/>
      <c r="X367" s="289"/>
      <c r="Y367" s="414"/>
      <c r="Z367" s="415"/>
      <c r="AA367" s="415"/>
      <c r="AB367" s="415"/>
      <c r="AC367" s="415"/>
      <c r="AD367" s="415"/>
      <c r="AE367" s="415"/>
      <c r="AF367" s="415"/>
      <c r="AG367" s="415"/>
      <c r="AH367" s="415"/>
      <c r="AI367" s="415"/>
      <c r="AJ367" s="415"/>
      <c r="AK367" s="415"/>
      <c r="AL367" s="415"/>
      <c r="AM367" s="295"/>
    </row>
    <row r="368" spans="1:39" ht="16" hidden="1" outlineLevel="1">
      <c r="B368" s="319"/>
      <c r="C368" s="289"/>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7"/>
      <c r="Z368" s="406"/>
      <c r="AA368" s="406"/>
      <c r="AB368" s="406"/>
      <c r="AC368" s="406"/>
      <c r="AD368" s="406"/>
      <c r="AE368" s="406"/>
      <c r="AF368" s="406"/>
      <c r="AG368" s="406"/>
      <c r="AH368" s="406"/>
      <c r="AI368" s="406"/>
      <c r="AJ368" s="406"/>
      <c r="AK368" s="406"/>
      <c r="AL368" s="406"/>
      <c r="AM368" s="294"/>
    </row>
    <row r="369" spans="1:39" ht="16" hidden="1" outlineLevel="1">
      <c r="B369" s="292"/>
      <c r="C369" s="289"/>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402"/>
      <c r="Z369" s="402"/>
      <c r="AA369" s="402"/>
      <c r="AB369" s="402"/>
      <c r="AC369" s="402"/>
      <c r="AD369" s="402"/>
      <c r="AE369" s="402"/>
      <c r="AF369" s="402"/>
      <c r="AG369" s="402"/>
      <c r="AH369" s="402"/>
      <c r="AI369" s="402"/>
      <c r="AJ369" s="402"/>
      <c r="AK369" s="402"/>
      <c r="AL369" s="402"/>
      <c r="AM369" s="304"/>
    </row>
    <row r="370" spans="1:39" ht="16" hidden="1" outlineLevel="1">
      <c r="A370" s="503"/>
      <c r="B370" s="321"/>
      <c r="C370" s="298"/>
      <c r="D370" s="289"/>
      <c r="E370" s="289"/>
      <c r="F370" s="289"/>
      <c r="G370" s="289"/>
      <c r="H370" s="289"/>
      <c r="I370" s="289"/>
      <c r="J370" s="289"/>
      <c r="K370" s="289"/>
      <c r="L370" s="289"/>
      <c r="M370" s="289"/>
      <c r="N370" s="298"/>
      <c r="O370" s="289"/>
      <c r="P370" s="289"/>
      <c r="Q370" s="289"/>
      <c r="R370" s="289"/>
      <c r="S370" s="289"/>
      <c r="T370" s="289"/>
      <c r="U370" s="289"/>
      <c r="V370" s="289"/>
      <c r="W370" s="289"/>
      <c r="X370" s="289"/>
      <c r="Y370" s="403"/>
      <c r="Z370" s="403"/>
      <c r="AA370" s="403"/>
      <c r="AB370" s="403"/>
      <c r="AC370" s="403"/>
      <c r="AD370" s="403"/>
      <c r="AE370" s="403"/>
      <c r="AF370" s="403"/>
      <c r="AG370" s="403"/>
      <c r="AH370" s="403"/>
      <c r="AI370" s="403"/>
      <c r="AJ370" s="403"/>
      <c r="AK370" s="403"/>
      <c r="AL370" s="403"/>
      <c r="AM370" s="304"/>
    </row>
    <row r="371" spans="1:39" ht="16" hidden="1" outlineLevel="1">
      <c r="B371" s="319"/>
      <c r="C371" s="289"/>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7"/>
      <c r="Z371" s="406"/>
      <c r="AA371" s="406"/>
      <c r="AB371" s="406"/>
      <c r="AC371" s="406"/>
      <c r="AD371" s="406"/>
      <c r="AE371" s="406"/>
      <c r="AF371" s="406"/>
      <c r="AG371" s="406"/>
      <c r="AH371" s="406"/>
      <c r="AI371" s="406"/>
      <c r="AJ371" s="406"/>
      <c r="AK371" s="406"/>
      <c r="AL371" s="406"/>
      <c r="AM371" s="294"/>
    </row>
    <row r="372" spans="1:39" ht="16" hidden="1" outlineLevel="1">
      <c r="B372" s="292"/>
      <c r="C372" s="289"/>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402"/>
      <c r="Z372" s="402"/>
      <c r="AA372" s="402"/>
      <c r="AB372" s="402"/>
      <c r="AC372" s="402"/>
      <c r="AD372" s="402"/>
      <c r="AE372" s="402"/>
      <c r="AF372" s="402"/>
      <c r="AG372" s="402"/>
      <c r="AH372" s="402"/>
      <c r="AI372" s="402"/>
      <c r="AJ372" s="402"/>
      <c r="AK372" s="402"/>
      <c r="AL372" s="402"/>
      <c r="AM372" s="295"/>
    </row>
    <row r="373" spans="1:39" ht="16" hidden="1" outlineLevel="1">
      <c r="A373" s="503"/>
      <c r="B373" s="320"/>
      <c r="C373" s="289"/>
      <c r="D373" s="289"/>
      <c r="E373" s="289"/>
      <c r="F373" s="289"/>
      <c r="G373" s="289"/>
      <c r="H373" s="289"/>
      <c r="I373" s="289"/>
      <c r="J373" s="289"/>
      <c r="K373" s="289"/>
      <c r="L373" s="289"/>
      <c r="M373" s="289"/>
      <c r="N373" s="289"/>
      <c r="O373" s="289"/>
      <c r="P373" s="289"/>
      <c r="Q373" s="289"/>
      <c r="R373" s="289"/>
      <c r="S373" s="289"/>
      <c r="T373" s="289"/>
      <c r="U373" s="289"/>
      <c r="V373" s="289"/>
      <c r="W373" s="289"/>
      <c r="X373" s="289"/>
      <c r="Y373" s="403"/>
      <c r="Z373" s="403"/>
      <c r="AA373" s="403"/>
      <c r="AB373" s="403"/>
      <c r="AC373" s="403"/>
      <c r="AD373" s="403"/>
      <c r="AE373" s="403"/>
      <c r="AF373" s="403"/>
      <c r="AG373" s="403"/>
      <c r="AH373" s="403"/>
      <c r="AI373" s="403"/>
      <c r="AJ373" s="403"/>
      <c r="AK373" s="403"/>
      <c r="AL373" s="403"/>
      <c r="AM373" s="304"/>
    </row>
    <row r="374" spans="1:39" ht="16" hidden="1" outlineLevel="1">
      <c r="B374" s="322"/>
      <c r="C374" s="289"/>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7"/>
      <c r="Z374" s="406"/>
      <c r="AA374" s="406"/>
      <c r="AB374" s="406"/>
      <c r="AC374" s="406"/>
      <c r="AD374" s="406"/>
      <c r="AE374" s="406"/>
      <c r="AF374" s="406"/>
      <c r="AG374" s="406"/>
      <c r="AH374" s="406"/>
      <c r="AI374" s="406"/>
      <c r="AJ374" s="406"/>
      <c r="AK374" s="406"/>
      <c r="AL374" s="406"/>
      <c r="AM374" s="294"/>
    </row>
    <row r="375" spans="1:39" ht="16" hidden="1" outlineLevel="1">
      <c r="B375" s="322"/>
      <c r="C375" s="289"/>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402"/>
      <c r="Z375" s="402"/>
      <c r="AA375" s="402"/>
      <c r="AB375" s="402"/>
      <c r="AC375" s="402"/>
      <c r="AD375" s="402"/>
      <c r="AE375" s="402"/>
      <c r="AF375" s="402"/>
      <c r="AG375" s="402"/>
      <c r="AH375" s="402"/>
      <c r="AI375" s="402"/>
      <c r="AJ375" s="402"/>
      <c r="AK375" s="402"/>
      <c r="AL375" s="402"/>
      <c r="AM375" s="295"/>
    </row>
    <row r="376" spans="1:39" ht="16" hidden="1" outlineLevel="1">
      <c r="B376" s="322"/>
      <c r="C376" s="289"/>
      <c r="D376" s="289"/>
      <c r="E376" s="289"/>
      <c r="F376" s="289"/>
      <c r="G376" s="289"/>
      <c r="H376" s="289"/>
      <c r="I376" s="289"/>
      <c r="J376" s="289"/>
      <c r="K376" s="289"/>
      <c r="L376" s="289"/>
      <c r="M376" s="289"/>
      <c r="N376" s="289"/>
      <c r="O376" s="289"/>
      <c r="P376" s="289"/>
      <c r="Q376" s="289"/>
      <c r="R376" s="289"/>
      <c r="S376" s="289"/>
      <c r="T376" s="289"/>
      <c r="U376" s="289"/>
      <c r="V376" s="289"/>
      <c r="W376" s="289"/>
      <c r="X376" s="289"/>
      <c r="Y376" s="414"/>
      <c r="Z376" s="414"/>
      <c r="AA376" s="414"/>
      <c r="AB376" s="414"/>
      <c r="AC376" s="414"/>
      <c r="AD376" s="414"/>
      <c r="AE376" s="414"/>
      <c r="AF376" s="414"/>
      <c r="AG376" s="414"/>
      <c r="AH376" s="414"/>
      <c r="AI376" s="414"/>
      <c r="AJ376" s="414"/>
      <c r="AK376" s="414"/>
      <c r="AL376" s="414"/>
      <c r="AM376" s="311"/>
    </row>
    <row r="377" spans="1:39" s="281" customFormat="1" ht="16" hidden="1" outlineLevel="1">
      <c r="A377" s="500"/>
      <c r="B377" s="322"/>
      <c r="C377" s="289"/>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01"/>
      <c r="Z377" s="401"/>
      <c r="AA377" s="401"/>
      <c r="AB377" s="401"/>
      <c r="AC377" s="401"/>
      <c r="AD377" s="401"/>
      <c r="AE377" s="401"/>
      <c r="AF377" s="401"/>
      <c r="AG377" s="401"/>
      <c r="AH377" s="401"/>
      <c r="AI377" s="401"/>
      <c r="AJ377" s="401"/>
      <c r="AK377" s="401"/>
      <c r="AL377" s="401"/>
      <c r="AM377" s="294"/>
    </row>
    <row r="378" spans="1:39" s="281" customFormat="1" ht="16" hidden="1" outlineLevel="1">
      <c r="A378" s="500"/>
      <c r="B378" s="322"/>
      <c r="C378" s="289"/>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402"/>
      <c r="Z378" s="402"/>
      <c r="AA378" s="402"/>
      <c r="AB378" s="402"/>
      <c r="AC378" s="402"/>
      <c r="AD378" s="402"/>
      <c r="AE378" s="402"/>
      <c r="AF378" s="402"/>
      <c r="AG378" s="402"/>
      <c r="AH378" s="402"/>
      <c r="AI378" s="402"/>
      <c r="AJ378" s="402"/>
      <c r="AK378" s="402"/>
      <c r="AL378" s="402"/>
      <c r="AM378" s="295"/>
    </row>
    <row r="379" spans="1:39" s="281" customFormat="1" ht="16" hidden="1" outlineLevel="1">
      <c r="A379" s="500"/>
      <c r="B379" s="322"/>
      <c r="C379" s="289"/>
      <c r="D379" s="289"/>
      <c r="E379" s="289"/>
      <c r="F379" s="289"/>
      <c r="G379" s="289"/>
      <c r="H379" s="289"/>
      <c r="I379" s="289"/>
      <c r="J379" s="289"/>
      <c r="K379" s="289"/>
      <c r="L379" s="289"/>
      <c r="M379" s="289"/>
      <c r="N379" s="289"/>
      <c r="O379" s="289"/>
      <c r="P379" s="289"/>
      <c r="Q379" s="289"/>
      <c r="R379" s="289"/>
      <c r="S379" s="289"/>
      <c r="T379" s="289"/>
      <c r="U379" s="289"/>
      <c r="V379" s="289"/>
      <c r="W379" s="289"/>
      <c r="X379" s="289"/>
      <c r="Y379" s="403"/>
      <c r="Z379" s="403"/>
      <c r="AA379" s="403"/>
      <c r="AB379" s="403"/>
      <c r="AC379" s="403"/>
      <c r="AD379" s="403"/>
      <c r="AE379" s="403"/>
      <c r="AF379" s="403"/>
      <c r="AG379" s="403"/>
      <c r="AH379" s="403"/>
      <c r="AI379" s="403"/>
      <c r="AJ379" s="403"/>
      <c r="AK379" s="403"/>
      <c r="AL379" s="403"/>
      <c r="AM379" s="311"/>
    </row>
    <row r="380" spans="1:39" s="281" customFormat="1" ht="16" hidden="1" outlineLevel="1">
      <c r="A380" s="500"/>
      <c r="B380" s="286"/>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03"/>
      <c r="Z380" s="403"/>
      <c r="AA380" s="403"/>
      <c r="AB380" s="403"/>
      <c r="AC380" s="403"/>
      <c r="AD380" s="403"/>
      <c r="AE380" s="403"/>
      <c r="AF380" s="403"/>
      <c r="AG380" s="403"/>
      <c r="AH380" s="403"/>
      <c r="AI380" s="403"/>
      <c r="AJ380" s="403"/>
      <c r="AK380" s="403"/>
      <c r="AL380" s="403"/>
      <c r="AM380" s="311"/>
    </row>
    <row r="381" spans="1:39" s="281" customFormat="1" ht="16" hidden="1" outlineLevel="1">
      <c r="A381" s="500"/>
      <c r="B381" s="322"/>
      <c r="C381" s="289"/>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401"/>
      <c r="Z381" s="401"/>
      <c r="AA381" s="401"/>
      <c r="AB381" s="401"/>
      <c r="AC381" s="401"/>
      <c r="AD381" s="401"/>
      <c r="AE381" s="401"/>
      <c r="AF381" s="401"/>
      <c r="AG381" s="401"/>
      <c r="AH381" s="401"/>
      <c r="AI381" s="401"/>
      <c r="AJ381" s="401"/>
      <c r="AK381" s="401"/>
      <c r="AL381" s="401"/>
      <c r="AM381" s="294"/>
    </row>
    <row r="382" spans="1:39" s="281" customFormat="1" ht="16" hidden="1" outlineLevel="1">
      <c r="A382" s="500"/>
      <c r="B382" s="322"/>
      <c r="C382" s="289"/>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402"/>
      <c r="Z382" s="402"/>
      <c r="AA382" s="402"/>
      <c r="AB382" s="402"/>
      <c r="AC382" s="402"/>
      <c r="AD382" s="402"/>
      <c r="AE382" s="402"/>
      <c r="AF382" s="402"/>
      <c r="AG382" s="402"/>
      <c r="AH382" s="402"/>
      <c r="AI382" s="402"/>
      <c r="AJ382" s="402"/>
      <c r="AK382" s="402"/>
      <c r="AL382" s="402"/>
      <c r="AM382" s="295"/>
    </row>
    <row r="383" spans="1:39" s="281" customFormat="1" ht="16" hidden="1" outlineLevel="1">
      <c r="A383" s="500"/>
      <c r="B383" s="322"/>
      <c r="C383" s="289"/>
      <c r="D383" s="289"/>
      <c r="E383" s="289"/>
      <c r="F383" s="289"/>
      <c r="G383" s="289"/>
      <c r="H383" s="289"/>
      <c r="I383" s="289"/>
      <c r="J383" s="289"/>
      <c r="K383" s="289"/>
      <c r="L383" s="289"/>
      <c r="M383" s="289"/>
      <c r="N383" s="289"/>
      <c r="O383" s="289"/>
      <c r="P383" s="289"/>
      <c r="Q383" s="289"/>
      <c r="R383" s="289"/>
      <c r="S383" s="289"/>
      <c r="T383" s="289"/>
      <c r="U383" s="289"/>
      <c r="V383" s="289"/>
      <c r="W383" s="289"/>
      <c r="X383" s="289"/>
      <c r="Y383" s="403"/>
      <c r="Z383" s="403"/>
      <c r="AA383" s="403"/>
      <c r="AB383" s="403"/>
      <c r="AC383" s="403"/>
      <c r="AD383" s="403"/>
      <c r="AE383" s="403"/>
      <c r="AF383" s="403"/>
      <c r="AG383" s="403"/>
      <c r="AH383" s="403"/>
      <c r="AI383" s="403"/>
      <c r="AJ383" s="403"/>
      <c r="AK383" s="403"/>
      <c r="AL383" s="403"/>
      <c r="AM383" s="311"/>
    </row>
    <row r="384" spans="1:39" s="281" customFormat="1" ht="16" hidden="1" outlineLevel="1">
      <c r="A384" s="500"/>
      <c r="B384" s="322"/>
      <c r="C384" s="289"/>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401"/>
      <c r="Z384" s="401"/>
      <c r="AA384" s="401"/>
      <c r="AB384" s="401"/>
      <c r="AC384" s="401"/>
      <c r="AD384" s="401"/>
      <c r="AE384" s="401"/>
      <c r="AF384" s="401"/>
      <c r="AG384" s="401"/>
      <c r="AH384" s="401"/>
      <c r="AI384" s="401"/>
      <c r="AJ384" s="401"/>
      <c r="AK384" s="401"/>
      <c r="AL384" s="401"/>
      <c r="AM384" s="294"/>
    </row>
    <row r="385" spans="1:41" s="281" customFormat="1" ht="16" hidden="1" outlineLevel="1">
      <c r="A385" s="500"/>
      <c r="B385" s="322"/>
      <c r="C385" s="289"/>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402"/>
      <c r="Z385" s="402"/>
      <c r="AA385" s="402"/>
      <c r="AB385" s="402"/>
      <c r="AC385" s="402"/>
      <c r="AD385" s="402"/>
      <c r="AE385" s="402"/>
      <c r="AF385" s="402"/>
      <c r="AG385" s="402"/>
      <c r="AH385" s="402"/>
      <c r="AI385" s="402"/>
      <c r="AJ385" s="402"/>
      <c r="AK385" s="402"/>
      <c r="AL385" s="402"/>
      <c r="AM385" s="295"/>
    </row>
    <row r="386" spans="1:41" s="281" customFormat="1" ht="16" hidden="1" outlineLevel="1">
      <c r="A386" s="500"/>
      <c r="B386" s="322"/>
      <c r="C386" s="289"/>
      <c r="D386" s="289"/>
      <c r="E386" s="289"/>
      <c r="F386" s="289"/>
      <c r="G386" s="289"/>
      <c r="H386" s="289"/>
      <c r="I386" s="289"/>
      <c r="J386" s="289"/>
      <c r="K386" s="289"/>
      <c r="L386" s="289"/>
      <c r="M386" s="289"/>
      <c r="N386" s="289"/>
      <c r="O386" s="289"/>
      <c r="P386" s="289"/>
      <c r="Q386" s="289"/>
      <c r="R386" s="289"/>
      <c r="S386" s="289"/>
      <c r="T386" s="289"/>
      <c r="U386" s="289"/>
      <c r="V386" s="289"/>
      <c r="W386" s="289"/>
      <c r="X386" s="289"/>
      <c r="Y386" s="403"/>
      <c r="Z386" s="403"/>
      <c r="AA386" s="403"/>
      <c r="AB386" s="403"/>
      <c r="AC386" s="403"/>
      <c r="AD386" s="403"/>
      <c r="AE386" s="403"/>
      <c r="AF386" s="403"/>
      <c r="AG386" s="403"/>
      <c r="AH386" s="403"/>
      <c r="AI386" s="403"/>
      <c r="AJ386" s="403"/>
      <c r="AK386" s="403"/>
      <c r="AL386" s="403"/>
      <c r="AM386" s="311"/>
    </row>
    <row r="387" spans="1:41" s="281" customFormat="1" ht="16" hidden="1" outlineLevel="1">
      <c r="A387" s="500"/>
      <c r="B387" s="322"/>
      <c r="C387" s="289"/>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401"/>
      <c r="Z387" s="401"/>
      <c r="AA387" s="401"/>
      <c r="AB387" s="401"/>
      <c r="AC387" s="401"/>
      <c r="AD387" s="401"/>
      <c r="AE387" s="401"/>
      <c r="AF387" s="401"/>
      <c r="AG387" s="401"/>
      <c r="AH387" s="401"/>
      <c r="AI387" s="401"/>
      <c r="AJ387" s="401"/>
      <c r="AK387" s="401"/>
      <c r="AL387" s="401"/>
      <c r="AM387" s="294"/>
    </row>
    <row r="388" spans="1:41" s="281" customFormat="1" ht="16" hidden="1" outlineLevel="1">
      <c r="A388" s="500"/>
      <c r="B388" s="322"/>
      <c r="C388" s="289"/>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402"/>
      <c r="Z388" s="402"/>
      <c r="AA388" s="402"/>
      <c r="AB388" s="402"/>
      <c r="AC388" s="402"/>
      <c r="AD388" s="402"/>
      <c r="AE388" s="402"/>
      <c r="AF388" s="402"/>
      <c r="AG388" s="402"/>
      <c r="AH388" s="402"/>
      <c r="AI388" s="402"/>
      <c r="AJ388" s="402"/>
      <c r="AK388" s="402"/>
      <c r="AL388" s="402"/>
      <c r="AM388" s="295"/>
    </row>
    <row r="389" spans="1:41" outlineLevel="1">
      <c r="B389" s="745"/>
      <c r="C389" s="323"/>
      <c r="D389" s="324"/>
      <c r="E389" s="324"/>
      <c r="F389" s="324"/>
      <c r="G389" s="324"/>
      <c r="H389" s="324"/>
      <c r="I389" s="324"/>
      <c r="J389" s="324"/>
      <c r="K389" s="324"/>
      <c r="L389" s="324"/>
      <c r="M389" s="324"/>
      <c r="N389" s="324"/>
      <c r="O389" s="324"/>
      <c r="P389" s="324"/>
      <c r="Q389" s="324"/>
      <c r="R389" s="324"/>
      <c r="S389" s="324"/>
      <c r="T389" s="324"/>
      <c r="U389" s="324"/>
      <c r="V389" s="324"/>
      <c r="W389" s="324"/>
      <c r="X389" s="324"/>
      <c r="Y389" s="299"/>
      <c r="Z389" s="299"/>
      <c r="AA389" s="299"/>
      <c r="AB389" s="299"/>
      <c r="AC389" s="299"/>
      <c r="AD389" s="299"/>
      <c r="AE389" s="299"/>
      <c r="AF389" s="299"/>
      <c r="AG389" s="299"/>
      <c r="AH389" s="299"/>
      <c r="AI389" s="299"/>
      <c r="AJ389" s="299"/>
      <c r="AK389" s="299"/>
      <c r="AL389" s="299"/>
      <c r="AM389" s="304"/>
    </row>
    <row r="390" spans="1:41" ht="17" outlineLevel="1">
      <c r="B390" s="737" t="s">
        <v>720</v>
      </c>
      <c r="C390" s="303"/>
      <c r="D390" s="289">
        <f>SUM(D285:D388)</f>
        <v>2655132.6561601786</v>
      </c>
      <c r="E390" s="289"/>
      <c r="F390" s="289"/>
      <c r="G390" s="289"/>
      <c r="H390" s="289"/>
      <c r="I390" s="289"/>
      <c r="J390" s="289"/>
      <c r="K390" s="289"/>
      <c r="L390" s="289"/>
      <c r="M390" s="289"/>
      <c r="N390" s="289"/>
      <c r="O390" s="289">
        <f>SUM(O285:O388)</f>
        <v>607.91399999999999</v>
      </c>
      <c r="P390" s="289"/>
      <c r="Q390" s="289"/>
      <c r="R390" s="289"/>
      <c r="S390" s="289"/>
      <c r="T390" s="289"/>
      <c r="U390" s="289"/>
      <c r="V390" s="289"/>
      <c r="W390" s="289"/>
      <c r="X390" s="289"/>
      <c r="Y390" s="741"/>
      <c r="Z390" s="741"/>
      <c r="AA390" s="741"/>
      <c r="AB390" s="741"/>
      <c r="AC390" s="741"/>
      <c r="AD390" s="741"/>
      <c r="AE390" s="741"/>
      <c r="AF390" s="741"/>
      <c r="AG390" s="741"/>
      <c r="AH390" s="750"/>
      <c r="AI390" s="750"/>
      <c r="AJ390" s="750"/>
      <c r="AK390" s="750"/>
      <c r="AL390" s="750"/>
      <c r="AM390" s="751"/>
    </row>
    <row r="391" spans="1:41" ht="16">
      <c r="B391" s="325" t="s">
        <v>236</v>
      </c>
      <c r="C391" s="327"/>
      <c r="D391" s="327">
        <f>SUM(D390)</f>
        <v>2655132.6561601786</v>
      </c>
      <c r="E391" s="327"/>
      <c r="F391" s="327"/>
      <c r="G391" s="327"/>
      <c r="H391" s="327"/>
      <c r="I391" s="327"/>
      <c r="J391" s="327"/>
      <c r="K391" s="327"/>
      <c r="L391" s="327"/>
      <c r="M391" s="327"/>
      <c r="N391" s="327"/>
      <c r="O391" s="327">
        <f>SUM(O390)</f>
        <v>607.91399999999999</v>
      </c>
      <c r="P391" s="327"/>
      <c r="Q391" s="327"/>
      <c r="R391" s="327"/>
      <c r="S391" s="327"/>
      <c r="T391" s="327"/>
      <c r="U391" s="327"/>
      <c r="V391" s="327"/>
      <c r="W391" s="327"/>
      <c r="X391" s="327"/>
      <c r="Y391" s="327">
        <f>IF(Y283="kWh",SUMPRODUCT(D285:D388,Y285:Y388))</f>
        <v>0</v>
      </c>
      <c r="Z391" s="327">
        <f>IF(Z283="kWh",SUMPRODUCT(D285:D388,Z285:Z388))</f>
        <v>0</v>
      </c>
      <c r="AA391" s="327">
        <f>IF(AA283="kW",SUMPRODUCT(N285:N388,O285:O388,AA285:AA388),SUMPRODUCT(D285:D388,AA285:AA388))</f>
        <v>0</v>
      </c>
      <c r="AB391" s="327">
        <f>IF(AB283="kW",SUMPRODUCT(N285:N388,O285:O388,AB285:AB388),SUMPRODUCT(D285:D388,AB285:AB388))</f>
        <v>0</v>
      </c>
      <c r="AC391" s="327">
        <f>IF(AC283="kW",SUMPRODUCT(N285:N388,O285:O388,AC285:AC388),SUMPRODUCT(D285:D388,AC285:AC388))</f>
        <v>0</v>
      </c>
      <c r="AD391" s="327">
        <f>IF(AD283="kW",SUMPRODUCT(N285:N388,O285:O388,AD285:AD388),SUMPRODUCT(D285:D388,AD285:AD388))</f>
        <v>413672.24854420405</v>
      </c>
      <c r="AE391" s="327">
        <f>IF(AE283="kW",SUMPRODUCT(N285:N388,O285:O388,AE285:AE388),SUMPRODUCT(D285:D388,AE285:AE388))</f>
        <v>1279521.0636630666</v>
      </c>
      <c r="AF391" s="327">
        <f>IF(AF283="kW",SUMPRODUCT(N285:N388,O285:O388,AF285:AF388),SUMPRODUCT(D285:D388,AF285:AF388))</f>
        <v>1979.1951440728658</v>
      </c>
      <c r="AG391" s="327">
        <f>IF(AG283="kW",SUMPRODUCT(N285:N388,O285:O388,AG285:AG388),SUMPRODUCT(D285:D388,AG285:AG388))</f>
        <v>0</v>
      </c>
      <c r="AH391" s="327">
        <f>IF(AH283="kW",SUMPRODUCT(N285:N388,O285:O388,AH285:AH388),SUMPRODUCT(D285:D388,AH285:AH388))</f>
        <v>0</v>
      </c>
      <c r="AI391" s="327">
        <f>IF(AI283="kW",SUMPRODUCT(N285:N388,O285:O388,AI285:AI388),SUMPRODUCT(D285:D388,AI285:AI388))</f>
        <v>0</v>
      </c>
      <c r="AJ391" s="327">
        <f>IF(AJ283="kW",SUMPRODUCT(N285:N388,O285:O388,AJ285:AJ388),SUMPRODUCT(D285:D388,AJ285:AJ388))</f>
        <v>0</v>
      </c>
      <c r="AK391" s="327">
        <f>IF(AK283="kW",SUMPRODUCT(N285:N388,O285:O388,AK285:AK388),SUMPRODUCT(D285:D388,AK285:AK388))</f>
        <v>0</v>
      </c>
      <c r="AL391" s="327">
        <f>IF(AL283="kW",SUMPRODUCT(N285:N388,O285:O388,AL285:AL388),SUMPRODUCT(D285:D388,AL285:AL388))</f>
        <v>0</v>
      </c>
      <c r="AM391" s="328"/>
    </row>
    <row r="392" spans="1:41" ht="16">
      <c r="B392" s="382" t="s">
        <v>237</v>
      </c>
      <c r="C392" s="383"/>
      <c r="D392" s="383"/>
      <c r="E392" s="383"/>
      <c r="F392" s="383"/>
      <c r="G392" s="383"/>
      <c r="H392" s="383"/>
      <c r="I392" s="383"/>
      <c r="J392" s="383"/>
      <c r="K392" s="383"/>
      <c r="L392" s="383"/>
      <c r="M392" s="383"/>
      <c r="N392" s="383"/>
      <c r="O392" s="383"/>
      <c r="P392" s="383"/>
      <c r="Q392" s="383"/>
      <c r="R392" s="383"/>
      <c r="S392" s="383"/>
      <c r="T392" s="383"/>
      <c r="U392" s="383"/>
      <c r="V392" s="383"/>
      <c r="W392" s="383"/>
      <c r="X392" s="383"/>
      <c r="Y392" s="326">
        <f>HLOOKUP(Y282,'2. LRAMVA Threshold'!$B$42:$Q$53,5,FALSE)</f>
        <v>0</v>
      </c>
      <c r="Z392" s="326">
        <f>HLOOKUP(Z282,'2. LRAMVA Threshold'!$B$42:$Q$53,5,FALSE)</f>
        <v>0</v>
      </c>
      <c r="AA392" s="326">
        <f>HLOOKUP(AA282,'2. LRAMVA Threshold'!$B$42:$Q$53,5,FALSE)</f>
        <v>0</v>
      </c>
      <c r="AB392" s="326">
        <f>HLOOKUP(AB282,'2. LRAMVA Threshold'!$B$42:$Q$53,5,FALSE)</f>
        <v>0</v>
      </c>
      <c r="AC392" s="326">
        <f>HLOOKUP(AC282,'2. LRAMVA Threshold'!$B$42:$Q$53,5,FALSE)</f>
        <v>0</v>
      </c>
      <c r="AD392" s="326">
        <f>HLOOKUP(AD282,'2. LRAMVA Threshold'!$B$42:$Q$53,5,FALSE)</f>
        <v>0</v>
      </c>
      <c r="AE392" s="326">
        <f>HLOOKUP(AE282,'2. LRAMVA Threshold'!$B$42:$Q$53,5,FALSE)</f>
        <v>0</v>
      </c>
      <c r="AF392" s="326">
        <f>HLOOKUP(AF282,'2. LRAMVA Threshold'!$B$42:$Q$53,5,FALSE)</f>
        <v>0</v>
      </c>
      <c r="AG392" s="326">
        <f>HLOOKUP(AG282,'2. LRAMVA Threshold'!$B$42:$Q$53,5,FALSE)</f>
        <v>0</v>
      </c>
      <c r="AH392" s="326">
        <f>HLOOKUP(AH282,'2. LRAMVA Threshold'!$B$42:$Q$53,5,FALSE)</f>
        <v>0</v>
      </c>
      <c r="AI392" s="326">
        <f>HLOOKUP(AI282,'2. LRAMVA Threshold'!$B$42:$Q$53,5,FALSE)</f>
        <v>0</v>
      </c>
      <c r="AJ392" s="326">
        <f>HLOOKUP(AJ282,'2. LRAMVA Threshold'!$B$42:$Q$53,5,FALSE)</f>
        <v>0</v>
      </c>
      <c r="AK392" s="326">
        <f>HLOOKUP(AK282,'2. LRAMVA Threshold'!$B$42:$Q$53,5,FALSE)</f>
        <v>0</v>
      </c>
      <c r="AL392" s="326">
        <f>HLOOKUP(AL282,'2. LRAMVA Threshold'!$B$42:$Q$53,5,FALSE)</f>
        <v>0</v>
      </c>
      <c r="AM392" s="384"/>
    </row>
    <row r="393" spans="1:41" ht="16">
      <c r="B393" s="385"/>
      <c r="C393" s="386"/>
      <c r="D393" s="387"/>
      <c r="E393" s="387"/>
      <c r="F393" s="387"/>
      <c r="G393" s="387"/>
      <c r="H393" s="387"/>
      <c r="I393" s="387"/>
      <c r="J393" s="387"/>
      <c r="K393" s="387"/>
      <c r="L393" s="387"/>
      <c r="M393" s="387"/>
      <c r="N393" s="387"/>
      <c r="O393" s="388"/>
      <c r="P393" s="387"/>
      <c r="Q393" s="387"/>
      <c r="R393" s="387"/>
      <c r="S393" s="389"/>
      <c r="T393" s="389"/>
      <c r="U393" s="389"/>
      <c r="V393" s="389"/>
      <c r="W393" s="387"/>
      <c r="X393" s="387"/>
      <c r="Y393" s="390"/>
      <c r="Z393" s="390"/>
      <c r="AA393" s="390"/>
      <c r="AB393" s="390"/>
      <c r="AC393" s="390"/>
      <c r="AD393" s="390"/>
      <c r="AE393" s="390"/>
      <c r="AF393" s="390"/>
      <c r="AG393" s="390"/>
      <c r="AH393" s="390"/>
      <c r="AI393" s="390"/>
      <c r="AJ393" s="390"/>
      <c r="AK393" s="390"/>
      <c r="AL393" s="390"/>
      <c r="AM393" s="391"/>
    </row>
    <row r="394" spans="1:41" ht="16">
      <c r="B394" s="322" t="s">
        <v>158</v>
      </c>
      <c r="C394" s="336"/>
      <c r="D394" s="336"/>
      <c r="E394" s="367"/>
      <c r="F394" s="367"/>
      <c r="G394" s="367"/>
      <c r="H394" s="367"/>
      <c r="I394" s="367"/>
      <c r="J394" s="367"/>
      <c r="K394" s="367"/>
      <c r="L394" s="367"/>
      <c r="M394" s="367"/>
      <c r="N394" s="367"/>
      <c r="O394" s="289"/>
      <c r="P394" s="338"/>
      <c r="Q394" s="338"/>
      <c r="R394" s="338"/>
      <c r="S394" s="337"/>
      <c r="T394" s="337"/>
      <c r="U394" s="337"/>
      <c r="V394" s="337"/>
      <c r="W394" s="338"/>
      <c r="X394" s="338"/>
      <c r="Y394" s="339">
        <f>HLOOKUP(Y$20,'3.  Distribution Rates'!$C$122:$P$133,5,FALSE)</f>
        <v>0</v>
      </c>
      <c r="Z394" s="339">
        <f>HLOOKUP(Z$20,'3.  Distribution Rates'!$C$122:$P$133,5,FALSE)</f>
        <v>0</v>
      </c>
      <c r="AA394" s="339">
        <f>HLOOKUP(AA$20,'3.  Distribution Rates'!$C$122:$P$133,5,FALSE)</f>
        <v>0</v>
      </c>
      <c r="AB394" s="339">
        <f>HLOOKUP(AB$20,'3.  Distribution Rates'!$C$122:$P$133,5,FALSE)</f>
        <v>0</v>
      </c>
      <c r="AC394" s="339">
        <f>HLOOKUP(AC$20,'3.  Distribution Rates'!$C$122:$P$133,5,FALSE)</f>
        <v>0</v>
      </c>
      <c r="AD394" s="339">
        <f>HLOOKUP(AD$20,'3.  Distribution Rates'!$C$122:$P$133,5,FALSE)</f>
        <v>0</v>
      </c>
      <c r="AE394" s="339">
        <f>HLOOKUP(AE$20,'3.  Distribution Rates'!$C$122:$P$133,5,FALSE)</f>
        <v>0</v>
      </c>
      <c r="AF394" s="339">
        <f>HLOOKUP(AF$20,'3.  Distribution Rates'!$C$122:$P$133,5,FALSE)</f>
        <v>0</v>
      </c>
      <c r="AG394" s="339">
        <f>HLOOKUP(AG$20,'3.  Distribution Rates'!$C$122:$P$133,5,FALSE)</f>
        <v>0</v>
      </c>
      <c r="AH394" s="339">
        <f>HLOOKUP(AH$20,'3.  Distribution Rates'!$C$122:$P$133,5,FALSE)</f>
        <v>0</v>
      </c>
      <c r="AI394" s="339">
        <f>HLOOKUP(AI$20,'3.  Distribution Rates'!$C$122:$P$133,5,FALSE)</f>
        <v>0</v>
      </c>
      <c r="AJ394" s="339">
        <f>HLOOKUP(AJ$20,'3.  Distribution Rates'!$C$122:$P$133,5,FALSE)</f>
        <v>0</v>
      </c>
      <c r="AK394" s="339">
        <f>HLOOKUP(AK$20,'3.  Distribution Rates'!$C$122:$P$133,5,FALSE)</f>
        <v>0</v>
      </c>
      <c r="AL394" s="339">
        <f>HLOOKUP(AL$20,'3.  Distribution Rates'!$C$122:$P$133,5,FALSE)</f>
        <v>0</v>
      </c>
      <c r="AM394" s="392"/>
    </row>
    <row r="395" spans="1:41" ht="16">
      <c r="B395" s="322" t="s">
        <v>148</v>
      </c>
      <c r="C395" s="343"/>
      <c r="D395" s="307"/>
      <c r="E395" s="277"/>
      <c r="F395" s="277"/>
      <c r="G395" s="277"/>
      <c r="H395" s="277"/>
      <c r="I395" s="277"/>
      <c r="J395" s="277"/>
      <c r="K395" s="277"/>
      <c r="L395" s="277"/>
      <c r="M395" s="277"/>
      <c r="N395" s="277"/>
      <c r="O395" s="289"/>
      <c r="P395" s="277"/>
      <c r="Q395" s="277"/>
      <c r="R395" s="277"/>
      <c r="S395" s="307"/>
      <c r="T395" s="307"/>
      <c r="U395" s="307"/>
      <c r="V395" s="307"/>
      <c r="W395" s="277"/>
      <c r="X395" s="277"/>
      <c r="Y395" s="369">
        <f t="shared" ref="Y395:AL395" si="43">Y138*Y394</f>
        <v>0</v>
      </c>
      <c r="Z395" s="369">
        <f t="shared" si="43"/>
        <v>0</v>
      </c>
      <c r="AA395" s="369">
        <f t="shared" si="43"/>
        <v>0</v>
      </c>
      <c r="AB395" s="369">
        <f t="shared" si="43"/>
        <v>0</v>
      </c>
      <c r="AC395" s="369">
        <f t="shared" si="43"/>
        <v>0</v>
      </c>
      <c r="AD395" s="369">
        <f t="shared" si="43"/>
        <v>0</v>
      </c>
      <c r="AE395" s="369">
        <f t="shared" si="43"/>
        <v>0</v>
      </c>
      <c r="AF395" s="369">
        <f t="shared" si="43"/>
        <v>0</v>
      </c>
      <c r="AG395" s="369">
        <f t="shared" si="43"/>
        <v>0</v>
      </c>
      <c r="AH395" s="369">
        <f t="shared" si="43"/>
        <v>0</v>
      </c>
      <c r="AI395" s="369">
        <f t="shared" si="43"/>
        <v>0</v>
      </c>
      <c r="AJ395" s="369">
        <f t="shared" si="43"/>
        <v>0</v>
      </c>
      <c r="AK395" s="369">
        <f t="shared" si="43"/>
        <v>0</v>
      </c>
      <c r="AL395" s="369">
        <f t="shared" si="43"/>
        <v>0</v>
      </c>
      <c r="AM395" s="619">
        <f>SUM(Y395:AL395)</f>
        <v>0</v>
      </c>
      <c r="AO395" s="281"/>
    </row>
    <row r="396" spans="1:41" ht="16">
      <c r="B396" s="322" t="s">
        <v>149</v>
      </c>
      <c r="C396" s="343"/>
      <c r="D396" s="307"/>
      <c r="E396" s="277"/>
      <c r="F396" s="277"/>
      <c r="G396" s="277"/>
      <c r="H396" s="277"/>
      <c r="I396" s="277"/>
      <c r="J396" s="277"/>
      <c r="K396" s="277"/>
      <c r="L396" s="277"/>
      <c r="M396" s="277"/>
      <c r="N396" s="277"/>
      <c r="O396" s="289"/>
      <c r="P396" s="277"/>
      <c r="Q396" s="277"/>
      <c r="R396" s="277"/>
      <c r="S396" s="307"/>
      <c r="T396" s="307"/>
      <c r="U396" s="307"/>
      <c r="V396" s="307"/>
      <c r="W396" s="277"/>
      <c r="X396" s="277"/>
      <c r="Y396" s="369">
        <f t="shared" ref="Y396:AL396" si="44">Y270*Y394</f>
        <v>0</v>
      </c>
      <c r="Z396" s="369">
        <f t="shared" si="44"/>
        <v>0</v>
      </c>
      <c r="AA396" s="369">
        <f t="shared" si="44"/>
        <v>0</v>
      </c>
      <c r="AB396" s="369">
        <f t="shared" si="44"/>
        <v>0</v>
      </c>
      <c r="AC396" s="369">
        <f t="shared" si="44"/>
        <v>0</v>
      </c>
      <c r="AD396" s="369">
        <f t="shared" si="44"/>
        <v>0</v>
      </c>
      <c r="AE396" s="369">
        <f t="shared" si="44"/>
        <v>0</v>
      </c>
      <c r="AF396" s="369">
        <f t="shared" si="44"/>
        <v>0</v>
      </c>
      <c r="AG396" s="369">
        <f t="shared" si="44"/>
        <v>0</v>
      </c>
      <c r="AH396" s="369">
        <f t="shared" si="44"/>
        <v>0</v>
      </c>
      <c r="AI396" s="369">
        <f t="shared" si="44"/>
        <v>0</v>
      </c>
      <c r="AJ396" s="369">
        <f t="shared" si="44"/>
        <v>0</v>
      </c>
      <c r="AK396" s="369">
        <f t="shared" si="44"/>
        <v>0</v>
      </c>
      <c r="AL396" s="369">
        <f t="shared" si="44"/>
        <v>0</v>
      </c>
      <c r="AM396" s="619">
        <f>SUM(Y396:AL396)</f>
        <v>0</v>
      </c>
    </row>
    <row r="397" spans="1:41" ht="16">
      <c r="B397" s="322" t="s">
        <v>150</v>
      </c>
      <c r="C397" s="343"/>
      <c r="D397" s="307"/>
      <c r="E397" s="277"/>
      <c r="F397" s="277"/>
      <c r="G397" s="277"/>
      <c r="H397" s="277"/>
      <c r="I397" s="277"/>
      <c r="J397" s="277"/>
      <c r="K397" s="277"/>
      <c r="L397" s="277"/>
      <c r="M397" s="277"/>
      <c r="N397" s="277"/>
      <c r="O397" s="289"/>
      <c r="P397" s="277"/>
      <c r="Q397" s="277"/>
      <c r="R397" s="277"/>
      <c r="S397" s="307"/>
      <c r="T397" s="307"/>
      <c r="U397" s="307"/>
      <c r="V397" s="307"/>
      <c r="W397" s="277"/>
      <c r="X397" s="277"/>
      <c r="Y397" s="369">
        <f>Y391*Y394</f>
        <v>0</v>
      </c>
      <c r="Z397" s="369">
        <f t="shared" ref="Z397:AE397" si="45">Z391*Z394</f>
        <v>0</v>
      </c>
      <c r="AA397" s="369">
        <f t="shared" si="45"/>
        <v>0</v>
      </c>
      <c r="AB397" s="369">
        <f t="shared" si="45"/>
        <v>0</v>
      </c>
      <c r="AC397" s="369">
        <f t="shared" si="45"/>
        <v>0</v>
      </c>
      <c r="AD397" s="369">
        <f t="shared" si="45"/>
        <v>0</v>
      </c>
      <c r="AE397" s="369">
        <f t="shared" si="45"/>
        <v>0</v>
      </c>
      <c r="AF397" s="369">
        <f t="shared" ref="AF397:AL397" si="46">AF391*AF394</f>
        <v>0</v>
      </c>
      <c r="AG397" s="369">
        <f t="shared" si="46"/>
        <v>0</v>
      </c>
      <c r="AH397" s="369">
        <f t="shared" si="46"/>
        <v>0</v>
      </c>
      <c r="AI397" s="369">
        <f t="shared" si="46"/>
        <v>0</v>
      </c>
      <c r="AJ397" s="369">
        <f t="shared" si="46"/>
        <v>0</v>
      </c>
      <c r="AK397" s="369">
        <f t="shared" si="46"/>
        <v>0</v>
      </c>
      <c r="AL397" s="369">
        <f t="shared" si="46"/>
        <v>0</v>
      </c>
      <c r="AM397" s="619">
        <f>SUM(Y397:AL397)</f>
        <v>0</v>
      </c>
    </row>
    <row r="398" spans="1:41" s="371" customFormat="1" ht="16">
      <c r="A398" s="502"/>
      <c r="B398" s="347" t="s">
        <v>243</v>
      </c>
      <c r="C398" s="343"/>
      <c r="D398" s="334"/>
      <c r="E398" s="332"/>
      <c r="F398" s="332"/>
      <c r="G398" s="332"/>
      <c r="H398" s="332"/>
      <c r="I398" s="332"/>
      <c r="J398" s="332"/>
      <c r="K398" s="332"/>
      <c r="L398" s="332"/>
      <c r="M398" s="332"/>
      <c r="N398" s="332"/>
      <c r="O398" s="298"/>
      <c r="P398" s="332"/>
      <c r="Q398" s="332"/>
      <c r="R398" s="332"/>
      <c r="S398" s="334"/>
      <c r="T398" s="334"/>
      <c r="U398" s="334"/>
      <c r="V398" s="334"/>
      <c r="W398" s="332"/>
      <c r="X398" s="332"/>
      <c r="Y398" s="344">
        <f>SUM(Y395:Y397)</f>
        <v>0</v>
      </c>
      <c r="Z398" s="344">
        <f>SUM(Z395:Z397)</f>
        <v>0</v>
      </c>
      <c r="AA398" s="344">
        <f t="shared" ref="AA398:AE398" si="47">SUM(AA395:AA397)</f>
        <v>0</v>
      </c>
      <c r="AB398" s="344">
        <f t="shared" si="47"/>
        <v>0</v>
      </c>
      <c r="AC398" s="344">
        <f t="shared" si="47"/>
        <v>0</v>
      </c>
      <c r="AD398" s="344">
        <f t="shared" si="47"/>
        <v>0</v>
      </c>
      <c r="AE398" s="344">
        <f t="shared" si="47"/>
        <v>0</v>
      </c>
      <c r="AF398" s="344">
        <f t="shared" ref="AF398:AL398" si="48">SUM(AF395:AF397)</f>
        <v>0</v>
      </c>
      <c r="AG398" s="344">
        <f t="shared" si="48"/>
        <v>0</v>
      </c>
      <c r="AH398" s="344">
        <f t="shared" si="48"/>
        <v>0</v>
      </c>
      <c r="AI398" s="344">
        <f t="shared" si="48"/>
        <v>0</v>
      </c>
      <c r="AJ398" s="344">
        <f t="shared" si="48"/>
        <v>0</v>
      </c>
      <c r="AK398" s="344">
        <f t="shared" si="48"/>
        <v>0</v>
      </c>
      <c r="AL398" s="344">
        <f t="shared" si="48"/>
        <v>0</v>
      </c>
      <c r="AM398" s="398">
        <f>SUM(AM395:AM397)</f>
        <v>0</v>
      </c>
    </row>
    <row r="399" spans="1:41" s="371" customFormat="1" ht="16">
      <c r="A399" s="502"/>
      <c r="B399" s="347" t="s">
        <v>238</v>
      </c>
      <c r="C399" s="343"/>
      <c r="D399" s="348"/>
      <c r="E399" s="332"/>
      <c r="F399" s="332"/>
      <c r="G399" s="332"/>
      <c r="H399" s="332"/>
      <c r="I399" s="332"/>
      <c r="J399" s="332"/>
      <c r="K399" s="332"/>
      <c r="L399" s="332"/>
      <c r="M399" s="332"/>
      <c r="N399" s="332"/>
      <c r="O399" s="298"/>
      <c r="P399" s="332"/>
      <c r="Q399" s="332"/>
      <c r="R399" s="332"/>
      <c r="S399" s="334"/>
      <c r="T399" s="334"/>
      <c r="U399" s="334"/>
      <c r="V399" s="334"/>
      <c r="W399" s="332"/>
      <c r="X399" s="332"/>
      <c r="Y399" s="345">
        <f t="shared" ref="Y399:AE399" si="49">Y392*Y394</f>
        <v>0</v>
      </c>
      <c r="Z399" s="345">
        <f t="shared" si="49"/>
        <v>0</v>
      </c>
      <c r="AA399" s="345">
        <f t="shared" si="49"/>
        <v>0</v>
      </c>
      <c r="AB399" s="345">
        <f t="shared" si="49"/>
        <v>0</v>
      </c>
      <c r="AC399" s="345">
        <f t="shared" si="49"/>
        <v>0</v>
      </c>
      <c r="AD399" s="345">
        <f t="shared" si="49"/>
        <v>0</v>
      </c>
      <c r="AE399" s="345">
        <f t="shared" si="49"/>
        <v>0</v>
      </c>
      <c r="AF399" s="345">
        <f t="shared" ref="AF399:AL399" si="50">AF392*AF394</f>
        <v>0</v>
      </c>
      <c r="AG399" s="345">
        <f t="shared" si="50"/>
        <v>0</v>
      </c>
      <c r="AH399" s="345">
        <f t="shared" si="50"/>
        <v>0</v>
      </c>
      <c r="AI399" s="345">
        <f t="shared" si="50"/>
        <v>0</v>
      </c>
      <c r="AJ399" s="345">
        <f t="shared" si="50"/>
        <v>0</v>
      </c>
      <c r="AK399" s="345">
        <f t="shared" si="50"/>
        <v>0</v>
      </c>
      <c r="AL399" s="345">
        <f t="shared" si="50"/>
        <v>0</v>
      </c>
      <c r="AM399" s="398">
        <f>SUM(Y399:AL399)</f>
        <v>0</v>
      </c>
    </row>
    <row r="400" spans="1:41" ht="15.75" customHeight="1">
      <c r="A400" s="502"/>
      <c r="B400" s="347" t="s">
        <v>250</v>
      </c>
      <c r="C400" s="343"/>
      <c r="D400" s="348"/>
      <c r="E400" s="332"/>
      <c r="F400" s="332"/>
      <c r="G400" s="332"/>
      <c r="H400" s="332"/>
      <c r="I400" s="332"/>
      <c r="J400" s="332"/>
      <c r="K400" s="332"/>
      <c r="L400" s="332"/>
      <c r="M400" s="332"/>
      <c r="N400" s="332"/>
      <c r="O400" s="298"/>
      <c r="P400" s="332"/>
      <c r="Q400" s="332"/>
      <c r="R400" s="332"/>
      <c r="S400" s="348"/>
      <c r="T400" s="348"/>
      <c r="U400" s="348"/>
      <c r="V400" s="348"/>
      <c r="W400" s="332"/>
      <c r="X400" s="332"/>
      <c r="Y400" s="298"/>
      <c r="Z400" s="349"/>
      <c r="AA400" s="349"/>
      <c r="AB400" s="349"/>
      <c r="AC400" s="349"/>
      <c r="AD400" s="349"/>
      <c r="AE400" s="349"/>
      <c r="AF400" s="349"/>
      <c r="AG400" s="349"/>
      <c r="AH400" s="349"/>
      <c r="AI400" s="349"/>
      <c r="AJ400" s="349"/>
      <c r="AK400" s="349"/>
      <c r="AL400" s="349"/>
      <c r="AM400" s="398">
        <f>AM398-AM399</f>
        <v>0</v>
      </c>
    </row>
    <row r="401" spans="1:40" ht="16">
      <c r="B401" s="322"/>
      <c r="C401" s="348"/>
      <c r="D401" s="348"/>
      <c r="E401" s="332"/>
      <c r="F401" s="332"/>
      <c r="G401" s="332"/>
      <c r="H401" s="332"/>
      <c r="I401" s="332"/>
      <c r="J401" s="332"/>
      <c r="K401" s="332"/>
      <c r="L401" s="332"/>
      <c r="M401" s="332"/>
      <c r="N401" s="332"/>
      <c r="O401" s="298"/>
      <c r="P401" s="332"/>
      <c r="Q401" s="332"/>
      <c r="R401" s="332"/>
      <c r="S401" s="348"/>
      <c r="T401" s="343"/>
      <c r="U401" s="348"/>
      <c r="V401" s="348"/>
      <c r="W401" s="332"/>
      <c r="X401" s="332"/>
      <c r="Y401" s="251"/>
      <c r="Z401" s="251"/>
      <c r="AA401" s="251"/>
      <c r="AB401" s="251"/>
      <c r="AC401" s="251"/>
      <c r="AD401" s="251"/>
      <c r="AE401" s="251"/>
      <c r="AF401" s="251"/>
      <c r="AG401" s="251"/>
      <c r="AH401" s="251"/>
      <c r="AI401" s="251"/>
      <c r="AJ401" s="251"/>
      <c r="AK401" s="251"/>
      <c r="AL401" s="251"/>
      <c r="AM401" s="351"/>
    </row>
    <row r="402" spans="1:40" ht="16">
      <c r="B402" s="322" t="s">
        <v>64</v>
      </c>
      <c r="C402" s="354"/>
      <c r="D402" s="277"/>
      <c r="E402" s="277"/>
      <c r="F402" s="277"/>
      <c r="G402" s="277"/>
      <c r="H402" s="277"/>
      <c r="I402" s="277"/>
      <c r="J402" s="277"/>
      <c r="K402" s="277"/>
      <c r="L402" s="277"/>
      <c r="M402" s="277"/>
      <c r="N402" s="277"/>
      <c r="O402" s="355"/>
      <c r="P402" s="277"/>
      <c r="Q402" s="277"/>
      <c r="R402" s="277"/>
      <c r="S402" s="302"/>
      <c r="T402" s="307"/>
      <c r="U402" s="307"/>
      <c r="V402" s="277"/>
      <c r="W402" s="277"/>
      <c r="X402" s="307"/>
      <c r="Y402" s="289">
        <f>SUMPRODUCT(E285:E388,Y285:Y388)</f>
        <v>0</v>
      </c>
      <c r="Z402" s="289">
        <f>SUMPRODUCT(E285:E388,Z285:Z388)</f>
        <v>0</v>
      </c>
      <c r="AA402" s="289">
        <f>IF(AA283="kW",SUMPRODUCT(N285:N388,P285:P388,AA285:AA388),SUMPRODUCT(E285:E388,AA285:AA388))</f>
        <v>0</v>
      </c>
      <c r="AB402" s="289">
        <f>IF(AB283="kW",SUMPRODUCT(N285:N388,P285:P388,AB285:AB388),SUMPRODUCT(E285:E388,AB285:AB388))</f>
        <v>0</v>
      </c>
      <c r="AC402" s="289">
        <f>IF(AC283="kW",SUMPRODUCT(N285:N388,P285:P388,AC285:AC388),SUMPRODUCT(E285:E388,AC285:AC388))</f>
        <v>0</v>
      </c>
      <c r="AD402" s="289">
        <f>SUMPRODUCT(E285:E388,AD285:AD388)</f>
        <v>403553.26647912181</v>
      </c>
      <c r="AE402" s="289">
        <f>SUMPRODUCT(E285:E388,AE285:AE388)</f>
        <v>1260885.2638959237</v>
      </c>
      <c r="AF402" s="289">
        <f>IF(AF283="kW",SUMPRODUCT(N285:N388,P285:P388,AF285:AF388),SUMPRODUCT(E285:E388,AF285:AF388))</f>
        <v>1886.9989321040139</v>
      </c>
      <c r="AG402" s="289">
        <f>IF(AG283="kW",SUMPRODUCT(N285:N388,P285:P388,AG285:AG388),SUMPRODUCT(E285:E388,AG285:AG388))</f>
        <v>0</v>
      </c>
      <c r="AH402" s="289">
        <f>IF(AH283="kW",SUMPRODUCT(N285:N388,P285:P388,AH285:AH388),SUMPRODUCT(E285:E388,AH285:AH388))</f>
        <v>0</v>
      </c>
      <c r="AI402" s="289">
        <f>IF(AI283="kW",SUMPRODUCT(N285:N388,P285:P388,AI285:AI388),SUMPRODUCT(E285:E388,AI285:AI388))</f>
        <v>0</v>
      </c>
      <c r="AJ402" s="289">
        <f>IF(AJ283="kW",SUMPRODUCT(N285:N388,P285:P388,AJ285:AJ388),SUMPRODUCT(E285:E388,AJ285:AJ388))</f>
        <v>0</v>
      </c>
      <c r="AK402" s="289">
        <f>IF(AK283="kW",SUMPRODUCT(N285:N388,P285:P388,AK285:AK388),SUMPRODUCT(E285:E388,AK285:AK388))</f>
        <v>0</v>
      </c>
      <c r="AL402" s="289">
        <f>IF(AL283="kW",SUMPRODUCT(N285:N388,P285:P388,AL285:AL388),SUMPRODUCT(E285:E388,AL285:AL388))</f>
        <v>0</v>
      </c>
      <c r="AM402" s="335"/>
    </row>
    <row r="403" spans="1:40" ht="16">
      <c r="B403" s="322" t="s">
        <v>187</v>
      </c>
      <c r="C403" s="354"/>
      <c r="D403" s="277"/>
      <c r="E403" s="277"/>
      <c r="F403" s="277"/>
      <c r="G403" s="277"/>
      <c r="H403" s="277"/>
      <c r="I403" s="277"/>
      <c r="J403" s="277"/>
      <c r="K403" s="277"/>
      <c r="L403" s="277"/>
      <c r="M403" s="277"/>
      <c r="N403" s="277"/>
      <c r="O403" s="355"/>
      <c r="P403" s="277"/>
      <c r="Q403" s="277"/>
      <c r="R403" s="277"/>
      <c r="S403" s="302"/>
      <c r="T403" s="307"/>
      <c r="U403" s="307"/>
      <c r="V403" s="277"/>
      <c r="W403" s="277"/>
      <c r="X403" s="307"/>
      <c r="Y403" s="289">
        <f>SUMPRODUCT(F285:F388,Y285:Y388)</f>
        <v>0</v>
      </c>
      <c r="Z403" s="289">
        <f>SUMPRODUCT(F285:F388,Z285:Z388)</f>
        <v>0</v>
      </c>
      <c r="AA403" s="289">
        <f>IF(AA283="kW",SUMPRODUCT(N285:N388,Q285:Q388,AA285:AA388),SUMPRODUCT(F285:F388,AA285:AA388))</f>
        <v>0</v>
      </c>
      <c r="AB403" s="289">
        <f>IF(AB283="kW",SUMPRODUCT(N285:N388,Q285:Q388,AB285:AB388),SUMPRODUCT(F285:F388,AB285:AB388))</f>
        <v>0</v>
      </c>
      <c r="AC403" s="289">
        <f>IF(AC283="kW",SUMPRODUCT(N285:N388,Q285:Q388,AC285:AC388),SUMPRODUCT(F285:F388, AC285:AC388))</f>
        <v>0</v>
      </c>
      <c r="AD403" s="289">
        <f>SUMPRODUCT(F285:F388,AD285:AD388)</f>
        <v>398770.94741105684</v>
      </c>
      <c r="AE403" s="289">
        <f>SUMPRODUCT(F285:F388,AE285:AE388)</f>
        <v>1169837.2637271006</v>
      </c>
      <c r="AF403" s="289">
        <f>IF(AF283="kW",SUMPRODUCT(N285:N388,Q285:Q388,AF285:AF388),SUMPRODUCT(F285:F388,AF285:AF388))</f>
        <v>1884.0445826462465</v>
      </c>
      <c r="AG403" s="289">
        <f>IF(AG283="kW",SUMPRODUCT(N285:N388,Q285:Q388,AG285:AG388),SUMPRODUCT(F285:F388,AG285:AG388))</f>
        <v>0</v>
      </c>
      <c r="AH403" s="289">
        <f>IF(AH283="kW",SUMPRODUCT(N285:N388,Q285:Q388,AH285:AH388),SUMPRODUCT(F285:F388,AH285:AH388))</f>
        <v>0</v>
      </c>
      <c r="AI403" s="289">
        <f>IF(AI283="kW",SUMPRODUCT(N285:N388,Q285:Q388,AI285:AI388),SUMPRODUCT(F285:F388,AI285:AI388))</f>
        <v>0</v>
      </c>
      <c r="AJ403" s="289">
        <f>IF(AJ283="kW",SUMPRODUCT(N285:N388,Q285:Q388,AJ285:AJ388),SUMPRODUCT(F285:F388,AJ285:AJ388))</f>
        <v>0</v>
      </c>
      <c r="AK403" s="289">
        <f>IF(AK283="kW",SUMPRODUCT(N285:N388,Q285:Q388,AK285:AK388),SUMPRODUCT(F285:F388,AK285:AK388))</f>
        <v>0</v>
      </c>
      <c r="AL403" s="289">
        <f>IF(AL283="kW",SUMPRODUCT(N285:N388,Q285:Q388,AL285:AL388),SUMPRODUCT(F285:F388,AL285:AL388))</f>
        <v>0</v>
      </c>
      <c r="AM403" s="335"/>
    </row>
    <row r="404" spans="1:40" ht="16">
      <c r="B404" s="322" t="s">
        <v>188</v>
      </c>
      <c r="C404" s="354"/>
      <c r="D404" s="277"/>
      <c r="E404" s="277"/>
      <c r="F404" s="277"/>
      <c r="G404" s="277"/>
      <c r="H404" s="277"/>
      <c r="I404" s="277"/>
      <c r="J404" s="277"/>
      <c r="K404" s="277"/>
      <c r="L404" s="277"/>
      <c r="M404" s="277"/>
      <c r="N404" s="277"/>
      <c r="O404" s="355"/>
      <c r="P404" s="277"/>
      <c r="Q404" s="277"/>
      <c r="R404" s="277"/>
      <c r="S404" s="302"/>
      <c r="T404" s="307"/>
      <c r="U404" s="307"/>
      <c r="V404" s="277"/>
      <c r="W404" s="277"/>
      <c r="X404" s="307"/>
      <c r="Y404" s="289">
        <f>SUMPRODUCT(G285:G388,Y285:Y388)</f>
        <v>0</v>
      </c>
      <c r="Z404" s="289">
        <f>SUMPRODUCT(G285:G388,Z285:Z388)</f>
        <v>0</v>
      </c>
      <c r="AA404" s="289">
        <f>IF(AA283="kW",SUMPRODUCT(N285:N388,R285:R388,AA285:AA388),SUMPRODUCT(G285:G388,AA285:AA388))</f>
        <v>0</v>
      </c>
      <c r="AB404" s="289">
        <f>IF(AB283="kW",SUMPRODUCT(N285:N388,R285:R388,AB285:AB388),SUMPRODUCT(G285:G388,AB285:AB388))</f>
        <v>0</v>
      </c>
      <c r="AC404" s="289">
        <f>IF(AC283="kW",SUMPRODUCT(N285:N388,R285:R388,AC285:AC388),SUMPRODUCT(G285:G388, AC285:AC388))</f>
        <v>0</v>
      </c>
      <c r="AD404" s="289">
        <f>SUMPRODUCT(G285:G388,AD285:AD388)</f>
        <v>369304.15536101785</v>
      </c>
      <c r="AE404" s="289">
        <f>SUMPRODUCT(G285:G388,AE285:AE388)</f>
        <v>812180.02402584779</v>
      </c>
      <c r="AF404" s="289">
        <f>IF(AF283="kW",SUMPRODUCT(N285:N388,R285:R388,AF285:AF388),SUMPRODUCT(G285:G388,AF285:AF388))</f>
        <v>1742.6990396468104</v>
      </c>
      <c r="AG404" s="289">
        <f>IF(AG283="kW",SUMPRODUCT(N285:N388,R285:R388,AG285:AG388),SUMPRODUCT(G285:G388,AG285:AG388))</f>
        <v>0</v>
      </c>
      <c r="AH404" s="289">
        <f>IF(AH283="kW",SUMPRODUCT(N285:N388,R285:R388,AH285:AH388),SUMPRODUCT(G285:G388,AH285:AH388))</f>
        <v>0</v>
      </c>
      <c r="AI404" s="289">
        <f>IF(AI283="kW",SUMPRODUCT(N285:N388,R285:R388,AI285:AI388),SUMPRODUCT(G285:G388,AI285:AI388))</f>
        <v>0</v>
      </c>
      <c r="AJ404" s="289">
        <f>IF(AJ283="kW",SUMPRODUCT(N285:N388,R285:R388,AJ285:AJ388),SUMPRODUCT(G285:G388,AJ285:AJ388))</f>
        <v>0</v>
      </c>
      <c r="AK404" s="289">
        <f>IF(AK283="kW",SUMPRODUCT(N285:N388,R285:R388,AK285:AK388),SUMPRODUCT(G285:G388,AK285:AK388))</f>
        <v>0</v>
      </c>
      <c r="AL404" s="289">
        <f>IF(AL283="kW",SUMPRODUCT(N285:N388,R285:R388,AL285:AL388),SUMPRODUCT(G285:G388,AL285:AL388))</f>
        <v>0</v>
      </c>
      <c r="AM404" s="335"/>
    </row>
    <row r="405" spans="1:40" ht="16">
      <c r="B405" s="322" t="s">
        <v>189</v>
      </c>
      <c r="C405" s="354"/>
      <c r="D405" s="277"/>
      <c r="E405" s="277"/>
      <c r="F405" s="277"/>
      <c r="G405" s="277"/>
      <c r="H405" s="277"/>
      <c r="I405" s="277"/>
      <c r="J405" s="277"/>
      <c r="K405" s="277"/>
      <c r="L405" s="277"/>
      <c r="M405" s="277"/>
      <c r="N405" s="277"/>
      <c r="O405" s="355"/>
      <c r="P405" s="277"/>
      <c r="Q405" s="277"/>
      <c r="R405" s="277"/>
      <c r="S405" s="302"/>
      <c r="T405" s="307"/>
      <c r="U405" s="307"/>
      <c r="V405" s="277"/>
      <c r="W405" s="277"/>
      <c r="X405" s="307"/>
      <c r="Y405" s="289">
        <f>SUMPRODUCT(H285:H388,Y285:Y388)</f>
        <v>0</v>
      </c>
      <c r="Z405" s="289">
        <f>SUMPRODUCT(H285:H388,Z285:Z388)</f>
        <v>0</v>
      </c>
      <c r="AA405" s="289">
        <f>IF(AA283="kW",SUMPRODUCT(N285:N388,S285:S388,AA285:AA388),SUMPRODUCT(H285:H388,AA285:AA388))</f>
        <v>0</v>
      </c>
      <c r="AB405" s="289">
        <f>IF(AB283="kW",SUMPRODUCT(N285:N388,S285:S388,AB285:AB388),SUMPRODUCT(H285:H388,AB285:AB388))</f>
        <v>0</v>
      </c>
      <c r="AC405" s="289">
        <f>IF(AC283="kW",SUMPRODUCT(N285:N388,S285:S388,AC285:AC388),SUMPRODUCT(H285:H388, AC285:AC388))</f>
        <v>0</v>
      </c>
      <c r="AD405" s="289">
        <f>SUMPRODUCT(H285:H388,AD285:AD388)</f>
        <v>350043.43027274206</v>
      </c>
      <c r="AE405" s="289">
        <f>SUMPRODUCT(H285:H388,AE285:AE388)</f>
        <v>588386.21761242556</v>
      </c>
      <c r="AF405" s="289">
        <f>IF(AF283="kW",SUMPRODUCT(N285:N388,S285:S388,AF285:AF388),SUMPRODUCT(H285:H388,AF285:AF388))</f>
        <v>1507.4886632298865</v>
      </c>
      <c r="AG405" s="289">
        <f>IF(AG283="kW",SUMPRODUCT(N285:N388,S285:S388,AG285:AG388),SUMPRODUCT(H285:H388,AG285:AG388))</f>
        <v>0</v>
      </c>
      <c r="AH405" s="289">
        <f>IF(AH283="kW",SUMPRODUCT(N285:N388,S285:S388,AH285:AH388),SUMPRODUCT(H285:H388,AH285:AH388))</f>
        <v>0</v>
      </c>
      <c r="AI405" s="289">
        <f>IF(AI283="kW",SUMPRODUCT(N285:N388,S285:S388,AI285:AI388),SUMPRODUCT(H285:H388,AI285:AI388))</f>
        <v>0</v>
      </c>
      <c r="AJ405" s="289">
        <f>IF(AJ283="kW",SUMPRODUCT(N285:N388,S285:S388,AJ285:AJ388),SUMPRODUCT(H285:H388,AJ285:AJ388))</f>
        <v>0</v>
      </c>
      <c r="AK405" s="289">
        <f>IF(AK283="kW",SUMPRODUCT(N285:N388,S285:S388,AK285:AK388),SUMPRODUCT(H285:H388,AK285:AK388))</f>
        <v>0</v>
      </c>
      <c r="AL405" s="289">
        <f>IF(AL283="kW",SUMPRODUCT(N285:N388,S285:S388,AL285:AL388),SUMPRODUCT(H285:H388,AL285:AL388))</f>
        <v>0</v>
      </c>
      <c r="AM405" s="335"/>
    </row>
    <row r="406" spans="1:40" ht="16">
      <c r="B406" s="322" t="s">
        <v>190</v>
      </c>
      <c r="C406" s="354"/>
      <c r="D406" s="277"/>
      <c r="E406" s="277"/>
      <c r="F406" s="277"/>
      <c r="G406" s="277"/>
      <c r="H406" s="277"/>
      <c r="I406" s="277"/>
      <c r="J406" s="277"/>
      <c r="K406" s="277"/>
      <c r="L406" s="277"/>
      <c r="M406" s="277"/>
      <c r="N406" s="277"/>
      <c r="O406" s="355"/>
      <c r="P406" s="277"/>
      <c r="Q406" s="277"/>
      <c r="R406" s="277"/>
      <c r="S406" s="302"/>
      <c r="T406" s="307"/>
      <c r="U406" s="307"/>
      <c r="V406" s="277"/>
      <c r="W406" s="277"/>
      <c r="X406" s="307"/>
      <c r="Y406" s="289">
        <f>SUMPRODUCT(I285:I388,Y285:Y388)</f>
        <v>0</v>
      </c>
      <c r="Z406" s="289">
        <f>SUMPRODUCT(I285:I388,Z285:Z388)</f>
        <v>0</v>
      </c>
      <c r="AA406" s="289">
        <f>IF(AA283="kW",SUMPRODUCT(N285:N388,T285:T388,AA285:AA388),SUMPRODUCT(I285:I388,AA285:AA388))</f>
        <v>0</v>
      </c>
      <c r="AB406" s="289">
        <f>IF(AB283="kW",SUMPRODUCT(N285:N388,T285:T388,AB285:AB388),SUMPRODUCT(I285:I388,AB285:AB388))</f>
        <v>0</v>
      </c>
      <c r="AC406" s="289">
        <f>IF(AC283="kW",SUMPRODUCT(N285:N388,T285:T388,AC285:AC388),SUMPRODUCT(I285:I388, AC285:AC388))</f>
        <v>0</v>
      </c>
      <c r="AD406" s="289">
        <f>SUMPRODUCT(I285:I388,AD285:AD388)</f>
        <v>0</v>
      </c>
      <c r="AE406" s="289">
        <f>SUMPRODUCT(I285:I388,AE285:AE388)</f>
        <v>0</v>
      </c>
      <c r="AF406" s="289">
        <f>IF(AF283="kW",SUMPRODUCT(N285:N388,T285:T388,AF285:AF388),SUMPRODUCT(I285:I388,AF285:AF388))</f>
        <v>0</v>
      </c>
      <c r="AG406" s="289">
        <f>IF(AG283="kW",SUMPRODUCT(N285:N388,T285:T388,AG285:AG388),SUMPRODUCT(I285:I388,AG285:AG388))</f>
        <v>0</v>
      </c>
      <c r="AH406" s="289">
        <f>IF(AH283="kW",SUMPRODUCT(N285:N388,T285:T388,AH285:AH388),SUMPRODUCT(I285:I388,AH285:AH388))</f>
        <v>0</v>
      </c>
      <c r="AI406" s="289">
        <f>IF(AI283="kW",SUMPRODUCT(N285:N388,T285:T388,AI285:AI388),SUMPRODUCT(I285:I388,AI285:AI388))</f>
        <v>0</v>
      </c>
      <c r="AJ406" s="289">
        <f>IF(AJ283="kW",SUMPRODUCT(N285:N388,T285:T388,AJ285:AJ388),SUMPRODUCT(I285:I388,AJ285:AJ388))</f>
        <v>0</v>
      </c>
      <c r="AK406" s="289">
        <f>IF(AK283="kW",SUMPRODUCT(N285:N388,T285:T388,AK285:AK388),SUMPRODUCT(I285:I388,AK285:AK388))</f>
        <v>0</v>
      </c>
      <c r="AL406" s="289">
        <f>IF(AL283="kW",SUMPRODUCT(N285:N388,T285:T388,AL285:AL388),SUMPRODUCT(I285:I388,AL285:AL388))</f>
        <v>0</v>
      </c>
      <c r="AM406" s="335"/>
    </row>
    <row r="407" spans="1:40" ht="16">
      <c r="B407" s="322" t="s">
        <v>191</v>
      </c>
      <c r="C407" s="354"/>
      <c r="D407" s="307"/>
      <c r="E407" s="307"/>
      <c r="F407" s="307"/>
      <c r="G407" s="307"/>
      <c r="H407" s="307"/>
      <c r="I407" s="307"/>
      <c r="J407" s="307"/>
      <c r="K407" s="307"/>
      <c r="L407" s="307"/>
      <c r="M407" s="307"/>
      <c r="N407" s="307"/>
      <c r="O407" s="355"/>
      <c r="P407" s="307"/>
      <c r="Q407" s="307"/>
      <c r="R407" s="307"/>
      <c r="S407" s="302"/>
      <c r="T407" s="307"/>
      <c r="U407" s="307"/>
      <c r="V407" s="307"/>
      <c r="W407" s="307"/>
      <c r="X407" s="307"/>
      <c r="Y407" s="289">
        <f>SUMPRODUCT(J285:J388,Y285:Y388)</f>
        <v>0</v>
      </c>
      <c r="Z407" s="289">
        <f>SUMPRODUCT(J285:J388,Z285:Z388)</f>
        <v>0</v>
      </c>
      <c r="AA407" s="289">
        <f>IF(AA283="kW",SUMPRODUCT(N285:N388,U285:U388,AA285:AA388),SUMPRODUCT(J285:J388,AA285:AA388))</f>
        <v>0</v>
      </c>
      <c r="AB407" s="289">
        <f>IF(AB283="kW",SUMPRODUCT(N285:N388,U285:U388,AB285:AB388),SUMPRODUCT(J285:J388,AB285:AB388))</f>
        <v>0</v>
      </c>
      <c r="AC407" s="289">
        <f>IF(AC283="kW",SUMPRODUCT(N285:N388,U285:U388,AC285:AC388),SUMPRODUCT(J285:J388, AC285:AC388))</f>
        <v>0</v>
      </c>
      <c r="AD407" s="289">
        <f>SUMPRODUCT(J285:J388,AD285:AD388)</f>
        <v>0</v>
      </c>
      <c r="AE407" s="289">
        <f>SUMPRODUCT(J285:J388,AE285:AE388)</f>
        <v>0</v>
      </c>
      <c r="AF407" s="289">
        <f>IF(AF283="kW",SUMPRODUCT(N285:N388,U285:U388,AF285:AF388),SUMPRODUCT(J285:J388,AF285:AF388))</f>
        <v>0</v>
      </c>
      <c r="AG407" s="289">
        <f>IF(AG283="kW",SUMPRODUCT(N285:N388,U285:U388,AG285:AG388),SUMPRODUCT(J285:J388,AG285:AG388))</f>
        <v>0</v>
      </c>
      <c r="AH407" s="289">
        <f>IF(AH283="kW",SUMPRODUCT(N285:N388,U285:U388,AH285:AH388),SUMPRODUCT(J285:J388,AH285:AH388))</f>
        <v>0</v>
      </c>
      <c r="AI407" s="289">
        <f>IF(AI283="kW",SUMPRODUCT(N285:N388,U285:U388,AI285:AI388),SUMPRODUCT(J285:J388,AI285:AI388))</f>
        <v>0</v>
      </c>
      <c r="AJ407" s="289">
        <f>IF(AJ283="kW",SUMPRODUCT(N285:N388,U285:U388,AJ285:AJ388),SUMPRODUCT(J285:J388,AJ285:AJ388))</f>
        <v>0</v>
      </c>
      <c r="AK407" s="289">
        <f>IF(AK283="kW",SUMPRODUCT(N285:N388,U285:U388,AK285:AK388),SUMPRODUCT(J285:J388,AK285:AK388))</f>
        <v>0</v>
      </c>
      <c r="AL407" s="289">
        <f>IF(AL283="kW",SUMPRODUCT(N285:N388,U285:U388,AL285:AL388),SUMPRODUCT(J285:J388,AL285:AL388))</f>
        <v>0</v>
      </c>
      <c r="AM407" s="335"/>
    </row>
    <row r="408" spans="1:40" ht="15.75" customHeight="1">
      <c r="B408" s="372" t="s">
        <v>192</v>
      </c>
      <c r="C408" s="393"/>
      <c r="D408" s="394"/>
      <c r="E408" s="394"/>
      <c r="F408" s="394"/>
      <c r="G408" s="394"/>
      <c r="H408" s="394"/>
      <c r="I408" s="394"/>
      <c r="J408" s="394"/>
      <c r="K408" s="394"/>
      <c r="L408" s="394"/>
      <c r="M408" s="394"/>
      <c r="N408" s="394"/>
      <c r="O408" s="395"/>
      <c r="P408" s="396"/>
      <c r="Q408" s="396"/>
      <c r="R408" s="395"/>
      <c r="S408" s="397"/>
      <c r="T408" s="395"/>
      <c r="U408" s="395"/>
      <c r="V408" s="374"/>
      <c r="W408" s="374"/>
      <c r="X408" s="376"/>
      <c r="Y408" s="324">
        <f>SUMPRODUCT(K285:K388,Y285:Y388)</f>
        <v>0</v>
      </c>
      <c r="Z408" s="324">
        <f>SUMPRODUCT(K285:K388,Z285:Z388)</f>
        <v>0</v>
      </c>
      <c r="AA408" s="324">
        <f>IF(AA283="kW",SUMPRODUCT(N285:N388,V285:V388,AA285:AA388),SUMPRODUCT(K285:K388,AA285:AA388))</f>
        <v>0</v>
      </c>
      <c r="AB408" s="324">
        <f>IF(AB283="kW",SUMPRODUCT(N285:N388,V285:V388,AB285:AB388),SUMPRODUCT(K285:K388,AB285:AB388))</f>
        <v>0</v>
      </c>
      <c r="AC408" s="324">
        <f>IF(AC283="kW",SUMPRODUCT(N285:N388,V285:V388,AC285:AC388),SUMPRODUCT(K285:K388, AC285:AC388))</f>
        <v>0</v>
      </c>
      <c r="AD408" s="324">
        <f>SUMPRODUCT(K285:K388,AD285:AD388)</f>
        <v>0</v>
      </c>
      <c r="AE408" s="324">
        <f>SUMPRODUCT(K285:K388,AE285:AE388)</f>
        <v>0</v>
      </c>
      <c r="AF408" s="324">
        <f>IF(AF283="kW",SUMPRODUCT(N285:N388,V285:V388,AF285:AF388),SUMPRODUCT(K285:K388,AF285:AF388))</f>
        <v>0</v>
      </c>
      <c r="AG408" s="324">
        <f>IF(AG283="kW",SUMPRODUCT(N285:N388,V285:V388,AG285:AG388),SUMPRODUCT(K285:K388,AG285:AG388))</f>
        <v>0</v>
      </c>
      <c r="AH408" s="324">
        <f>IF(AH283="kW",SUMPRODUCT(N285:N388,V285:V388,AH285:AH388),SUMPRODUCT(K285:K388,AH285:AH388))</f>
        <v>0</v>
      </c>
      <c r="AI408" s="324">
        <f>IF(AI283="kW",SUMPRODUCT(N285:N388,V285:V388,AI285:AI388),SUMPRODUCT(K285:K388,AI285:AI388))</f>
        <v>0</v>
      </c>
      <c r="AJ408" s="324">
        <f>IF(AJ283="kW",SUMPRODUCT(N285:N388,V285:V388,AJ285:AJ388),SUMPRODUCT(K285:K388,AJ285:AJ388))</f>
        <v>0</v>
      </c>
      <c r="AK408" s="324">
        <f>IF(AK283="kW",SUMPRODUCT(N285:N388,V285:V388,AK285:AK388),SUMPRODUCT(K285:K388,AK285:AK388))</f>
        <v>0</v>
      </c>
      <c r="AL408" s="324">
        <f>IF(AL283="kW",SUMPRODUCT(N285:N388,V285:V388,AL285:AL388),SUMPRODUCT(K285:K388,AL285:AL388))</f>
        <v>0</v>
      </c>
      <c r="AM408" s="377"/>
    </row>
    <row r="409" spans="1:40" ht="21.75" customHeight="1">
      <c r="B409" s="359" t="s">
        <v>828</v>
      </c>
      <c r="C409" s="378"/>
      <c r="D409" s="379"/>
      <c r="E409" s="379"/>
      <c r="F409" s="379"/>
      <c r="G409" s="379"/>
      <c r="H409" s="379"/>
      <c r="I409" s="379"/>
      <c r="J409" s="379"/>
      <c r="K409" s="379"/>
      <c r="L409" s="379"/>
      <c r="M409" s="379"/>
      <c r="N409" s="379"/>
      <c r="O409" s="379"/>
      <c r="P409" s="379"/>
      <c r="Q409" s="379"/>
      <c r="R409" s="379"/>
      <c r="S409" s="362"/>
      <c r="T409" s="363"/>
      <c r="U409" s="379"/>
      <c r="V409" s="379"/>
      <c r="W409" s="379"/>
      <c r="X409" s="379"/>
      <c r="Y409" s="380"/>
      <c r="Z409" s="380"/>
      <c r="AA409" s="380"/>
      <c r="AB409" s="380"/>
      <c r="AC409" s="380"/>
      <c r="AD409" s="380"/>
      <c r="AE409" s="380"/>
      <c r="AF409" s="380"/>
      <c r="AG409" s="380"/>
      <c r="AH409" s="380"/>
      <c r="AI409" s="380"/>
      <c r="AJ409" s="380"/>
      <c r="AK409" s="380"/>
      <c r="AL409" s="380"/>
      <c r="AM409" s="380"/>
      <c r="AN409" s="381"/>
    </row>
    <row r="411" spans="1:40" ht="16">
      <c r="B411" s="278" t="s">
        <v>244</v>
      </c>
      <c r="C411" s="279"/>
      <c r="D411" s="581" t="s">
        <v>501</v>
      </c>
      <c r="F411" s="581"/>
      <c r="O411" s="279"/>
      <c r="Y411" s="268"/>
      <c r="Z411" s="265"/>
      <c r="AA411" s="265"/>
      <c r="AB411" s="265"/>
      <c r="AC411" s="265"/>
      <c r="AD411" s="265"/>
      <c r="AE411" s="265"/>
      <c r="AF411" s="265"/>
      <c r="AG411" s="265"/>
      <c r="AH411" s="265"/>
      <c r="AI411" s="265"/>
      <c r="AJ411" s="265"/>
      <c r="AK411" s="265"/>
      <c r="AL411" s="265"/>
      <c r="AM411" s="280"/>
    </row>
    <row r="412" spans="1:40" ht="36" customHeight="1">
      <c r="B412" s="919" t="s">
        <v>203</v>
      </c>
      <c r="C412" s="921" t="s">
        <v>25</v>
      </c>
      <c r="D412" s="282" t="s">
        <v>407</v>
      </c>
      <c r="E412" s="923" t="s">
        <v>201</v>
      </c>
      <c r="F412" s="924"/>
      <c r="G412" s="924"/>
      <c r="H412" s="924"/>
      <c r="I412" s="924"/>
      <c r="J412" s="924"/>
      <c r="K412" s="924"/>
      <c r="L412" s="924"/>
      <c r="M412" s="925"/>
      <c r="N412" s="926" t="s">
        <v>205</v>
      </c>
      <c r="O412" s="282" t="s">
        <v>408</v>
      </c>
      <c r="P412" s="923" t="s">
        <v>204</v>
      </c>
      <c r="Q412" s="924"/>
      <c r="R412" s="924"/>
      <c r="S412" s="924"/>
      <c r="T412" s="924"/>
      <c r="U412" s="924"/>
      <c r="V412" s="924"/>
      <c r="W412" s="924"/>
      <c r="X412" s="925"/>
      <c r="Y412" s="916" t="s">
        <v>229</v>
      </c>
      <c r="Z412" s="917"/>
      <c r="AA412" s="917"/>
      <c r="AB412" s="917"/>
      <c r="AC412" s="917"/>
      <c r="AD412" s="917"/>
      <c r="AE412" s="917"/>
      <c r="AF412" s="917"/>
      <c r="AG412" s="917"/>
      <c r="AH412" s="917"/>
      <c r="AI412" s="917"/>
      <c r="AJ412" s="917"/>
      <c r="AK412" s="917"/>
      <c r="AL412" s="917"/>
      <c r="AM412" s="918"/>
    </row>
    <row r="413" spans="1:40" ht="45.75" customHeight="1">
      <c r="B413" s="920"/>
      <c r="C413" s="922"/>
      <c r="D413" s="283">
        <v>2014</v>
      </c>
      <c r="E413" s="283">
        <v>2015</v>
      </c>
      <c r="F413" s="283">
        <v>2016</v>
      </c>
      <c r="G413" s="283">
        <v>2017</v>
      </c>
      <c r="H413" s="283">
        <v>2018</v>
      </c>
      <c r="I413" s="283">
        <v>2019</v>
      </c>
      <c r="J413" s="283">
        <v>2020</v>
      </c>
      <c r="K413" s="283">
        <v>2021</v>
      </c>
      <c r="L413" s="283">
        <v>2022</v>
      </c>
      <c r="M413" s="283">
        <v>2023</v>
      </c>
      <c r="N413" s="927"/>
      <c r="O413" s="283">
        <v>2014</v>
      </c>
      <c r="P413" s="283">
        <v>2015</v>
      </c>
      <c r="Q413" s="283">
        <v>2016</v>
      </c>
      <c r="R413" s="283">
        <v>2017</v>
      </c>
      <c r="S413" s="283">
        <v>2018</v>
      </c>
      <c r="T413" s="283">
        <v>2019</v>
      </c>
      <c r="U413" s="283">
        <v>2020</v>
      </c>
      <c r="V413" s="283">
        <v>2021</v>
      </c>
      <c r="W413" s="283">
        <v>2022</v>
      </c>
      <c r="X413" s="283">
        <v>2023</v>
      </c>
      <c r="Y413" s="283" t="str">
        <f>'1.  LRAMVA Summary'!D52</f>
        <v>Main - Residential</v>
      </c>
      <c r="Z413" s="283" t="str">
        <f>'1.  LRAMVA Summary'!E52</f>
        <v>Main - GS&lt;50 kW</v>
      </c>
      <c r="AA413" s="283" t="str">
        <f>'1.  LRAMVA Summary'!F52</f>
        <v>Main - GS 50 to 4,999 kW</v>
      </c>
      <c r="AB413" s="283" t="str">
        <f>'1.  LRAMVA Summary'!G52</f>
        <v>Main - Large Use</v>
      </c>
      <c r="AC413" s="283" t="str">
        <f>'1.  LRAMVA Summary'!H52</f>
        <v>Main - Streetlighting</v>
      </c>
      <c r="AD413" s="283" t="str">
        <f>'1.  LRAMVA Summary'!I52</f>
        <v>STEI - Residential</v>
      </c>
      <c r="AE413" s="283" t="str">
        <f>'1.  LRAMVA Summary'!J52</f>
        <v>STEI - GS&lt;50 kW</v>
      </c>
      <c r="AF413" s="283" t="str">
        <f>'1.  LRAMVA Summary'!K52</f>
        <v>STEI - GS 50 to 4,999 kW</v>
      </c>
      <c r="AG413" s="283" t="str">
        <f>'1.  LRAMVA Summary'!L52</f>
        <v>STEI - Streetlighting</v>
      </c>
      <c r="AH413" s="283" t="str">
        <f>'1.  LRAMVA Summary'!M52</f>
        <v>STEI- Unmetered Scattered Load</v>
      </c>
      <c r="AI413" s="283" t="str">
        <f>'1.  LRAMVA Summary'!N52</f>
        <v/>
      </c>
      <c r="AJ413" s="283" t="str">
        <f>'1.  LRAMVA Summary'!O52</f>
        <v/>
      </c>
      <c r="AK413" s="283" t="str">
        <f>'1.  LRAMVA Summary'!P52</f>
        <v/>
      </c>
      <c r="AL413" s="283" t="str">
        <f>'1.  LRAMVA Summary'!Q52</f>
        <v/>
      </c>
      <c r="AM413" s="285" t="str">
        <f>'1.  LRAMVA Summary'!R52</f>
        <v>Total</v>
      </c>
    </row>
    <row r="414" spans="1:40" ht="15.75" customHeight="1">
      <c r="A414" s="501"/>
      <c r="B414" s="791" t="s">
        <v>736</v>
      </c>
      <c r="C414" s="287"/>
      <c r="D414" s="287"/>
      <c r="E414" s="287"/>
      <c r="F414" s="287"/>
      <c r="G414" s="287"/>
      <c r="H414" s="287"/>
      <c r="I414" s="287"/>
      <c r="J414" s="287"/>
      <c r="K414" s="287"/>
      <c r="L414" s="287"/>
      <c r="M414" s="287"/>
      <c r="N414" s="288"/>
      <c r="O414" s="287"/>
      <c r="P414" s="287"/>
      <c r="Q414" s="287"/>
      <c r="R414" s="287"/>
      <c r="S414" s="287"/>
      <c r="T414" s="287"/>
      <c r="U414" s="287"/>
      <c r="V414" s="287"/>
      <c r="W414" s="287"/>
      <c r="X414" s="287"/>
      <c r="Y414" s="289" t="str">
        <f>'1.  LRAMVA Summary'!D53</f>
        <v>kWh</v>
      </c>
      <c r="Z414" s="289" t="str">
        <f>'1.  LRAMVA Summary'!E53</f>
        <v>kWh</v>
      </c>
      <c r="AA414" s="289" t="str">
        <f>'1.  LRAMVA Summary'!F53</f>
        <v>kW</v>
      </c>
      <c r="AB414" s="289" t="str">
        <f>'1.  LRAMVA Summary'!G53</f>
        <v>kW</v>
      </c>
      <c r="AC414" s="289" t="str">
        <f>'1.  LRAMVA Summary'!H53</f>
        <v>kW</v>
      </c>
      <c r="AD414" s="289" t="str">
        <f>'1.  LRAMVA Summary'!I53</f>
        <v>kWh</v>
      </c>
      <c r="AE414" s="289" t="str">
        <f>'1.  LRAMVA Summary'!J53</f>
        <v>kWh</v>
      </c>
      <c r="AF414" s="289" t="str">
        <f>'1.  LRAMVA Summary'!K53</f>
        <v>kW</v>
      </c>
      <c r="AG414" s="289" t="str">
        <f>'1.  LRAMVA Summary'!L53</f>
        <v>kW</v>
      </c>
      <c r="AH414" s="289" t="str">
        <f>'1.  LRAMVA Summary'!M53</f>
        <v>kWh</v>
      </c>
      <c r="AI414" s="289">
        <f>'1.  LRAMVA Summary'!N53</f>
        <v>0</v>
      </c>
      <c r="AJ414" s="289">
        <f>'1.  LRAMVA Summary'!O53</f>
        <v>0</v>
      </c>
      <c r="AK414" s="289">
        <f>'1.  LRAMVA Summary'!P53</f>
        <v>0</v>
      </c>
      <c r="AL414" s="289">
        <f>'1.  LRAMVA Summary'!Q53</f>
        <v>0</v>
      </c>
      <c r="AM414" s="290"/>
    </row>
    <row r="415" spans="1:40" ht="15.75" customHeight="1">
      <c r="A415" s="501"/>
      <c r="B415" s="286" t="s">
        <v>0</v>
      </c>
      <c r="C415" s="287"/>
      <c r="D415" s="287"/>
      <c r="E415" s="287"/>
      <c r="F415" s="287"/>
      <c r="G415" s="287"/>
      <c r="H415" s="287"/>
      <c r="I415" s="287"/>
      <c r="J415" s="287"/>
      <c r="K415" s="287"/>
      <c r="L415" s="287"/>
      <c r="M415" s="287"/>
      <c r="N415" s="288"/>
      <c r="O415" s="287"/>
      <c r="P415" s="287"/>
      <c r="Q415" s="287"/>
      <c r="R415" s="287"/>
      <c r="S415" s="287"/>
      <c r="T415" s="287"/>
      <c r="U415" s="287"/>
      <c r="V415" s="287"/>
      <c r="W415" s="287"/>
      <c r="X415" s="287"/>
      <c r="Y415" s="289"/>
      <c r="Z415" s="289"/>
      <c r="AA415" s="289"/>
      <c r="AB415" s="289"/>
      <c r="AC415" s="289"/>
      <c r="AD415" s="289"/>
      <c r="AE415" s="289"/>
      <c r="AF415" s="289"/>
      <c r="AG415" s="289"/>
      <c r="AH415" s="289"/>
      <c r="AI415" s="289"/>
      <c r="AJ415" s="289"/>
      <c r="AK415" s="289"/>
      <c r="AL415" s="289"/>
      <c r="AM415" s="290"/>
    </row>
    <row r="416" spans="1:40" ht="16" outlineLevel="1">
      <c r="A416" s="500">
        <v>1</v>
      </c>
      <c r="B416" s="292" t="s">
        <v>1</v>
      </c>
      <c r="C416" s="289" t="s">
        <v>17</v>
      </c>
      <c r="D416" s="293">
        <v>82745.392000000007</v>
      </c>
      <c r="E416" s="293">
        <v>82745.391520200603</v>
      </c>
      <c r="F416" s="293">
        <v>82745.391520200603</v>
      </c>
      <c r="G416" s="293">
        <v>82536.5754270006</v>
      </c>
      <c r="H416" s="293">
        <v>46973.104518878412</v>
      </c>
      <c r="I416" s="293">
        <v>0</v>
      </c>
      <c r="J416" s="293">
        <v>0</v>
      </c>
      <c r="K416" s="293">
        <v>0</v>
      </c>
      <c r="L416" s="293">
        <v>0</v>
      </c>
      <c r="M416" s="293">
        <v>0</v>
      </c>
      <c r="N416" s="736"/>
      <c r="O416" s="293">
        <v>12.582000000000001</v>
      </c>
      <c r="P416" s="293">
        <v>12.582184323842807</v>
      </c>
      <c r="Q416" s="293">
        <v>12.582184323842807</v>
      </c>
      <c r="R416" s="293">
        <v>12.348675728842807</v>
      </c>
      <c r="S416" s="293">
        <v>6.9033624996297434</v>
      </c>
      <c r="T416" s="293">
        <v>0</v>
      </c>
      <c r="U416" s="293">
        <v>0</v>
      </c>
      <c r="V416" s="293">
        <v>0</v>
      </c>
      <c r="W416" s="293">
        <v>0</v>
      </c>
      <c r="X416" s="293">
        <v>0</v>
      </c>
      <c r="Y416" s="752">
        <v>1</v>
      </c>
      <c r="Z416" s="401"/>
      <c r="AA416" s="401"/>
      <c r="AB416" s="401"/>
      <c r="AC416" s="401"/>
      <c r="AD416" s="401"/>
      <c r="AE416" s="401"/>
      <c r="AF416" s="401"/>
      <c r="AG416" s="401"/>
      <c r="AH416" s="401"/>
      <c r="AI416" s="401"/>
      <c r="AJ416" s="401"/>
      <c r="AK416" s="401"/>
      <c r="AL416" s="401"/>
      <c r="AM416" s="294">
        <f>SUM(Y416:AL416)</f>
        <v>1</v>
      </c>
    </row>
    <row r="417" spans="1:39" ht="16" outlineLevel="1">
      <c r="B417" s="292" t="s">
        <v>245</v>
      </c>
      <c r="C417" s="289" t="s">
        <v>155</v>
      </c>
      <c r="D417" s="293">
        <v>0</v>
      </c>
      <c r="E417" s="293">
        <v>0</v>
      </c>
      <c r="F417" s="293">
        <v>0</v>
      </c>
      <c r="G417" s="293">
        <v>0</v>
      </c>
      <c r="H417" s="293"/>
      <c r="I417" s="293"/>
      <c r="J417" s="293"/>
      <c r="K417" s="293"/>
      <c r="L417" s="293"/>
      <c r="M417" s="293"/>
      <c r="N417" s="746"/>
      <c r="O417" s="293">
        <v>0</v>
      </c>
      <c r="P417" s="293">
        <v>0</v>
      </c>
      <c r="Q417" s="293">
        <v>0</v>
      </c>
      <c r="R417" s="293">
        <v>0</v>
      </c>
      <c r="S417" s="293"/>
      <c r="T417" s="293"/>
      <c r="U417" s="293"/>
      <c r="V417" s="293"/>
      <c r="W417" s="293"/>
      <c r="X417" s="293"/>
      <c r="Y417" s="753">
        <f>Y416</f>
        <v>1</v>
      </c>
      <c r="Z417" s="402">
        <f>Z416</f>
        <v>0</v>
      </c>
      <c r="AA417" s="402">
        <f t="shared" ref="AA417:AL417" si="51">AA416</f>
        <v>0</v>
      </c>
      <c r="AB417" s="402">
        <f t="shared" si="51"/>
        <v>0</v>
      </c>
      <c r="AC417" s="402">
        <f t="shared" si="51"/>
        <v>0</v>
      </c>
      <c r="AD417" s="402">
        <f t="shared" si="51"/>
        <v>0</v>
      </c>
      <c r="AE417" s="402">
        <f t="shared" si="51"/>
        <v>0</v>
      </c>
      <c r="AF417" s="402">
        <f t="shared" si="51"/>
        <v>0</v>
      </c>
      <c r="AG417" s="402">
        <f t="shared" si="51"/>
        <v>0</v>
      </c>
      <c r="AH417" s="402">
        <f t="shared" si="51"/>
        <v>0</v>
      </c>
      <c r="AI417" s="402">
        <f t="shared" si="51"/>
        <v>0</v>
      </c>
      <c r="AJ417" s="402">
        <f t="shared" si="51"/>
        <v>0</v>
      </c>
      <c r="AK417" s="402">
        <f t="shared" si="51"/>
        <v>0</v>
      </c>
      <c r="AL417" s="402">
        <f t="shared" si="51"/>
        <v>0</v>
      </c>
      <c r="AM417" s="295"/>
    </row>
    <row r="418" spans="1:39" ht="16" outlineLevel="1">
      <c r="A418" s="502"/>
      <c r="B418" s="296"/>
      <c r="C418" s="297"/>
      <c r="D418" s="734"/>
      <c r="E418" s="734"/>
      <c r="F418" s="734"/>
      <c r="G418" s="734"/>
      <c r="H418" s="734"/>
      <c r="I418" s="734"/>
      <c r="J418" s="734"/>
      <c r="K418" s="734"/>
      <c r="L418" s="734"/>
      <c r="M418" s="734"/>
      <c r="N418" s="301"/>
      <c r="O418" s="734"/>
      <c r="P418" s="734"/>
      <c r="Q418" s="734"/>
      <c r="R418" s="734"/>
      <c r="S418" s="734"/>
      <c r="T418" s="734"/>
      <c r="U418" s="734"/>
      <c r="V418" s="734"/>
      <c r="W418" s="734"/>
      <c r="X418" s="734"/>
      <c r="Y418" s="754"/>
      <c r="Z418" s="404"/>
      <c r="AA418" s="404"/>
      <c r="AB418" s="404"/>
      <c r="AC418" s="404"/>
      <c r="AD418" s="404"/>
      <c r="AE418" s="404"/>
      <c r="AF418" s="404"/>
      <c r="AG418" s="404"/>
      <c r="AH418" s="404"/>
      <c r="AI418" s="404"/>
      <c r="AJ418" s="404"/>
      <c r="AK418" s="404"/>
      <c r="AL418" s="404"/>
      <c r="AM418" s="300"/>
    </row>
    <row r="419" spans="1:39" ht="16" outlineLevel="1">
      <c r="A419" s="500">
        <v>2</v>
      </c>
      <c r="B419" s="292" t="s">
        <v>2</v>
      </c>
      <c r="C419" s="289" t="s">
        <v>17</v>
      </c>
      <c r="D419" s="293">
        <v>23644.151999999998</v>
      </c>
      <c r="E419" s="293">
        <v>23644.152190000001</v>
      </c>
      <c r="F419" s="293">
        <v>23644.152190000001</v>
      </c>
      <c r="G419" s="293">
        <v>23644.152190000001</v>
      </c>
      <c r="H419" s="293">
        <v>0</v>
      </c>
      <c r="I419" s="293">
        <v>0</v>
      </c>
      <c r="J419" s="293">
        <v>0</v>
      </c>
      <c r="K419" s="293">
        <v>0</v>
      </c>
      <c r="L419" s="293">
        <v>0</v>
      </c>
      <c r="M419" s="293">
        <v>0</v>
      </c>
      <c r="N419" s="736"/>
      <c r="O419" s="293">
        <v>13.26</v>
      </c>
      <c r="P419" s="293">
        <v>13.26042234</v>
      </c>
      <c r="Q419" s="293">
        <v>13.26042234</v>
      </c>
      <c r="R419" s="293">
        <v>13.26042234</v>
      </c>
      <c r="S419" s="293">
        <v>0</v>
      </c>
      <c r="T419" s="293">
        <v>0</v>
      </c>
      <c r="U419" s="293">
        <v>0</v>
      </c>
      <c r="V419" s="293">
        <v>0</v>
      </c>
      <c r="W419" s="293">
        <v>0</v>
      </c>
      <c r="X419" s="293">
        <v>0</v>
      </c>
      <c r="Y419" s="752">
        <v>1</v>
      </c>
      <c r="Z419" s="401"/>
      <c r="AA419" s="401"/>
      <c r="AB419" s="401"/>
      <c r="AC419" s="401"/>
      <c r="AD419" s="401"/>
      <c r="AE419" s="401"/>
      <c r="AF419" s="401"/>
      <c r="AG419" s="401"/>
      <c r="AH419" s="401"/>
      <c r="AI419" s="401"/>
      <c r="AJ419" s="401"/>
      <c r="AK419" s="401"/>
      <c r="AL419" s="401"/>
      <c r="AM419" s="294">
        <f>SUM(Y419:AL419)</f>
        <v>1</v>
      </c>
    </row>
    <row r="420" spans="1:39" ht="16" outlineLevel="1">
      <c r="B420" s="292" t="s">
        <v>245</v>
      </c>
      <c r="C420" s="289" t="s">
        <v>155</v>
      </c>
      <c r="D420" s="293">
        <v>0</v>
      </c>
      <c r="E420" s="293">
        <v>0</v>
      </c>
      <c r="F420" s="293">
        <v>0</v>
      </c>
      <c r="G420" s="293">
        <v>0</v>
      </c>
      <c r="H420" s="293"/>
      <c r="I420" s="293"/>
      <c r="J420" s="293"/>
      <c r="K420" s="293"/>
      <c r="L420" s="293"/>
      <c r="M420" s="293"/>
      <c r="N420" s="746"/>
      <c r="O420" s="293">
        <v>0</v>
      </c>
      <c r="P420" s="293">
        <v>0</v>
      </c>
      <c r="Q420" s="293">
        <v>0</v>
      </c>
      <c r="R420" s="293">
        <v>0</v>
      </c>
      <c r="S420" s="293"/>
      <c r="T420" s="293"/>
      <c r="U420" s="293"/>
      <c r="V420" s="293"/>
      <c r="W420" s="293"/>
      <c r="X420" s="293"/>
      <c r="Y420" s="753">
        <f>Y419</f>
        <v>1</v>
      </c>
      <c r="Z420" s="402">
        <f>Z419</f>
        <v>0</v>
      </c>
      <c r="AA420" s="402">
        <f t="shared" ref="AA420:AL420" si="52">AA419</f>
        <v>0</v>
      </c>
      <c r="AB420" s="402">
        <f t="shared" si="52"/>
        <v>0</v>
      </c>
      <c r="AC420" s="402">
        <f t="shared" si="52"/>
        <v>0</v>
      </c>
      <c r="AD420" s="402">
        <f t="shared" si="52"/>
        <v>0</v>
      </c>
      <c r="AE420" s="402">
        <f t="shared" si="52"/>
        <v>0</v>
      </c>
      <c r="AF420" s="402">
        <f t="shared" si="52"/>
        <v>0</v>
      </c>
      <c r="AG420" s="402">
        <f t="shared" si="52"/>
        <v>0</v>
      </c>
      <c r="AH420" s="402">
        <f t="shared" si="52"/>
        <v>0</v>
      </c>
      <c r="AI420" s="402">
        <f t="shared" si="52"/>
        <v>0</v>
      </c>
      <c r="AJ420" s="402">
        <f t="shared" si="52"/>
        <v>0</v>
      </c>
      <c r="AK420" s="402">
        <f t="shared" si="52"/>
        <v>0</v>
      </c>
      <c r="AL420" s="402">
        <f t="shared" si="52"/>
        <v>0</v>
      </c>
      <c r="AM420" s="295"/>
    </row>
    <row r="421" spans="1:39" ht="16" outlineLevel="1">
      <c r="A421" s="502"/>
      <c r="B421" s="296"/>
      <c r="C421" s="297"/>
      <c r="D421" s="735"/>
      <c r="E421" s="735"/>
      <c r="F421" s="735"/>
      <c r="G421" s="735"/>
      <c r="H421" s="735"/>
      <c r="I421" s="735"/>
      <c r="J421" s="735"/>
      <c r="K421" s="735"/>
      <c r="L421" s="735"/>
      <c r="M421" s="735"/>
      <c r="N421" s="301"/>
      <c r="O421" s="735"/>
      <c r="P421" s="735"/>
      <c r="Q421" s="735"/>
      <c r="R421" s="735"/>
      <c r="S421" s="735"/>
      <c r="T421" s="735"/>
      <c r="U421" s="735"/>
      <c r="V421" s="735"/>
      <c r="W421" s="735"/>
      <c r="X421" s="735"/>
      <c r="Y421" s="754"/>
      <c r="Z421" s="404"/>
      <c r="AA421" s="404"/>
      <c r="AB421" s="404"/>
      <c r="AC421" s="404"/>
      <c r="AD421" s="404"/>
      <c r="AE421" s="404"/>
      <c r="AF421" s="404"/>
      <c r="AG421" s="404"/>
      <c r="AH421" s="404"/>
      <c r="AI421" s="404"/>
      <c r="AJ421" s="404"/>
      <c r="AK421" s="404"/>
      <c r="AL421" s="404"/>
      <c r="AM421" s="300"/>
    </row>
    <row r="422" spans="1:39" ht="16" outlineLevel="1">
      <c r="A422" s="500">
        <v>3</v>
      </c>
      <c r="B422" s="292" t="s">
        <v>3</v>
      </c>
      <c r="C422" s="289" t="s">
        <v>17</v>
      </c>
      <c r="D422" s="293">
        <v>344592.72100000002</v>
      </c>
      <c r="E422" s="293">
        <v>344592.72100336989</v>
      </c>
      <c r="F422" s="293">
        <v>344592.72100336989</v>
      </c>
      <c r="G422" s="293">
        <v>344592.72100336989</v>
      </c>
      <c r="H422" s="293">
        <v>344592.72100336989</v>
      </c>
      <c r="I422" s="293">
        <v>344592.72100336989</v>
      </c>
      <c r="J422" s="293">
        <v>344592.72100336989</v>
      </c>
      <c r="K422" s="293">
        <v>344592.72100336989</v>
      </c>
      <c r="L422" s="293">
        <v>344592.72100336989</v>
      </c>
      <c r="M422" s="293">
        <v>344592.72100336989</v>
      </c>
      <c r="N422" s="736"/>
      <c r="O422" s="293">
        <v>188.114</v>
      </c>
      <c r="P422" s="293">
        <v>188.11410925399994</v>
      </c>
      <c r="Q422" s="293">
        <v>188.11410925399994</v>
      </c>
      <c r="R422" s="293">
        <v>188.11410925399994</v>
      </c>
      <c r="S422" s="293">
        <v>188.11410925399994</v>
      </c>
      <c r="T422" s="293">
        <v>188.11410925399994</v>
      </c>
      <c r="U422" s="293">
        <v>188.11410925399994</v>
      </c>
      <c r="V422" s="293">
        <v>188.11410925399994</v>
      </c>
      <c r="W422" s="293">
        <v>188.11410925399994</v>
      </c>
      <c r="X422" s="293">
        <v>188.11410925399994</v>
      </c>
      <c r="Y422" s="752">
        <v>1</v>
      </c>
      <c r="Z422" s="401"/>
      <c r="AA422" s="401"/>
      <c r="AB422" s="401"/>
      <c r="AC422" s="401"/>
      <c r="AD422" s="401"/>
      <c r="AE422" s="401"/>
      <c r="AF422" s="401"/>
      <c r="AG422" s="401"/>
      <c r="AH422" s="401"/>
      <c r="AI422" s="401"/>
      <c r="AJ422" s="401"/>
      <c r="AK422" s="401"/>
      <c r="AL422" s="401"/>
      <c r="AM422" s="294">
        <f>SUM(Y422:AL422)</f>
        <v>1</v>
      </c>
    </row>
    <row r="423" spans="1:39" ht="16" outlineLevel="1">
      <c r="B423" s="292" t="s">
        <v>245</v>
      </c>
      <c r="C423" s="289" t="s">
        <v>155</v>
      </c>
      <c r="D423" s="293">
        <v>0</v>
      </c>
      <c r="E423" s="293">
        <v>0</v>
      </c>
      <c r="F423" s="293">
        <v>0</v>
      </c>
      <c r="G423" s="293">
        <v>0</v>
      </c>
      <c r="H423" s="293"/>
      <c r="I423" s="293"/>
      <c r="J423" s="293"/>
      <c r="K423" s="293"/>
      <c r="L423" s="293"/>
      <c r="M423" s="293"/>
      <c r="N423" s="746"/>
      <c r="O423" s="293">
        <v>0</v>
      </c>
      <c r="P423" s="293">
        <v>0</v>
      </c>
      <c r="Q423" s="293">
        <v>0</v>
      </c>
      <c r="R423" s="293">
        <v>0</v>
      </c>
      <c r="S423" s="293"/>
      <c r="T423" s="293"/>
      <c r="U423" s="293"/>
      <c r="V423" s="293"/>
      <c r="W423" s="293"/>
      <c r="X423" s="293"/>
      <c r="Y423" s="753">
        <f>Y422</f>
        <v>1</v>
      </c>
      <c r="Z423" s="402">
        <f>Z422</f>
        <v>0</v>
      </c>
      <c r="AA423" s="402">
        <f t="shared" ref="AA423:AL423" si="53">AA422</f>
        <v>0</v>
      </c>
      <c r="AB423" s="402">
        <f t="shared" si="53"/>
        <v>0</v>
      </c>
      <c r="AC423" s="402">
        <f t="shared" si="53"/>
        <v>0</v>
      </c>
      <c r="AD423" s="402">
        <f t="shared" si="53"/>
        <v>0</v>
      </c>
      <c r="AE423" s="402">
        <f t="shared" si="53"/>
        <v>0</v>
      </c>
      <c r="AF423" s="402">
        <f t="shared" si="53"/>
        <v>0</v>
      </c>
      <c r="AG423" s="402">
        <f t="shared" si="53"/>
        <v>0</v>
      </c>
      <c r="AH423" s="402">
        <f t="shared" si="53"/>
        <v>0</v>
      </c>
      <c r="AI423" s="402">
        <f t="shared" si="53"/>
        <v>0</v>
      </c>
      <c r="AJ423" s="402">
        <f t="shared" si="53"/>
        <v>0</v>
      </c>
      <c r="AK423" s="402">
        <f t="shared" si="53"/>
        <v>0</v>
      </c>
      <c r="AL423" s="402">
        <f t="shared" si="53"/>
        <v>0</v>
      </c>
      <c r="AM423" s="295"/>
    </row>
    <row r="424" spans="1:39" ht="16" outlineLevel="1">
      <c r="B424" s="292"/>
      <c r="C424" s="303"/>
      <c r="D424" s="736"/>
      <c r="E424" s="736"/>
      <c r="F424" s="736"/>
      <c r="G424" s="736"/>
      <c r="H424" s="736"/>
      <c r="I424" s="736"/>
      <c r="J424" s="736"/>
      <c r="K424" s="736"/>
      <c r="L424" s="736"/>
      <c r="M424" s="736"/>
      <c r="N424" s="281"/>
      <c r="O424" s="736"/>
      <c r="P424" s="736"/>
      <c r="Q424" s="736"/>
      <c r="R424" s="736"/>
      <c r="S424" s="736"/>
      <c r="T424" s="736"/>
      <c r="U424" s="736"/>
      <c r="V424" s="736"/>
      <c r="W424" s="736"/>
      <c r="X424" s="736"/>
      <c r="Y424" s="754"/>
      <c r="Z424" s="403"/>
      <c r="AA424" s="403"/>
      <c r="AB424" s="403"/>
      <c r="AC424" s="403"/>
      <c r="AD424" s="403"/>
      <c r="AE424" s="403"/>
      <c r="AF424" s="403"/>
      <c r="AG424" s="403"/>
      <c r="AH424" s="403"/>
      <c r="AI424" s="403"/>
      <c r="AJ424" s="403"/>
      <c r="AK424" s="403"/>
      <c r="AL424" s="403"/>
      <c r="AM424" s="304"/>
    </row>
    <row r="425" spans="1:39" ht="16" outlineLevel="1">
      <c r="A425" s="500">
        <v>4</v>
      </c>
      <c r="B425" s="292" t="s">
        <v>4</v>
      </c>
      <c r="C425" s="289" t="s">
        <v>17</v>
      </c>
      <c r="D425" s="293">
        <v>203468.91899999999</v>
      </c>
      <c r="E425" s="293">
        <v>189462.29430000001</v>
      </c>
      <c r="F425" s="293">
        <v>182697.44209999999</v>
      </c>
      <c r="G425" s="293">
        <v>182697.44209999999</v>
      </c>
      <c r="H425" s="293">
        <v>182697.44209999999</v>
      </c>
      <c r="I425" s="293">
        <v>182697.44209999999</v>
      </c>
      <c r="J425" s="293">
        <v>182697.44209999999</v>
      </c>
      <c r="K425" s="293">
        <v>182342.27249999999</v>
      </c>
      <c r="L425" s="293">
        <v>182342.27249999999</v>
      </c>
      <c r="M425" s="293">
        <v>156013.6642</v>
      </c>
      <c r="N425" s="736"/>
      <c r="O425" s="293">
        <v>15.223000000000001</v>
      </c>
      <c r="P425" s="293">
        <v>14.34329213</v>
      </c>
      <c r="Q425" s="293">
        <v>13.918612980000001</v>
      </c>
      <c r="R425" s="293">
        <v>13.918612980000001</v>
      </c>
      <c r="S425" s="293">
        <v>13.918612980000001</v>
      </c>
      <c r="T425" s="293">
        <v>13.918612980000001</v>
      </c>
      <c r="U425" s="293">
        <v>13.918612980000001</v>
      </c>
      <c r="V425" s="293">
        <v>13.87806851</v>
      </c>
      <c r="W425" s="293">
        <v>13.87806851</v>
      </c>
      <c r="X425" s="293">
        <v>12.22522959</v>
      </c>
      <c r="Y425" s="752">
        <v>1</v>
      </c>
      <c r="Z425" s="401"/>
      <c r="AA425" s="401"/>
      <c r="AB425" s="401"/>
      <c r="AC425" s="401"/>
      <c r="AD425" s="401"/>
      <c r="AE425" s="401"/>
      <c r="AF425" s="401"/>
      <c r="AG425" s="401"/>
      <c r="AH425" s="401"/>
      <c r="AI425" s="401"/>
      <c r="AJ425" s="401"/>
      <c r="AK425" s="401"/>
      <c r="AL425" s="401"/>
      <c r="AM425" s="294">
        <f>SUM(Y425:AL425)</f>
        <v>1</v>
      </c>
    </row>
    <row r="426" spans="1:39" ht="16" outlineLevel="1">
      <c r="B426" s="292" t="s">
        <v>245</v>
      </c>
      <c r="C426" s="289" t="s">
        <v>155</v>
      </c>
      <c r="D426" s="293">
        <v>0</v>
      </c>
      <c r="E426" s="293">
        <v>0</v>
      </c>
      <c r="F426" s="293">
        <v>0</v>
      </c>
      <c r="G426" s="293">
        <v>0</v>
      </c>
      <c r="H426" s="293"/>
      <c r="I426" s="293"/>
      <c r="J426" s="293"/>
      <c r="K426" s="293"/>
      <c r="L426" s="293"/>
      <c r="M426" s="293"/>
      <c r="N426" s="746"/>
      <c r="O426" s="293">
        <v>0</v>
      </c>
      <c r="P426" s="293">
        <v>0</v>
      </c>
      <c r="Q426" s="293">
        <v>0</v>
      </c>
      <c r="R426" s="293">
        <v>0</v>
      </c>
      <c r="S426" s="293"/>
      <c r="T426" s="293"/>
      <c r="U426" s="293"/>
      <c r="V426" s="293"/>
      <c r="W426" s="293"/>
      <c r="X426" s="293"/>
      <c r="Y426" s="753">
        <f>Y425</f>
        <v>1</v>
      </c>
      <c r="Z426" s="402">
        <f>Z425</f>
        <v>0</v>
      </c>
      <c r="AA426" s="402">
        <f t="shared" ref="AA426:AL426" si="54">AA425</f>
        <v>0</v>
      </c>
      <c r="AB426" s="402">
        <f t="shared" si="54"/>
        <v>0</v>
      </c>
      <c r="AC426" s="402">
        <f t="shared" si="54"/>
        <v>0</v>
      </c>
      <c r="AD426" s="402">
        <f t="shared" si="54"/>
        <v>0</v>
      </c>
      <c r="AE426" s="402">
        <f t="shared" si="54"/>
        <v>0</v>
      </c>
      <c r="AF426" s="402">
        <f t="shared" si="54"/>
        <v>0</v>
      </c>
      <c r="AG426" s="402">
        <f t="shared" si="54"/>
        <v>0</v>
      </c>
      <c r="AH426" s="402">
        <f t="shared" si="54"/>
        <v>0</v>
      </c>
      <c r="AI426" s="402">
        <f t="shared" si="54"/>
        <v>0</v>
      </c>
      <c r="AJ426" s="402">
        <f t="shared" si="54"/>
        <v>0</v>
      </c>
      <c r="AK426" s="402">
        <f t="shared" si="54"/>
        <v>0</v>
      </c>
      <c r="AL426" s="402">
        <f t="shared" si="54"/>
        <v>0</v>
      </c>
      <c r="AM426" s="295"/>
    </row>
    <row r="427" spans="1:39" ht="16" outlineLevel="1">
      <c r="B427" s="292"/>
      <c r="C427" s="303"/>
      <c r="D427" s="735"/>
      <c r="E427" s="735"/>
      <c r="F427" s="735"/>
      <c r="G427" s="735"/>
      <c r="H427" s="735"/>
      <c r="I427" s="735"/>
      <c r="J427" s="735"/>
      <c r="K427" s="735"/>
      <c r="L427" s="735"/>
      <c r="M427" s="735"/>
      <c r="N427" s="736"/>
      <c r="O427" s="735"/>
      <c r="P427" s="735"/>
      <c r="Q427" s="735"/>
      <c r="R427" s="735"/>
      <c r="S427" s="735"/>
      <c r="T427" s="735"/>
      <c r="U427" s="735"/>
      <c r="V427" s="735"/>
      <c r="W427" s="735"/>
      <c r="X427" s="735"/>
      <c r="Y427" s="754"/>
      <c r="Z427" s="403"/>
      <c r="AA427" s="403"/>
      <c r="AB427" s="403"/>
      <c r="AC427" s="403"/>
      <c r="AD427" s="403"/>
      <c r="AE427" s="403"/>
      <c r="AF427" s="403"/>
      <c r="AG427" s="403"/>
      <c r="AH427" s="403"/>
      <c r="AI427" s="403"/>
      <c r="AJ427" s="403"/>
      <c r="AK427" s="403"/>
      <c r="AL427" s="403"/>
      <c r="AM427" s="304"/>
    </row>
    <row r="428" spans="1:39" ht="16" outlineLevel="1">
      <c r="A428" s="500">
        <v>5</v>
      </c>
      <c r="B428" s="292" t="s">
        <v>5</v>
      </c>
      <c r="C428" s="289" t="s">
        <v>17</v>
      </c>
      <c r="D428" s="293">
        <v>888122.201</v>
      </c>
      <c r="E428" s="293">
        <v>770436.62789999996</v>
      </c>
      <c r="F428" s="293">
        <v>709105.42339999997</v>
      </c>
      <c r="G428" s="293">
        <v>709105.42339999997</v>
      </c>
      <c r="H428" s="293">
        <v>709105.42339999997</v>
      </c>
      <c r="I428" s="293">
        <v>709105.42339999997</v>
      </c>
      <c r="J428" s="293">
        <v>709105.42339999997</v>
      </c>
      <c r="K428" s="293">
        <v>708798.24970000004</v>
      </c>
      <c r="L428" s="293">
        <v>708798.24970000004</v>
      </c>
      <c r="M428" s="293">
        <v>659221.75069999998</v>
      </c>
      <c r="N428" s="736"/>
      <c r="O428" s="293">
        <v>58.122999999999998</v>
      </c>
      <c r="P428" s="293">
        <v>50.73543686</v>
      </c>
      <c r="Q428" s="293">
        <v>46.885229500000001</v>
      </c>
      <c r="R428" s="293">
        <v>46.885229500000001</v>
      </c>
      <c r="S428" s="293">
        <v>46.885229500000001</v>
      </c>
      <c r="T428" s="293">
        <v>46.885229500000001</v>
      </c>
      <c r="U428" s="293">
        <v>46.885229500000001</v>
      </c>
      <c r="V428" s="293">
        <v>46.85016401</v>
      </c>
      <c r="W428" s="293">
        <v>46.85016401</v>
      </c>
      <c r="X428" s="293">
        <v>43.737885300000002</v>
      </c>
      <c r="Y428" s="752">
        <v>1</v>
      </c>
      <c r="Z428" s="401"/>
      <c r="AA428" s="401"/>
      <c r="AB428" s="401"/>
      <c r="AC428" s="401"/>
      <c r="AD428" s="401"/>
      <c r="AE428" s="401"/>
      <c r="AF428" s="401"/>
      <c r="AG428" s="401"/>
      <c r="AH428" s="401"/>
      <c r="AI428" s="401"/>
      <c r="AJ428" s="401"/>
      <c r="AK428" s="401"/>
      <c r="AL428" s="401"/>
      <c r="AM428" s="294">
        <f>SUM(Y428:AL428)</f>
        <v>1</v>
      </c>
    </row>
    <row r="429" spans="1:39" ht="16" outlineLevel="1">
      <c r="B429" s="292" t="s">
        <v>245</v>
      </c>
      <c r="C429" s="289" t="s">
        <v>155</v>
      </c>
      <c r="D429" s="293">
        <v>0</v>
      </c>
      <c r="E429" s="293">
        <v>0</v>
      </c>
      <c r="F429" s="293">
        <v>0</v>
      </c>
      <c r="G429" s="293">
        <v>0</v>
      </c>
      <c r="H429" s="293"/>
      <c r="I429" s="293"/>
      <c r="J429" s="293"/>
      <c r="K429" s="293"/>
      <c r="L429" s="293"/>
      <c r="M429" s="293"/>
      <c r="N429" s="746"/>
      <c r="O429" s="293">
        <v>0</v>
      </c>
      <c r="P429" s="293">
        <v>0</v>
      </c>
      <c r="Q429" s="293">
        <v>0</v>
      </c>
      <c r="R429" s="293">
        <v>0</v>
      </c>
      <c r="S429" s="293"/>
      <c r="T429" s="293"/>
      <c r="U429" s="293"/>
      <c r="V429" s="293"/>
      <c r="W429" s="293"/>
      <c r="X429" s="293"/>
      <c r="Y429" s="753">
        <f>Y428</f>
        <v>1</v>
      </c>
      <c r="Z429" s="402">
        <f>Z428</f>
        <v>0</v>
      </c>
      <c r="AA429" s="402">
        <f t="shared" ref="AA429:AL429" si="55">AA428</f>
        <v>0</v>
      </c>
      <c r="AB429" s="402">
        <f t="shared" si="55"/>
        <v>0</v>
      </c>
      <c r="AC429" s="402">
        <f t="shared" si="55"/>
        <v>0</v>
      </c>
      <c r="AD429" s="402">
        <f t="shared" si="55"/>
        <v>0</v>
      </c>
      <c r="AE429" s="402">
        <f t="shared" si="55"/>
        <v>0</v>
      </c>
      <c r="AF429" s="402">
        <f t="shared" si="55"/>
        <v>0</v>
      </c>
      <c r="AG429" s="402">
        <f t="shared" si="55"/>
        <v>0</v>
      </c>
      <c r="AH429" s="402">
        <f t="shared" si="55"/>
        <v>0</v>
      </c>
      <c r="AI429" s="402">
        <f t="shared" si="55"/>
        <v>0</v>
      </c>
      <c r="AJ429" s="402">
        <f t="shared" si="55"/>
        <v>0</v>
      </c>
      <c r="AK429" s="402">
        <f t="shared" si="55"/>
        <v>0</v>
      </c>
      <c r="AL429" s="402">
        <f t="shared" si="55"/>
        <v>0</v>
      </c>
      <c r="AM429" s="295"/>
    </row>
    <row r="430" spans="1:39" ht="16" outlineLevel="1">
      <c r="B430" s="292"/>
      <c r="C430" s="303"/>
      <c r="D430" s="302"/>
      <c r="E430" s="302"/>
      <c r="F430" s="302"/>
      <c r="G430" s="302"/>
      <c r="H430" s="302"/>
      <c r="I430" s="302"/>
      <c r="J430" s="302"/>
      <c r="K430" s="302"/>
      <c r="L430" s="302"/>
      <c r="M430" s="302"/>
      <c r="N430" s="289"/>
      <c r="O430" s="302"/>
      <c r="P430" s="302"/>
      <c r="Q430" s="302"/>
      <c r="R430" s="302"/>
      <c r="S430" s="302"/>
      <c r="T430" s="302"/>
      <c r="U430" s="302"/>
      <c r="V430" s="302"/>
      <c r="W430" s="302"/>
      <c r="X430" s="302"/>
      <c r="Y430" s="403"/>
      <c r="Z430" s="403"/>
      <c r="AA430" s="403"/>
      <c r="AB430" s="403"/>
      <c r="AC430" s="403"/>
      <c r="AD430" s="403"/>
      <c r="AE430" s="403"/>
      <c r="AF430" s="403"/>
      <c r="AG430" s="403"/>
      <c r="AH430" s="403"/>
      <c r="AI430" s="403"/>
      <c r="AJ430" s="403"/>
      <c r="AK430" s="403"/>
      <c r="AL430" s="403"/>
      <c r="AM430" s="304"/>
    </row>
    <row r="431" spans="1:39" ht="16" hidden="1" outlineLevel="1">
      <c r="B431" s="292"/>
      <c r="C431" s="289"/>
      <c r="D431" s="293"/>
      <c r="E431" s="293"/>
      <c r="F431" s="293"/>
      <c r="G431" s="293"/>
      <c r="H431" s="293"/>
      <c r="I431" s="293"/>
      <c r="J431" s="293"/>
      <c r="K431" s="293"/>
      <c r="L431" s="293"/>
      <c r="M431" s="293"/>
      <c r="N431" s="289"/>
      <c r="O431" s="293"/>
      <c r="P431" s="293"/>
      <c r="Q431" s="293"/>
      <c r="R431" s="293"/>
      <c r="S431" s="293"/>
      <c r="T431" s="293"/>
      <c r="U431" s="293"/>
      <c r="V431" s="293"/>
      <c r="W431" s="293"/>
      <c r="X431" s="293"/>
      <c r="Y431" s="401"/>
      <c r="Z431" s="401"/>
      <c r="AA431" s="401"/>
      <c r="AB431" s="401"/>
      <c r="AC431" s="401"/>
      <c r="AD431" s="401"/>
      <c r="AE431" s="401"/>
      <c r="AF431" s="401"/>
      <c r="AG431" s="401"/>
      <c r="AH431" s="401"/>
      <c r="AI431" s="401"/>
      <c r="AJ431" s="401"/>
      <c r="AK431" s="401"/>
      <c r="AL431" s="401"/>
      <c r="AM431" s="294"/>
    </row>
    <row r="432" spans="1:39" ht="16" hidden="1" outlineLevel="1">
      <c r="B432" s="292"/>
      <c r="C432" s="289"/>
      <c r="D432" s="293"/>
      <c r="E432" s="293"/>
      <c r="F432" s="293"/>
      <c r="G432" s="293"/>
      <c r="H432" s="293"/>
      <c r="I432" s="293"/>
      <c r="J432" s="293"/>
      <c r="K432" s="293"/>
      <c r="L432" s="293"/>
      <c r="M432" s="293"/>
      <c r="N432" s="459"/>
      <c r="O432" s="293"/>
      <c r="P432" s="293"/>
      <c r="Q432" s="293"/>
      <c r="R432" s="293"/>
      <c r="S432" s="293"/>
      <c r="T432" s="293"/>
      <c r="U432" s="293"/>
      <c r="V432" s="293"/>
      <c r="W432" s="293"/>
      <c r="X432" s="293"/>
      <c r="Y432" s="402"/>
      <c r="Z432" s="402"/>
      <c r="AA432" s="402"/>
      <c r="AB432" s="402"/>
      <c r="AC432" s="402"/>
      <c r="AD432" s="402"/>
      <c r="AE432" s="402"/>
      <c r="AF432" s="402"/>
      <c r="AG432" s="402"/>
      <c r="AH432" s="402"/>
      <c r="AI432" s="402"/>
      <c r="AJ432" s="402"/>
      <c r="AK432" s="402"/>
      <c r="AL432" s="402"/>
      <c r="AM432" s="295"/>
    </row>
    <row r="433" spans="1:39" ht="16" hidden="1" outlineLevel="1">
      <c r="B433" s="292"/>
      <c r="C433" s="303"/>
      <c r="D433" s="302"/>
      <c r="E433" s="302"/>
      <c r="F433" s="302"/>
      <c r="G433" s="302"/>
      <c r="H433" s="302"/>
      <c r="I433" s="302"/>
      <c r="J433" s="302"/>
      <c r="K433" s="302"/>
      <c r="L433" s="302"/>
      <c r="M433" s="302"/>
      <c r="N433" s="289"/>
      <c r="O433" s="302"/>
      <c r="P433" s="302"/>
      <c r="Q433" s="302"/>
      <c r="R433" s="302"/>
      <c r="S433" s="302"/>
      <c r="T433" s="302"/>
      <c r="U433" s="302"/>
      <c r="V433" s="302"/>
      <c r="W433" s="302"/>
      <c r="X433" s="302"/>
      <c r="Y433" s="403"/>
      <c r="Z433" s="403"/>
      <c r="AA433" s="403"/>
      <c r="AB433" s="403"/>
      <c r="AC433" s="403"/>
      <c r="AD433" s="403"/>
      <c r="AE433" s="403"/>
      <c r="AF433" s="403"/>
      <c r="AG433" s="403"/>
      <c r="AH433" s="403"/>
      <c r="AI433" s="403"/>
      <c r="AJ433" s="403"/>
      <c r="AK433" s="403"/>
      <c r="AL433" s="403"/>
      <c r="AM433" s="304"/>
    </row>
    <row r="434" spans="1:39" ht="16" outlineLevel="1">
      <c r="A434" s="500">
        <v>7</v>
      </c>
      <c r="B434" s="292" t="s">
        <v>34</v>
      </c>
      <c r="C434" s="289" t="s">
        <v>17</v>
      </c>
      <c r="D434" s="293"/>
      <c r="E434" s="293"/>
      <c r="F434" s="293"/>
      <c r="G434" s="293"/>
      <c r="H434" s="293"/>
      <c r="I434" s="293"/>
      <c r="J434" s="293"/>
      <c r="K434" s="293"/>
      <c r="L434" s="293"/>
      <c r="M434" s="293"/>
      <c r="N434" s="289"/>
      <c r="O434" s="293">
        <v>625.13400000000001</v>
      </c>
      <c r="P434" s="293"/>
      <c r="Q434" s="293"/>
      <c r="R434" s="293"/>
      <c r="S434" s="293"/>
      <c r="T434" s="293"/>
      <c r="U434" s="293"/>
      <c r="V434" s="293"/>
      <c r="W434" s="293"/>
      <c r="X434" s="293"/>
      <c r="Y434" s="401">
        <v>1</v>
      </c>
      <c r="Z434" s="401"/>
      <c r="AA434" s="401"/>
      <c r="AB434" s="401"/>
      <c r="AC434" s="401"/>
      <c r="AD434" s="401"/>
      <c r="AE434" s="401"/>
      <c r="AF434" s="401"/>
      <c r="AG434" s="401"/>
      <c r="AH434" s="401"/>
      <c r="AI434" s="401"/>
      <c r="AJ434" s="401"/>
      <c r="AK434" s="401"/>
      <c r="AL434" s="401"/>
      <c r="AM434" s="294">
        <f>SUM(Y434:AL434)</f>
        <v>1</v>
      </c>
    </row>
    <row r="435" spans="1:39" ht="16" outlineLevel="1">
      <c r="B435" s="292" t="s">
        <v>245</v>
      </c>
      <c r="C435" s="289" t="s">
        <v>155</v>
      </c>
      <c r="D435" s="293"/>
      <c r="E435" s="293"/>
      <c r="F435" s="293"/>
      <c r="G435" s="293"/>
      <c r="H435" s="293"/>
      <c r="I435" s="293"/>
      <c r="J435" s="293"/>
      <c r="K435" s="293"/>
      <c r="L435" s="293"/>
      <c r="M435" s="293"/>
      <c r="N435" s="289"/>
      <c r="O435" s="293"/>
      <c r="P435" s="293"/>
      <c r="Q435" s="293"/>
      <c r="R435" s="293"/>
      <c r="S435" s="293"/>
      <c r="T435" s="293"/>
      <c r="U435" s="293"/>
      <c r="V435" s="293"/>
      <c r="W435" s="293"/>
      <c r="X435" s="293"/>
      <c r="Y435" s="402">
        <f>Y434</f>
        <v>1</v>
      </c>
      <c r="Z435" s="402">
        <f>Z434</f>
        <v>0</v>
      </c>
      <c r="AA435" s="402">
        <f t="shared" ref="AA435:AL435" si="56">AA434</f>
        <v>0</v>
      </c>
      <c r="AB435" s="402">
        <f t="shared" si="56"/>
        <v>0</v>
      </c>
      <c r="AC435" s="402">
        <f t="shared" si="56"/>
        <v>0</v>
      </c>
      <c r="AD435" s="402">
        <f t="shared" si="56"/>
        <v>0</v>
      </c>
      <c r="AE435" s="402">
        <f t="shared" si="56"/>
        <v>0</v>
      </c>
      <c r="AF435" s="402">
        <f t="shared" si="56"/>
        <v>0</v>
      </c>
      <c r="AG435" s="402">
        <f t="shared" si="56"/>
        <v>0</v>
      </c>
      <c r="AH435" s="402">
        <f t="shared" si="56"/>
        <v>0</v>
      </c>
      <c r="AI435" s="402">
        <f t="shared" si="56"/>
        <v>0</v>
      </c>
      <c r="AJ435" s="402">
        <f t="shared" si="56"/>
        <v>0</v>
      </c>
      <c r="AK435" s="402">
        <f t="shared" si="56"/>
        <v>0</v>
      </c>
      <c r="AL435" s="402">
        <f t="shared" si="56"/>
        <v>0</v>
      </c>
      <c r="AM435" s="295"/>
    </row>
    <row r="436" spans="1:39" ht="16" outlineLevel="1">
      <c r="B436" s="292"/>
      <c r="C436" s="303"/>
      <c r="D436" s="302"/>
      <c r="E436" s="302"/>
      <c r="F436" s="302"/>
      <c r="G436" s="302"/>
      <c r="H436" s="302"/>
      <c r="I436" s="302"/>
      <c r="J436" s="302"/>
      <c r="K436" s="302"/>
      <c r="L436" s="302"/>
      <c r="M436" s="302"/>
      <c r="N436" s="289"/>
      <c r="O436" s="302"/>
      <c r="P436" s="302"/>
      <c r="Q436" s="302"/>
      <c r="R436" s="302"/>
      <c r="S436" s="302"/>
      <c r="T436" s="302"/>
      <c r="U436" s="302"/>
      <c r="V436" s="302"/>
      <c r="W436" s="302"/>
      <c r="X436" s="302"/>
      <c r="Y436" s="403"/>
      <c r="Z436" s="403"/>
      <c r="AA436" s="403"/>
      <c r="AB436" s="403"/>
      <c r="AC436" s="403"/>
      <c r="AD436" s="403"/>
      <c r="AE436" s="403"/>
      <c r="AF436" s="403"/>
      <c r="AG436" s="403"/>
      <c r="AH436" s="403"/>
      <c r="AI436" s="403"/>
      <c r="AJ436" s="403"/>
      <c r="AK436" s="403"/>
      <c r="AL436" s="403"/>
      <c r="AM436" s="304"/>
    </row>
    <row r="437" spans="1:39" s="281" customFormat="1" ht="16" hidden="1" outlineLevel="1">
      <c r="A437" s="500"/>
      <c r="B437" s="292"/>
      <c r="C437" s="289"/>
      <c r="D437" s="293"/>
      <c r="E437" s="293"/>
      <c r="F437" s="293"/>
      <c r="G437" s="293"/>
      <c r="H437" s="293"/>
      <c r="I437" s="293"/>
      <c r="J437" s="293"/>
      <c r="K437" s="293"/>
      <c r="L437" s="293"/>
      <c r="M437" s="293"/>
      <c r="N437" s="289"/>
      <c r="O437" s="293"/>
      <c r="P437" s="293"/>
      <c r="Q437" s="293"/>
      <c r="R437" s="293"/>
      <c r="S437" s="293"/>
      <c r="T437" s="293"/>
      <c r="U437" s="293"/>
      <c r="V437" s="293"/>
      <c r="W437" s="293"/>
      <c r="X437" s="293"/>
      <c r="Y437" s="401"/>
      <c r="Z437" s="401"/>
      <c r="AA437" s="401"/>
      <c r="AB437" s="401"/>
      <c r="AC437" s="401"/>
      <c r="AD437" s="401"/>
      <c r="AE437" s="401"/>
      <c r="AF437" s="401"/>
      <c r="AG437" s="401"/>
      <c r="AH437" s="401"/>
      <c r="AI437" s="401"/>
      <c r="AJ437" s="401"/>
      <c r="AK437" s="401"/>
      <c r="AL437" s="401"/>
      <c r="AM437" s="294"/>
    </row>
    <row r="438" spans="1:39" s="281" customFormat="1" ht="16" hidden="1" outlineLevel="1">
      <c r="A438" s="500"/>
      <c r="B438" s="292"/>
      <c r="C438" s="289"/>
      <c r="D438" s="293"/>
      <c r="E438" s="293"/>
      <c r="F438" s="293"/>
      <c r="G438" s="293"/>
      <c r="H438" s="293"/>
      <c r="I438" s="293"/>
      <c r="J438" s="293"/>
      <c r="K438" s="293"/>
      <c r="L438" s="293"/>
      <c r="M438" s="293"/>
      <c r="N438" s="289"/>
      <c r="O438" s="293"/>
      <c r="P438" s="293"/>
      <c r="Q438" s="293"/>
      <c r="R438" s="293"/>
      <c r="S438" s="293"/>
      <c r="T438" s="293"/>
      <c r="U438" s="293"/>
      <c r="V438" s="293"/>
      <c r="W438" s="293"/>
      <c r="X438" s="293"/>
      <c r="Y438" s="402"/>
      <c r="Z438" s="402"/>
      <c r="AA438" s="402"/>
      <c r="AB438" s="402"/>
      <c r="AC438" s="402"/>
      <c r="AD438" s="402"/>
      <c r="AE438" s="402"/>
      <c r="AF438" s="402"/>
      <c r="AG438" s="402"/>
      <c r="AH438" s="402"/>
      <c r="AI438" s="402"/>
      <c r="AJ438" s="402"/>
      <c r="AK438" s="402"/>
      <c r="AL438" s="402"/>
      <c r="AM438" s="295"/>
    </row>
    <row r="439" spans="1:39" s="281" customFormat="1" ht="16" hidden="1" outlineLevel="1">
      <c r="A439" s="500"/>
      <c r="B439" s="292"/>
      <c r="C439" s="303"/>
      <c r="D439" s="302"/>
      <c r="E439" s="302"/>
      <c r="F439" s="302"/>
      <c r="G439" s="302"/>
      <c r="H439" s="302"/>
      <c r="I439" s="302"/>
      <c r="J439" s="302"/>
      <c r="K439" s="302"/>
      <c r="L439" s="302"/>
      <c r="M439" s="302"/>
      <c r="N439" s="289"/>
      <c r="O439" s="302"/>
      <c r="P439" s="302"/>
      <c r="Q439" s="302"/>
      <c r="R439" s="302"/>
      <c r="S439" s="302"/>
      <c r="T439" s="302"/>
      <c r="U439" s="302"/>
      <c r="V439" s="302"/>
      <c r="W439" s="302"/>
      <c r="X439" s="302"/>
      <c r="Y439" s="403"/>
      <c r="Z439" s="403"/>
      <c r="AA439" s="403"/>
      <c r="AB439" s="403"/>
      <c r="AC439" s="403"/>
      <c r="AD439" s="403"/>
      <c r="AE439" s="403"/>
      <c r="AF439" s="403"/>
      <c r="AG439" s="403"/>
      <c r="AH439" s="403"/>
      <c r="AI439" s="403"/>
      <c r="AJ439" s="403"/>
      <c r="AK439" s="403"/>
      <c r="AL439" s="403"/>
      <c r="AM439" s="304"/>
    </row>
    <row r="440" spans="1:39" ht="16" hidden="1" outlineLevel="1">
      <c r="B440" s="292"/>
      <c r="C440" s="289"/>
      <c r="D440" s="293"/>
      <c r="E440" s="293"/>
      <c r="F440" s="293"/>
      <c r="G440" s="293"/>
      <c r="H440" s="293"/>
      <c r="I440" s="293"/>
      <c r="J440" s="293"/>
      <c r="K440" s="293"/>
      <c r="L440" s="293"/>
      <c r="M440" s="293"/>
      <c r="N440" s="289"/>
      <c r="O440" s="293"/>
      <c r="P440" s="293"/>
      <c r="Q440" s="293"/>
      <c r="R440" s="293"/>
      <c r="S440" s="293"/>
      <c r="T440" s="293"/>
      <c r="U440" s="293"/>
      <c r="V440" s="293"/>
      <c r="W440" s="293"/>
      <c r="X440" s="293"/>
      <c r="Y440" s="401"/>
      <c r="Z440" s="401"/>
      <c r="AA440" s="401"/>
      <c r="AB440" s="401"/>
      <c r="AC440" s="401"/>
      <c r="AD440" s="401"/>
      <c r="AE440" s="401"/>
      <c r="AF440" s="401"/>
      <c r="AG440" s="401"/>
      <c r="AH440" s="401"/>
      <c r="AI440" s="401"/>
      <c r="AJ440" s="401"/>
      <c r="AK440" s="401"/>
      <c r="AL440" s="401"/>
      <c r="AM440" s="294"/>
    </row>
    <row r="441" spans="1:39" ht="16" hidden="1" outlineLevel="1">
      <c r="B441" s="292"/>
      <c r="C441" s="289"/>
      <c r="D441" s="293"/>
      <c r="E441" s="293"/>
      <c r="F441" s="293"/>
      <c r="G441" s="293"/>
      <c r="H441" s="293"/>
      <c r="I441" s="293"/>
      <c r="J441" s="293"/>
      <c r="K441" s="293"/>
      <c r="L441" s="293"/>
      <c r="M441" s="293"/>
      <c r="N441" s="289"/>
      <c r="O441" s="293"/>
      <c r="P441" s="293"/>
      <c r="Q441" s="293"/>
      <c r="R441" s="293"/>
      <c r="S441" s="293"/>
      <c r="T441" s="293"/>
      <c r="U441" s="293"/>
      <c r="V441" s="293"/>
      <c r="W441" s="293"/>
      <c r="X441" s="293"/>
      <c r="Y441" s="402"/>
      <c r="Z441" s="402"/>
      <c r="AA441" s="402"/>
      <c r="AB441" s="402"/>
      <c r="AC441" s="402"/>
      <c r="AD441" s="402"/>
      <c r="AE441" s="402"/>
      <c r="AF441" s="402"/>
      <c r="AG441" s="402"/>
      <c r="AH441" s="402"/>
      <c r="AI441" s="402"/>
      <c r="AJ441" s="402"/>
      <c r="AK441" s="402"/>
      <c r="AL441" s="402"/>
      <c r="AM441" s="295"/>
    </row>
    <row r="442" spans="1:39" ht="16" hidden="1" outlineLevel="1">
      <c r="B442" s="305"/>
      <c r="C442" s="306"/>
      <c r="D442" s="289"/>
      <c r="E442" s="289"/>
      <c r="F442" s="289"/>
      <c r="G442" s="289"/>
      <c r="H442" s="289"/>
      <c r="I442" s="289"/>
      <c r="J442" s="289"/>
      <c r="K442" s="289"/>
      <c r="L442" s="289"/>
      <c r="M442" s="289"/>
      <c r="N442" s="289"/>
      <c r="O442" s="289"/>
      <c r="P442" s="289"/>
      <c r="Q442" s="289"/>
      <c r="R442" s="289"/>
      <c r="S442" s="289"/>
      <c r="T442" s="289"/>
      <c r="U442" s="289"/>
      <c r="V442" s="289"/>
      <c r="W442" s="289"/>
      <c r="X442" s="289"/>
      <c r="Y442" s="403"/>
      <c r="Z442" s="403"/>
      <c r="AA442" s="403"/>
      <c r="AB442" s="403"/>
      <c r="AC442" s="403"/>
      <c r="AD442" s="403"/>
      <c r="AE442" s="403"/>
      <c r="AF442" s="403"/>
      <c r="AG442" s="403"/>
      <c r="AH442" s="403"/>
      <c r="AI442" s="403"/>
      <c r="AJ442" s="403"/>
      <c r="AK442" s="403"/>
      <c r="AL442" s="403"/>
      <c r="AM442" s="304"/>
    </row>
    <row r="443" spans="1:39" ht="16" outlineLevel="1">
      <c r="A443" s="501"/>
      <c r="B443" s="286" t="s">
        <v>6</v>
      </c>
      <c r="C443" s="287"/>
      <c r="D443" s="287"/>
      <c r="E443" s="287"/>
      <c r="F443" s="287"/>
      <c r="G443" s="287"/>
      <c r="H443" s="287"/>
      <c r="I443" s="287"/>
      <c r="J443" s="287"/>
      <c r="K443" s="287"/>
      <c r="L443" s="287"/>
      <c r="M443" s="287"/>
      <c r="N443" s="289"/>
      <c r="O443" s="287"/>
      <c r="P443" s="287"/>
      <c r="Q443" s="287"/>
      <c r="R443" s="287"/>
      <c r="S443" s="287"/>
      <c r="T443" s="287"/>
      <c r="U443" s="287"/>
      <c r="V443" s="287"/>
      <c r="W443" s="287"/>
      <c r="X443" s="287"/>
      <c r="Y443" s="405"/>
      <c r="Z443" s="405"/>
      <c r="AA443" s="405"/>
      <c r="AB443" s="405"/>
      <c r="AC443" s="405"/>
      <c r="AD443" s="405"/>
      <c r="AE443" s="405"/>
      <c r="AF443" s="405"/>
      <c r="AG443" s="405"/>
      <c r="AH443" s="405"/>
      <c r="AI443" s="405"/>
      <c r="AJ443" s="405"/>
      <c r="AK443" s="405"/>
      <c r="AL443" s="405"/>
      <c r="AM443" s="290"/>
    </row>
    <row r="444" spans="1:39" ht="16" outlineLevel="1">
      <c r="A444" s="500">
        <v>10</v>
      </c>
      <c r="B444" s="308" t="s">
        <v>16</v>
      </c>
      <c r="C444" s="289" t="s">
        <v>17</v>
      </c>
      <c r="D444" s="293">
        <f>5046300.158</f>
        <v>5046300.1579999998</v>
      </c>
      <c r="E444" s="293">
        <f>4986737.1696</f>
        <v>4986737.1695999997</v>
      </c>
      <c r="F444" s="293">
        <f>4986737.1696</f>
        <v>4986737.1695999997</v>
      </c>
      <c r="G444" s="293">
        <v>4894218.9245999996</v>
      </c>
      <c r="H444" s="293">
        <v>4894218.9245999996</v>
      </c>
      <c r="I444" s="293">
        <v>4894218.9245999996</v>
      </c>
      <c r="J444" s="293">
        <v>4699091.0673000012</v>
      </c>
      <c r="K444" s="293">
        <v>4699091.0673000012</v>
      </c>
      <c r="L444" s="293">
        <v>4561769.8622999992</v>
      </c>
      <c r="M444" s="293">
        <v>3705250.1247000005</v>
      </c>
      <c r="N444" s="293">
        <v>12</v>
      </c>
      <c r="O444" s="293">
        <v>838.27700000000004</v>
      </c>
      <c r="P444" s="293">
        <v>821.30081407</v>
      </c>
      <c r="Q444" s="293">
        <v>821.30081407</v>
      </c>
      <c r="R444" s="293">
        <v>794.79154506999998</v>
      </c>
      <c r="S444" s="293">
        <v>794.79154506999998</v>
      </c>
      <c r="T444" s="293">
        <v>794.79154506999998</v>
      </c>
      <c r="U444" s="293">
        <v>763.41833825999993</v>
      </c>
      <c r="V444" s="293">
        <v>763.41833825999993</v>
      </c>
      <c r="W444" s="293">
        <v>750.10618255999998</v>
      </c>
      <c r="X444" s="293">
        <v>617.19404245999999</v>
      </c>
      <c r="Y444" s="747"/>
      <c r="Z444" s="747">
        <v>0.16200000000000001</v>
      </c>
      <c r="AA444" s="747">
        <v>0.84</v>
      </c>
      <c r="AB444" s="460"/>
      <c r="AC444" s="406"/>
      <c r="AD444" s="406"/>
      <c r="AE444" s="406"/>
      <c r="AF444" s="406"/>
      <c r="AG444" s="406"/>
      <c r="AH444" s="406"/>
      <c r="AI444" s="406"/>
      <c r="AJ444" s="406"/>
      <c r="AK444" s="406"/>
      <c r="AL444" s="406"/>
      <c r="AM444" s="294">
        <f>SUM(Y444:AL444)</f>
        <v>1.002</v>
      </c>
    </row>
    <row r="445" spans="1:39" ht="30" outlineLevel="1">
      <c r="B445" s="292" t="s">
        <v>245</v>
      </c>
      <c r="C445" s="757" t="s">
        <v>722</v>
      </c>
      <c r="D445" s="755">
        <v>-25279.411454243327</v>
      </c>
      <c r="E445" s="755">
        <v>-25279.411454243327</v>
      </c>
      <c r="F445" s="755">
        <v>-25279.411454243327</v>
      </c>
      <c r="G445" s="755">
        <v>-25279.411454243327</v>
      </c>
      <c r="H445" s="755">
        <v>-25279.411454243327</v>
      </c>
      <c r="I445" s="755">
        <v>-25279.411454243327</v>
      </c>
      <c r="J445" s="755">
        <v>-25279.411454243327</v>
      </c>
      <c r="K445" s="755">
        <v>-25279.411454243327</v>
      </c>
      <c r="L445" s="755">
        <v>-25279.411454243327</v>
      </c>
      <c r="M445" s="755">
        <v>-25279.411454243327</v>
      </c>
      <c r="N445" s="293">
        <f>N444</f>
        <v>12</v>
      </c>
      <c r="O445" s="293">
        <v>0</v>
      </c>
      <c r="P445" s="293">
        <v>0</v>
      </c>
      <c r="Q445" s="293">
        <v>0</v>
      </c>
      <c r="R445" s="293">
        <v>0</v>
      </c>
      <c r="S445" s="293"/>
      <c r="T445" s="293"/>
      <c r="U445" s="293"/>
      <c r="V445" s="293"/>
      <c r="W445" s="293"/>
      <c r="X445" s="293"/>
      <c r="Y445" s="753">
        <f>Y444</f>
        <v>0</v>
      </c>
      <c r="Z445" s="753">
        <f>Z444</f>
        <v>0.16200000000000001</v>
      </c>
      <c r="AA445" s="753">
        <f t="shared" ref="AA445" si="57">AA444</f>
        <v>0.84</v>
      </c>
      <c r="AB445" s="402">
        <f t="shared" ref="AB445:AL445" si="58">AB444</f>
        <v>0</v>
      </c>
      <c r="AC445" s="402">
        <f t="shared" si="58"/>
        <v>0</v>
      </c>
      <c r="AD445" s="402">
        <f t="shared" si="58"/>
        <v>0</v>
      </c>
      <c r="AE445" s="402">
        <f t="shared" si="58"/>
        <v>0</v>
      </c>
      <c r="AF445" s="402">
        <f t="shared" si="58"/>
        <v>0</v>
      </c>
      <c r="AG445" s="402">
        <f t="shared" si="58"/>
        <v>0</v>
      </c>
      <c r="AH445" s="402">
        <f t="shared" si="58"/>
        <v>0</v>
      </c>
      <c r="AI445" s="402">
        <f t="shared" si="58"/>
        <v>0</v>
      </c>
      <c r="AJ445" s="402">
        <f t="shared" si="58"/>
        <v>0</v>
      </c>
      <c r="AK445" s="402">
        <f t="shared" si="58"/>
        <v>0</v>
      </c>
      <c r="AL445" s="402">
        <f t="shared" si="58"/>
        <v>0</v>
      </c>
      <c r="AM445" s="309"/>
    </row>
    <row r="446" spans="1:39" ht="16" outlineLevel="1">
      <c r="B446" s="308"/>
      <c r="C446" s="310"/>
      <c r="D446" s="736"/>
      <c r="E446" s="736"/>
      <c r="F446" s="736"/>
      <c r="G446" s="736"/>
      <c r="H446" s="736"/>
      <c r="I446" s="736"/>
      <c r="J446" s="736"/>
      <c r="K446" s="736"/>
      <c r="L446" s="736"/>
      <c r="M446" s="736"/>
      <c r="N446" s="736"/>
      <c r="O446" s="736"/>
      <c r="P446" s="736"/>
      <c r="Q446" s="736"/>
      <c r="R446" s="736"/>
      <c r="S446" s="736"/>
      <c r="T446" s="736"/>
      <c r="U446" s="736"/>
      <c r="V446" s="736"/>
      <c r="W446" s="736"/>
      <c r="X446" s="736"/>
      <c r="Y446" s="756"/>
      <c r="Z446" s="756"/>
      <c r="AA446" s="756"/>
      <c r="AB446" s="407"/>
      <c r="AC446" s="407"/>
      <c r="AD446" s="407"/>
      <c r="AE446" s="407"/>
      <c r="AF446" s="407"/>
      <c r="AG446" s="407"/>
      <c r="AH446" s="407"/>
      <c r="AI446" s="407"/>
      <c r="AJ446" s="407"/>
      <c r="AK446" s="407"/>
      <c r="AL446" s="407"/>
      <c r="AM446" s="311"/>
    </row>
    <row r="447" spans="1:39" ht="17" outlineLevel="1">
      <c r="A447" s="500">
        <v>11</v>
      </c>
      <c r="B447" s="312" t="s">
        <v>15</v>
      </c>
      <c r="C447" s="289" t="s">
        <v>17</v>
      </c>
      <c r="D447" s="293">
        <v>394099.75699999998</v>
      </c>
      <c r="E447" s="293">
        <v>382815.24262999999</v>
      </c>
      <c r="F447" s="293">
        <v>345944.42402999999</v>
      </c>
      <c r="G447" s="293">
        <v>203940.54937300002</v>
      </c>
      <c r="H447" s="293">
        <v>203940.54937300002</v>
      </c>
      <c r="I447" s="293">
        <v>203940.54937300002</v>
      </c>
      <c r="J447" s="293">
        <v>203940.54937300002</v>
      </c>
      <c r="K447" s="293">
        <v>203606.41927300001</v>
      </c>
      <c r="L447" s="293">
        <v>203606.41927300001</v>
      </c>
      <c r="M447" s="293">
        <v>203606.41927300001</v>
      </c>
      <c r="N447" s="293">
        <v>12</v>
      </c>
      <c r="O447" s="293">
        <v>109.13800000000001</v>
      </c>
      <c r="P447" s="293">
        <v>106.24842261900001</v>
      </c>
      <c r="Q447" s="293">
        <v>96.423308599000009</v>
      </c>
      <c r="R447" s="293">
        <v>55.161266910999998</v>
      </c>
      <c r="S447" s="293">
        <v>55.161266910999998</v>
      </c>
      <c r="T447" s="293">
        <v>55.161266910999998</v>
      </c>
      <c r="U447" s="293">
        <v>55.161266910999998</v>
      </c>
      <c r="V447" s="293">
        <v>54.826898530999998</v>
      </c>
      <c r="W447" s="293">
        <v>54.826898530999998</v>
      </c>
      <c r="X447" s="293">
        <v>54.826898530999998</v>
      </c>
      <c r="Y447" s="747"/>
      <c r="Z447" s="747">
        <v>1</v>
      </c>
      <c r="AA447" s="747"/>
      <c r="AB447" s="406"/>
      <c r="AC447" s="406"/>
      <c r="AD447" s="406"/>
      <c r="AE447" s="406"/>
      <c r="AF447" s="406"/>
      <c r="AG447" s="406"/>
      <c r="AH447" s="406"/>
      <c r="AI447" s="406"/>
      <c r="AJ447" s="406"/>
      <c r="AK447" s="406"/>
      <c r="AL447" s="406"/>
      <c r="AM447" s="294">
        <f>SUM(Y447:AL447)</f>
        <v>1</v>
      </c>
    </row>
    <row r="448" spans="1:39" ht="16" outlineLevel="1">
      <c r="B448" s="292" t="s">
        <v>245</v>
      </c>
      <c r="C448" s="289" t="s">
        <v>155</v>
      </c>
      <c r="D448" s="293"/>
      <c r="E448" s="293"/>
      <c r="F448" s="293"/>
      <c r="G448" s="293"/>
      <c r="H448" s="293"/>
      <c r="I448" s="293"/>
      <c r="J448" s="293"/>
      <c r="K448" s="293"/>
      <c r="L448" s="293"/>
      <c r="M448" s="293"/>
      <c r="N448" s="293">
        <f>N447</f>
        <v>12</v>
      </c>
      <c r="O448" s="293"/>
      <c r="P448" s="293"/>
      <c r="Q448" s="293"/>
      <c r="R448" s="293"/>
      <c r="S448" s="293"/>
      <c r="T448" s="293"/>
      <c r="U448" s="293"/>
      <c r="V448" s="293"/>
      <c r="W448" s="293"/>
      <c r="X448" s="293"/>
      <c r="Y448" s="402">
        <f>Y447</f>
        <v>0</v>
      </c>
      <c r="Z448" s="402">
        <f>Z447</f>
        <v>1</v>
      </c>
      <c r="AA448" s="402">
        <f t="shared" ref="AA448:AL448" si="59">AA447</f>
        <v>0</v>
      </c>
      <c r="AB448" s="402">
        <f t="shared" si="59"/>
        <v>0</v>
      </c>
      <c r="AC448" s="402">
        <f t="shared" si="59"/>
        <v>0</v>
      </c>
      <c r="AD448" s="402">
        <f t="shared" si="59"/>
        <v>0</v>
      </c>
      <c r="AE448" s="402">
        <f t="shared" si="59"/>
        <v>0</v>
      </c>
      <c r="AF448" s="402">
        <f t="shared" si="59"/>
        <v>0</v>
      </c>
      <c r="AG448" s="402">
        <f t="shared" si="59"/>
        <v>0</v>
      </c>
      <c r="AH448" s="402">
        <f t="shared" si="59"/>
        <v>0</v>
      </c>
      <c r="AI448" s="402">
        <f t="shared" si="59"/>
        <v>0</v>
      </c>
      <c r="AJ448" s="402">
        <f t="shared" si="59"/>
        <v>0</v>
      </c>
      <c r="AK448" s="402">
        <f t="shared" si="59"/>
        <v>0</v>
      </c>
      <c r="AL448" s="402">
        <f t="shared" si="59"/>
        <v>0</v>
      </c>
      <c r="AM448" s="309"/>
    </row>
    <row r="449" spans="1:39" ht="16" outlineLevel="1">
      <c r="B449" s="312"/>
      <c r="C449" s="310"/>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407"/>
      <c r="Z449" s="408"/>
      <c r="AA449" s="407"/>
      <c r="AB449" s="407"/>
      <c r="AC449" s="407"/>
      <c r="AD449" s="407"/>
      <c r="AE449" s="407"/>
      <c r="AF449" s="407"/>
      <c r="AG449" s="407"/>
      <c r="AH449" s="407"/>
      <c r="AI449" s="407"/>
      <c r="AJ449" s="407"/>
      <c r="AK449" s="407"/>
      <c r="AL449" s="407"/>
      <c r="AM449" s="311"/>
    </row>
    <row r="450" spans="1:39" ht="16" hidden="1" outlineLevel="1">
      <c r="B450" s="312"/>
      <c r="C450" s="289"/>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406"/>
      <c r="Z450" s="406"/>
      <c r="AA450" s="460"/>
      <c r="AB450" s="406"/>
      <c r="AC450" s="406"/>
      <c r="AD450" s="406"/>
      <c r="AE450" s="406"/>
      <c r="AF450" s="406"/>
      <c r="AG450" s="406"/>
      <c r="AH450" s="406"/>
      <c r="AI450" s="406"/>
      <c r="AJ450" s="406"/>
      <c r="AK450" s="406"/>
      <c r="AL450" s="406"/>
      <c r="AM450" s="294"/>
    </row>
    <row r="451" spans="1:39" ht="16" hidden="1" outlineLevel="1">
      <c r="B451" s="292"/>
      <c r="C451" s="289"/>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402"/>
      <c r="Z451" s="402"/>
      <c r="AA451" s="402"/>
      <c r="AB451" s="402"/>
      <c r="AC451" s="402"/>
      <c r="AD451" s="402"/>
      <c r="AE451" s="402"/>
      <c r="AF451" s="402"/>
      <c r="AG451" s="402"/>
      <c r="AH451" s="402"/>
      <c r="AI451" s="402"/>
      <c r="AJ451" s="402"/>
      <c r="AK451" s="402"/>
      <c r="AL451" s="402"/>
      <c r="AM451" s="309"/>
    </row>
    <row r="452" spans="1:39" ht="16" hidden="1" outlineLevel="1">
      <c r="B452" s="312"/>
      <c r="C452" s="310"/>
      <c r="D452" s="314"/>
      <c r="E452" s="314"/>
      <c r="F452" s="314"/>
      <c r="G452" s="314"/>
      <c r="H452" s="314"/>
      <c r="I452" s="314"/>
      <c r="J452" s="314"/>
      <c r="K452" s="314"/>
      <c r="L452" s="314"/>
      <c r="M452" s="314"/>
      <c r="N452" s="289"/>
      <c r="O452" s="314"/>
      <c r="P452" s="314"/>
      <c r="Q452" s="314"/>
      <c r="R452" s="314"/>
      <c r="S452" s="314"/>
      <c r="T452" s="314"/>
      <c r="U452" s="314"/>
      <c r="V452" s="314"/>
      <c r="W452" s="314"/>
      <c r="X452" s="314"/>
      <c r="Y452" s="407"/>
      <c r="Z452" s="408"/>
      <c r="AA452" s="407"/>
      <c r="AB452" s="407"/>
      <c r="AC452" s="407"/>
      <c r="AD452" s="407"/>
      <c r="AE452" s="407"/>
      <c r="AF452" s="407"/>
      <c r="AG452" s="407"/>
      <c r="AH452" s="407"/>
      <c r="AI452" s="407"/>
      <c r="AJ452" s="407"/>
      <c r="AK452" s="407"/>
      <c r="AL452" s="407"/>
      <c r="AM452" s="311"/>
    </row>
    <row r="453" spans="1:39" ht="16" hidden="1" outlineLevel="1">
      <c r="B453" s="312"/>
      <c r="C453" s="289"/>
      <c r="D453" s="293"/>
      <c r="E453" s="293"/>
      <c r="F453" s="293"/>
      <c r="G453" s="293"/>
      <c r="H453" s="293"/>
      <c r="I453" s="293"/>
      <c r="J453" s="293"/>
      <c r="K453" s="293"/>
      <c r="L453" s="293"/>
      <c r="M453" s="293"/>
      <c r="N453" s="293"/>
      <c r="O453" s="293"/>
      <c r="P453" s="293"/>
      <c r="Q453" s="293"/>
      <c r="R453" s="293"/>
      <c r="S453" s="293"/>
      <c r="T453" s="293"/>
      <c r="U453" s="293"/>
      <c r="V453" s="293"/>
      <c r="W453" s="293"/>
      <c r="X453" s="293"/>
      <c r="Y453" s="406"/>
      <c r="Z453" s="406"/>
      <c r="AA453" s="406"/>
      <c r="AB453" s="406"/>
      <c r="AC453" s="406"/>
      <c r="AD453" s="406"/>
      <c r="AE453" s="406"/>
      <c r="AF453" s="406"/>
      <c r="AG453" s="406"/>
      <c r="AH453" s="406"/>
      <c r="AI453" s="406"/>
      <c r="AJ453" s="406"/>
      <c r="AK453" s="406"/>
      <c r="AL453" s="406"/>
      <c r="AM453" s="294"/>
    </row>
    <row r="454" spans="1:39" ht="16" hidden="1" outlineLevel="1">
      <c r="B454" s="292"/>
      <c r="C454" s="289"/>
      <c r="D454" s="293"/>
      <c r="E454" s="293"/>
      <c r="F454" s="293"/>
      <c r="G454" s="293"/>
      <c r="H454" s="293"/>
      <c r="I454" s="293"/>
      <c r="J454" s="293"/>
      <c r="K454" s="293"/>
      <c r="L454" s="293"/>
      <c r="M454" s="293"/>
      <c r="N454" s="293"/>
      <c r="O454" s="293"/>
      <c r="P454" s="293"/>
      <c r="Q454" s="293"/>
      <c r="R454" s="293"/>
      <c r="S454" s="293"/>
      <c r="T454" s="293"/>
      <c r="U454" s="293"/>
      <c r="V454" s="293"/>
      <c r="W454" s="293"/>
      <c r="X454" s="293"/>
      <c r="Y454" s="402"/>
      <c r="Z454" s="402"/>
      <c r="AA454" s="402"/>
      <c r="AB454" s="402"/>
      <c r="AC454" s="402"/>
      <c r="AD454" s="402"/>
      <c r="AE454" s="402"/>
      <c r="AF454" s="402"/>
      <c r="AG454" s="402"/>
      <c r="AH454" s="402"/>
      <c r="AI454" s="402"/>
      <c r="AJ454" s="402"/>
      <c r="AK454" s="402"/>
      <c r="AL454" s="402"/>
      <c r="AM454" s="309"/>
    </row>
    <row r="455" spans="1:39" ht="16" hidden="1" outlineLevel="1">
      <c r="B455" s="312"/>
      <c r="C455" s="310"/>
      <c r="D455" s="314"/>
      <c r="E455" s="314"/>
      <c r="F455" s="314"/>
      <c r="G455" s="314"/>
      <c r="H455" s="314"/>
      <c r="I455" s="314"/>
      <c r="J455" s="314"/>
      <c r="K455" s="314"/>
      <c r="L455" s="314"/>
      <c r="M455" s="314"/>
      <c r="N455" s="289"/>
      <c r="O455" s="314"/>
      <c r="P455" s="314"/>
      <c r="Q455" s="314"/>
      <c r="R455" s="314"/>
      <c r="S455" s="314"/>
      <c r="T455" s="314"/>
      <c r="U455" s="314"/>
      <c r="V455" s="314"/>
      <c r="W455" s="314"/>
      <c r="X455" s="314"/>
      <c r="Y455" s="407"/>
      <c r="Z455" s="407"/>
      <c r="AA455" s="407"/>
      <c r="AB455" s="407"/>
      <c r="AC455" s="407"/>
      <c r="AD455" s="407"/>
      <c r="AE455" s="407"/>
      <c r="AF455" s="407"/>
      <c r="AG455" s="407"/>
      <c r="AH455" s="407"/>
      <c r="AI455" s="407"/>
      <c r="AJ455" s="407"/>
      <c r="AK455" s="407"/>
      <c r="AL455" s="407"/>
      <c r="AM455" s="311"/>
    </row>
    <row r="456" spans="1:39" ht="16" hidden="1" outlineLevel="1">
      <c r="B456" s="312"/>
      <c r="C456" s="289"/>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406"/>
      <c r="Z456" s="406"/>
      <c r="AA456" s="460"/>
      <c r="AB456" s="406"/>
      <c r="AC456" s="406"/>
      <c r="AD456" s="406"/>
      <c r="AE456" s="406"/>
      <c r="AF456" s="406"/>
      <c r="AG456" s="406"/>
      <c r="AH456" s="406"/>
      <c r="AI456" s="406"/>
      <c r="AJ456" s="406"/>
      <c r="AK456" s="406"/>
      <c r="AL456" s="406"/>
      <c r="AM456" s="294"/>
    </row>
    <row r="457" spans="1:39" ht="16" hidden="1" outlineLevel="1">
      <c r="B457" s="292"/>
      <c r="C457" s="289"/>
      <c r="D457" s="293"/>
      <c r="E457" s="293"/>
      <c r="F457" s="293"/>
      <c r="G457" s="293"/>
      <c r="H457" s="293"/>
      <c r="I457" s="293"/>
      <c r="J457" s="293"/>
      <c r="K457" s="293"/>
      <c r="L457" s="293"/>
      <c r="M457" s="293"/>
      <c r="N457" s="293"/>
      <c r="O457" s="293"/>
      <c r="P457" s="293"/>
      <c r="Q457" s="293"/>
      <c r="R457" s="293"/>
      <c r="S457" s="293"/>
      <c r="T457" s="293"/>
      <c r="U457" s="293"/>
      <c r="V457" s="293"/>
      <c r="W457" s="293"/>
      <c r="X457" s="293"/>
      <c r="Y457" s="402"/>
      <c r="Z457" s="402"/>
      <c r="AA457" s="402"/>
      <c r="AB457" s="402"/>
      <c r="AC457" s="402"/>
      <c r="AD457" s="402"/>
      <c r="AE457" s="402"/>
      <c r="AF457" s="402"/>
      <c r="AG457" s="402"/>
      <c r="AH457" s="402"/>
      <c r="AI457" s="402"/>
      <c r="AJ457" s="402"/>
      <c r="AK457" s="402"/>
      <c r="AL457" s="402"/>
      <c r="AM457" s="309"/>
    </row>
    <row r="458" spans="1:39" ht="16" hidden="1" outlineLevel="1">
      <c r="B458" s="312"/>
      <c r="C458" s="310"/>
      <c r="D458" s="314"/>
      <c r="E458" s="314"/>
      <c r="F458" s="314"/>
      <c r="G458" s="314"/>
      <c r="H458" s="314"/>
      <c r="I458" s="314"/>
      <c r="J458" s="314"/>
      <c r="K458" s="314"/>
      <c r="L458" s="314"/>
      <c r="M458" s="314"/>
      <c r="N458" s="289"/>
      <c r="O458" s="314"/>
      <c r="P458" s="314"/>
      <c r="Q458" s="314"/>
      <c r="R458" s="314"/>
      <c r="S458" s="314"/>
      <c r="T458" s="314"/>
      <c r="U458" s="314"/>
      <c r="V458" s="314"/>
      <c r="W458" s="314"/>
      <c r="X458" s="314"/>
      <c r="Y458" s="407"/>
      <c r="Z458" s="408"/>
      <c r="AA458" s="407"/>
      <c r="AB458" s="407"/>
      <c r="AC458" s="407"/>
      <c r="AD458" s="407"/>
      <c r="AE458" s="407"/>
      <c r="AF458" s="407"/>
      <c r="AG458" s="407"/>
      <c r="AH458" s="407"/>
      <c r="AI458" s="407"/>
      <c r="AJ458" s="407"/>
      <c r="AK458" s="407"/>
      <c r="AL458" s="407"/>
      <c r="AM458" s="311"/>
    </row>
    <row r="459" spans="1:39" s="281" customFormat="1" ht="16" hidden="1" outlineLevel="1">
      <c r="A459" s="500"/>
      <c r="B459" s="312"/>
      <c r="C459" s="289"/>
      <c r="D459" s="293"/>
      <c r="E459" s="293"/>
      <c r="F459" s="293"/>
      <c r="G459" s="293"/>
      <c r="H459" s="293"/>
      <c r="I459" s="293"/>
      <c r="J459" s="293"/>
      <c r="K459" s="293"/>
      <c r="L459" s="293"/>
      <c r="M459" s="293"/>
      <c r="N459" s="289"/>
      <c r="O459" s="293"/>
      <c r="P459" s="293"/>
      <c r="Q459" s="293"/>
      <c r="R459" s="293"/>
      <c r="S459" s="293"/>
      <c r="T459" s="293"/>
      <c r="U459" s="293"/>
      <c r="V459" s="293"/>
      <c r="W459" s="293"/>
      <c r="X459" s="293"/>
      <c r="Y459" s="406"/>
      <c r="Z459" s="406"/>
      <c r="AA459" s="406"/>
      <c r="AB459" s="406"/>
      <c r="AC459" s="406"/>
      <c r="AD459" s="406"/>
      <c r="AE459" s="406"/>
      <c r="AF459" s="406"/>
      <c r="AG459" s="406"/>
      <c r="AH459" s="406"/>
      <c r="AI459" s="406"/>
      <c r="AJ459" s="406"/>
      <c r="AK459" s="406"/>
      <c r="AL459" s="406"/>
      <c r="AM459" s="294"/>
    </row>
    <row r="460" spans="1:39" s="281" customFormat="1" ht="16" hidden="1" outlineLevel="1">
      <c r="A460" s="500"/>
      <c r="B460" s="312"/>
      <c r="C460" s="289"/>
      <c r="D460" s="293"/>
      <c r="E460" s="293"/>
      <c r="F460" s="293"/>
      <c r="G460" s="293"/>
      <c r="H460" s="293"/>
      <c r="I460" s="293"/>
      <c r="J460" s="293"/>
      <c r="K460" s="293"/>
      <c r="L460" s="293"/>
      <c r="M460" s="293"/>
      <c r="N460" s="289"/>
      <c r="O460" s="293"/>
      <c r="P460" s="293"/>
      <c r="Q460" s="293"/>
      <c r="R460" s="293"/>
      <c r="S460" s="293"/>
      <c r="T460" s="293"/>
      <c r="U460" s="293"/>
      <c r="V460" s="293"/>
      <c r="W460" s="293"/>
      <c r="X460" s="293"/>
      <c r="Y460" s="402"/>
      <c r="Z460" s="402"/>
      <c r="AA460" s="402"/>
      <c r="AB460" s="402"/>
      <c r="AC460" s="402"/>
      <c r="AD460" s="402"/>
      <c r="AE460" s="402"/>
      <c r="AF460" s="402"/>
      <c r="AG460" s="402"/>
      <c r="AH460" s="402"/>
      <c r="AI460" s="402"/>
      <c r="AJ460" s="402"/>
      <c r="AK460" s="402"/>
      <c r="AL460" s="402"/>
      <c r="AM460" s="309"/>
    </row>
    <row r="461" spans="1:39" s="281" customFormat="1" ht="16" hidden="1" outlineLevel="1">
      <c r="A461" s="500"/>
      <c r="B461" s="312"/>
      <c r="C461" s="310"/>
      <c r="D461" s="314"/>
      <c r="E461" s="314"/>
      <c r="F461" s="314"/>
      <c r="G461" s="314"/>
      <c r="H461" s="314"/>
      <c r="I461" s="314"/>
      <c r="J461" s="314"/>
      <c r="K461" s="314"/>
      <c r="L461" s="314"/>
      <c r="M461" s="314"/>
      <c r="N461" s="289"/>
      <c r="O461" s="314"/>
      <c r="P461" s="314"/>
      <c r="Q461" s="314"/>
      <c r="R461" s="314"/>
      <c r="S461" s="314"/>
      <c r="T461" s="314"/>
      <c r="U461" s="314"/>
      <c r="V461" s="314"/>
      <c r="W461" s="314"/>
      <c r="X461" s="314"/>
      <c r="Y461" s="409"/>
      <c r="Z461" s="407"/>
      <c r="AA461" s="407"/>
      <c r="AB461" s="407"/>
      <c r="AC461" s="407"/>
      <c r="AD461" s="407"/>
      <c r="AE461" s="407"/>
      <c r="AF461" s="407"/>
      <c r="AG461" s="407"/>
      <c r="AH461" s="407"/>
      <c r="AI461" s="407"/>
      <c r="AJ461" s="407"/>
      <c r="AK461" s="407"/>
      <c r="AL461" s="407"/>
      <c r="AM461" s="311"/>
    </row>
    <row r="462" spans="1:39" s="281" customFormat="1" ht="16" hidden="1" outlineLevel="1">
      <c r="A462" s="500"/>
      <c r="B462" s="312"/>
      <c r="C462" s="289"/>
      <c r="D462" s="293"/>
      <c r="E462" s="293"/>
      <c r="F462" s="293"/>
      <c r="G462" s="293"/>
      <c r="H462" s="293"/>
      <c r="I462" s="293"/>
      <c r="J462" s="293"/>
      <c r="K462" s="293"/>
      <c r="L462" s="293"/>
      <c r="M462" s="293"/>
      <c r="N462" s="289"/>
      <c r="O462" s="293"/>
      <c r="P462" s="293"/>
      <c r="Q462" s="293"/>
      <c r="R462" s="293"/>
      <c r="S462" s="293"/>
      <c r="T462" s="293"/>
      <c r="U462" s="293"/>
      <c r="V462" s="293"/>
      <c r="W462" s="293"/>
      <c r="X462" s="293"/>
      <c r="Y462" s="406"/>
      <c r="Z462" s="406"/>
      <c r="AA462" s="406"/>
      <c r="AB462" s="406"/>
      <c r="AC462" s="406"/>
      <c r="AD462" s="406"/>
      <c r="AE462" s="406"/>
      <c r="AF462" s="406"/>
      <c r="AG462" s="406"/>
      <c r="AH462" s="406"/>
      <c r="AI462" s="406"/>
      <c r="AJ462" s="406"/>
      <c r="AK462" s="406"/>
      <c r="AL462" s="406"/>
      <c r="AM462" s="294"/>
    </row>
    <row r="463" spans="1:39" s="281" customFormat="1" ht="16" hidden="1" outlineLevel="1">
      <c r="A463" s="500"/>
      <c r="B463" s="312"/>
      <c r="C463" s="289"/>
      <c r="D463" s="293"/>
      <c r="E463" s="293"/>
      <c r="F463" s="293"/>
      <c r="G463" s="293"/>
      <c r="H463" s="293"/>
      <c r="I463" s="293"/>
      <c r="J463" s="293"/>
      <c r="K463" s="293"/>
      <c r="L463" s="293"/>
      <c r="M463" s="293"/>
      <c r="N463" s="289"/>
      <c r="O463" s="293"/>
      <c r="P463" s="293"/>
      <c r="Q463" s="293"/>
      <c r="R463" s="293"/>
      <c r="S463" s="293"/>
      <c r="T463" s="293"/>
      <c r="U463" s="293"/>
      <c r="V463" s="293"/>
      <c r="W463" s="293"/>
      <c r="X463" s="293"/>
      <c r="Y463" s="402"/>
      <c r="Z463" s="402"/>
      <c r="AA463" s="402"/>
      <c r="AB463" s="402"/>
      <c r="AC463" s="402"/>
      <c r="AD463" s="402"/>
      <c r="AE463" s="402"/>
      <c r="AF463" s="402"/>
      <c r="AG463" s="402"/>
      <c r="AH463" s="402"/>
      <c r="AI463" s="402"/>
      <c r="AJ463" s="402"/>
      <c r="AK463" s="402"/>
      <c r="AL463" s="402"/>
      <c r="AM463" s="309"/>
    </row>
    <row r="464" spans="1:39" s="281" customFormat="1" ht="16" hidden="1" outlineLevel="1">
      <c r="A464" s="500"/>
      <c r="B464" s="312"/>
      <c r="C464" s="310"/>
      <c r="D464" s="314"/>
      <c r="E464" s="314"/>
      <c r="F464" s="314"/>
      <c r="G464" s="314"/>
      <c r="H464" s="314"/>
      <c r="I464" s="314"/>
      <c r="J464" s="314"/>
      <c r="K464" s="314"/>
      <c r="L464" s="314"/>
      <c r="M464" s="314"/>
      <c r="N464" s="289"/>
      <c r="O464" s="314"/>
      <c r="P464" s="314"/>
      <c r="Q464" s="314"/>
      <c r="R464" s="314"/>
      <c r="S464" s="314"/>
      <c r="T464" s="314"/>
      <c r="U464" s="314"/>
      <c r="V464" s="314"/>
      <c r="W464" s="314"/>
      <c r="X464" s="314"/>
      <c r="Y464" s="409"/>
      <c r="Z464" s="407"/>
      <c r="AA464" s="407"/>
      <c r="AB464" s="407"/>
      <c r="AC464" s="407"/>
      <c r="AD464" s="407"/>
      <c r="AE464" s="407"/>
      <c r="AF464" s="407"/>
      <c r="AG464" s="407"/>
      <c r="AH464" s="407"/>
      <c r="AI464" s="407"/>
      <c r="AJ464" s="407"/>
      <c r="AK464" s="407"/>
      <c r="AL464" s="407"/>
      <c r="AM464" s="311"/>
    </row>
    <row r="465" spans="1:39" ht="17" outlineLevel="1">
      <c r="A465" s="500">
        <v>17</v>
      </c>
      <c r="B465" s="312" t="s">
        <v>7</v>
      </c>
      <c r="C465" s="289" t="s">
        <v>17</v>
      </c>
      <c r="D465" s="293"/>
      <c r="E465" s="293"/>
      <c r="F465" s="293"/>
      <c r="G465" s="293"/>
      <c r="H465" s="293"/>
      <c r="I465" s="293"/>
      <c r="J465" s="293"/>
      <c r="K465" s="293"/>
      <c r="L465" s="293"/>
      <c r="M465" s="293"/>
      <c r="N465" s="289"/>
      <c r="O465" s="293">
        <v>47.061</v>
      </c>
      <c r="P465" s="293"/>
      <c r="Q465" s="293"/>
      <c r="R465" s="293"/>
      <c r="S465" s="293"/>
      <c r="T465" s="293"/>
      <c r="U465" s="293"/>
      <c r="V465" s="293"/>
      <c r="W465" s="293"/>
      <c r="X465" s="293"/>
      <c r="Y465" s="406"/>
      <c r="Z465" s="406"/>
      <c r="AA465" s="406"/>
      <c r="AB465" s="406"/>
      <c r="AC465" s="406"/>
      <c r="AD465" s="406"/>
      <c r="AE465" s="406"/>
      <c r="AF465" s="406"/>
      <c r="AG465" s="406"/>
      <c r="AH465" s="406"/>
      <c r="AI465" s="406"/>
      <c r="AJ465" s="406"/>
      <c r="AK465" s="406"/>
      <c r="AL465" s="406"/>
      <c r="AM465" s="294">
        <f>SUM(Y465:AL465)</f>
        <v>0</v>
      </c>
    </row>
    <row r="466" spans="1:39" ht="16" outlineLevel="1">
      <c r="B466" s="292" t="s">
        <v>245</v>
      </c>
      <c r="C466" s="289" t="s">
        <v>155</v>
      </c>
      <c r="D466" s="293"/>
      <c r="E466" s="293"/>
      <c r="F466" s="293"/>
      <c r="G466" s="293"/>
      <c r="H466" s="293"/>
      <c r="I466" s="293"/>
      <c r="J466" s="293"/>
      <c r="K466" s="293"/>
      <c r="L466" s="293"/>
      <c r="M466" s="293"/>
      <c r="N466" s="289"/>
      <c r="O466" s="293"/>
      <c r="P466" s="293"/>
      <c r="Q466" s="293"/>
      <c r="R466" s="293"/>
      <c r="S466" s="293"/>
      <c r="T466" s="293"/>
      <c r="U466" s="293"/>
      <c r="V466" s="293"/>
      <c r="W466" s="293"/>
      <c r="X466" s="293"/>
      <c r="Y466" s="402">
        <f>Y465</f>
        <v>0</v>
      </c>
      <c r="Z466" s="402">
        <f>Z465</f>
        <v>0</v>
      </c>
      <c r="AA466" s="402">
        <f t="shared" ref="AA466:AL466" si="60">AA465</f>
        <v>0</v>
      </c>
      <c r="AB466" s="402">
        <f t="shared" si="60"/>
        <v>0</v>
      </c>
      <c r="AC466" s="402">
        <f t="shared" si="60"/>
        <v>0</v>
      </c>
      <c r="AD466" s="402">
        <f t="shared" si="60"/>
        <v>0</v>
      </c>
      <c r="AE466" s="402">
        <f t="shared" si="60"/>
        <v>0</v>
      </c>
      <c r="AF466" s="402">
        <f t="shared" si="60"/>
        <v>0</v>
      </c>
      <c r="AG466" s="402">
        <f t="shared" si="60"/>
        <v>0</v>
      </c>
      <c r="AH466" s="402">
        <f t="shared" si="60"/>
        <v>0</v>
      </c>
      <c r="AI466" s="402">
        <f t="shared" si="60"/>
        <v>0</v>
      </c>
      <c r="AJ466" s="402">
        <f t="shared" si="60"/>
        <v>0</v>
      </c>
      <c r="AK466" s="402">
        <f t="shared" si="60"/>
        <v>0</v>
      </c>
      <c r="AL466" s="402">
        <f t="shared" si="60"/>
        <v>0</v>
      </c>
      <c r="AM466" s="309"/>
    </row>
    <row r="467" spans="1:39" ht="16" outlineLevel="1">
      <c r="B467" s="313"/>
      <c r="C467" s="303"/>
      <c r="D467" s="289"/>
      <c r="E467" s="289"/>
      <c r="F467" s="289"/>
      <c r="G467" s="289"/>
      <c r="H467" s="289"/>
      <c r="I467" s="289"/>
      <c r="J467" s="289"/>
      <c r="K467" s="289"/>
      <c r="L467" s="289"/>
      <c r="M467" s="289"/>
      <c r="N467" s="289"/>
      <c r="O467" s="289"/>
      <c r="P467" s="289"/>
      <c r="Q467" s="289"/>
      <c r="R467" s="289"/>
      <c r="S467" s="289"/>
      <c r="T467" s="289"/>
      <c r="U467" s="289"/>
      <c r="V467" s="289"/>
      <c r="W467" s="289"/>
      <c r="X467" s="289"/>
      <c r="Y467" s="410"/>
      <c r="Z467" s="411"/>
      <c r="AA467" s="411"/>
      <c r="AB467" s="411"/>
      <c r="AC467" s="411"/>
      <c r="AD467" s="411"/>
      <c r="AE467" s="411"/>
      <c r="AF467" s="411"/>
      <c r="AG467" s="411"/>
      <c r="AH467" s="411"/>
      <c r="AI467" s="411"/>
      <c r="AJ467" s="411"/>
      <c r="AK467" s="411"/>
      <c r="AL467" s="411"/>
      <c r="AM467" s="315"/>
    </row>
    <row r="468" spans="1:39" ht="16" outlineLevel="1">
      <c r="A468" s="501"/>
      <c r="B468" s="286" t="s">
        <v>8</v>
      </c>
      <c r="C468" s="287"/>
      <c r="D468" s="287"/>
      <c r="E468" s="287"/>
      <c r="F468" s="287"/>
      <c r="G468" s="287"/>
      <c r="H468" s="287"/>
      <c r="I468" s="287"/>
      <c r="J468" s="287"/>
      <c r="K468" s="287"/>
      <c r="L468" s="287"/>
      <c r="M468" s="287"/>
      <c r="N468" s="288"/>
      <c r="O468" s="287"/>
      <c r="P468" s="287"/>
      <c r="Q468" s="287"/>
      <c r="R468" s="287"/>
      <c r="S468" s="287"/>
      <c r="T468" s="287"/>
      <c r="U468" s="287"/>
      <c r="V468" s="287"/>
      <c r="W468" s="287"/>
      <c r="X468" s="287"/>
      <c r="Y468" s="405"/>
      <c r="Z468" s="405"/>
      <c r="AA468" s="405"/>
      <c r="AB468" s="405"/>
      <c r="AC468" s="405"/>
      <c r="AD468" s="405"/>
      <c r="AE468" s="405"/>
      <c r="AF468" s="405"/>
      <c r="AG468" s="405"/>
      <c r="AH468" s="405"/>
      <c r="AI468" s="405"/>
      <c r="AJ468" s="405"/>
      <c r="AK468" s="405"/>
      <c r="AL468" s="405"/>
      <c r="AM468" s="290"/>
    </row>
    <row r="469" spans="1:39" ht="17" outlineLevel="1">
      <c r="A469" s="500">
        <v>18</v>
      </c>
      <c r="B469" s="313" t="s">
        <v>9</v>
      </c>
      <c r="C469" s="289" t="s">
        <v>17</v>
      </c>
      <c r="D469" s="293">
        <v>3316500</v>
      </c>
      <c r="E469" s="293">
        <v>3316500</v>
      </c>
      <c r="F469" s="293">
        <v>3316500</v>
      </c>
      <c r="G469" s="293">
        <v>3316500</v>
      </c>
      <c r="H469" s="293">
        <v>3316500</v>
      </c>
      <c r="I469" s="293">
        <v>3316500</v>
      </c>
      <c r="J469" s="293">
        <v>3316500</v>
      </c>
      <c r="K469" s="293">
        <v>3316500</v>
      </c>
      <c r="L469" s="293">
        <v>3316500</v>
      </c>
      <c r="M469" s="293">
        <v>3316500</v>
      </c>
      <c r="N469" s="293">
        <v>12</v>
      </c>
      <c r="O469" s="293">
        <v>333</v>
      </c>
      <c r="P469" s="293">
        <v>333</v>
      </c>
      <c r="Q469" s="293">
        <v>333</v>
      </c>
      <c r="R469" s="293">
        <v>333</v>
      </c>
      <c r="S469" s="293">
        <v>333</v>
      </c>
      <c r="T469" s="293">
        <v>333</v>
      </c>
      <c r="U469" s="293">
        <v>333</v>
      </c>
      <c r="V469" s="293">
        <v>333</v>
      </c>
      <c r="W469" s="293">
        <v>333</v>
      </c>
      <c r="X469" s="293">
        <v>333</v>
      </c>
      <c r="Y469" s="758">
        <v>0</v>
      </c>
      <c r="Z469" s="758">
        <v>0</v>
      </c>
      <c r="AA469" s="758">
        <v>1</v>
      </c>
      <c r="AB469" s="406"/>
      <c r="AC469" s="406"/>
      <c r="AD469" s="406"/>
      <c r="AE469" s="406"/>
      <c r="AF469" s="406"/>
      <c r="AG469" s="406"/>
      <c r="AH469" s="406"/>
      <c r="AI469" s="406"/>
      <c r="AJ469" s="406"/>
      <c r="AK469" s="406"/>
      <c r="AL469" s="406"/>
      <c r="AM469" s="294">
        <f>SUM(Y469:AL469)</f>
        <v>1</v>
      </c>
    </row>
    <row r="470" spans="1:39" ht="16" outlineLevel="1">
      <c r="B470" s="292" t="s">
        <v>245</v>
      </c>
      <c r="C470" s="289" t="s">
        <v>155</v>
      </c>
      <c r="D470" s="293">
        <v>0</v>
      </c>
      <c r="E470" s="293">
        <v>0</v>
      </c>
      <c r="F470" s="293">
        <v>0</v>
      </c>
      <c r="G470" s="293">
        <v>0</v>
      </c>
      <c r="H470" s="293"/>
      <c r="I470" s="293"/>
      <c r="J470" s="293"/>
      <c r="K470" s="293"/>
      <c r="L470" s="293"/>
      <c r="M470" s="293"/>
      <c r="N470" s="293">
        <f>N469</f>
        <v>12</v>
      </c>
      <c r="O470" s="293">
        <v>0</v>
      </c>
      <c r="P470" s="293">
        <v>0</v>
      </c>
      <c r="Q470" s="293">
        <v>0</v>
      </c>
      <c r="R470" s="293">
        <v>0</v>
      </c>
      <c r="S470" s="293"/>
      <c r="T470" s="293"/>
      <c r="U470" s="293"/>
      <c r="V470" s="293"/>
      <c r="W470" s="293"/>
      <c r="X470" s="293"/>
      <c r="Y470" s="753">
        <f>Y469</f>
        <v>0</v>
      </c>
      <c r="Z470" s="753">
        <f>Z469</f>
        <v>0</v>
      </c>
      <c r="AA470" s="753">
        <f t="shared" ref="AA470" si="61">AA469</f>
        <v>1</v>
      </c>
      <c r="AB470" s="402">
        <f t="shared" ref="AB470:AL470" si="62">AB469</f>
        <v>0</v>
      </c>
      <c r="AC470" s="402">
        <f t="shared" si="62"/>
        <v>0</v>
      </c>
      <c r="AD470" s="402">
        <f t="shared" si="62"/>
        <v>0</v>
      </c>
      <c r="AE470" s="402">
        <f t="shared" si="62"/>
        <v>0</v>
      </c>
      <c r="AF470" s="402">
        <f t="shared" si="62"/>
        <v>0</v>
      </c>
      <c r="AG470" s="402">
        <f t="shared" si="62"/>
        <v>0</v>
      </c>
      <c r="AH470" s="402">
        <f t="shared" si="62"/>
        <v>0</v>
      </c>
      <c r="AI470" s="402">
        <f t="shared" si="62"/>
        <v>0</v>
      </c>
      <c r="AJ470" s="402">
        <f t="shared" si="62"/>
        <v>0</v>
      </c>
      <c r="AK470" s="402">
        <f t="shared" si="62"/>
        <v>0</v>
      </c>
      <c r="AL470" s="402">
        <f t="shared" si="62"/>
        <v>0</v>
      </c>
      <c r="AM470" s="295"/>
    </row>
    <row r="471" spans="1:39" ht="16" hidden="1" outlineLevel="1">
      <c r="A471" s="503"/>
      <c r="B471" s="313"/>
      <c r="C471" s="303"/>
      <c r="D471" s="289"/>
      <c r="E471" s="289"/>
      <c r="F471" s="289"/>
      <c r="G471" s="289"/>
      <c r="H471" s="289"/>
      <c r="I471" s="289"/>
      <c r="J471" s="289"/>
      <c r="K471" s="289"/>
      <c r="L471" s="289"/>
      <c r="M471" s="289"/>
      <c r="N471" s="289"/>
      <c r="O471" s="289"/>
      <c r="P471" s="289"/>
      <c r="Q471" s="289"/>
      <c r="R471" s="289"/>
      <c r="S471" s="289"/>
      <c r="T471" s="289"/>
      <c r="U471" s="289"/>
      <c r="V471" s="289"/>
      <c r="W471" s="289"/>
      <c r="X471" s="289"/>
      <c r="Y471" s="403"/>
      <c r="Z471" s="412"/>
      <c r="AA471" s="412"/>
      <c r="AB471" s="412"/>
      <c r="AC471" s="412"/>
      <c r="AD471" s="412"/>
      <c r="AE471" s="412"/>
      <c r="AF471" s="412"/>
      <c r="AG471" s="412"/>
      <c r="AH471" s="412"/>
      <c r="AI471" s="412"/>
      <c r="AJ471" s="412"/>
      <c r="AK471" s="412"/>
      <c r="AL471" s="412"/>
      <c r="AM471" s="304"/>
    </row>
    <row r="472" spans="1:39" ht="16" hidden="1" outlineLevel="1">
      <c r="B472" s="313"/>
      <c r="C472" s="289"/>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01"/>
      <c r="Z472" s="406"/>
      <c r="AA472" s="406"/>
      <c r="AB472" s="406"/>
      <c r="AC472" s="406"/>
      <c r="AD472" s="406"/>
      <c r="AE472" s="406"/>
      <c r="AF472" s="406"/>
      <c r="AG472" s="406"/>
      <c r="AH472" s="406"/>
      <c r="AI472" s="406"/>
      <c r="AJ472" s="406"/>
      <c r="AK472" s="406"/>
      <c r="AL472" s="406"/>
      <c r="AM472" s="294"/>
    </row>
    <row r="473" spans="1:39" ht="16" hidden="1" outlineLevel="1">
      <c r="B473" s="292"/>
      <c r="C473" s="289"/>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02"/>
      <c r="Z473" s="402"/>
      <c r="AA473" s="402"/>
      <c r="AB473" s="402"/>
      <c r="AC473" s="402"/>
      <c r="AD473" s="402"/>
      <c r="AE473" s="402"/>
      <c r="AF473" s="402"/>
      <c r="AG473" s="402"/>
      <c r="AH473" s="402"/>
      <c r="AI473" s="402"/>
      <c r="AJ473" s="402"/>
      <c r="AK473" s="402"/>
      <c r="AL473" s="402"/>
      <c r="AM473" s="295"/>
    </row>
    <row r="474" spans="1:39" ht="16" outlineLevel="1">
      <c r="B474" s="313"/>
      <c r="C474" s="303"/>
      <c r="D474" s="289"/>
      <c r="E474" s="289"/>
      <c r="F474" s="289"/>
      <c r="G474" s="289"/>
      <c r="H474" s="289"/>
      <c r="I474" s="289"/>
      <c r="J474" s="289"/>
      <c r="K474" s="289"/>
      <c r="L474" s="289"/>
      <c r="M474" s="289"/>
      <c r="N474" s="289"/>
      <c r="O474" s="289"/>
      <c r="P474" s="289"/>
      <c r="Q474" s="289"/>
      <c r="R474" s="289"/>
      <c r="S474" s="289"/>
      <c r="T474" s="289"/>
      <c r="U474" s="289"/>
      <c r="V474" s="289"/>
      <c r="W474" s="289"/>
      <c r="X474" s="289"/>
      <c r="Y474" s="413"/>
      <c r="Z474" s="413"/>
      <c r="AA474" s="403"/>
      <c r="AB474" s="403"/>
      <c r="AC474" s="403"/>
      <c r="AD474" s="403"/>
      <c r="AE474" s="403"/>
      <c r="AF474" s="403"/>
      <c r="AG474" s="403"/>
      <c r="AH474" s="403"/>
      <c r="AI474" s="403"/>
      <c r="AJ474" s="403"/>
      <c r="AK474" s="403"/>
      <c r="AL474" s="403"/>
      <c r="AM474" s="304"/>
    </row>
    <row r="475" spans="1:39" ht="17" outlineLevel="1">
      <c r="A475" s="500">
        <v>20</v>
      </c>
      <c r="B475" s="313" t="s">
        <v>10</v>
      </c>
      <c r="C475" s="289" t="s">
        <v>17</v>
      </c>
      <c r="D475" s="293">
        <v>314228.43199999997</v>
      </c>
      <c r="E475" s="293">
        <v>314228.43229999999</v>
      </c>
      <c r="F475" s="293">
        <v>314228.43229999999</v>
      </c>
      <c r="G475" s="293">
        <v>314228.43229999999</v>
      </c>
      <c r="H475" s="293">
        <v>314228.43229999999</v>
      </c>
      <c r="I475" s="293">
        <v>314228.43229999999</v>
      </c>
      <c r="J475" s="293">
        <v>314228.43229999999</v>
      </c>
      <c r="K475" s="293">
        <v>314228.43229999999</v>
      </c>
      <c r="L475" s="293">
        <v>314228.43229999999</v>
      </c>
      <c r="M475" s="293">
        <v>314228.43229999999</v>
      </c>
      <c r="N475" s="293">
        <v>12</v>
      </c>
      <c r="O475" s="293">
        <v>22.597999999999999</v>
      </c>
      <c r="P475" s="293">
        <v>22.597520400000001</v>
      </c>
      <c r="Q475" s="293">
        <v>22.597520400000001</v>
      </c>
      <c r="R475" s="293">
        <v>22.597520400000001</v>
      </c>
      <c r="S475" s="293">
        <v>22.597520400000001</v>
      </c>
      <c r="T475" s="293">
        <v>22.597520400000001</v>
      </c>
      <c r="U475" s="293">
        <v>22.597520400000001</v>
      </c>
      <c r="V475" s="293">
        <v>22.597520400000001</v>
      </c>
      <c r="W475" s="293">
        <v>22.597520400000001</v>
      </c>
      <c r="X475" s="293">
        <v>22.597520400000001</v>
      </c>
      <c r="Y475" s="759">
        <v>0</v>
      </c>
      <c r="Z475" s="759">
        <v>0</v>
      </c>
      <c r="AA475" s="759">
        <v>1</v>
      </c>
      <c r="AB475" s="406"/>
      <c r="AC475" s="406"/>
      <c r="AD475" s="406"/>
      <c r="AE475" s="406"/>
      <c r="AF475" s="406"/>
      <c r="AG475" s="406"/>
      <c r="AH475" s="406"/>
      <c r="AI475" s="406"/>
      <c r="AJ475" s="406"/>
      <c r="AK475" s="406"/>
      <c r="AL475" s="406"/>
      <c r="AM475" s="294">
        <f>SUM(Y475:AL475)</f>
        <v>1</v>
      </c>
    </row>
    <row r="476" spans="1:39" ht="16" outlineLevel="1">
      <c r="B476" s="292" t="s">
        <v>245</v>
      </c>
      <c r="C476" s="289" t="s">
        <v>155</v>
      </c>
      <c r="D476" s="293">
        <v>0</v>
      </c>
      <c r="E476" s="293">
        <v>0</v>
      </c>
      <c r="F476" s="293">
        <v>0</v>
      </c>
      <c r="G476" s="293">
        <v>0</v>
      </c>
      <c r="H476" s="293"/>
      <c r="I476" s="293"/>
      <c r="J476" s="293"/>
      <c r="K476" s="293"/>
      <c r="L476" s="293"/>
      <c r="M476" s="293"/>
      <c r="N476" s="293">
        <f>N475</f>
        <v>12</v>
      </c>
      <c r="O476" s="293">
        <v>0</v>
      </c>
      <c r="P476" s="293">
        <v>0</v>
      </c>
      <c r="Q476" s="293">
        <v>0</v>
      </c>
      <c r="R476" s="293">
        <v>0</v>
      </c>
      <c r="S476" s="293"/>
      <c r="T476" s="293"/>
      <c r="U476" s="293"/>
      <c r="V476" s="293"/>
      <c r="W476" s="293"/>
      <c r="X476" s="293"/>
      <c r="Y476" s="753">
        <f>Y475</f>
        <v>0</v>
      </c>
      <c r="Z476" s="753">
        <f>Z475</f>
        <v>0</v>
      </c>
      <c r="AA476" s="753">
        <f t="shared" ref="AA476" si="63">AA475</f>
        <v>1</v>
      </c>
      <c r="AB476" s="402">
        <f t="shared" ref="AB476:AL476" si="64">AB475</f>
        <v>0</v>
      </c>
      <c r="AC476" s="402">
        <f t="shared" si="64"/>
        <v>0</v>
      </c>
      <c r="AD476" s="402">
        <f t="shared" si="64"/>
        <v>0</v>
      </c>
      <c r="AE476" s="402">
        <f t="shared" si="64"/>
        <v>0</v>
      </c>
      <c r="AF476" s="402">
        <f t="shared" si="64"/>
        <v>0</v>
      </c>
      <c r="AG476" s="402">
        <f t="shared" si="64"/>
        <v>0</v>
      </c>
      <c r="AH476" s="402">
        <f t="shared" si="64"/>
        <v>0</v>
      </c>
      <c r="AI476" s="402">
        <f t="shared" si="64"/>
        <v>0</v>
      </c>
      <c r="AJ476" s="402">
        <f t="shared" si="64"/>
        <v>0</v>
      </c>
      <c r="AK476" s="402">
        <f t="shared" si="64"/>
        <v>0</v>
      </c>
      <c r="AL476" s="402">
        <f t="shared" si="64"/>
        <v>0</v>
      </c>
      <c r="AM476" s="304"/>
    </row>
    <row r="477" spans="1:39" ht="16" hidden="1" outlineLevel="1">
      <c r="B477" s="313"/>
      <c r="C477" s="303"/>
      <c r="D477" s="289"/>
      <c r="E477" s="289"/>
      <c r="F477" s="289"/>
      <c r="G477" s="289"/>
      <c r="H477" s="289"/>
      <c r="I477" s="289"/>
      <c r="J477" s="289"/>
      <c r="K477" s="289"/>
      <c r="L477" s="289"/>
      <c r="M477" s="289"/>
      <c r="N477" s="316"/>
      <c r="O477" s="289"/>
      <c r="P477" s="289"/>
      <c r="Q477" s="289"/>
      <c r="R477" s="289"/>
      <c r="S477" s="289"/>
      <c r="T477" s="289"/>
      <c r="U477" s="289"/>
      <c r="V477" s="289"/>
      <c r="W477" s="289"/>
      <c r="X477" s="289"/>
      <c r="Y477" s="403"/>
      <c r="Z477" s="403"/>
      <c r="AA477" s="403"/>
      <c r="AB477" s="403"/>
      <c r="AC477" s="403"/>
      <c r="AD477" s="403"/>
      <c r="AE477" s="403"/>
      <c r="AF477" s="403"/>
      <c r="AG477" s="403"/>
      <c r="AH477" s="403"/>
      <c r="AI477" s="403"/>
      <c r="AJ477" s="403"/>
      <c r="AK477" s="403"/>
      <c r="AL477" s="403"/>
      <c r="AM477" s="304"/>
    </row>
    <row r="478" spans="1:39" ht="16" hidden="1" outlineLevel="1">
      <c r="B478" s="313"/>
      <c r="C478" s="289"/>
      <c r="D478" s="293"/>
      <c r="E478" s="293"/>
      <c r="F478" s="293"/>
      <c r="G478" s="293"/>
      <c r="H478" s="293"/>
      <c r="I478" s="293"/>
      <c r="J478" s="293"/>
      <c r="K478" s="293"/>
      <c r="L478" s="293"/>
      <c r="M478" s="293"/>
      <c r="N478" s="293"/>
      <c r="O478" s="293"/>
      <c r="P478" s="293"/>
      <c r="Q478" s="293"/>
      <c r="R478" s="293"/>
      <c r="S478" s="293"/>
      <c r="T478" s="293"/>
      <c r="U478" s="293"/>
      <c r="V478" s="293"/>
      <c r="W478" s="293"/>
      <c r="X478" s="293"/>
      <c r="Y478" s="401"/>
      <c r="Z478" s="406"/>
      <c r="AA478" s="406"/>
      <c r="AB478" s="406"/>
      <c r="AC478" s="406"/>
      <c r="AD478" s="406"/>
      <c r="AE478" s="406"/>
      <c r="AF478" s="406"/>
      <c r="AG478" s="406"/>
      <c r="AH478" s="406"/>
      <c r="AI478" s="406"/>
      <c r="AJ478" s="406"/>
      <c r="AK478" s="406"/>
      <c r="AL478" s="406"/>
      <c r="AM478" s="294"/>
    </row>
    <row r="479" spans="1:39" ht="16" hidden="1" outlineLevel="1">
      <c r="B479" s="292"/>
      <c r="C479" s="289"/>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02"/>
      <c r="Z479" s="402"/>
      <c r="AA479" s="402"/>
      <c r="AB479" s="402"/>
      <c r="AC479" s="402"/>
      <c r="AD479" s="402"/>
      <c r="AE479" s="402"/>
      <c r="AF479" s="402"/>
      <c r="AG479" s="402"/>
      <c r="AH479" s="402"/>
      <c r="AI479" s="402"/>
      <c r="AJ479" s="402"/>
      <c r="AK479" s="402"/>
      <c r="AL479" s="402"/>
      <c r="AM479" s="295"/>
    </row>
    <row r="480" spans="1:39" ht="16" outlineLevel="1">
      <c r="B480" s="313"/>
      <c r="C480" s="303"/>
      <c r="D480" s="289"/>
      <c r="E480" s="289"/>
      <c r="F480" s="289"/>
      <c r="G480" s="289"/>
      <c r="H480" s="289"/>
      <c r="I480" s="289"/>
      <c r="J480" s="289"/>
      <c r="K480" s="289"/>
      <c r="L480" s="289"/>
      <c r="M480" s="289"/>
      <c r="N480" s="289"/>
      <c r="O480" s="289"/>
      <c r="P480" s="289"/>
      <c r="Q480" s="289"/>
      <c r="R480" s="289"/>
      <c r="S480" s="289"/>
      <c r="T480" s="289"/>
      <c r="U480" s="289"/>
      <c r="V480" s="289"/>
      <c r="W480" s="289"/>
      <c r="X480" s="289"/>
      <c r="Y480" s="413"/>
      <c r="Z480" s="403"/>
      <c r="AA480" s="403"/>
      <c r="AB480" s="403"/>
      <c r="AC480" s="403"/>
      <c r="AD480" s="403"/>
      <c r="AE480" s="403"/>
      <c r="AF480" s="403"/>
      <c r="AG480" s="403"/>
      <c r="AH480" s="403"/>
      <c r="AI480" s="403"/>
      <c r="AJ480" s="403"/>
      <c r="AK480" s="403"/>
      <c r="AL480" s="403"/>
      <c r="AM480" s="304"/>
    </row>
    <row r="481" spans="1:39" ht="17" outlineLevel="1">
      <c r="A481" s="500">
        <v>22</v>
      </c>
      <c r="B481" s="313" t="s">
        <v>7</v>
      </c>
      <c r="C481" s="289" t="s">
        <v>17</v>
      </c>
      <c r="D481" s="293"/>
      <c r="E481" s="293"/>
      <c r="F481" s="293"/>
      <c r="G481" s="293"/>
      <c r="H481" s="293"/>
      <c r="I481" s="293"/>
      <c r="J481" s="293"/>
      <c r="K481" s="293"/>
      <c r="L481" s="293"/>
      <c r="M481" s="293"/>
      <c r="N481" s="289"/>
      <c r="O481" s="293">
        <v>676.69200000000001</v>
      </c>
      <c r="P481" s="293"/>
      <c r="Q481" s="293"/>
      <c r="R481" s="293"/>
      <c r="S481" s="293"/>
      <c r="T481" s="293"/>
      <c r="U481" s="293"/>
      <c r="V481" s="293"/>
      <c r="W481" s="293"/>
      <c r="X481" s="293"/>
      <c r="Y481" s="401"/>
      <c r="Z481" s="406"/>
      <c r="AA481" s="406"/>
      <c r="AB481" s="406"/>
      <c r="AC481" s="406"/>
      <c r="AD481" s="406"/>
      <c r="AE481" s="406"/>
      <c r="AF481" s="406"/>
      <c r="AG481" s="406"/>
      <c r="AH481" s="406"/>
      <c r="AI481" s="406"/>
      <c r="AJ481" s="406"/>
      <c r="AK481" s="406"/>
      <c r="AL481" s="406"/>
      <c r="AM481" s="294">
        <f>SUM(Y481:AL481)</f>
        <v>0</v>
      </c>
    </row>
    <row r="482" spans="1:39" ht="16" outlineLevel="1">
      <c r="B482" s="292" t="s">
        <v>245</v>
      </c>
      <c r="C482" s="289" t="s">
        <v>155</v>
      </c>
      <c r="D482" s="293"/>
      <c r="E482" s="293"/>
      <c r="F482" s="293"/>
      <c r="G482" s="293"/>
      <c r="H482" s="293"/>
      <c r="I482" s="293"/>
      <c r="J482" s="293"/>
      <c r="K482" s="293"/>
      <c r="L482" s="293"/>
      <c r="M482" s="293"/>
      <c r="N482" s="289"/>
      <c r="O482" s="293"/>
      <c r="P482" s="293"/>
      <c r="Q482" s="293"/>
      <c r="R482" s="293"/>
      <c r="S482" s="293"/>
      <c r="T482" s="293"/>
      <c r="U482" s="293"/>
      <c r="V482" s="293"/>
      <c r="W482" s="293"/>
      <c r="X482" s="293"/>
      <c r="Y482" s="402">
        <f>Y481</f>
        <v>0</v>
      </c>
      <c r="Z482" s="402">
        <f>Z481</f>
        <v>0</v>
      </c>
      <c r="AA482" s="402">
        <f t="shared" ref="AA482:AL482" si="65">AA481</f>
        <v>0</v>
      </c>
      <c r="AB482" s="402">
        <f t="shared" si="65"/>
        <v>0</v>
      </c>
      <c r="AC482" s="402">
        <f t="shared" si="65"/>
        <v>0</v>
      </c>
      <c r="AD482" s="402">
        <f t="shared" si="65"/>
        <v>0</v>
      </c>
      <c r="AE482" s="402">
        <f t="shared" si="65"/>
        <v>0</v>
      </c>
      <c r="AF482" s="402">
        <f t="shared" si="65"/>
        <v>0</v>
      </c>
      <c r="AG482" s="402">
        <f t="shared" si="65"/>
        <v>0</v>
      </c>
      <c r="AH482" s="402">
        <f t="shared" si="65"/>
        <v>0</v>
      </c>
      <c r="AI482" s="402">
        <f t="shared" si="65"/>
        <v>0</v>
      </c>
      <c r="AJ482" s="402">
        <f t="shared" si="65"/>
        <v>0</v>
      </c>
      <c r="AK482" s="402">
        <f t="shared" si="65"/>
        <v>0</v>
      </c>
      <c r="AL482" s="402">
        <f t="shared" si="65"/>
        <v>0</v>
      </c>
      <c r="AM482" s="304"/>
    </row>
    <row r="483" spans="1:39" ht="16" outlineLevel="1">
      <c r="B483" s="313"/>
      <c r="C483" s="303"/>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03"/>
      <c r="Z483" s="403"/>
      <c r="AA483" s="403"/>
      <c r="AB483" s="403"/>
      <c r="AC483" s="403"/>
      <c r="AD483" s="403"/>
      <c r="AE483" s="403"/>
      <c r="AF483" s="403"/>
      <c r="AG483" s="403"/>
      <c r="AH483" s="403"/>
      <c r="AI483" s="403"/>
      <c r="AJ483" s="403"/>
      <c r="AK483" s="403"/>
      <c r="AL483" s="403"/>
      <c r="AM483" s="304"/>
    </row>
    <row r="484" spans="1:39" ht="16" outlineLevel="1">
      <c r="A484" s="501"/>
      <c r="B484" s="286" t="s">
        <v>11</v>
      </c>
      <c r="C484" s="287"/>
      <c r="D484" s="288"/>
      <c r="E484" s="288"/>
      <c r="F484" s="288"/>
      <c r="G484" s="288"/>
      <c r="H484" s="288"/>
      <c r="I484" s="288"/>
      <c r="J484" s="288"/>
      <c r="K484" s="288"/>
      <c r="L484" s="288"/>
      <c r="M484" s="288"/>
      <c r="N484" s="288"/>
      <c r="O484" s="288"/>
      <c r="P484" s="287"/>
      <c r="Q484" s="287"/>
      <c r="R484" s="287"/>
      <c r="S484" s="287"/>
      <c r="T484" s="287"/>
      <c r="U484" s="287"/>
      <c r="V484" s="287"/>
      <c r="W484" s="287"/>
      <c r="X484" s="287"/>
      <c r="Y484" s="405"/>
      <c r="Z484" s="405"/>
      <c r="AA484" s="405"/>
      <c r="AB484" s="405"/>
      <c r="AC484" s="405"/>
      <c r="AD484" s="405"/>
      <c r="AE484" s="405"/>
      <c r="AF484" s="405"/>
      <c r="AG484" s="405"/>
      <c r="AH484" s="405"/>
      <c r="AI484" s="405"/>
      <c r="AJ484" s="405"/>
      <c r="AK484" s="405"/>
      <c r="AL484" s="405"/>
      <c r="AM484" s="290"/>
    </row>
    <row r="485" spans="1:39" ht="17" outlineLevel="1">
      <c r="A485" s="500">
        <v>23</v>
      </c>
      <c r="B485" s="313" t="s">
        <v>11</v>
      </c>
      <c r="C485" s="289" t="s">
        <v>17</v>
      </c>
      <c r="D485" s="293">
        <v>172171.99299999999</v>
      </c>
      <c r="E485" s="293">
        <v>171801.3137</v>
      </c>
      <c r="F485" s="293">
        <v>157852.11420000001</v>
      </c>
      <c r="G485" s="293">
        <v>152360.23120000001</v>
      </c>
      <c r="H485" s="293">
        <v>141422.28779999999</v>
      </c>
      <c r="I485" s="293">
        <v>141422.28779999999</v>
      </c>
      <c r="J485" s="293">
        <v>126521.3628</v>
      </c>
      <c r="K485" s="293">
        <v>122141.9705</v>
      </c>
      <c r="L485" s="293">
        <v>64624.374799999998</v>
      </c>
      <c r="M485" s="293">
        <v>63950.374799999998</v>
      </c>
      <c r="N485" s="736"/>
      <c r="O485" s="293">
        <v>17.591000000000001</v>
      </c>
      <c r="P485" s="293">
        <v>17.572380590000002</v>
      </c>
      <c r="Q485" s="293">
        <v>16.847035559999998</v>
      </c>
      <c r="R485" s="293">
        <v>16.560502469999999</v>
      </c>
      <c r="S485" s="293"/>
      <c r="T485" s="293"/>
      <c r="U485" s="293"/>
      <c r="V485" s="293"/>
      <c r="W485" s="293"/>
      <c r="X485" s="293"/>
      <c r="Y485" s="752">
        <v>1</v>
      </c>
      <c r="Z485" s="401"/>
      <c r="AA485" s="401"/>
      <c r="AB485" s="401"/>
      <c r="AC485" s="401"/>
      <c r="AD485" s="401"/>
      <c r="AE485" s="401"/>
      <c r="AF485" s="401"/>
      <c r="AG485" s="401"/>
      <c r="AH485" s="401"/>
      <c r="AI485" s="401"/>
      <c r="AJ485" s="401"/>
      <c r="AK485" s="401"/>
      <c r="AL485" s="401"/>
      <c r="AM485" s="294">
        <f>SUM(Y485:AL485)</f>
        <v>1</v>
      </c>
    </row>
    <row r="486" spans="1:39" ht="16" outlineLevel="1">
      <c r="B486" s="292" t="s">
        <v>245</v>
      </c>
      <c r="C486" s="289" t="s">
        <v>155</v>
      </c>
      <c r="D486" s="293">
        <v>0</v>
      </c>
      <c r="E486" s="293">
        <v>0</v>
      </c>
      <c r="F486" s="293">
        <v>0</v>
      </c>
      <c r="G486" s="293">
        <v>0</v>
      </c>
      <c r="H486" s="293"/>
      <c r="I486" s="293"/>
      <c r="J486" s="293"/>
      <c r="K486" s="293"/>
      <c r="L486" s="293"/>
      <c r="M486" s="293"/>
      <c r="N486" s="746"/>
      <c r="O486" s="293">
        <v>0</v>
      </c>
      <c r="P486" s="293">
        <v>0</v>
      </c>
      <c r="Q486" s="293">
        <v>0</v>
      </c>
      <c r="R486" s="293">
        <v>0</v>
      </c>
      <c r="S486" s="293"/>
      <c r="T486" s="293"/>
      <c r="U486" s="293"/>
      <c r="V486" s="293"/>
      <c r="W486" s="293"/>
      <c r="X486" s="293"/>
      <c r="Y486" s="753">
        <f>Y485</f>
        <v>1</v>
      </c>
      <c r="Z486" s="402">
        <f>Z485</f>
        <v>0</v>
      </c>
      <c r="AA486" s="402">
        <f t="shared" ref="AA486:AL486" si="66">AA485</f>
        <v>0</v>
      </c>
      <c r="AB486" s="402">
        <f t="shared" si="66"/>
        <v>0</v>
      </c>
      <c r="AC486" s="402">
        <f t="shared" si="66"/>
        <v>0</v>
      </c>
      <c r="AD486" s="402">
        <f t="shared" si="66"/>
        <v>0</v>
      </c>
      <c r="AE486" s="402">
        <f t="shared" si="66"/>
        <v>0</v>
      </c>
      <c r="AF486" s="402">
        <f t="shared" si="66"/>
        <v>0</v>
      </c>
      <c r="AG486" s="402">
        <f t="shared" si="66"/>
        <v>0</v>
      </c>
      <c r="AH486" s="402">
        <f t="shared" si="66"/>
        <v>0</v>
      </c>
      <c r="AI486" s="402">
        <f t="shared" si="66"/>
        <v>0</v>
      </c>
      <c r="AJ486" s="402">
        <f t="shared" si="66"/>
        <v>0</v>
      </c>
      <c r="AK486" s="402">
        <f t="shared" si="66"/>
        <v>0</v>
      </c>
      <c r="AL486" s="402">
        <f t="shared" si="66"/>
        <v>0</v>
      </c>
      <c r="AM486" s="295"/>
    </row>
    <row r="487" spans="1:39" ht="16" outlineLevel="1">
      <c r="B487" s="313"/>
      <c r="C487" s="303"/>
      <c r="D487" s="289"/>
      <c r="E487" s="289"/>
      <c r="F487" s="289"/>
      <c r="G487" s="289"/>
      <c r="H487" s="289"/>
      <c r="I487" s="289"/>
      <c r="J487" s="289"/>
      <c r="K487" s="289"/>
      <c r="L487" s="289"/>
      <c r="M487" s="289"/>
      <c r="N487" s="289"/>
      <c r="O487" s="289"/>
      <c r="P487" s="289"/>
      <c r="Q487" s="289"/>
      <c r="R487" s="289"/>
      <c r="S487" s="289"/>
      <c r="T487" s="289"/>
      <c r="U487" s="289"/>
      <c r="V487" s="289"/>
      <c r="W487" s="289"/>
      <c r="X487" s="289"/>
      <c r="Y487" s="403"/>
      <c r="Z487" s="403"/>
      <c r="AA487" s="403"/>
      <c r="AB487" s="403"/>
      <c r="AC487" s="403"/>
      <c r="AD487" s="403"/>
      <c r="AE487" s="403"/>
      <c r="AF487" s="403"/>
      <c r="AG487" s="403"/>
      <c r="AH487" s="403"/>
      <c r="AI487" s="403"/>
      <c r="AJ487" s="403"/>
      <c r="AK487" s="403"/>
      <c r="AL487" s="403"/>
      <c r="AM487" s="304"/>
    </row>
    <row r="488" spans="1:39" s="291" customFormat="1" ht="16" hidden="1" outlineLevel="1">
      <c r="A488" s="501"/>
      <c r="B488" s="286"/>
      <c r="C488" s="287"/>
      <c r="D488" s="288"/>
      <c r="E488" s="288"/>
      <c r="F488" s="288"/>
      <c r="G488" s="288"/>
      <c r="H488" s="288"/>
      <c r="I488" s="288"/>
      <c r="J488" s="288"/>
      <c r="K488" s="288"/>
      <c r="L488" s="288"/>
      <c r="M488" s="288"/>
      <c r="N488" s="288"/>
      <c r="O488" s="288"/>
      <c r="P488" s="287"/>
      <c r="Q488" s="287"/>
      <c r="R488" s="287"/>
      <c r="S488" s="287"/>
      <c r="T488" s="287"/>
      <c r="U488" s="287"/>
      <c r="V488" s="287"/>
      <c r="W488" s="287"/>
      <c r="X488" s="287"/>
      <c r="Y488" s="405"/>
      <c r="Z488" s="405"/>
      <c r="AA488" s="405"/>
      <c r="AB488" s="405"/>
      <c r="AC488" s="405"/>
      <c r="AD488" s="405"/>
      <c r="AE488" s="405"/>
      <c r="AF488" s="405"/>
      <c r="AG488" s="405"/>
      <c r="AH488" s="405"/>
      <c r="AI488" s="405"/>
      <c r="AJ488" s="405"/>
      <c r="AK488" s="405"/>
      <c r="AL488" s="405"/>
      <c r="AM488" s="290"/>
    </row>
    <row r="489" spans="1:39" s="281" customFormat="1" ht="16" hidden="1" outlineLevel="1">
      <c r="A489" s="500"/>
      <c r="B489" s="313"/>
      <c r="C489" s="289"/>
      <c r="D489" s="293"/>
      <c r="E489" s="293"/>
      <c r="F489" s="293"/>
      <c r="G489" s="293"/>
      <c r="H489" s="293"/>
      <c r="I489" s="293"/>
      <c r="J489" s="293"/>
      <c r="K489" s="293"/>
      <c r="L489" s="293"/>
      <c r="M489" s="293"/>
      <c r="N489" s="289"/>
      <c r="O489" s="293"/>
      <c r="P489" s="293"/>
      <c r="Q489" s="293"/>
      <c r="R489" s="293"/>
      <c r="S489" s="293"/>
      <c r="T489" s="293"/>
      <c r="U489" s="293"/>
      <c r="V489" s="293"/>
      <c r="W489" s="293"/>
      <c r="X489" s="293"/>
      <c r="Y489" s="401"/>
      <c r="Z489" s="401"/>
      <c r="AA489" s="401"/>
      <c r="AB489" s="401"/>
      <c r="AC489" s="401"/>
      <c r="AD489" s="401"/>
      <c r="AE489" s="401"/>
      <c r="AF489" s="401"/>
      <c r="AG489" s="401"/>
      <c r="AH489" s="401"/>
      <c r="AI489" s="401"/>
      <c r="AJ489" s="401"/>
      <c r="AK489" s="401"/>
      <c r="AL489" s="401"/>
      <c r="AM489" s="294"/>
    </row>
    <row r="490" spans="1:39" s="281" customFormat="1" ht="16" hidden="1" outlineLevel="1">
      <c r="A490" s="500"/>
      <c r="B490" s="313"/>
      <c r="C490" s="289"/>
      <c r="D490" s="293"/>
      <c r="E490" s="293"/>
      <c r="F490" s="293"/>
      <c r="G490" s="293"/>
      <c r="H490" s="293"/>
      <c r="I490" s="293"/>
      <c r="J490" s="293"/>
      <c r="K490" s="293"/>
      <c r="L490" s="293"/>
      <c r="M490" s="293"/>
      <c r="N490" s="459"/>
      <c r="O490" s="293"/>
      <c r="P490" s="293"/>
      <c r="Q490" s="293"/>
      <c r="R490" s="293"/>
      <c r="S490" s="293"/>
      <c r="T490" s="293"/>
      <c r="U490" s="293"/>
      <c r="V490" s="293"/>
      <c r="W490" s="293"/>
      <c r="X490" s="293"/>
      <c r="Y490" s="402"/>
      <c r="Z490" s="402"/>
      <c r="AA490" s="402"/>
      <c r="AB490" s="402"/>
      <c r="AC490" s="402"/>
      <c r="AD490" s="402"/>
      <c r="AE490" s="402"/>
      <c r="AF490" s="402"/>
      <c r="AG490" s="402"/>
      <c r="AH490" s="402"/>
      <c r="AI490" s="402"/>
      <c r="AJ490" s="402"/>
      <c r="AK490" s="402"/>
      <c r="AL490" s="402"/>
      <c r="AM490" s="295"/>
    </row>
    <row r="491" spans="1:39" s="281" customFormat="1" ht="16" hidden="1" outlineLevel="1">
      <c r="A491" s="500"/>
      <c r="B491" s="313"/>
      <c r="C491" s="303"/>
      <c r="D491" s="289"/>
      <c r="E491" s="289"/>
      <c r="F491" s="289"/>
      <c r="G491" s="289"/>
      <c r="H491" s="289"/>
      <c r="I491" s="289"/>
      <c r="J491" s="289"/>
      <c r="K491" s="289"/>
      <c r="L491" s="289"/>
      <c r="M491" s="289"/>
      <c r="N491" s="289"/>
      <c r="O491" s="289"/>
      <c r="P491" s="289"/>
      <c r="Q491" s="289"/>
      <c r="R491" s="289"/>
      <c r="S491" s="289"/>
      <c r="T491" s="289"/>
      <c r="U491" s="289"/>
      <c r="V491" s="289"/>
      <c r="W491" s="289"/>
      <c r="X491" s="289"/>
      <c r="Y491" s="403"/>
      <c r="Z491" s="403"/>
      <c r="AA491" s="403"/>
      <c r="AB491" s="403"/>
      <c r="AC491" s="403"/>
      <c r="AD491" s="403"/>
      <c r="AE491" s="403"/>
      <c r="AF491" s="403"/>
      <c r="AG491" s="403"/>
      <c r="AH491" s="403"/>
      <c r="AI491" s="403"/>
      <c r="AJ491" s="403"/>
      <c r="AK491" s="403"/>
      <c r="AL491" s="403"/>
      <c r="AM491" s="304"/>
    </row>
    <row r="492" spans="1:39" s="281" customFormat="1" ht="16" hidden="1" outlineLevel="1">
      <c r="A492" s="500"/>
      <c r="B492" s="312"/>
      <c r="C492" s="289"/>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06"/>
      <c r="Z492" s="406"/>
      <c r="AA492" s="406"/>
      <c r="AB492" s="406"/>
      <c r="AC492" s="406"/>
      <c r="AD492" s="406"/>
      <c r="AE492" s="406"/>
      <c r="AF492" s="406"/>
      <c r="AG492" s="406"/>
      <c r="AH492" s="406"/>
      <c r="AI492" s="406"/>
      <c r="AJ492" s="406"/>
      <c r="AK492" s="406"/>
      <c r="AL492" s="406"/>
      <c r="AM492" s="294"/>
    </row>
    <row r="493" spans="1:39" s="281" customFormat="1" ht="16" hidden="1" outlineLevel="1">
      <c r="A493" s="500"/>
      <c r="B493" s="313"/>
      <c r="C493" s="289"/>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402"/>
      <c r="Z493" s="402"/>
      <c r="AA493" s="402"/>
      <c r="AB493" s="402"/>
      <c r="AC493" s="402"/>
      <c r="AD493" s="402"/>
      <c r="AE493" s="402"/>
      <c r="AF493" s="402"/>
      <c r="AG493" s="402"/>
      <c r="AH493" s="402"/>
      <c r="AI493" s="402"/>
      <c r="AJ493" s="402"/>
      <c r="AK493" s="402"/>
      <c r="AL493" s="402"/>
      <c r="AM493" s="309"/>
    </row>
    <row r="494" spans="1:39" s="281" customFormat="1" ht="16" hidden="1" outlineLevel="1">
      <c r="A494" s="500"/>
      <c r="B494" s="312"/>
      <c r="C494" s="310"/>
      <c r="D494" s="289"/>
      <c r="E494" s="289"/>
      <c r="F494" s="289"/>
      <c r="G494" s="289"/>
      <c r="H494" s="289"/>
      <c r="I494" s="289"/>
      <c r="J494" s="289"/>
      <c r="K494" s="289"/>
      <c r="L494" s="289"/>
      <c r="M494" s="289"/>
      <c r="N494" s="289"/>
      <c r="O494" s="289"/>
      <c r="P494" s="289"/>
      <c r="Q494" s="289"/>
      <c r="R494" s="289"/>
      <c r="S494" s="289"/>
      <c r="T494" s="289"/>
      <c r="U494" s="289"/>
      <c r="V494" s="289"/>
      <c r="W494" s="289"/>
      <c r="X494" s="289"/>
      <c r="Y494" s="407"/>
      <c r="Z494" s="408"/>
      <c r="AA494" s="407"/>
      <c r="AB494" s="407"/>
      <c r="AC494" s="407"/>
      <c r="AD494" s="407"/>
      <c r="AE494" s="407"/>
      <c r="AF494" s="407"/>
      <c r="AG494" s="407"/>
      <c r="AH494" s="407"/>
      <c r="AI494" s="407"/>
      <c r="AJ494" s="407"/>
      <c r="AK494" s="407"/>
      <c r="AL494" s="407"/>
      <c r="AM494" s="311"/>
    </row>
    <row r="495" spans="1:39" ht="16" hidden="1" outlineLevel="1">
      <c r="A495" s="501"/>
      <c r="B495" s="286"/>
      <c r="C495" s="318"/>
      <c r="D495" s="288"/>
      <c r="E495" s="287"/>
      <c r="F495" s="287"/>
      <c r="G495" s="287"/>
      <c r="H495" s="287"/>
      <c r="I495" s="287"/>
      <c r="J495" s="287"/>
      <c r="K495" s="287"/>
      <c r="L495" s="287"/>
      <c r="M495" s="287"/>
      <c r="N495" s="289"/>
      <c r="O495" s="287"/>
      <c r="P495" s="287"/>
      <c r="Q495" s="287"/>
      <c r="R495" s="287"/>
      <c r="S495" s="287"/>
      <c r="T495" s="287"/>
      <c r="U495" s="287"/>
      <c r="V495" s="287"/>
      <c r="W495" s="287"/>
      <c r="X495" s="287"/>
      <c r="Y495" s="405"/>
      <c r="Z495" s="405"/>
      <c r="AA495" s="405"/>
      <c r="AB495" s="405"/>
      <c r="AC495" s="405"/>
      <c r="AD495" s="405"/>
      <c r="AE495" s="405"/>
      <c r="AF495" s="405"/>
      <c r="AG495" s="405"/>
      <c r="AH495" s="405"/>
      <c r="AI495" s="405"/>
      <c r="AJ495" s="405"/>
      <c r="AK495" s="405"/>
      <c r="AL495" s="405"/>
      <c r="AM495" s="290"/>
    </row>
    <row r="496" spans="1:39" ht="16" hidden="1" outlineLevel="1">
      <c r="B496" s="319"/>
      <c r="C496" s="289"/>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7"/>
      <c r="Z496" s="406"/>
      <c r="AA496" s="406"/>
      <c r="AB496" s="406"/>
      <c r="AC496" s="406"/>
      <c r="AD496" s="406"/>
      <c r="AE496" s="406"/>
      <c r="AF496" s="406"/>
      <c r="AG496" s="406"/>
      <c r="AH496" s="406"/>
      <c r="AI496" s="406"/>
      <c r="AJ496" s="406"/>
      <c r="AK496" s="406"/>
      <c r="AL496" s="406"/>
      <c r="AM496" s="294"/>
    </row>
    <row r="497" spans="1:39" ht="16" hidden="1" outlineLevel="1">
      <c r="B497" s="292"/>
      <c r="C497" s="289"/>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402"/>
      <c r="Z497" s="402"/>
      <c r="AA497" s="402"/>
      <c r="AB497" s="402"/>
      <c r="AC497" s="402"/>
      <c r="AD497" s="402"/>
      <c r="AE497" s="402"/>
      <c r="AF497" s="402"/>
      <c r="AG497" s="402"/>
      <c r="AH497" s="402"/>
      <c r="AI497" s="402"/>
      <c r="AJ497" s="402"/>
      <c r="AK497" s="402"/>
      <c r="AL497" s="402"/>
      <c r="AM497" s="304"/>
    </row>
    <row r="498" spans="1:39" ht="16" hidden="1" outlineLevel="1">
      <c r="A498" s="503"/>
      <c r="B498" s="320"/>
      <c r="C498" s="289"/>
      <c r="D498" s="289"/>
      <c r="E498" s="289"/>
      <c r="F498" s="289"/>
      <c r="G498" s="289"/>
      <c r="H498" s="289"/>
      <c r="I498" s="289"/>
      <c r="J498" s="289"/>
      <c r="K498" s="289"/>
      <c r="L498" s="289"/>
      <c r="M498" s="289"/>
      <c r="N498" s="289"/>
      <c r="O498" s="289"/>
      <c r="P498" s="289"/>
      <c r="Q498" s="289"/>
      <c r="R498" s="289"/>
      <c r="S498" s="289"/>
      <c r="T498" s="289"/>
      <c r="U498" s="289"/>
      <c r="V498" s="289"/>
      <c r="W498" s="289"/>
      <c r="X498" s="289"/>
      <c r="Y498" s="414"/>
      <c r="Z498" s="415"/>
      <c r="AA498" s="415"/>
      <c r="AB498" s="415"/>
      <c r="AC498" s="415"/>
      <c r="AD498" s="415"/>
      <c r="AE498" s="415"/>
      <c r="AF498" s="415"/>
      <c r="AG498" s="415"/>
      <c r="AH498" s="415"/>
      <c r="AI498" s="415"/>
      <c r="AJ498" s="415"/>
      <c r="AK498" s="415"/>
      <c r="AL498" s="415"/>
      <c r="AM498" s="295"/>
    </row>
    <row r="499" spans="1:39" ht="16" hidden="1" outlineLevel="1">
      <c r="B499" s="319"/>
      <c r="C499" s="289"/>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17"/>
      <c r="Z499" s="406"/>
      <c r="AA499" s="406"/>
      <c r="AB499" s="406"/>
      <c r="AC499" s="406"/>
      <c r="AD499" s="406"/>
      <c r="AE499" s="406"/>
      <c r="AF499" s="406"/>
      <c r="AG499" s="406"/>
      <c r="AH499" s="406"/>
      <c r="AI499" s="406"/>
      <c r="AJ499" s="406"/>
      <c r="AK499" s="406"/>
      <c r="AL499" s="406"/>
      <c r="AM499" s="294"/>
    </row>
    <row r="500" spans="1:39" ht="16" hidden="1" outlineLevel="1">
      <c r="B500" s="292"/>
      <c r="C500" s="289"/>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402"/>
      <c r="Z500" s="402"/>
      <c r="AA500" s="402"/>
      <c r="AB500" s="402"/>
      <c r="AC500" s="402"/>
      <c r="AD500" s="402"/>
      <c r="AE500" s="402"/>
      <c r="AF500" s="402"/>
      <c r="AG500" s="402"/>
      <c r="AH500" s="402"/>
      <c r="AI500" s="402"/>
      <c r="AJ500" s="402"/>
      <c r="AK500" s="402"/>
      <c r="AL500" s="402"/>
      <c r="AM500" s="304"/>
    </row>
    <row r="501" spans="1:39" ht="16" hidden="1" outlineLevel="1">
      <c r="A501" s="503"/>
      <c r="B501" s="321"/>
      <c r="C501" s="298"/>
      <c r="D501" s="289"/>
      <c r="E501" s="289"/>
      <c r="F501" s="289"/>
      <c r="G501" s="289"/>
      <c r="H501" s="289"/>
      <c r="I501" s="289"/>
      <c r="J501" s="289"/>
      <c r="K501" s="289"/>
      <c r="L501" s="289"/>
      <c r="M501" s="289"/>
      <c r="N501" s="298"/>
      <c r="O501" s="289"/>
      <c r="P501" s="289"/>
      <c r="Q501" s="289"/>
      <c r="R501" s="289"/>
      <c r="S501" s="289"/>
      <c r="T501" s="289"/>
      <c r="U501" s="289"/>
      <c r="V501" s="289"/>
      <c r="W501" s="289"/>
      <c r="X501" s="289"/>
      <c r="Y501" s="403"/>
      <c r="Z501" s="403"/>
      <c r="AA501" s="403"/>
      <c r="AB501" s="403"/>
      <c r="AC501" s="403"/>
      <c r="AD501" s="403"/>
      <c r="AE501" s="403"/>
      <c r="AF501" s="403"/>
      <c r="AG501" s="403"/>
      <c r="AH501" s="403"/>
      <c r="AI501" s="403"/>
      <c r="AJ501" s="403"/>
      <c r="AK501" s="403"/>
      <c r="AL501" s="403"/>
      <c r="AM501" s="304"/>
    </row>
    <row r="502" spans="1:39" ht="16" hidden="1" outlineLevel="1">
      <c r="B502" s="319"/>
      <c r="C502" s="289"/>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7"/>
      <c r="Z502" s="406"/>
      <c r="AA502" s="406"/>
      <c r="AB502" s="406"/>
      <c r="AC502" s="406"/>
      <c r="AD502" s="406"/>
      <c r="AE502" s="406"/>
      <c r="AF502" s="406"/>
      <c r="AG502" s="406"/>
      <c r="AH502" s="406"/>
      <c r="AI502" s="406"/>
      <c r="AJ502" s="406"/>
      <c r="AK502" s="406"/>
      <c r="AL502" s="406"/>
      <c r="AM502" s="294"/>
    </row>
    <row r="503" spans="1:39" ht="16" hidden="1" outlineLevel="1">
      <c r="B503" s="292"/>
      <c r="C503" s="289"/>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02"/>
      <c r="Z503" s="402"/>
      <c r="AA503" s="402"/>
      <c r="AB503" s="402"/>
      <c r="AC503" s="402"/>
      <c r="AD503" s="402"/>
      <c r="AE503" s="402"/>
      <c r="AF503" s="402"/>
      <c r="AG503" s="402"/>
      <c r="AH503" s="402"/>
      <c r="AI503" s="402"/>
      <c r="AJ503" s="402"/>
      <c r="AK503" s="402"/>
      <c r="AL503" s="402"/>
      <c r="AM503" s="295"/>
    </row>
    <row r="504" spans="1:39" ht="16" hidden="1" outlineLevel="1">
      <c r="A504" s="503"/>
      <c r="B504" s="320"/>
      <c r="C504" s="289"/>
      <c r="D504" s="289"/>
      <c r="E504" s="289"/>
      <c r="F504" s="289"/>
      <c r="G504" s="289"/>
      <c r="H504" s="289"/>
      <c r="I504" s="289"/>
      <c r="J504" s="289"/>
      <c r="K504" s="289"/>
      <c r="L504" s="289"/>
      <c r="M504" s="289"/>
      <c r="N504" s="289"/>
      <c r="O504" s="289"/>
      <c r="P504" s="289"/>
      <c r="Q504" s="289"/>
      <c r="R504" s="289"/>
      <c r="S504" s="289"/>
      <c r="T504" s="289"/>
      <c r="U504" s="289"/>
      <c r="V504" s="289"/>
      <c r="W504" s="289"/>
      <c r="X504" s="289"/>
      <c r="Y504" s="403"/>
      <c r="Z504" s="403"/>
      <c r="AA504" s="403"/>
      <c r="AB504" s="403"/>
      <c r="AC504" s="403"/>
      <c r="AD504" s="403"/>
      <c r="AE504" s="403"/>
      <c r="AF504" s="403"/>
      <c r="AG504" s="403"/>
      <c r="AH504" s="403"/>
      <c r="AI504" s="403"/>
      <c r="AJ504" s="403"/>
      <c r="AK504" s="403"/>
      <c r="AL504" s="403"/>
      <c r="AM504" s="304"/>
    </row>
    <row r="505" spans="1:39" ht="16" hidden="1" outlineLevel="1">
      <c r="B505" s="322"/>
      <c r="C505" s="289"/>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417"/>
      <c r="Z505" s="406"/>
      <c r="AA505" s="406"/>
      <c r="AB505" s="406"/>
      <c r="AC505" s="406"/>
      <c r="AD505" s="406"/>
      <c r="AE505" s="406"/>
      <c r="AF505" s="406"/>
      <c r="AG505" s="406"/>
      <c r="AH505" s="406"/>
      <c r="AI505" s="406"/>
      <c r="AJ505" s="406"/>
      <c r="AK505" s="406"/>
      <c r="AL505" s="406"/>
      <c r="AM505" s="294"/>
    </row>
    <row r="506" spans="1:39" ht="16" hidden="1" outlineLevel="1">
      <c r="B506" s="322"/>
      <c r="C506" s="289"/>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02"/>
      <c r="Z506" s="402"/>
      <c r="AA506" s="402"/>
      <c r="AB506" s="402"/>
      <c r="AC506" s="402"/>
      <c r="AD506" s="402"/>
      <c r="AE506" s="402"/>
      <c r="AF506" s="402"/>
      <c r="AG506" s="402"/>
      <c r="AH506" s="402"/>
      <c r="AI506" s="402"/>
      <c r="AJ506" s="402"/>
      <c r="AK506" s="402"/>
      <c r="AL506" s="402"/>
      <c r="AM506" s="295"/>
    </row>
    <row r="507" spans="1:39" ht="16" hidden="1" outlineLevel="1">
      <c r="B507" s="322"/>
      <c r="C507" s="289"/>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14"/>
      <c r="Z507" s="414"/>
      <c r="AA507" s="414"/>
      <c r="AB507" s="414"/>
      <c r="AC507" s="414"/>
      <c r="AD507" s="414"/>
      <c r="AE507" s="414"/>
      <c r="AF507" s="414"/>
      <c r="AG507" s="414"/>
      <c r="AH507" s="414"/>
      <c r="AI507" s="414"/>
      <c r="AJ507" s="414"/>
      <c r="AK507" s="414"/>
      <c r="AL507" s="414"/>
      <c r="AM507" s="311"/>
    </row>
    <row r="508" spans="1:39" s="281" customFormat="1" ht="16" hidden="1" outlineLevel="1">
      <c r="A508" s="500"/>
      <c r="B508" s="312"/>
      <c r="C508" s="289"/>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01"/>
      <c r="Z508" s="401"/>
      <c r="AA508" s="401"/>
      <c r="AB508" s="401"/>
      <c r="AC508" s="401"/>
      <c r="AD508" s="401"/>
      <c r="AE508" s="401"/>
      <c r="AF508" s="401"/>
      <c r="AG508" s="401"/>
      <c r="AH508" s="401"/>
      <c r="AI508" s="401"/>
      <c r="AJ508" s="401"/>
      <c r="AK508" s="401"/>
      <c r="AL508" s="401"/>
      <c r="AM508" s="294"/>
    </row>
    <row r="509" spans="1:39" s="281" customFormat="1" ht="16" hidden="1" outlineLevel="1">
      <c r="A509" s="500"/>
      <c r="B509" s="322"/>
      <c r="C509" s="289"/>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02"/>
      <c r="Z509" s="402"/>
      <c r="AA509" s="402"/>
      <c r="AB509" s="402"/>
      <c r="AC509" s="402"/>
      <c r="AD509" s="402"/>
      <c r="AE509" s="402"/>
      <c r="AF509" s="402"/>
      <c r="AG509" s="402"/>
      <c r="AH509" s="402"/>
      <c r="AI509" s="402"/>
      <c r="AJ509" s="402"/>
      <c r="AK509" s="402"/>
      <c r="AL509" s="402"/>
      <c r="AM509" s="295"/>
    </row>
    <row r="510" spans="1:39" s="281" customFormat="1" ht="16" hidden="1" outlineLevel="1">
      <c r="A510" s="500"/>
      <c r="B510" s="322"/>
      <c r="C510" s="289"/>
      <c r="D510" s="289"/>
      <c r="E510" s="289"/>
      <c r="F510" s="289"/>
      <c r="G510" s="289"/>
      <c r="H510" s="289"/>
      <c r="I510" s="289"/>
      <c r="J510" s="289"/>
      <c r="K510" s="289"/>
      <c r="L510" s="289"/>
      <c r="M510" s="289"/>
      <c r="N510" s="289"/>
      <c r="O510" s="289"/>
      <c r="P510" s="289"/>
      <c r="Q510" s="289"/>
      <c r="R510" s="289"/>
      <c r="S510" s="289"/>
      <c r="T510" s="289"/>
      <c r="U510" s="289"/>
      <c r="V510" s="289"/>
      <c r="W510" s="289"/>
      <c r="X510" s="289"/>
      <c r="Y510" s="403"/>
      <c r="Z510" s="403"/>
      <c r="AA510" s="403"/>
      <c r="AB510" s="403"/>
      <c r="AC510" s="403"/>
      <c r="AD510" s="403"/>
      <c r="AE510" s="403"/>
      <c r="AF510" s="403"/>
      <c r="AG510" s="403"/>
      <c r="AH510" s="403"/>
      <c r="AI510" s="403"/>
      <c r="AJ510" s="403"/>
      <c r="AK510" s="403"/>
      <c r="AL510" s="403"/>
      <c r="AM510" s="311"/>
    </row>
    <row r="511" spans="1:39" s="281" customFormat="1" ht="16" outlineLevel="1">
      <c r="A511" s="500"/>
      <c r="B511" s="286" t="s">
        <v>471</v>
      </c>
      <c r="C511" s="289"/>
      <c r="D511" s="289"/>
      <c r="E511" s="289"/>
      <c r="F511" s="289"/>
      <c r="G511" s="289"/>
      <c r="H511" s="289"/>
      <c r="I511" s="289"/>
      <c r="J511" s="289"/>
      <c r="K511" s="289"/>
      <c r="L511" s="289"/>
      <c r="M511" s="289"/>
      <c r="N511" s="289"/>
      <c r="O511" s="289"/>
      <c r="P511" s="289"/>
      <c r="Q511" s="289"/>
      <c r="R511" s="289"/>
      <c r="S511" s="289"/>
      <c r="T511" s="289"/>
      <c r="U511" s="289"/>
      <c r="V511" s="289"/>
      <c r="W511" s="289"/>
      <c r="X511" s="289"/>
      <c r="Y511" s="403"/>
      <c r="Z511" s="403"/>
      <c r="AA511" s="403"/>
      <c r="AB511" s="403"/>
      <c r="AC511" s="403"/>
      <c r="AD511" s="403"/>
      <c r="AE511" s="403"/>
      <c r="AF511" s="403"/>
      <c r="AG511" s="403"/>
      <c r="AH511" s="403"/>
      <c r="AI511" s="403"/>
      <c r="AJ511" s="403"/>
      <c r="AK511" s="403"/>
      <c r="AL511" s="403"/>
      <c r="AM511" s="311"/>
    </row>
    <row r="512" spans="1:39" s="281" customFormat="1" ht="16" outlineLevel="1">
      <c r="A512" s="500">
        <v>31</v>
      </c>
      <c r="B512" s="322" t="s">
        <v>472</v>
      </c>
      <c r="C512" s="289" t="s">
        <v>17</v>
      </c>
      <c r="D512" s="293">
        <v>134466.62400000001</v>
      </c>
      <c r="E512" s="293"/>
      <c r="F512" s="293"/>
      <c r="G512" s="293"/>
      <c r="H512" s="293"/>
      <c r="I512" s="293"/>
      <c r="J512" s="293"/>
      <c r="K512" s="293"/>
      <c r="L512" s="293"/>
      <c r="M512" s="293"/>
      <c r="N512" s="293">
        <v>0</v>
      </c>
      <c r="O512" s="293">
        <v>44.703000000000003</v>
      </c>
      <c r="P512" s="293"/>
      <c r="Q512" s="293"/>
      <c r="R512" s="293"/>
      <c r="S512" s="293"/>
      <c r="T512" s="293"/>
      <c r="U512" s="293"/>
      <c r="V512" s="293"/>
      <c r="W512" s="293"/>
      <c r="X512" s="293"/>
      <c r="Y512" s="760"/>
      <c r="Z512" s="760"/>
      <c r="AA512" s="760">
        <v>1</v>
      </c>
      <c r="AB512" s="401"/>
      <c r="AC512" s="401"/>
      <c r="AD512" s="401"/>
      <c r="AE512" s="401"/>
      <c r="AF512" s="401"/>
      <c r="AG512" s="401"/>
      <c r="AH512" s="401"/>
      <c r="AI512" s="401"/>
      <c r="AJ512" s="401"/>
      <c r="AK512" s="401"/>
      <c r="AL512" s="401"/>
      <c r="AM512" s="294">
        <f>SUM(Y512:AL512)</f>
        <v>1</v>
      </c>
    </row>
    <row r="513" spans="1:39" s="281" customFormat="1" ht="16" outlineLevel="1">
      <c r="A513" s="500"/>
      <c r="B513" s="322" t="s">
        <v>245</v>
      </c>
      <c r="C513" s="289" t="s">
        <v>155</v>
      </c>
      <c r="D513" s="293"/>
      <c r="E513" s="293"/>
      <c r="F513" s="293"/>
      <c r="G513" s="293"/>
      <c r="H513" s="293"/>
      <c r="I513" s="293"/>
      <c r="J513" s="293"/>
      <c r="K513" s="293"/>
      <c r="L513" s="293"/>
      <c r="M513" s="293"/>
      <c r="N513" s="293">
        <f>N512</f>
        <v>0</v>
      </c>
      <c r="O513" s="293"/>
      <c r="P513" s="293"/>
      <c r="Q513" s="293"/>
      <c r="R513" s="293"/>
      <c r="S513" s="293"/>
      <c r="T513" s="293"/>
      <c r="U513" s="293"/>
      <c r="V513" s="293"/>
      <c r="W513" s="293"/>
      <c r="X513" s="293"/>
      <c r="Y513" s="753">
        <f>Y512</f>
        <v>0</v>
      </c>
      <c r="Z513" s="753">
        <f t="shared" ref="Z513:AA513" si="67">Z512</f>
        <v>0</v>
      </c>
      <c r="AA513" s="753">
        <f t="shared" si="67"/>
        <v>1</v>
      </c>
      <c r="AB513" s="402">
        <f t="shared" ref="AB513:AL513" si="68">AB512</f>
        <v>0</v>
      </c>
      <c r="AC513" s="402">
        <f t="shared" si="68"/>
        <v>0</v>
      </c>
      <c r="AD513" s="402">
        <f t="shared" si="68"/>
        <v>0</v>
      </c>
      <c r="AE513" s="402">
        <f t="shared" si="68"/>
        <v>0</v>
      </c>
      <c r="AF513" s="402">
        <f t="shared" si="68"/>
        <v>0</v>
      </c>
      <c r="AG513" s="402">
        <f t="shared" si="68"/>
        <v>0</v>
      </c>
      <c r="AH513" s="402">
        <f t="shared" si="68"/>
        <v>0</v>
      </c>
      <c r="AI513" s="402">
        <f t="shared" si="68"/>
        <v>0</v>
      </c>
      <c r="AJ513" s="402">
        <f t="shared" si="68"/>
        <v>0</v>
      </c>
      <c r="AK513" s="402">
        <f t="shared" si="68"/>
        <v>0</v>
      </c>
      <c r="AL513" s="402">
        <f t="shared" si="68"/>
        <v>0</v>
      </c>
      <c r="AM513" s="295"/>
    </row>
    <row r="514" spans="1:39" s="281" customFormat="1" ht="16" outlineLevel="1">
      <c r="A514" s="500"/>
      <c r="B514" s="322"/>
      <c r="C514" s="289"/>
      <c r="D514" s="736"/>
      <c r="E514" s="736"/>
      <c r="F514" s="736"/>
      <c r="G514" s="736"/>
      <c r="H514" s="736"/>
      <c r="I514" s="736"/>
      <c r="J514" s="736"/>
      <c r="K514" s="736"/>
      <c r="L514" s="736"/>
      <c r="M514" s="736"/>
      <c r="N514" s="736"/>
      <c r="O514" s="736"/>
      <c r="P514" s="736"/>
      <c r="Q514" s="736"/>
      <c r="R514" s="736"/>
      <c r="S514" s="736"/>
      <c r="T514" s="736"/>
      <c r="U514" s="736"/>
      <c r="V514" s="736"/>
      <c r="W514" s="736"/>
      <c r="X514" s="736"/>
      <c r="Y514" s="754"/>
      <c r="Z514" s="754"/>
      <c r="AA514" s="754"/>
      <c r="AB514" s="403"/>
      <c r="AC514" s="403"/>
      <c r="AD514" s="403"/>
      <c r="AE514" s="403"/>
      <c r="AF514" s="403"/>
      <c r="AG514" s="403"/>
      <c r="AH514" s="403"/>
      <c r="AI514" s="403"/>
      <c r="AJ514" s="403"/>
      <c r="AK514" s="403"/>
      <c r="AL514" s="403"/>
      <c r="AM514" s="311"/>
    </row>
    <row r="515" spans="1:39" s="281" customFormat="1" ht="16" hidden="1" outlineLevel="1">
      <c r="A515" s="500"/>
      <c r="B515" s="322"/>
      <c r="C515" s="289"/>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760"/>
      <c r="Z515" s="760"/>
      <c r="AA515" s="760"/>
      <c r="AB515" s="401"/>
      <c r="AC515" s="401"/>
      <c r="AD515" s="401"/>
      <c r="AE515" s="401"/>
      <c r="AF515" s="401"/>
      <c r="AG515" s="401"/>
      <c r="AH515" s="401"/>
      <c r="AI515" s="401"/>
      <c r="AJ515" s="401"/>
      <c r="AK515" s="401"/>
      <c r="AL515" s="401"/>
      <c r="AM515" s="294"/>
    </row>
    <row r="516" spans="1:39" s="281" customFormat="1" ht="16" hidden="1" outlineLevel="1">
      <c r="A516" s="500"/>
      <c r="B516" s="322"/>
      <c r="C516" s="289"/>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753"/>
      <c r="Z516" s="753"/>
      <c r="AA516" s="753"/>
      <c r="AB516" s="402"/>
      <c r="AC516" s="402"/>
      <c r="AD516" s="402"/>
      <c r="AE516" s="402"/>
      <c r="AF516" s="402"/>
      <c r="AG516" s="402"/>
      <c r="AH516" s="402"/>
      <c r="AI516" s="402"/>
      <c r="AJ516" s="402"/>
      <c r="AK516" s="402"/>
      <c r="AL516" s="402"/>
      <c r="AM516" s="295"/>
    </row>
    <row r="517" spans="1:39" s="281" customFormat="1" ht="16" hidden="1" outlineLevel="1">
      <c r="A517" s="500"/>
      <c r="B517" s="322"/>
      <c r="C517" s="289"/>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03"/>
      <c r="Z517" s="403"/>
      <c r="AA517" s="403"/>
      <c r="AB517" s="403"/>
      <c r="AC517" s="403"/>
      <c r="AD517" s="403"/>
      <c r="AE517" s="403"/>
      <c r="AF517" s="403"/>
      <c r="AG517" s="403"/>
      <c r="AH517" s="403"/>
      <c r="AI517" s="403"/>
      <c r="AJ517" s="403"/>
      <c r="AK517" s="403"/>
      <c r="AL517" s="403"/>
      <c r="AM517" s="311"/>
    </row>
    <row r="518" spans="1:39" s="281" customFormat="1" ht="16" hidden="1" outlineLevel="1">
      <c r="A518" s="500"/>
      <c r="B518" s="322"/>
      <c r="C518" s="289"/>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01"/>
      <c r="Z518" s="401"/>
      <c r="AA518" s="401"/>
      <c r="AB518" s="401"/>
      <c r="AC518" s="401"/>
      <c r="AD518" s="401"/>
      <c r="AE518" s="401"/>
      <c r="AF518" s="401"/>
      <c r="AG518" s="401"/>
      <c r="AH518" s="401"/>
      <c r="AI518" s="401"/>
      <c r="AJ518" s="401"/>
      <c r="AK518" s="401"/>
      <c r="AL518" s="401"/>
      <c r="AM518" s="294"/>
    </row>
    <row r="519" spans="1:39" s="281" customFormat="1" ht="16" hidden="1" outlineLevel="1">
      <c r="A519" s="500"/>
      <c r="B519" s="322"/>
      <c r="C519" s="289"/>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402"/>
      <c r="Z519" s="402"/>
      <c r="AA519" s="402"/>
      <c r="AB519" s="402"/>
      <c r="AC519" s="402"/>
      <c r="AD519" s="402"/>
      <c r="AE519" s="402"/>
      <c r="AF519" s="402"/>
      <c r="AG519" s="402"/>
      <c r="AH519" s="402"/>
      <c r="AI519" s="402"/>
      <c r="AJ519" s="402"/>
      <c r="AK519" s="402"/>
      <c r="AL519" s="402"/>
      <c r="AM519" s="295"/>
    </row>
    <row r="520" spans="1:39" ht="16" hidden="1" outlineLevel="1">
      <c r="B520" s="313"/>
      <c r="C520" s="303"/>
      <c r="D520" s="289"/>
      <c r="E520" s="289"/>
      <c r="F520" s="289"/>
      <c r="G520" s="289"/>
      <c r="H520" s="289"/>
      <c r="I520" s="289"/>
      <c r="J520" s="289"/>
      <c r="K520" s="289"/>
      <c r="L520" s="289"/>
      <c r="M520" s="289"/>
      <c r="N520" s="298"/>
      <c r="O520" s="289"/>
      <c r="P520" s="289"/>
      <c r="Q520" s="289"/>
      <c r="R520" s="289"/>
      <c r="S520" s="289"/>
      <c r="T520" s="289"/>
      <c r="U520" s="289"/>
      <c r="V520" s="289"/>
      <c r="W520" s="289"/>
      <c r="X520" s="289"/>
      <c r="Y520" s="299"/>
      <c r="Z520" s="299"/>
      <c r="AA520" s="299"/>
      <c r="AB520" s="299"/>
      <c r="AC520" s="299"/>
      <c r="AD520" s="299"/>
      <c r="AE520" s="299"/>
      <c r="AF520" s="299"/>
      <c r="AG520" s="299"/>
      <c r="AH520" s="299"/>
      <c r="AI520" s="299"/>
      <c r="AJ520" s="299"/>
      <c r="AK520" s="299"/>
      <c r="AL520" s="299"/>
      <c r="AM520" s="304"/>
    </row>
    <row r="521" spans="1:39" ht="17" outlineLevel="1">
      <c r="B521" s="737" t="s">
        <v>726</v>
      </c>
      <c r="C521" s="761"/>
      <c r="D521" s="738">
        <f>SUM(D416:D513)</f>
        <v>10895060.937545756</v>
      </c>
      <c r="E521" s="738"/>
      <c r="F521" s="738"/>
      <c r="G521" s="738"/>
      <c r="H521" s="738"/>
      <c r="I521" s="738"/>
      <c r="J521" s="738"/>
      <c r="K521" s="738"/>
      <c r="L521" s="738"/>
      <c r="M521" s="738"/>
      <c r="N521" s="762"/>
      <c r="O521" s="738">
        <f>SUM(O416:O513)</f>
        <v>3001.4960000000001</v>
      </c>
      <c r="P521" s="738"/>
      <c r="Q521" s="738"/>
      <c r="R521" s="738"/>
      <c r="S521" s="738"/>
      <c r="T521" s="738"/>
      <c r="U521" s="738"/>
      <c r="V521" s="738"/>
      <c r="W521" s="738"/>
      <c r="X521" s="738"/>
      <c r="Y521" s="744"/>
      <c r="Z521" s="744"/>
      <c r="AA521" s="744"/>
      <c r="AB521" s="744"/>
      <c r="AC521" s="744"/>
      <c r="AD521" s="744"/>
      <c r="AE521" s="744"/>
      <c r="AF521" s="744"/>
      <c r="AG521" s="744"/>
      <c r="AH521" s="744"/>
      <c r="AI521" s="744"/>
      <c r="AJ521" s="744"/>
      <c r="AK521" s="744"/>
      <c r="AL521" s="744"/>
      <c r="AM521" s="740"/>
    </row>
    <row r="522" spans="1:39" ht="16" outlineLevel="1">
      <c r="B522" s="769"/>
      <c r="C522" s="770"/>
      <c r="D522" s="771"/>
      <c r="E522" s="771"/>
      <c r="F522" s="771"/>
      <c r="G522" s="771"/>
      <c r="H522" s="771"/>
      <c r="I522" s="771"/>
      <c r="J522" s="771"/>
      <c r="K522" s="771"/>
      <c r="L522" s="771"/>
      <c r="M522" s="771"/>
      <c r="N522" s="772"/>
      <c r="O522" s="771"/>
      <c r="P522" s="771"/>
      <c r="Q522" s="771"/>
      <c r="R522" s="771"/>
      <c r="S522" s="771"/>
      <c r="T522" s="771"/>
      <c r="U522" s="771"/>
      <c r="V522" s="771"/>
      <c r="W522" s="771"/>
      <c r="X522" s="771"/>
      <c r="Y522" s="773"/>
      <c r="Z522" s="773"/>
      <c r="AA522" s="773"/>
      <c r="AB522" s="773"/>
      <c r="AC522" s="773"/>
      <c r="AD522" s="773"/>
      <c r="AE522" s="773"/>
      <c r="AF522" s="773"/>
      <c r="AG522" s="773"/>
      <c r="AH522" s="773"/>
      <c r="AI522" s="773"/>
      <c r="AJ522" s="773"/>
      <c r="AK522" s="773"/>
      <c r="AL522" s="773"/>
      <c r="AM522" s="774"/>
    </row>
    <row r="523" spans="1:39" ht="17" outlineLevel="1">
      <c r="B523" s="791" t="s">
        <v>735</v>
      </c>
      <c r="C523" s="303"/>
      <c r="D523" s="289"/>
      <c r="E523" s="289"/>
      <c r="F523" s="289"/>
      <c r="G523" s="289"/>
      <c r="H523" s="289"/>
      <c r="I523" s="289"/>
      <c r="J523" s="289"/>
      <c r="K523" s="289"/>
      <c r="L523" s="289"/>
      <c r="M523" s="289"/>
      <c r="N523" s="298"/>
      <c r="O523" s="289"/>
      <c r="P523" s="289"/>
      <c r="Q523" s="289"/>
      <c r="R523" s="289"/>
      <c r="S523" s="289"/>
      <c r="T523" s="289"/>
      <c r="U523" s="289"/>
      <c r="V523" s="289"/>
      <c r="W523" s="289"/>
      <c r="X523" s="289"/>
      <c r="Y523" s="299"/>
      <c r="Z523" s="299"/>
      <c r="AA523" s="299"/>
      <c r="AB523" s="299"/>
      <c r="AC523" s="299"/>
      <c r="AD523" s="299"/>
      <c r="AE523" s="299"/>
      <c r="AF523" s="299"/>
      <c r="AG523" s="299"/>
      <c r="AH523" s="299"/>
      <c r="AI523" s="299"/>
      <c r="AJ523" s="299"/>
      <c r="AK523" s="299"/>
      <c r="AL523" s="299"/>
      <c r="AM523" s="304"/>
    </row>
    <row r="524" spans="1:39" ht="16" outlineLevel="1">
      <c r="A524" s="763"/>
      <c r="B524" s="286" t="s">
        <v>0</v>
      </c>
      <c r="C524" s="749"/>
      <c r="D524" s="749"/>
      <c r="E524" s="749"/>
      <c r="F524" s="749"/>
      <c r="G524" s="749"/>
      <c r="H524" s="749"/>
      <c r="I524" s="749"/>
      <c r="J524" s="749"/>
      <c r="K524" s="749"/>
      <c r="L524" s="749"/>
      <c r="M524" s="749"/>
      <c r="N524" s="748"/>
      <c r="O524" s="749"/>
      <c r="P524" s="749"/>
      <c r="Q524" s="749"/>
      <c r="R524" s="749"/>
      <c r="S524" s="749"/>
      <c r="T524" s="749"/>
      <c r="U524" s="749"/>
      <c r="V524" s="749"/>
      <c r="W524" s="749"/>
      <c r="X524" s="749"/>
      <c r="Y524" s="736"/>
      <c r="Z524" s="736"/>
      <c r="AA524" s="736"/>
      <c r="AB524" s="736"/>
      <c r="AC524" s="736"/>
      <c r="AD524" s="736"/>
      <c r="AE524" s="736"/>
      <c r="AF524" s="736"/>
      <c r="AG524" s="736"/>
      <c r="AH524" s="736"/>
      <c r="AI524" s="736"/>
      <c r="AJ524" s="736"/>
      <c r="AK524" s="736"/>
      <c r="AL524" s="736"/>
      <c r="AM524" s="290"/>
    </row>
    <row r="525" spans="1:39" ht="16">
      <c r="A525" s="500">
        <v>1</v>
      </c>
      <c r="B525" s="292" t="s">
        <v>1</v>
      </c>
      <c r="C525" s="736" t="s">
        <v>17</v>
      </c>
      <c r="D525" s="293">
        <v>22855.969000000001</v>
      </c>
      <c r="E525" s="293">
        <v>22855.969326727034</v>
      </c>
      <c r="F525" s="293">
        <v>22855.969326727034</v>
      </c>
      <c r="G525" s="293">
        <v>22856</v>
      </c>
      <c r="H525" s="293"/>
      <c r="I525" s="293"/>
      <c r="J525" s="293"/>
      <c r="K525" s="293"/>
      <c r="L525" s="293"/>
      <c r="M525" s="293"/>
      <c r="N525" s="736"/>
      <c r="O525" s="293">
        <v>3.391</v>
      </c>
      <c r="P525" s="293">
        <v>3.3913572251911175</v>
      </c>
      <c r="Q525" s="293">
        <v>3.3913572251911175</v>
      </c>
      <c r="R525" s="293">
        <v>3</v>
      </c>
      <c r="S525" s="293"/>
      <c r="T525" s="293"/>
      <c r="U525" s="293"/>
      <c r="V525" s="293"/>
      <c r="W525" s="293"/>
      <c r="X525" s="293"/>
      <c r="Y525" s="752"/>
      <c r="Z525" s="752"/>
      <c r="AA525" s="752"/>
      <c r="AB525" s="752"/>
      <c r="AC525" s="752"/>
      <c r="AD525" s="752">
        <v>1</v>
      </c>
      <c r="AE525" s="752"/>
      <c r="AF525" s="752"/>
      <c r="AG525" s="752"/>
      <c r="AH525" s="752"/>
      <c r="AI525" s="752"/>
      <c r="AJ525" s="760"/>
      <c r="AK525" s="760"/>
      <c r="AL525" s="760"/>
      <c r="AM525" s="294">
        <f>SUM(Y525:AL525)</f>
        <v>1</v>
      </c>
    </row>
    <row r="526" spans="1:39" ht="16">
      <c r="B526" s="292" t="s">
        <v>245</v>
      </c>
      <c r="C526" s="736" t="s">
        <v>155</v>
      </c>
      <c r="D526" s="293">
        <v>0</v>
      </c>
      <c r="E526" s="293">
        <v>0</v>
      </c>
      <c r="F526" s="293">
        <v>0</v>
      </c>
      <c r="G526" s="293">
        <v>0</v>
      </c>
      <c r="H526" s="293"/>
      <c r="I526" s="293"/>
      <c r="J526" s="293"/>
      <c r="K526" s="293"/>
      <c r="L526" s="293"/>
      <c r="M526" s="293"/>
      <c r="N526" s="746"/>
      <c r="O526" s="293">
        <v>0</v>
      </c>
      <c r="P526" s="293">
        <v>0</v>
      </c>
      <c r="Q526" s="293">
        <v>0</v>
      </c>
      <c r="R526" s="293">
        <v>0</v>
      </c>
      <c r="S526" s="293"/>
      <c r="T526" s="293"/>
      <c r="U526" s="293"/>
      <c r="V526" s="293"/>
      <c r="W526" s="293"/>
      <c r="X526" s="293"/>
      <c r="Y526" s="753">
        <f t="shared" ref="Y526:AC526" si="69">Y525</f>
        <v>0</v>
      </c>
      <c r="Z526" s="753">
        <f t="shared" si="69"/>
        <v>0</v>
      </c>
      <c r="AA526" s="753">
        <f t="shared" si="69"/>
        <v>0</v>
      </c>
      <c r="AB526" s="753">
        <f t="shared" si="69"/>
        <v>0</v>
      </c>
      <c r="AC526" s="753">
        <f t="shared" si="69"/>
        <v>0</v>
      </c>
      <c r="AD526" s="753">
        <f t="shared" ref="AD526:AL526" si="70">AD525</f>
        <v>1</v>
      </c>
      <c r="AE526" s="753">
        <f t="shared" si="70"/>
        <v>0</v>
      </c>
      <c r="AF526" s="753">
        <f t="shared" si="70"/>
        <v>0</v>
      </c>
      <c r="AG526" s="753">
        <f t="shared" si="70"/>
        <v>0</v>
      </c>
      <c r="AH526" s="753">
        <f t="shared" si="70"/>
        <v>0</v>
      </c>
      <c r="AI526" s="753">
        <f t="shared" si="70"/>
        <v>0</v>
      </c>
      <c r="AJ526" s="753">
        <f t="shared" si="70"/>
        <v>0</v>
      </c>
      <c r="AK526" s="753">
        <f t="shared" si="70"/>
        <v>0</v>
      </c>
      <c r="AL526" s="753">
        <f t="shared" si="70"/>
        <v>0</v>
      </c>
      <c r="AM526" s="295"/>
    </row>
    <row r="527" spans="1:39" ht="16">
      <c r="A527" s="502"/>
      <c r="B527" s="296"/>
      <c r="C527" s="734"/>
      <c r="D527" s="734"/>
      <c r="E527" s="734"/>
      <c r="F527" s="734"/>
      <c r="G527" s="734"/>
      <c r="H527" s="734"/>
      <c r="I527" s="734"/>
      <c r="J527" s="734"/>
      <c r="K527" s="734"/>
      <c r="L527" s="734"/>
      <c r="M527" s="734"/>
      <c r="N527" s="301"/>
      <c r="O527" s="734"/>
      <c r="P527" s="734"/>
      <c r="Q527" s="734"/>
      <c r="R527" s="734"/>
      <c r="S527" s="734"/>
      <c r="T527" s="734"/>
      <c r="U527" s="734"/>
      <c r="V527" s="734"/>
      <c r="W527" s="734"/>
      <c r="X527" s="734"/>
      <c r="Y527" s="754"/>
      <c r="Z527" s="764"/>
      <c r="AA527" s="764"/>
      <c r="AB527" s="764"/>
      <c r="AC527" s="764"/>
      <c r="AD527" s="764"/>
      <c r="AE527" s="764"/>
      <c r="AF527" s="764"/>
      <c r="AG527" s="764"/>
      <c r="AH527" s="764"/>
      <c r="AI527" s="764"/>
      <c r="AJ527" s="764"/>
      <c r="AK527" s="764"/>
      <c r="AL527" s="764"/>
      <c r="AM527" s="300"/>
    </row>
    <row r="528" spans="1:39" ht="16">
      <c r="A528" s="500">
        <v>2</v>
      </c>
      <c r="B528" s="292" t="s">
        <v>2</v>
      </c>
      <c r="C528" s="736" t="s">
        <v>17</v>
      </c>
      <c r="D528" s="293">
        <v>14777.594999999999</v>
      </c>
      <c r="E528" s="293">
        <v>14777.59512</v>
      </c>
      <c r="F528" s="293">
        <v>14777.59512</v>
      </c>
      <c r="G528" s="293">
        <v>14778</v>
      </c>
      <c r="H528" s="293"/>
      <c r="I528" s="293"/>
      <c r="J528" s="293"/>
      <c r="K528" s="293"/>
      <c r="L528" s="293"/>
      <c r="M528" s="293"/>
      <c r="N528" s="736"/>
      <c r="O528" s="293">
        <v>8.2880000000000003</v>
      </c>
      <c r="P528" s="293">
        <v>8.2877639619999997</v>
      </c>
      <c r="Q528" s="293">
        <v>8.2877639619999997</v>
      </c>
      <c r="R528" s="293">
        <v>8</v>
      </c>
      <c r="S528" s="293"/>
      <c r="T528" s="293"/>
      <c r="U528" s="293"/>
      <c r="V528" s="293"/>
      <c r="W528" s="293"/>
      <c r="X528" s="293"/>
      <c r="Y528" s="752"/>
      <c r="Z528" s="752"/>
      <c r="AA528" s="752"/>
      <c r="AB528" s="752"/>
      <c r="AC528" s="752"/>
      <c r="AD528" s="752">
        <v>1</v>
      </c>
      <c r="AE528" s="752"/>
      <c r="AF528" s="752"/>
      <c r="AG528" s="752"/>
      <c r="AH528" s="752"/>
      <c r="AI528" s="752"/>
      <c r="AJ528" s="760"/>
      <c r="AK528" s="760"/>
      <c r="AL528" s="760"/>
      <c r="AM528" s="294">
        <f>SUM(Y528:AL528)</f>
        <v>1</v>
      </c>
    </row>
    <row r="529" spans="1:41" ht="16">
      <c r="B529" s="292" t="s">
        <v>245</v>
      </c>
      <c r="C529" s="736" t="s">
        <v>155</v>
      </c>
      <c r="D529" s="293">
        <v>0</v>
      </c>
      <c r="E529" s="293">
        <v>0</v>
      </c>
      <c r="F529" s="293">
        <v>0</v>
      </c>
      <c r="G529" s="293">
        <v>0</v>
      </c>
      <c r="H529" s="293"/>
      <c r="I529" s="293"/>
      <c r="J529" s="293"/>
      <c r="K529" s="293"/>
      <c r="L529" s="293"/>
      <c r="M529" s="293"/>
      <c r="N529" s="746"/>
      <c r="O529" s="293">
        <v>0</v>
      </c>
      <c r="P529" s="293">
        <v>0</v>
      </c>
      <c r="Q529" s="293">
        <v>0</v>
      </c>
      <c r="R529" s="293">
        <v>0</v>
      </c>
      <c r="S529" s="293"/>
      <c r="T529" s="293"/>
      <c r="U529" s="293"/>
      <c r="V529" s="293"/>
      <c r="W529" s="293"/>
      <c r="X529" s="293"/>
      <c r="Y529" s="753">
        <f t="shared" ref="Y529:AC529" si="71">Y528</f>
        <v>0</v>
      </c>
      <c r="Z529" s="753">
        <f t="shared" si="71"/>
        <v>0</v>
      </c>
      <c r="AA529" s="753">
        <f t="shared" si="71"/>
        <v>0</v>
      </c>
      <c r="AB529" s="753">
        <f t="shared" si="71"/>
        <v>0</v>
      </c>
      <c r="AC529" s="753">
        <f t="shared" si="71"/>
        <v>0</v>
      </c>
      <c r="AD529" s="753">
        <f t="shared" ref="AD529:AL529" si="72">AD528</f>
        <v>1</v>
      </c>
      <c r="AE529" s="753">
        <f t="shared" si="72"/>
        <v>0</v>
      </c>
      <c r="AF529" s="753">
        <f t="shared" si="72"/>
        <v>0</v>
      </c>
      <c r="AG529" s="753">
        <f t="shared" si="72"/>
        <v>0</v>
      </c>
      <c r="AH529" s="753">
        <f t="shared" si="72"/>
        <v>0</v>
      </c>
      <c r="AI529" s="753">
        <f t="shared" si="72"/>
        <v>0</v>
      </c>
      <c r="AJ529" s="753">
        <f t="shared" si="72"/>
        <v>0</v>
      </c>
      <c r="AK529" s="753">
        <f t="shared" si="72"/>
        <v>0</v>
      </c>
      <c r="AL529" s="753">
        <f t="shared" si="72"/>
        <v>0</v>
      </c>
      <c r="AM529" s="295"/>
      <c r="AO529" s="281"/>
    </row>
    <row r="530" spans="1:41" ht="16">
      <c r="A530" s="502"/>
      <c r="B530" s="296"/>
      <c r="C530" s="734"/>
      <c r="D530" s="735"/>
      <c r="E530" s="735"/>
      <c r="F530" s="735"/>
      <c r="G530" s="735"/>
      <c r="H530" s="735"/>
      <c r="I530" s="735"/>
      <c r="J530" s="735"/>
      <c r="K530" s="735"/>
      <c r="L530" s="735"/>
      <c r="M530" s="735"/>
      <c r="N530" s="301"/>
      <c r="O530" s="735"/>
      <c r="P530" s="735"/>
      <c r="Q530" s="735"/>
      <c r="R530" s="735"/>
      <c r="S530" s="735"/>
      <c r="T530" s="735"/>
      <c r="U530" s="735"/>
      <c r="V530" s="735"/>
      <c r="W530" s="735"/>
      <c r="X530" s="735"/>
      <c r="Y530" s="754"/>
      <c r="Z530" s="764"/>
      <c r="AA530" s="764"/>
      <c r="AB530" s="764"/>
      <c r="AC530" s="764"/>
      <c r="AD530" s="764"/>
      <c r="AE530" s="764"/>
      <c r="AF530" s="764"/>
      <c r="AG530" s="764"/>
      <c r="AH530" s="764"/>
      <c r="AI530" s="764"/>
      <c r="AJ530" s="764"/>
      <c r="AK530" s="764"/>
      <c r="AL530" s="764"/>
      <c r="AM530" s="300"/>
    </row>
    <row r="531" spans="1:41" ht="16">
      <c r="A531" s="500">
        <v>3</v>
      </c>
      <c r="B531" s="292" t="s">
        <v>3</v>
      </c>
      <c r="C531" s="736" t="s">
        <v>17</v>
      </c>
      <c r="D531" s="293">
        <v>172495.52499999999</v>
      </c>
      <c r="E531" s="293">
        <v>172495.525054</v>
      </c>
      <c r="F531" s="293">
        <v>172495.525054</v>
      </c>
      <c r="G531" s="293">
        <v>172496</v>
      </c>
      <c r="H531" s="293"/>
      <c r="I531" s="293"/>
      <c r="J531" s="293"/>
      <c r="K531" s="293"/>
      <c r="L531" s="293"/>
      <c r="M531" s="293"/>
      <c r="N531" s="736"/>
      <c r="O531" s="293">
        <v>93.751000000000005</v>
      </c>
      <c r="P531" s="293">
        <v>93.750539504999992</v>
      </c>
      <c r="Q531" s="293">
        <v>93.750539504999992</v>
      </c>
      <c r="R531" s="293">
        <v>94</v>
      </c>
      <c r="S531" s="293"/>
      <c r="T531" s="293"/>
      <c r="U531" s="293"/>
      <c r="V531" s="293"/>
      <c r="W531" s="293"/>
      <c r="X531" s="293"/>
      <c r="Y531" s="752"/>
      <c r="Z531" s="752"/>
      <c r="AA531" s="752"/>
      <c r="AB531" s="752"/>
      <c r="AC531" s="752"/>
      <c r="AD531" s="752">
        <v>1</v>
      </c>
      <c r="AE531" s="752"/>
      <c r="AF531" s="752"/>
      <c r="AG531" s="752"/>
      <c r="AH531" s="752"/>
      <c r="AI531" s="752"/>
      <c r="AJ531" s="760"/>
      <c r="AK531" s="760"/>
      <c r="AL531" s="760"/>
      <c r="AM531" s="294">
        <f>SUM(Y531:AL531)</f>
        <v>1</v>
      </c>
    </row>
    <row r="532" spans="1:41" ht="16">
      <c r="B532" s="292" t="s">
        <v>245</v>
      </c>
      <c r="C532" s="736" t="s">
        <v>155</v>
      </c>
      <c r="D532" s="293">
        <v>0</v>
      </c>
      <c r="E532" s="293">
        <v>0</v>
      </c>
      <c r="F532" s="293">
        <v>0</v>
      </c>
      <c r="G532" s="293">
        <v>0</v>
      </c>
      <c r="H532" s="293"/>
      <c r="I532" s="293"/>
      <c r="J532" s="293"/>
      <c r="K532" s="293"/>
      <c r="L532" s="293"/>
      <c r="M532" s="293"/>
      <c r="N532" s="746"/>
      <c r="O532" s="293">
        <v>0</v>
      </c>
      <c r="P532" s="293"/>
      <c r="Q532" s="293"/>
      <c r="R532" s="293"/>
      <c r="S532" s="293"/>
      <c r="T532" s="293"/>
      <c r="U532" s="293"/>
      <c r="V532" s="293"/>
      <c r="W532" s="293"/>
      <c r="X532" s="293"/>
      <c r="Y532" s="753">
        <f t="shared" ref="Y532:AC532" si="73">Y531</f>
        <v>0</v>
      </c>
      <c r="Z532" s="753">
        <f t="shared" si="73"/>
        <v>0</v>
      </c>
      <c r="AA532" s="753">
        <f t="shared" si="73"/>
        <v>0</v>
      </c>
      <c r="AB532" s="753">
        <f t="shared" si="73"/>
        <v>0</v>
      </c>
      <c r="AC532" s="753">
        <f t="shared" si="73"/>
        <v>0</v>
      </c>
      <c r="AD532" s="753">
        <f t="shared" ref="AD532:AL532" si="74">AD531</f>
        <v>1</v>
      </c>
      <c r="AE532" s="753">
        <f t="shared" si="74"/>
        <v>0</v>
      </c>
      <c r="AF532" s="753">
        <f t="shared" si="74"/>
        <v>0</v>
      </c>
      <c r="AG532" s="753">
        <f t="shared" si="74"/>
        <v>0</v>
      </c>
      <c r="AH532" s="753">
        <f t="shared" si="74"/>
        <v>0</v>
      </c>
      <c r="AI532" s="753">
        <f t="shared" si="74"/>
        <v>0</v>
      </c>
      <c r="AJ532" s="753">
        <f t="shared" si="74"/>
        <v>0</v>
      </c>
      <c r="AK532" s="753">
        <f t="shared" si="74"/>
        <v>0</v>
      </c>
      <c r="AL532" s="753">
        <f t="shared" si="74"/>
        <v>0</v>
      </c>
      <c r="AM532" s="295"/>
    </row>
    <row r="533" spans="1:41" ht="16">
      <c r="B533" s="292"/>
      <c r="C533" s="765"/>
      <c r="D533" s="736"/>
      <c r="E533" s="736"/>
      <c r="F533" s="736"/>
      <c r="G533" s="736"/>
      <c r="H533" s="736"/>
      <c r="I533" s="736"/>
      <c r="J533" s="736"/>
      <c r="K533" s="736"/>
      <c r="L533" s="736"/>
      <c r="M533" s="736"/>
      <c r="N533" s="281"/>
      <c r="O533" s="736"/>
      <c r="P533" s="736"/>
      <c r="Q533" s="736"/>
      <c r="R533" s="736"/>
      <c r="S533" s="736"/>
      <c r="T533" s="736"/>
      <c r="U533" s="736"/>
      <c r="V533" s="736"/>
      <c r="W533" s="736"/>
      <c r="X533" s="736"/>
      <c r="Y533" s="754"/>
      <c r="Z533" s="754"/>
      <c r="AA533" s="754"/>
      <c r="AB533" s="754"/>
      <c r="AC533" s="754"/>
      <c r="AD533" s="754"/>
      <c r="AE533" s="754"/>
      <c r="AF533" s="754"/>
      <c r="AG533" s="754"/>
      <c r="AH533" s="754"/>
      <c r="AI533" s="754"/>
      <c r="AJ533" s="754"/>
      <c r="AK533" s="754"/>
      <c r="AL533" s="754"/>
      <c r="AM533" s="304"/>
    </row>
    <row r="534" spans="1:41" ht="16">
      <c r="A534" s="500">
        <v>4</v>
      </c>
      <c r="B534" s="292" t="s">
        <v>4</v>
      </c>
      <c r="C534" s="736" t="s">
        <v>17</v>
      </c>
      <c r="D534" s="293">
        <v>83209.051000000007</v>
      </c>
      <c r="E534" s="293">
        <v>77484.336079999994</v>
      </c>
      <c r="F534" s="293">
        <v>74720.28529</v>
      </c>
      <c r="G534" s="293">
        <v>74720</v>
      </c>
      <c r="H534" s="293"/>
      <c r="I534" s="293"/>
      <c r="J534" s="293"/>
      <c r="K534" s="293"/>
      <c r="L534" s="293"/>
      <c r="M534" s="293"/>
      <c r="N534" s="736"/>
      <c r="O534" s="293">
        <v>6.2160000000000002</v>
      </c>
      <c r="P534" s="293">
        <v>5.8572815560000002</v>
      </c>
      <c r="Q534" s="293">
        <v>5.6840430560000001</v>
      </c>
      <c r="R534" s="293">
        <v>6</v>
      </c>
      <c r="S534" s="293"/>
      <c r="T534" s="293"/>
      <c r="U534" s="293"/>
      <c r="V534" s="293"/>
      <c r="W534" s="293"/>
      <c r="X534" s="293"/>
      <c r="Y534" s="752"/>
      <c r="Z534" s="752"/>
      <c r="AA534" s="752"/>
      <c r="AB534" s="752"/>
      <c r="AC534" s="752"/>
      <c r="AD534" s="752">
        <v>1</v>
      </c>
      <c r="AE534" s="752"/>
      <c r="AF534" s="752"/>
      <c r="AG534" s="752"/>
      <c r="AH534" s="752"/>
      <c r="AI534" s="752"/>
      <c r="AJ534" s="760"/>
      <c r="AK534" s="760"/>
      <c r="AL534" s="760"/>
      <c r="AM534" s="294">
        <f>SUM(Y534:AL534)</f>
        <v>1</v>
      </c>
    </row>
    <row r="535" spans="1:41" ht="16">
      <c r="B535" s="292" t="s">
        <v>245</v>
      </c>
      <c r="C535" s="736" t="s">
        <v>155</v>
      </c>
      <c r="D535" s="293">
        <v>0</v>
      </c>
      <c r="E535" s="293">
        <v>0</v>
      </c>
      <c r="F535" s="293">
        <v>0</v>
      </c>
      <c r="G535" s="293">
        <v>0</v>
      </c>
      <c r="H535" s="293"/>
      <c r="I535" s="293"/>
      <c r="J535" s="293"/>
      <c r="K535" s="293"/>
      <c r="L535" s="293"/>
      <c r="M535" s="293"/>
      <c r="N535" s="746"/>
      <c r="O535" s="293">
        <v>0</v>
      </c>
      <c r="P535" s="293"/>
      <c r="Q535" s="293"/>
      <c r="R535" s="293"/>
      <c r="S535" s="293"/>
      <c r="T535" s="293"/>
      <c r="U535" s="293"/>
      <c r="V535" s="293"/>
      <c r="W535" s="293"/>
      <c r="X535" s="293"/>
      <c r="Y535" s="753">
        <f t="shared" ref="Y535:AC535" si="75">Y534</f>
        <v>0</v>
      </c>
      <c r="Z535" s="753">
        <f t="shared" si="75"/>
        <v>0</v>
      </c>
      <c r="AA535" s="753">
        <f t="shared" si="75"/>
        <v>0</v>
      </c>
      <c r="AB535" s="753">
        <f t="shared" si="75"/>
        <v>0</v>
      </c>
      <c r="AC535" s="753">
        <f t="shared" si="75"/>
        <v>0</v>
      </c>
      <c r="AD535" s="753">
        <f t="shared" ref="AD535:AL535" si="76">AD534</f>
        <v>1</v>
      </c>
      <c r="AE535" s="753">
        <f t="shared" si="76"/>
        <v>0</v>
      </c>
      <c r="AF535" s="753">
        <f t="shared" si="76"/>
        <v>0</v>
      </c>
      <c r="AG535" s="753">
        <f t="shared" si="76"/>
        <v>0</v>
      </c>
      <c r="AH535" s="753">
        <f t="shared" si="76"/>
        <v>0</v>
      </c>
      <c r="AI535" s="753">
        <f t="shared" si="76"/>
        <v>0</v>
      </c>
      <c r="AJ535" s="753">
        <f t="shared" si="76"/>
        <v>0</v>
      </c>
      <c r="AK535" s="753">
        <f t="shared" si="76"/>
        <v>0</v>
      </c>
      <c r="AL535" s="753">
        <f t="shared" si="76"/>
        <v>0</v>
      </c>
      <c r="AM535" s="295"/>
    </row>
    <row r="536" spans="1:41" ht="16">
      <c r="B536" s="292"/>
      <c r="C536" s="765"/>
      <c r="D536" s="735"/>
      <c r="E536" s="735"/>
      <c r="F536" s="735"/>
      <c r="G536" s="735"/>
      <c r="H536" s="735"/>
      <c r="I536" s="735"/>
      <c r="J536" s="735"/>
      <c r="K536" s="735"/>
      <c r="L536" s="735"/>
      <c r="M536" s="735"/>
      <c r="N536" s="736"/>
      <c r="O536" s="735"/>
      <c r="P536" s="735"/>
      <c r="Q536" s="735"/>
      <c r="R536" s="735"/>
      <c r="S536" s="735"/>
      <c r="T536" s="735"/>
      <c r="U536" s="735"/>
      <c r="V536" s="735"/>
      <c r="W536" s="735"/>
      <c r="X536" s="735"/>
      <c r="Y536" s="754"/>
      <c r="Z536" s="754"/>
      <c r="AA536" s="754"/>
      <c r="AB536" s="754"/>
      <c r="AC536" s="754"/>
      <c r="AD536" s="754"/>
      <c r="AE536" s="754"/>
      <c r="AF536" s="754"/>
      <c r="AG536" s="754"/>
      <c r="AH536" s="754"/>
      <c r="AI536" s="754"/>
      <c r="AJ536" s="754"/>
      <c r="AK536" s="754"/>
      <c r="AL536" s="754"/>
      <c r="AM536" s="304"/>
    </row>
    <row r="537" spans="1:41" ht="16">
      <c r="A537" s="500">
        <v>5</v>
      </c>
      <c r="B537" s="292" t="s">
        <v>5</v>
      </c>
      <c r="C537" s="736" t="s">
        <v>17</v>
      </c>
      <c r="D537" s="293">
        <v>361252.63099999999</v>
      </c>
      <c r="E537" s="293">
        <v>313382.84120000002</v>
      </c>
      <c r="F537" s="293">
        <v>288435.7574</v>
      </c>
      <c r="G537" s="293">
        <v>288436</v>
      </c>
      <c r="H537" s="293"/>
      <c r="I537" s="293"/>
      <c r="J537" s="293"/>
      <c r="K537" s="293"/>
      <c r="L537" s="293"/>
      <c r="M537" s="293"/>
      <c r="N537" s="736"/>
      <c r="O537" s="293">
        <v>23.641999999999999</v>
      </c>
      <c r="P537" s="293">
        <v>20.637148830000001</v>
      </c>
      <c r="Q537" s="293">
        <v>19.071038290000001</v>
      </c>
      <c r="R537" s="293">
        <v>19</v>
      </c>
      <c r="S537" s="293"/>
      <c r="T537" s="293"/>
      <c r="U537" s="293"/>
      <c r="V537" s="293"/>
      <c r="W537" s="293"/>
      <c r="X537" s="293"/>
      <c r="Y537" s="752"/>
      <c r="Z537" s="752"/>
      <c r="AA537" s="752"/>
      <c r="AB537" s="752"/>
      <c r="AC537" s="752"/>
      <c r="AD537" s="752">
        <v>1</v>
      </c>
      <c r="AE537" s="752"/>
      <c r="AF537" s="752"/>
      <c r="AG537" s="752"/>
      <c r="AH537" s="752"/>
      <c r="AI537" s="752"/>
      <c r="AJ537" s="760"/>
      <c r="AK537" s="760"/>
      <c r="AL537" s="760"/>
      <c r="AM537" s="294">
        <f>SUM(Y537:AL537)</f>
        <v>1</v>
      </c>
    </row>
    <row r="538" spans="1:41" ht="16">
      <c r="B538" s="292" t="s">
        <v>245</v>
      </c>
      <c r="C538" s="736" t="s">
        <v>155</v>
      </c>
      <c r="D538" s="293">
        <v>0</v>
      </c>
      <c r="E538" s="293">
        <v>0</v>
      </c>
      <c r="F538" s="293">
        <v>0</v>
      </c>
      <c r="G538" s="293">
        <v>0</v>
      </c>
      <c r="H538" s="293"/>
      <c r="I538" s="293"/>
      <c r="J538" s="293"/>
      <c r="K538" s="293"/>
      <c r="L538" s="293"/>
      <c r="M538" s="293"/>
      <c r="N538" s="746"/>
      <c r="O538" s="293">
        <v>0</v>
      </c>
      <c r="P538" s="293">
        <v>0</v>
      </c>
      <c r="Q538" s="293">
        <v>0</v>
      </c>
      <c r="R538" s="293">
        <v>0</v>
      </c>
      <c r="S538" s="293"/>
      <c r="T538" s="293"/>
      <c r="U538" s="293"/>
      <c r="V538" s="293"/>
      <c r="W538" s="293"/>
      <c r="X538" s="293"/>
      <c r="Y538" s="753">
        <f>Y537</f>
        <v>0</v>
      </c>
      <c r="Z538" s="753">
        <f>Z537</f>
        <v>0</v>
      </c>
      <c r="AA538" s="753">
        <f t="shared" ref="AA538:AL538" si="77">AA537</f>
        <v>0</v>
      </c>
      <c r="AB538" s="753">
        <f t="shared" si="77"/>
        <v>0</v>
      </c>
      <c r="AC538" s="753">
        <f t="shared" si="77"/>
        <v>0</v>
      </c>
      <c r="AD538" s="753">
        <f t="shared" si="77"/>
        <v>1</v>
      </c>
      <c r="AE538" s="753">
        <f t="shared" si="77"/>
        <v>0</v>
      </c>
      <c r="AF538" s="753">
        <f t="shared" si="77"/>
        <v>0</v>
      </c>
      <c r="AG538" s="753">
        <f t="shared" si="77"/>
        <v>0</v>
      </c>
      <c r="AH538" s="753">
        <f t="shared" si="77"/>
        <v>0</v>
      </c>
      <c r="AI538" s="753">
        <f t="shared" si="77"/>
        <v>0</v>
      </c>
      <c r="AJ538" s="753">
        <f t="shared" si="77"/>
        <v>0</v>
      </c>
      <c r="AK538" s="753">
        <f t="shared" si="77"/>
        <v>0</v>
      </c>
      <c r="AL538" s="753">
        <f t="shared" si="77"/>
        <v>0</v>
      </c>
      <c r="AM538" s="295"/>
    </row>
    <row r="539" spans="1:41" ht="17">
      <c r="B539" s="732"/>
      <c r="C539" s="303"/>
      <c r="D539" s="289"/>
      <c r="E539" s="289"/>
      <c r="F539" s="289"/>
      <c r="G539" s="289"/>
      <c r="H539" s="289"/>
      <c r="I539" s="289"/>
      <c r="J539" s="289"/>
      <c r="K539" s="289"/>
      <c r="L539" s="289"/>
      <c r="M539" s="289"/>
      <c r="N539" s="298"/>
      <c r="O539" s="289"/>
      <c r="P539" s="289"/>
      <c r="Q539" s="289"/>
      <c r="R539" s="289"/>
      <c r="S539" s="289"/>
      <c r="T539" s="289"/>
      <c r="U539" s="289"/>
      <c r="V539" s="289"/>
      <c r="W539" s="289"/>
      <c r="X539" s="289"/>
      <c r="Y539" s="299"/>
      <c r="Z539" s="299"/>
      <c r="AA539" s="299"/>
      <c r="AB539" s="299"/>
      <c r="AC539" s="299"/>
      <c r="AD539" s="299"/>
      <c r="AE539" s="299"/>
      <c r="AF539" s="299"/>
      <c r="AG539" s="299"/>
      <c r="AH539" s="299"/>
      <c r="AI539" s="299"/>
      <c r="AJ539" s="299"/>
      <c r="AK539" s="299"/>
      <c r="AL539" s="299"/>
      <c r="AM539" s="304"/>
    </row>
    <row r="540" spans="1:41" ht="16">
      <c r="A540" s="763"/>
      <c r="B540" s="286" t="s">
        <v>6</v>
      </c>
      <c r="C540" s="749"/>
      <c r="D540" s="749"/>
      <c r="E540" s="749"/>
      <c r="F540" s="749"/>
      <c r="G540" s="749"/>
      <c r="H540" s="749"/>
      <c r="I540" s="749"/>
      <c r="J540" s="749"/>
      <c r="K540" s="749"/>
      <c r="L540" s="749"/>
      <c r="M540" s="749"/>
      <c r="N540" s="736"/>
      <c r="O540" s="749"/>
      <c r="P540" s="749"/>
      <c r="Q540" s="749"/>
      <c r="R540" s="749"/>
      <c r="S540" s="749"/>
      <c r="T540" s="749"/>
      <c r="U540" s="749"/>
      <c r="V540" s="749"/>
      <c r="W540" s="749"/>
      <c r="X540" s="749"/>
      <c r="Y540" s="766"/>
      <c r="Z540" s="766"/>
      <c r="AA540" s="766"/>
      <c r="AB540" s="766"/>
      <c r="AC540" s="766"/>
      <c r="AD540" s="766"/>
      <c r="AE540" s="766"/>
      <c r="AF540" s="766"/>
      <c r="AG540" s="766"/>
      <c r="AH540" s="766"/>
      <c r="AI540" s="766"/>
      <c r="AJ540" s="766"/>
      <c r="AK540" s="766"/>
      <c r="AL540" s="766"/>
      <c r="AM540" s="290"/>
    </row>
    <row r="541" spans="1:41" ht="16">
      <c r="A541" s="500">
        <v>10</v>
      </c>
      <c r="B541" s="767" t="s">
        <v>16</v>
      </c>
      <c r="C541" s="736" t="s">
        <v>17</v>
      </c>
      <c r="D541" s="293">
        <v>709171.33299999998</v>
      </c>
      <c r="E541" s="293">
        <v>706603.14080000005</v>
      </c>
      <c r="F541" s="293">
        <v>706603.14080000005</v>
      </c>
      <c r="G541" s="293">
        <v>683501</v>
      </c>
      <c r="H541" s="293"/>
      <c r="I541" s="293"/>
      <c r="J541" s="293"/>
      <c r="K541" s="293"/>
      <c r="L541" s="293"/>
      <c r="M541" s="293"/>
      <c r="N541" s="293">
        <v>12</v>
      </c>
      <c r="O541" s="293">
        <v>133.27099999999999</v>
      </c>
      <c r="P541" s="293">
        <v>132.5336422</v>
      </c>
      <c r="Q541" s="293">
        <v>132.5336422</v>
      </c>
      <c r="R541" s="293">
        <v>126</v>
      </c>
      <c r="S541" s="293"/>
      <c r="T541" s="293"/>
      <c r="U541" s="293"/>
      <c r="V541" s="293"/>
      <c r="W541" s="293"/>
      <c r="X541" s="293"/>
      <c r="Y541" s="747"/>
      <c r="Z541" s="747"/>
      <c r="AA541" s="747"/>
      <c r="AB541" s="747"/>
      <c r="AC541" s="747"/>
      <c r="AD541" s="747"/>
      <c r="AE541" s="747">
        <v>0.34156087407039054</v>
      </c>
      <c r="AF541" s="747">
        <v>0.54744620523999943</v>
      </c>
      <c r="AG541" s="747"/>
      <c r="AH541" s="747"/>
      <c r="AI541" s="747"/>
      <c r="AJ541" s="747"/>
      <c r="AK541" s="747"/>
      <c r="AL541" s="747"/>
      <c r="AM541" s="294">
        <f>SUM(Y541:AL541)</f>
        <v>0.88900707931038991</v>
      </c>
    </row>
    <row r="542" spans="1:41" ht="16">
      <c r="B542" s="292" t="s">
        <v>245</v>
      </c>
      <c r="C542" s="736" t="s">
        <v>155</v>
      </c>
      <c r="D542" s="293">
        <v>0</v>
      </c>
      <c r="E542" s="293">
        <v>0</v>
      </c>
      <c r="F542" s="293">
        <v>0</v>
      </c>
      <c r="G542" s="293">
        <v>0</v>
      </c>
      <c r="H542" s="293"/>
      <c r="I542" s="293"/>
      <c r="J542" s="293"/>
      <c r="K542" s="293"/>
      <c r="L542" s="293"/>
      <c r="M542" s="293"/>
      <c r="N542" s="293">
        <f>N541</f>
        <v>12</v>
      </c>
      <c r="O542" s="293">
        <v>0</v>
      </c>
      <c r="P542" s="293"/>
      <c r="Q542" s="293"/>
      <c r="R542" s="293"/>
      <c r="S542" s="293"/>
      <c r="T542" s="293"/>
      <c r="U542" s="293"/>
      <c r="V542" s="293"/>
      <c r="W542" s="293"/>
      <c r="X542" s="293"/>
      <c r="Y542" s="753">
        <f t="shared" ref="Y542:AF542" si="78">Y541</f>
        <v>0</v>
      </c>
      <c r="Z542" s="753">
        <f t="shared" si="78"/>
        <v>0</v>
      </c>
      <c r="AA542" s="753">
        <f t="shared" si="78"/>
        <v>0</v>
      </c>
      <c r="AB542" s="753">
        <f t="shared" si="78"/>
        <v>0</v>
      </c>
      <c r="AC542" s="753">
        <f t="shared" si="78"/>
        <v>0</v>
      </c>
      <c r="AD542" s="753">
        <f t="shared" si="78"/>
        <v>0</v>
      </c>
      <c r="AE542" s="753">
        <f t="shared" si="78"/>
        <v>0.34156087407039054</v>
      </c>
      <c r="AF542" s="753">
        <f t="shared" si="78"/>
        <v>0.54744620523999943</v>
      </c>
      <c r="AG542" s="753">
        <f t="shared" ref="AG542:AL542" si="79">AG541</f>
        <v>0</v>
      </c>
      <c r="AH542" s="753">
        <f t="shared" si="79"/>
        <v>0</v>
      </c>
      <c r="AI542" s="753">
        <f t="shared" si="79"/>
        <v>0</v>
      </c>
      <c r="AJ542" s="753">
        <f t="shared" si="79"/>
        <v>0</v>
      </c>
      <c r="AK542" s="753">
        <f t="shared" si="79"/>
        <v>0</v>
      </c>
      <c r="AL542" s="753">
        <f t="shared" si="79"/>
        <v>0</v>
      </c>
      <c r="AM542" s="309"/>
    </row>
    <row r="543" spans="1:41" ht="16">
      <c r="B543" s="767"/>
      <c r="C543" s="768"/>
      <c r="D543" s="736"/>
      <c r="E543" s="736"/>
      <c r="F543" s="736"/>
      <c r="G543" s="736"/>
      <c r="H543" s="736"/>
      <c r="I543" s="736"/>
      <c r="J543" s="736"/>
      <c r="K543" s="736"/>
      <c r="L543" s="736"/>
      <c r="M543" s="736"/>
      <c r="N543" s="736"/>
      <c r="O543" s="736"/>
      <c r="P543" s="736"/>
      <c r="Q543" s="736"/>
      <c r="R543" s="736"/>
      <c r="S543" s="736"/>
      <c r="T543" s="736"/>
      <c r="U543" s="736"/>
      <c r="V543" s="736"/>
      <c r="W543" s="736"/>
      <c r="X543" s="736"/>
      <c r="Y543" s="756"/>
      <c r="Z543" s="756"/>
      <c r="AA543" s="756"/>
      <c r="AB543" s="756"/>
      <c r="AC543" s="756"/>
      <c r="AD543" s="756"/>
      <c r="AE543" s="756"/>
      <c r="AF543" s="756"/>
      <c r="AG543" s="756"/>
      <c r="AH543" s="756"/>
      <c r="AI543" s="756"/>
      <c r="AJ543" s="756"/>
      <c r="AK543" s="756"/>
      <c r="AL543" s="756"/>
      <c r="AM543" s="311"/>
    </row>
    <row r="544" spans="1:41" ht="17">
      <c r="A544" s="500">
        <v>11</v>
      </c>
      <c r="B544" s="511" t="s">
        <v>15</v>
      </c>
      <c r="C544" s="736" t="s">
        <v>17</v>
      </c>
      <c r="D544" s="293">
        <v>326654.098</v>
      </c>
      <c r="E544" s="293">
        <v>324665.99839999998</v>
      </c>
      <c r="F544" s="293">
        <v>281723.37319999997</v>
      </c>
      <c r="G544" s="293">
        <v>190189</v>
      </c>
      <c r="H544" s="293"/>
      <c r="I544" s="293"/>
      <c r="J544" s="293"/>
      <c r="K544" s="293"/>
      <c r="L544" s="293"/>
      <c r="M544" s="293"/>
      <c r="N544" s="293">
        <v>12</v>
      </c>
      <c r="O544" s="293">
        <v>90.542000000000002</v>
      </c>
      <c r="P544" s="293">
        <v>89.971495250000004</v>
      </c>
      <c r="Q544" s="293">
        <v>78.43931001</v>
      </c>
      <c r="R544" s="293">
        <v>50</v>
      </c>
      <c r="S544" s="293"/>
      <c r="T544" s="293"/>
      <c r="U544" s="293"/>
      <c r="V544" s="293"/>
      <c r="W544" s="293"/>
      <c r="X544" s="293"/>
      <c r="Y544" s="747"/>
      <c r="Z544" s="747"/>
      <c r="AA544" s="747"/>
      <c r="AB544" s="747"/>
      <c r="AC544" s="747"/>
      <c r="AD544" s="747"/>
      <c r="AE544" s="747">
        <v>1</v>
      </c>
      <c r="AF544" s="747"/>
      <c r="AG544" s="747"/>
      <c r="AH544" s="747"/>
      <c r="AI544" s="747"/>
      <c r="AJ544" s="747"/>
      <c r="AK544" s="747"/>
      <c r="AL544" s="747"/>
      <c r="AM544" s="294">
        <f>SUM(Y544:AL544)</f>
        <v>1</v>
      </c>
    </row>
    <row r="545" spans="1:39" ht="16">
      <c r="B545" s="292" t="s">
        <v>245</v>
      </c>
      <c r="C545" s="736" t="s">
        <v>155</v>
      </c>
      <c r="D545" s="293">
        <v>0</v>
      </c>
      <c r="E545" s="293">
        <v>0</v>
      </c>
      <c r="F545" s="293">
        <v>0</v>
      </c>
      <c r="G545" s="293">
        <v>0</v>
      </c>
      <c r="H545" s="293"/>
      <c r="I545" s="293"/>
      <c r="J545" s="293"/>
      <c r="K545" s="293"/>
      <c r="L545" s="293"/>
      <c r="M545" s="293"/>
      <c r="N545" s="293">
        <f>N544</f>
        <v>12</v>
      </c>
      <c r="O545" s="293">
        <v>0</v>
      </c>
      <c r="P545" s="293">
        <v>0</v>
      </c>
      <c r="Q545" s="293">
        <v>0</v>
      </c>
      <c r="R545" s="293">
        <v>0</v>
      </c>
      <c r="S545" s="293"/>
      <c r="T545" s="293"/>
      <c r="U545" s="293"/>
      <c r="V545" s="293"/>
      <c r="W545" s="293"/>
      <c r="X545" s="293"/>
      <c r="Y545" s="753">
        <f>Y544</f>
        <v>0</v>
      </c>
      <c r="Z545" s="753">
        <f>Z544</f>
        <v>0</v>
      </c>
      <c r="AA545" s="753">
        <f t="shared" ref="AA545:AL545" si="80">AA544</f>
        <v>0</v>
      </c>
      <c r="AB545" s="753">
        <f t="shared" si="80"/>
        <v>0</v>
      </c>
      <c r="AC545" s="753">
        <f t="shared" si="80"/>
        <v>0</v>
      </c>
      <c r="AD545" s="753">
        <f t="shared" si="80"/>
        <v>0</v>
      </c>
      <c r="AE545" s="753">
        <f t="shared" si="80"/>
        <v>1</v>
      </c>
      <c r="AF545" s="753">
        <f t="shared" si="80"/>
        <v>0</v>
      </c>
      <c r="AG545" s="753">
        <f t="shared" si="80"/>
        <v>0</v>
      </c>
      <c r="AH545" s="753">
        <f t="shared" si="80"/>
        <v>0</v>
      </c>
      <c r="AI545" s="753">
        <f t="shared" si="80"/>
        <v>0</v>
      </c>
      <c r="AJ545" s="753">
        <f t="shared" si="80"/>
        <v>0</v>
      </c>
      <c r="AK545" s="753">
        <f t="shared" si="80"/>
        <v>0</v>
      </c>
      <c r="AL545" s="753">
        <f t="shared" si="80"/>
        <v>0</v>
      </c>
      <c r="AM545" s="309"/>
    </row>
    <row r="546" spans="1:39" ht="17">
      <c r="B546" s="732"/>
      <c r="C546" s="303"/>
      <c r="D546" s="289"/>
      <c r="E546" s="289"/>
      <c r="F546" s="289"/>
      <c r="G546" s="289"/>
      <c r="H546" s="289"/>
      <c r="I546" s="289"/>
      <c r="J546" s="289"/>
      <c r="K546" s="289"/>
      <c r="L546" s="289"/>
      <c r="M546" s="289"/>
      <c r="N546" s="298"/>
      <c r="O546" s="289"/>
      <c r="P546" s="289"/>
      <c r="Q546" s="289"/>
      <c r="R546" s="289"/>
      <c r="S546" s="289"/>
      <c r="T546" s="289"/>
      <c r="U546" s="289"/>
      <c r="V546" s="289"/>
      <c r="W546" s="289"/>
      <c r="X546" s="289"/>
      <c r="Y546" s="299"/>
      <c r="Z546" s="299"/>
      <c r="AA546" s="299"/>
      <c r="AB546" s="299"/>
      <c r="AC546" s="299"/>
      <c r="AD546" s="299"/>
      <c r="AE546" s="299"/>
      <c r="AF546" s="299"/>
      <c r="AG546" s="299"/>
      <c r="AH546" s="299"/>
      <c r="AI546" s="299"/>
      <c r="AJ546" s="299"/>
      <c r="AK546" s="299"/>
      <c r="AL546" s="299"/>
      <c r="AM546" s="304"/>
    </row>
    <row r="547" spans="1:39" ht="17">
      <c r="A547" s="500">
        <v>14</v>
      </c>
      <c r="B547" s="511" t="s">
        <v>14</v>
      </c>
      <c r="C547" s="736" t="s">
        <v>17</v>
      </c>
      <c r="D547" s="293">
        <v>65273.57</v>
      </c>
      <c r="E547" s="293">
        <v>65273.57</v>
      </c>
      <c r="F547" s="293">
        <v>65273.570059999998</v>
      </c>
      <c r="G547" s="293">
        <v>65273.570059999998</v>
      </c>
      <c r="H547" s="293"/>
      <c r="I547" s="293"/>
      <c r="J547" s="293"/>
      <c r="K547" s="293"/>
      <c r="L547" s="293"/>
      <c r="M547" s="293"/>
      <c r="N547" s="293">
        <v>12</v>
      </c>
      <c r="O547" s="293">
        <v>13.367000000000001</v>
      </c>
      <c r="P547" s="293">
        <v>13.36693052</v>
      </c>
      <c r="Q547" s="293">
        <v>13.36693052</v>
      </c>
      <c r="R547" s="293">
        <v>13</v>
      </c>
      <c r="S547" s="293"/>
      <c r="T547" s="293"/>
      <c r="U547" s="293"/>
      <c r="V547" s="293"/>
      <c r="W547" s="293"/>
      <c r="X547" s="293"/>
      <c r="Y547" s="747"/>
      <c r="Z547" s="747"/>
      <c r="AA547" s="747"/>
      <c r="AB547" s="747"/>
      <c r="AC547" s="747"/>
      <c r="AD547" s="747"/>
      <c r="AE547" s="747"/>
      <c r="AF547" s="747">
        <v>1</v>
      </c>
      <c r="AG547" s="747"/>
      <c r="AH547" s="747"/>
      <c r="AI547" s="747"/>
      <c r="AJ547" s="747"/>
      <c r="AK547" s="747"/>
      <c r="AL547" s="747"/>
      <c r="AM547" s="294">
        <f>SUM(Y547:AL547)</f>
        <v>1</v>
      </c>
    </row>
    <row r="548" spans="1:39" ht="16">
      <c r="B548" s="292" t="s">
        <v>245</v>
      </c>
      <c r="C548" s="736" t="s">
        <v>155</v>
      </c>
      <c r="D548" s="293">
        <v>0</v>
      </c>
      <c r="E548" s="293">
        <v>0</v>
      </c>
      <c r="F548" s="293">
        <v>0</v>
      </c>
      <c r="G548" s="293">
        <v>0</v>
      </c>
      <c r="H548" s="293"/>
      <c r="I548" s="293"/>
      <c r="J548" s="293"/>
      <c r="K548" s="293"/>
      <c r="L548" s="293"/>
      <c r="M548" s="293"/>
      <c r="N548" s="293">
        <f>N547</f>
        <v>12</v>
      </c>
      <c r="O548" s="293">
        <v>0</v>
      </c>
      <c r="P548" s="293"/>
      <c r="Q548" s="293"/>
      <c r="R548" s="293"/>
      <c r="S548" s="293"/>
      <c r="T548" s="293"/>
      <c r="U548" s="293"/>
      <c r="V548" s="293"/>
      <c r="W548" s="293"/>
      <c r="X548" s="293"/>
      <c r="Y548" s="753">
        <f>Y547</f>
        <v>0</v>
      </c>
      <c r="Z548" s="753">
        <f>Z547</f>
        <v>0</v>
      </c>
      <c r="AA548" s="753">
        <f t="shared" ref="AA548:AL548" si="81">AA547</f>
        <v>0</v>
      </c>
      <c r="AB548" s="753">
        <f t="shared" si="81"/>
        <v>0</v>
      </c>
      <c r="AC548" s="753">
        <f t="shared" si="81"/>
        <v>0</v>
      </c>
      <c r="AD548" s="753">
        <f t="shared" si="81"/>
        <v>0</v>
      </c>
      <c r="AE548" s="753">
        <f t="shared" si="81"/>
        <v>0</v>
      </c>
      <c r="AF548" s="753">
        <f t="shared" si="81"/>
        <v>1</v>
      </c>
      <c r="AG548" s="753">
        <f t="shared" si="81"/>
        <v>0</v>
      </c>
      <c r="AH548" s="753">
        <f t="shared" si="81"/>
        <v>0</v>
      </c>
      <c r="AI548" s="753">
        <f t="shared" si="81"/>
        <v>0</v>
      </c>
      <c r="AJ548" s="753">
        <f t="shared" si="81"/>
        <v>0</v>
      </c>
      <c r="AK548" s="753">
        <f t="shared" si="81"/>
        <v>0</v>
      </c>
      <c r="AL548" s="753">
        <f t="shared" si="81"/>
        <v>0</v>
      </c>
      <c r="AM548" s="309"/>
    </row>
    <row r="549" spans="1:39" ht="17">
      <c r="B549" s="732"/>
      <c r="C549" s="303"/>
      <c r="D549" s="289"/>
      <c r="E549" s="289"/>
      <c r="F549" s="289"/>
      <c r="G549" s="289"/>
      <c r="H549" s="289"/>
      <c r="I549" s="289"/>
      <c r="J549" s="289"/>
      <c r="K549" s="289"/>
      <c r="L549" s="289"/>
      <c r="M549" s="289"/>
      <c r="N549" s="298"/>
      <c r="O549" s="289"/>
      <c r="P549" s="289"/>
      <c r="Q549" s="289"/>
      <c r="R549" s="289"/>
      <c r="S549" s="289"/>
      <c r="T549" s="289"/>
      <c r="U549" s="289"/>
      <c r="V549" s="289"/>
      <c r="W549" s="289"/>
      <c r="X549" s="289"/>
      <c r="Y549" s="299"/>
      <c r="Z549" s="299"/>
      <c r="AA549" s="299"/>
      <c r="AB549" s="299"/>
      <c r="AC549" s="299"/>
      <c r="AD549" s="299"/>
      <c r="AE549" s="299"/>
      <c r="AF549" s="299"/>
      <c r="AG549" s="299"/>
      <c r="AH549" s="299"/>
      <c r="AI549" s="299"/>
      <c r="AJ549" s="299"/>
      <c r="AK549" s="299"/>
      <c r="AL549" s="299"/>
      <c r="AM549" s="304"/>
    </row>
    <row r="550" spans="1:39" ht="17">
      <c r="A550" s="500">
        <v>17</v>
      </c>
      <c r="B550" s="511" t="s">
        <v>7</v>
      </c>
      <c r="C550" s="736" t="s">
        <v>17</v>
      </c>
      <c r="D550" s="293"/>
      <c r="E550" s="293"/>
      <c r="F550" s="293"/>
      <c r="G550" s="293"/>
      <c r="H550" s="293"/>
      <c r="I550" s="293"/>
      <c r="J550" s="293"/>
      <c r="K550" s="293"/>
      <c r="L550" s="293"/>
      <c r="M550" s="293"/>
      <c r="N550" s="736"/>
      <c r="O550" s="293">
        <v>15.43</v>
      </c>
      <c r="P550" s="293"/>
      <c r="Q550" s="293"/>
      <c r="R550" s="293"/>
      <c r="S550" s="293"/>
      <c r="T550" s="293"/>
      <c r="U550" s="293"/>
      <c r="V550" s="293"/>
      <c r="W550" s="293"/>
      <c r="X550" s="293"/>
      <c r="Y550" s="747"/>
      <c r="Z550" s="747"/>
      <c r="AA550" s="747"/>
      <c r="AB550" s="747"/>
      <c r="AC550" s="747"/>
      <c r="AD550" s="747"/>
      <c r="AE550" s="747"/>
      <c r="AF550" s="747"/>
      <c r="AG550" s="747"/>
      <c r="AH550" s="747"/>
      <c r="AI550" s="747"/>
      <c r="AJ550" s="747"/>
      <c r="AK550" s="747"/>
      <c r="AL550" s="747"/>
      <c r="AM550" s="294">
        <f>SUM(Y550:AL550)</f>
        <v>0</v>
      </c>
    </row>
    <row r="551" spans="1:39" ht="16">
      <c r="B551" s="292" t="s">
        <v>245</v>
      </c>
      <c r="C551" s="736" t="s">
        <v>155</v>
      </c>
      <c r="D551" s="293"/>
      <c r="E551" s="293"/>
      <c r="F551" s="293"/>
      <c r="G551" s="293"/>
      <c r="H551" s="293"/>
      <c r="I551" s="293"/>
      <c r="J551" s="293"/>
      <c r="K551" s="293"/>
      <c r="L551" s="293"/>
      <c r="M551" s="293"/>
      <c r="N551" s="736"/>
      <c r="O551" s="293"/>
      <c r="P551" s="293"/>
      <c r="Q551" s="293"/>
      <c r="R551" s="293"/>
      <c r="S551" s="293"/>
      <c r="T551" s="293"/>
      <c r="U551" s="293"/>
      <c r="V551" s="293"/>
      <c r="W551" s="293"/>
      <c r="X551" s="293"/>
      <c r="Y551" s="753">
        <f>Y550</f>
        <v>0</v>
      </c>
      <c r="Z551" s="753">
        <f>Z550</f>
        <v>0</v>
      </c>
      <c r="AA551" s="753">
        <f t="shared" ref="AA551:AL551" si="82">AA550</f>
        <v>0</v>
      </c>
      <c r="AB551" s="753">
        <f t="shared" si="82"/>
        <v>0</v>
      </c>
      <c r="AC551" s="753">
        <f t="shared" si="82"/>
        <v>0</v>
      </c>
      <c r="AD551" s="753">
        <f t="shared" si="82"/>
        <v>0</v>
      </c>
      <c r="AE551" s="753">
        <f t="shared" si="82"/>
        <v>0</v>
      </c>
      <c r="AF551" s="753">
        <f t="shared" si="82"/>
        <v>0</v>
      </c>
      <c r="AG551" s="753">
        <f t="shared" si="82"/>
        <v>0</v>
      </c>
      <c r="AH551" s="753">
        <f t="shared" si="82"/>
        <v>0</v>
      </c>
      <c r="AI551" s="753">
        <f t="shared" si="82"/>
        <v>0</v>
      </c>
      <c r="AJ551" s="753">
        <f t="shared" si="82"/>
        <v>0</v>
      </c>
      <c r="AK551" s="753">
        <f t="shared" si="82"/>
        <v>0</v>
      </c>
      <c r="AL551" s="753">
        <f t="shared" si="82"/>
        <v>0</v>
      </c>
      <c r="AM551" s="309"/>
    </row>
    <row r="552" spans="1:39" ht="17">
      <c r="B552" s="732"/>
      <c r="C552" s="303"/>
      <c r="D552" s="289"/>
      <c r="E552" s="289"/>
      <c r="F552" s="289"/>
      <c r="G552" s="289"/>
      <c r="H552" s="289"/>
      <c r="I552" s="289"/>
      <c r="J552" s="289"/>
      <c r="K552" s="289"/>
      <c r="L552" s="289"/>
      <c r="M552" s="289"/>
      <c r="N552" s="298"/>
      <c r="O552" s="289"/>
      <c r="P552" s="289"/>
      <c r="Q552" s="289"/>
      <c r="R552" s="289"/>
      <c r="S552" s="289"/>
      <c r="T552" s="289"/>
      <c r="U552" s="289"/>
      <c r="V552" s="289"/>
      <c r="W552" s="289"/>
      <c r="X552" s="289"/>
      <c r="Y552" s="299"/>
      <c r="Z552" s="299"/>
      <c r="AA552" s="299"/>
      <c r="AB552" s="299"/>
      <c r="AC552" s="299"/>
      <c r="AD552" s="299"/>
      <c r="AE552" s="299"/>
      <c r="AF552" s="299"/>
      <c r="AG552" s="299"/>
      <c r="AH552" s="299"/>
      <c r="AI552" s="299"/>
      <c r="AJ552" s="299"/>
      <c r="AK552" s="299"/>
      <c r="AL552" s="299"/>
      <c r="AM552" s="304"/>
    </row>
    <row r="553" spans="1:39" ht="17">
      <c r="A553" s="500">
        <v>20</v>
      </c>
      <c r="B553" s="313" t="s">
        <v>10</v>
      </c>
      <c r="C553" s="736" t="s">
        <v>17</v>
      </c>
      <c r="D553" s="293">
        <v>4374.7650000000003</v>
      </c>
      <c r="E553" s="293">
        <v>1</v>
      </c>
      <c r="F553" s="293">
        <v>4374.7651580000002</v>
      </c>
      <c r="G553" s="293">
        <v>4374.7651580000002</v>
      </c>
      <c r="H553" s="293"/>
      <c r="I553" s="293"/>
      <c r="J553" s="293"/>
      <c r="K553" s="293"/>
      <c r="L553" s="293"/>
      <c r="M553" s="293"/>
      <c r="N553" s="293">
        <v>12</v>
      </c>
      <c r="O553" s="293">
        <v>0.56999999999999995</v>
      </c>
      <c r="P553" s="293">
        <v>0.56961450000000002</v>
      </c>
      <c r="Q553" s="293">
        <v>0.56961450000000002</v>
      </c>
      <c r="R553" s="293">
        <v>1</v>
      </c>
      <c r="S553" s="293"/>
      <c r="T553" s="293"/>
      <c r="U553" s="293"/>
      <c r="V553" s="293"/>
      <c r="W553" s="293"/>
      <c r="X553" s="293"/>
      <c r="Y553" s="759"/>
      <c r="Z553" s="759"/>
      <c r="AA553" s="759"/>
      <c r="AB553" s="759"/>
      <c r="AC553" s="759"/>
      <c r="AD553" s="759"/>
      <c r="AE553" s="759"/>
      <c r="AF553" s="759">
        <v>1</v>
      </c>
      <c r="AG553" s="759"/>
      <c r="AH553" s="759"/>
      <c r="AI553" s="759"/>
      <c r="AJ553" s="747"/>
      <c r="AK553" s="747"/>
      <c r="AL553" s="747"/>
      <c r="AM553" s="294">
        <f>SUM(Y553:AL553)</f>
        <v>1</v>
      </c>
    </row>
    <row r="554" spans="1:39" ht="16">
      <c r="B554" s="292" t="s">
        <v>245</v>
      </c>
      <c r="C554" s="736" t="s">
        <v>155</v>
      </c>
      <c r="D554" s="293">
        <v>0</v>
      </c>
      <c r="E554" s="293">
        <v>0</v>
      </c>
      <c r="F554" s="293">
        <v>0</v>
      </c>
      <c r="G554" s="293">
        <v>0</v>
      </c>
      <c r="H554" s="293"/>
      <c r="I554" s="293"/>
      <c r="J554" s="293"/>
      <c r="K554" s="293"/>
      <c r="L554" s="293"/>
      <c r="M554" s="293"/>
      <c r="N554" s="293">
        <f>N553</f>
        <v>12</v>
      </c>
      <c r="O554" s="293">
        <v>0</v>
      </c>
      <c r="P554" s="293">
        <v>0</v>
      </c>
      <c r="Q554" s="293">
        <v>0</v>
      </c>
      <c r="R554" s="293">
        <v>0</v>
      </c>
      <c r="S554" s="293"/>
      <c r="T554" s="293"/>
      <c r="U554" s="293"/>
      <c r="V554" s="293"/>
      <c r="W554" s="293"/>
      <c r="X554" s="293"/>
      <c r="Y554" s="753">
        <f>Y553</f>
        <v>0</v>
      </c>
      <c r="Z554" s="753">
        <f>Z553</f>
        <v>0</v>
      </c>
      <c r="AA554" s="753">
        <f t="shared" ref="AA554:AL554" si="83">AA553</f>
        <v>0</v>
      </c>
      <c r="AB554" s="753">
        <f t="shared" si="83"/>
        <v>0</v>
      </c>
      <c r="AC554" s="753">
        <f t="shared" si="83"/>
        <v>0</v>
      </c>
      <c r="AD554" s="753">
        <f t="shared" si="83"/>
        <v>0</v>
      </c>
      <c r="AE554" s="753">
        <f t="shared" si="83"/>
        <v>0</v>
      </c>
      <c r="AF554" s="753">
        <f t="shared" si="83"/>
        <v>1</v>
      </c>
      <c r="AG554" s="753">
        <f t="shared" si="83"/>
        <v>0</v>
      </c>
      <c r="AH554" s="753">
        <f t="shared" si="83"/>
        <v>0</v>
      </c>
      <c r="AI554" s="753">
        <f t="shared" si="83"/>
        <v>0</v>
      </c>
      <c r="AJ554" s="753">
        <f t="shared" si="83"/>
        <v>0</v>
      </c>
      <c r="AK554" s="753">
        <f t="shared" si="83"/>
        <v>0</v>
      </c>
      <c r="AL554" s="753">
        <f t="shared" si="83"/>
        <v>0</v>
      </c>
      <c r="AM554" s="304"/>
    </row>
    <row r="555" spans="1:39" ht="17">
      <c r="B555" s="732"/>
      <c r="C555" s="303"/>
      <c r="D555" s="289"/>
      <c r="E555" s="289"/>
      <c r="F555" s="289"/>
      <c r="G555" s="289"/>
      <c r="H555" s="289"/>
      <c r="I555" s="289"/>
      <c r="J555" s="289"/>
      <c r="K555" s="289"/>
      <c r="L555" s="289"/>
      <c r="M555" s="289"/>
      <c r="N555" s="298"/>
      <c r="O555" s="289"/>
      <c r="P555" s="289"/>
      <c r="Q555" s="289"/>
      <c r="R555" s="289"/>
      <c r="S555" s="289"/>
      <c r="T555" s="289"/>
      <c r="U555" s="289"/>
      <c r="V555" s="289"/>
      <c r="W555" s="289"/>
      <c r="X555" s="289"/>
      <c r="Y555" s="299"/>
      <c r="Z555" s="299"/>
      <c r="AA555" s="299"/>
      <c r="AB555" s="299"/>
      <c r="AC555" s="299"/>
      <c r="AD555" s="299"/>
      <c r="AE555" s="299"/>
      <c r="AF555" s="299"/>
      <c r="AG555" s="299"/>
      <c r="AH555" s="299"/>
      <c r="AI555" s="299"/>
      <c r="AJ555" s="299"/>
      <c r="AK555" s="299"/>
      <c r="AL555" s="299"/>
      <c r="AM555" s="304"/>
    </row>
    <row r="556" spans="1:39" ht="17">
      <c r="A556" s="500">
        <v>22</v>
      </c>
      <c r="B556" s="313" t="s">
        <v>7</v>
      </c>
      <c r="C556" s="736" t="s">
        <v>17</v>
      </c>
      <c r="D556" s="293"/>
      <c r="E556" s="293"/>
      <c r="F556" s="293"/>
      <c r="G556" s="293"/>
      <c r="H556" s="293"/>
      <c r="I556" s="293"/>
      <c r="J556" s="293"/>
      <c r="K556" s="293"/>
      <c r="L556" s="293"/>
      <c r="M556" s="293"/>
      <c r="N556" s="736"/>
      <c r="O556" s="293">
        <v>610.322</v>
      </c>
      <c r="P556" s="293"/>
      <c r="Q556" s="293"/>
      <c r="R556" s="293"/>
      <c r="S556" s="293"/>
      <c r="T556" s="293"/>
      <c r="U556" s="293"/>
      <c r="V556" s="293"/>
      <c r="W556" s="293"/>
      <c r="X556" s="293"/>
      <c r="Y556" s="760"/>
      <c r="Z556" s="760"/>
      <c r="AA556" s="760"/>
      <c r="AB556" s="760"/>
      <c r="AC556" s="760"/>
      <c r="AD556" s="760"/>
      <c r="AE556" s="760"/>
      <c r="AF556" s="760"/>
      <c r="AG556" s="760"/>
      <c r="AH556" s="760"/>
      <c r="AI556" s="760"/>
      <c r="AJ556" s="747"/>
      <c r="AK556" s="747"/>
      <c r="AL556" s="747"/>
      <c r="AM556" s="294">
        <f>SUM(Y556:AL556)</f>
        <v>0</v>
      </c>
    </row>
    <row r="557" spans="1:39" ht="16">
      <c r="B557" s="292" t="s">
        <v>245</v>
      </c>
      <c r="C557" s="736" t="s">
        <v>155</v>
      </c>
      <c r="D557" s="293"/>
      <c r="E557" s="293"/>
      <c r="F557" s="293"/>
      <c r="G557" s="293"/>
      <c r="H557" s="293"/>
      <c r="I557" s="293"/>
      <c r="J557" s="293"/>
      <c r="K557" s="293"/>
      <c r="L557" s="293"/>
      <c r="M557" s="293"/>
      <c r="N557" s="736"/>
      <c r="O557" s="293"/>
      <c r="P557" s="293"/>
      <c r="Q557" s="293"/>
      <c r="R557" s="293"/>
      <c r="S557" s="293"/>
      <c r="T557" s="293"/>
      <c r="U557" s="293"/>
      <c r="V557" s="293"/>
      <c r="W557" s="293"/>
      <c r="X557" s="293"/>
      <c r="Y557" s="753">
        <f>Y556</f>
        <v>0</v>
      </c>
      <c r="Z557" s="753">
        <f>Z556</f>
        <v>0</v>
      </c>
      <c r="AA557" s="753">
        <f t="shared" ref="AA557:AL557" si="84">AA556</f>
        <v>0</v>
      </c>
      <c r="AB557" s="753">
        <f t="shared" si="84"/>
        <v>0</v>
      </c>
      <c r="AC557" s="753">
        <f t="shared" si="84"/>
        <v>0</v>
      </c>
      <c r="AD557" s="753">
        <f t="shared" si="84"/>
        <v>0</v>
      </c>
      <c r="AE557" s="753">
        <f t="shared" si="84"/>
        <v>0</v>
      </c>
      <c r="AF557" s="753">
        <f t="shared" si="84"/>
        <v>0</v>
      </c>
      <c r="AG557" s="753">
        <f t="shared" si="84"/>
        <v>0</v>
      </c>
      <c r="AH557" s="753">
        <f t="shared" si="84"/>
        <v>0</v>
      </c>
      <c r="AI557" s="753">
        <f t="shared" si="84"/>
        <v>0</v>
      </c>
      <c r="AJ557" s="753">
        <f t="shared" si="84"/>
        <v>0</v>
      </c>
      <c r="AK557" s="753">
        <f t="shared" si="84"/>
        <v>0</v>
      </c>
      <c r="AL557" s="753">
        <f t="shared" si="84"/>
        <v>0</v>
      </c>
      <c r="AM557" s="304"/>
    </row>
    <row r="558" spans="1:39" ht="16">
      <c r="B558" s="313"/>
      <c r="C558" s="765"/>
      <c r="D558" s="736"/>
      <c r="E558" s="736"/>
      <c r="F558" s="736"/>
      <c r="G558" s="736"/>
      <c r="H558" s="736"/>
      <c r="I558" s="736"/>
      <c r="J558" s="736"/>
      <c r="K558" s="736"/>
      <c r="L558" s="736"/>
      <c r="M558" s="736"/>
      <c r="N558" s="736"/>
      <c r="O558" s="736"/>
      <c r="P558" s="736"/>
      <c r="Q558" s="736"/>
      <c r="R558" s="736"/>
      <c r="S558" s="736"/>
      <c r="T558" s="736"/>
      <c r="U558" s="736"/>
      <c r="V558" s="736"/>
      <c r="W558" s="736"/>
      <c r="X558" s="736"/>
      <c r="Y558" s="754"/>
      <c r="Z558" s="754"/>
      <c r="AA558" s="754"/>
      <c r="AB558" s="754"/>
      <c r="AC558" s="754"/>
      <c r="AD558" s="754"/>
      <c r="AE558" s="754"/>
      <c r="AF558" s="754"/>
      <c r="AG558" s="754"/>
      <c r="AH558" s="754"/>
      <c r="AI558" s="754"/>
      <c r="AJ558" s="754"/>
      <c r="AK558" s="754"/>
      <c r="AL558" s="754"/>
      <c r="AM558" s="304"/>
    </row>
    <row r="559" spans="1:39" ht="16">
      <c r="A559" s="763"/>
      <c r="B559" s="286" t="s">
        <v>11</v>
      </c>
      <c r="C559" s="749"/>
      <c r="D559" s="748"/>
      <c r="E559" s="748"/>
      <c r="F559" s="748"/>
      <c r="G559" s="748"/>
      <c r="H559" s="748"/>
      <c r="I559" s="748"/>
      <c r="J559" s="748"/>
      <c r="K559" s="748"/>
      <c r="L559" s="748"/>
      <c r="M559" s="748"/>
      <c r="N559" s="748"/>
      <c r="O559" s="748"/>
      <c r="P559" s="749"/>
      <c r="Q559" s="749"/>
      <c r="R559" s="749"/>
      <c r="S559" s="749"/>
      <c r="T559" s="749"/>
      <c r="U559" s="749"/>
      <c r="V559" s="749"/>
      <c r="W559" s="749"/>
      <c r="X559" s="749"/>
      <c r="Y559" s="766"/>
      <c r="Z559" s="766"/>
      <c r="AA559" s="766"/>
      <c r="AB559" s="766"/>
      <c r="AC559" s="766"/>
      <c r="AD559" s="766"/>
      <c r="AE559" s="766"/>
      <c r="AF559" s="766"/>
      <c r="AG559" s="766"/>
      <c r="AH559" s="766"/>
      <c r="AI559" s="766"/>
      <c r="AJ559" s="766"/>
      <c r="AK559" s="766"/>
      <c r="AL559" s="766"/>
      <c r="AM559" s="290"/>
    </row>
    <row r="560" spans="1:39" ht="17">
      <c r="A560" s="500">
        <v>23</v>
      </c>
      <c r="B560" s="313" t="s">
        <v>11</v>
      </c>
      <c r="C560" s="736" t="s">
        <v>17</v>
      </c>
      <c r="D560" s="293">
        <v>46132.690999999999</v>
      </c>
      <c r="E560" s="293">
        <v>45921.443979999996</v>
      </c>
      <c r="F560" s="293">
        <v>41564.65019</v>
      </c>
      <c r="G560" s="293">
        <v>40231</v>
      </c>
      <c r="H560" s="293"/>
      <c r="I560" s="293"/>
      <c r="J560" s="293"/>
      <c r="K560" s="293"/>
      <c r="L560" s="293"/>
      <c r="M560" s="293"/>
      <c r="N560" s="736"/>
      <c r="O560" s="293">
        <v>3.9590000000000001</v>
      </c>
      <c r="P560" s="293">
        <v>3.9483950939999999</v>
      </c>
      <c r="Q560" s="293">
        <v>3.722474246</v>
      </c>
      <c r="R560" s="293">
        <v>4</v>
      </c>
      <c r="S560" s="293"/>
      <c r="T560" s="293"/>
      <c r="U560" s="293"/>
      <c r="V560" s="293"/>
      <c r="W560" s="293"/>
      <c r="X560" s="293"/>
      <c r="Y560" s="752"/>
      <c r="Z560" s="752"/>
      <c r="AA560" s="752"/>
      <c r="AB560" s="752"/>
      <c r="AC560" s="752"/>
      <c r="AD560" s="752">
        <v>1</v>
      </c>
      <c r="AE560" s="752"/>
      <c r="AF560" s="752"/>
      <c r="AG560" s="752"/>
      <c r="AH560" s="752"/>
      <c r="AI560" s="752"/>
      <c r="AJ560" s="760"/>
      <c r="AK560" s="760"/>
      <c r="AL560" s="760"/>
      <c r="AM560" s="294">
        <f>SUM(Y560:AL560)</f>
        <v>1</v>
      </c>
    </row>
    <row r="561" spans="1:39" ht="16">
      <c r="B561" s="292" t="s">
        <v>245</v>
      </c>
      <c r="C561" s="736" t="s">
        <v>155</v>
      </c>
      <c r="D561" s="293">
        <v>0</v>
      </c>
      <c r="E561" s="293">
        <v>0</v>
      </c>
      <c r="F561" s="293">
        <v>0</v>
      </c>
      <c r="G561" s="293">
        <v>0</v>
      </c>
      <c r="H561" s="293"/>
      <c r="I561" s="293"/>
      <c r="J561" s="293"/>
      <c r="K561" s="293"/>
      <c r="L561" s="293"/>
      <c r="M561" s="293"/>
      <c r="N561" s="746"/>
      <c r="O561" s="293">
        <v>0</v>
      </c>
      <c r="P561" s="293">
        <v>0</v>
      </c>
      <c r="Q561" s="293">
        <v>0</v>
      </c>
      <c r="R561" s="293">
        <v>0</v>
      </c>
      <c r="S561" s="293"/>
      <c r="T561" s="293"/>
      <c r="U561" s="293"/>
      <c r="V561" s="293"/>
      <c r="W561" s="293"/>
      <c r="X561" s="293"/>
      <c r="Y561" s="753">
        <f>Y560</f>
        <v>0</v>
      </c>
      <c r="Z561" s="753">
        <f>Z560</f>
        <v>0</v>
      </c>
      <c r="AA561" s="753">
        <f t="shared" ref="AA561:AL561" si="85">AA560</f>
        <v>0</v>
      </c>
      <c r="AB561" s="753">
        <f t="shared" si="85"/>
        <v>0</v>
      </c>
      <c r="AC561" s="753">
        <f t="shared" si="85"/>
        <v>0</v>
      </c>
      <c r="AD561" s="753">
        <f t="shared" si="85"/>
        <v>1</v>
      </c>
      <c r="AE561" s="753">
        <f t="shared" si="85"/>
        <v>0</v>
      </c>
      <c r="AF561" s="753">
        <f t="shared" si="85"/>
        <v>0</v>
      </c>
      <c r="AG561" s="753">
        <f t="shared" si="85"/>
        <v>0</v>
      </c>
      <c r="AH561" s="753">
        <f t="shared" si="85"/>
        <v>0</v>
      </c>
      <c r="AI561" s="753">
        <f t="shared" si="85"/>
        <v>0</v>
      </c>
      <c r="AJ561" s="753">
        <f t="shared" si="85"/>
        <v>0</v>
      </c>
      <c r="AK561" s="753">
        <f t="shared" si="85"/>
        <v>0</v>
      </c>
      <c r="AL561" s="753">
        <f t="shared" si="85"/>
        <v>0</v>
      </c>
      <c r="AM561" s="295"/>
    </row>
    <row r="562" spans="1:39">
      <c r="A562" s="251"/>
      <c r="B562" s="775"/>
      <c r="C562" s="251"/>
      <c r="Y562" s="251"/>
      <c r="Z562" s="251"/>
      <c r="AA562" s="251"/>
      <c r="AB562" s="251"/>
      <c r="AC562" s="251"/>
      <c r="AD562" s="251"/>
      <c r="AE562" s="251"/>
      <c r="AF562" s="251"/>
      <c r="AG562" s="251"/>
      <c r="AH562" s="251"/>
      <c r="AI562" s="251"/>
      <c r="AJ562" s="251"/>
      <c r="AK562" s="251"/>
      <c r="AL562" s="251"/>
      <c r="AM562" s="777"/>
    </row>
    <row r="563" spans="1:39" ht="16">
      <c r="A563" s="251"/>
      <c r="B563" s="286" t="s">
        <v>471</v>
      </c>
      <c r="C563" s="251"/>
      <c r="Y563" s="251"/>
      <c r="Z563" s="251"/>
      <c r="AA563" s="251"/>
      <c r="AB563" s="251"/>
      <c r="AC563" s="251"/>
      <c r="AD563" s="251"/>
      <c r="AE563" s="251"/>
      <c r="AF563" s="251"/>
      <c r="AG563" s="251"/>
      <c r="AH563" s="251"/>
      <c r="AI563" s="251"/>
      <c r="AJ563" s="251"/>
      <c r="AK563" s="251"/>
      <c r="AL563" s="251"/>
      <c r="AM563" s="777"/>
    </row>
    <row r="564" spans="1:39" ht="16">
      <c r="A564" s="500">
        <v>32</v>
      </c>
      <c r="B564" s="322" t="s">
        <v>473</v>
      </c>
      <c r="C564" s="736" t="s">
        <v>17</v>
      </c>
      <c r="D564" s="293"/>
      <c r="E564" s="293"/>
      <c r="F564" s="293"/>
      <c r="G564" s="293"/>
      <c r="H564" s="293"/>
      <c r="I564" s="293"/>
      <c r="J564" s="293"/>
      <c r="K564" s="293"/>
      <c r="L564" s="293"/>
      <c r="M564" s="293"/>
      <c r="N564" s="293">
        <v>12</v>
      </c>
      <c r="O564" s="293">
        <v>162.321</v>
      </c>
      <c r="P564" s="293"/>
      <c r="Q564" s="293"/>
      <c r="R564" s="293"/>
      <c r="S564" s="293"/>
      <c r="T564" s="293"/>
      <c r="U564" s="293"/>
      <c r="V564" s="293"/>
      <c r="W564" s="293"/>
      <c r="X564" s="293"/>
      <c r="Y564" s="760"/>
      <c r="Z564" s="760"/>
      <c r="AA564" s="760"/>
      <c r="AB564" s="760"/>
      <c r="AC564" s="760"/>
      <c r="AD564" s="760"/>
      <c r="AE564" s="760"/>
      <c r="AF564" s="760"/>
      <c r="AG564" s="760"/>
      <c r="AH564" s="760"/>
      <c r="AI564" s="760"/>
      <c r="AJ564" s="760"/>
      <c r="AK564" s="760"/>
      <c r="AL564" s="760"/>
      <c r="AM564" s="294">
        <f>SUM(Y564:AL564)</f>
        <v>0</v>
      </c>
    </row>
    <row r="565" spans="1:39" ht="16">
      <c r="B565" s="322" t="s">
        <v>245</v>
      </c>
      <c r="C565" s="736" t="s">
        <v>155</v>
      </c>
      <c r="D565" s="293"/>
      <c r="E565" s="293"/>
      <c r="F565" s="293"/>
      <c r="G565" s="293"/>
      <c r="H565" s="293"/>
      <c r="I565" s="293"/>
      <c r="J565" s="293"/>
      <c r="K565" s="293"/>
      <c r="L565" s="293"/>
      <c r="M565" s="293"/>
      <c r="N565" s="293">
        <f>N564</f>
        <v>12</v>
      </c>
      <c r="O565" s="293"/>
      <c r="P565" s="293"/>
      <c r="Q565" s="293"/>
      <c r="R565" s="293"/>
      <c r="S565" s="293"/>
      <c r="T565" s="293"/>
      <c r="U565" s="293"/>
      <c r="V565" s="293"/>
      <c r="W565" s="293"/>
      <c r="X565" s="293"/>
      <c r="Y565" s="753">
        <f>Y564</f>
        <v>0</v>
      </c>
      <c r="Z565" s="753">
        <f t="shared" ref="Z565:AL565" si="86">Z564</f>
        <v>0</v>
      </c>
      <c r="AA565" s="753">
        <f t="shared" si="86"/>
        <v>0</v>
      </c>
      <c r="AB565" s="753">
        <f t="shared" si="86"/>
        <v>0</v>
      </c>
      <c r="AC565" s="753">
        <f t="shared" si="86"/>
        <v>0</v>
      </c>
      <c r="AD565" s="753">
        <f t="shared" si="86"/>
        <v>0</v>
      </c>
      <c r="AE565" s="753">
        <f t="shared" si="86"/>
        <v>0</v>
      </c>
      <c r="AF565" s="753">
        <f t="shared" si="86"/>
        <v>0</v>
      </c>
      <c r="AG565" s="753">
        <f t="shared" si="86"/>
        <v>0</v>
      </c>
      <c r="AH565" s="753">
        <f t="shared" si="86"/>
        <v>0</v>
      </c>
      <c r="AI565" s="753">
        <f t="shared" si="86"/>
        <v>0</v>
      </c>
      <c r="AJ565" s="753">
        <f t="shared" si="86"/>
        <v>0</v>
      </c>
      <c r="AK565" s="753">
        <f t="shared" si="86"/>
        <v>0</v>
      </c>
      <c r="AL565" s="753">
        <f t="shared" si="86"/>
        <v>0</v>
      </c>
      <c r="AM565" s="295"/>
    </row>
    <row r="566" spans="1:39" ht="16">
      <c r="B566" s="322"/>
      <c r="C566" s="736"/>
      <c r="D566" s="736"/>
      <c r="E566" s="736"/>
      <c r="F566" s="736"/>
      <c r="G566" s="736"/>
      <c r="H566" s="736"/>
      <c r="I566" s="736"/>
      <c r="J566" s="736"/>
      <c r="K566" s="736"/>
      <c r="L566" s="736"/>
      <c r="M566" s="736"/>
      <c r="N566" s="736"/>
      <c r="O566" s="736"/>
      <c r="P566" s="736"/>
      <c r="Q566" s="736"/>
      <c r="R566" s="736"/>
      <c r="S566" s="736"/>
      <c r="T566" s="736"/>
      <c r="U566" s="736"/>
      <c r="V566" s="736"/>
      <c r="W566" s="736"/>
      <c r="X566" s="736"/>
      <c r="Y566" s="754"/>
      <c r="Z566" s="754"/>
      <c r="AA566" s="754"/>
      <c r="AB566" s="754"/>
      <c r="AC566" s="754"/>
      <c r="AD566" s="754"/>
      <c r="AE566" s="754"/>
      <c r="AF566" s="754"/>
      <c r="AG566" s="754"/>
      <c r="AH566" s="754"/>
      <c r="AI566" s="754"/>
      <c r="AJ566" s="754"/>
      <c r="AK566" s="754"/>
      <c r="AL566" s="754"/>
      <c r="AM566" s="311"/>
    </row>
    <row r="567" spans="1:39" ht="17">
      <c r="A567" s="251"/>
      <c r="B567" s="737" t="s">
        <v>727</v>
      </c>
      <c r="C567" s="776"/>
      <c r="D567" s="778">
        <f>SUM(D525:D565)</f>
        <v>1806197.2279999999</v>
      </c>
      <c r="E567" s="776"/>
      <c r="F567" s="776"/>
      <c r="G567" s="776"/>
      <c r="H567" s="776"/>
      <c r="I567" s="776"/>
      <c r="J567" s="776"/>
      <c r="K567" s="776"/>
      <c r="L567" s="776"/>
      <c r="M567" s="776"/>
      <c r="N567" s="776"/>
      <c r="O567" s="778">
        <f>SUM(O525:O565)</f>
        <v>1165.07</v>
      </c>
      <c r="P567" s="776"/>
      <c r="Q567" s="776"/>
      <c r="R567" s="776"/>
      <c r="S567" s="776"/>
      <c r="T567" s="776"/>
      <c r="U567" s="776"/>
      <c r="V567" s="776"/>
      <c r="W567" s="776"/>
      <c r="X567" s="776"/>
      <c r="Y567" s="776"/>
      <c r="Z567" s="776"/>
      <c r="AA567" s="776"/>
      <c r="AB567" s="776"/>
      <c r="AC567" s="776"/>
      <c r="AD567" s="776"/>
      <c r="AE567" s="776"/>
      <c r="AF567" s="776"/>
      <c r="AG567" s="776"/>
      <c r="AH567" s="776"/>
      <c r="AI567" s="776"/>
      <c r="AJ567" s="776"/>
      <c r="AK567" s="776"/>
      <c r="AL567" s="776"/>
      <c r="AM567" s="776"/>
    </row>
    <row r="568" spans="1:39" ht="16">
      <c r="B568" s="325" t="s">
        <v>246</v>
      </c>
      <c r="C568" s="327"/>
      <c r="D568" s="327">
        <f>SUM(D567,D521)</f>
        <v>12701258.165545756</v>
      </c>
      <c r="E568" s="327"/>
      <c r="F568" s="327"/>
      <c r="G568" s="327"/>
      <c r="H568" s="327"/>
      <c r="I568" s="327"/>
      <c r="J568" s="327"/>
      <c r="K568" s="327"/>
      <c r="L568" s="327"/>
      <c r="M568" s="327"/>
      <c r="N568" s="327"/>
      <c r="O568" s="327">
        <f>SUM(O567,O521)</f>
        <v>4166.5659999999998</v>
      </c>
      <c r="P568" s="327"/>
      <c r="Q568" s="327"/>
      <c r="R568" s="327"/>
      <c r="S568" s="327"/>
      <c r="T568" s="327"/>
      <c r="U568" s="327"/>
      <c r="V568" s="327"/>
      <c r="W568" s="327"/>
      <c r="X568" s="327"/>
      <c r="Y568" s="327">
        <f>IF(Y414="kWh",SUMPRODUCT(D416:D565,Y416:Y565))</f>
        <v>1714745.378</v>
      </c>
      <c r="Z568" s="327">
        <f>IF(Z414="kWh",SUMPRODUCT(D416:D565,Z416:Z565))</f>
        <v>1207505.1179404126</v>
      </c>
      <c r="AA568" s="327">
        <f>IF(AA414="kW",SUMPRODUCT(N416:N565,O416:O565,AA416:AA565),SUMPRODUCT(D416:D565,AA416:AA565))</f>
        <v>12717.008159999999</v>
      </c>
      <c r="AB568" s="327">
        <f>IF(AB414="kW",SUMPRODUCT(N416:N565,O416:O565,AB416:AB565),SUMPRODUCT(D416:D565,AB416:AB565))</f>
        <v>0</v>
      </c>
      <c r="AC568" s="852">
        <f>'8.  Streetlighting'!F39</f>
        <v>20.959200000000003</v>
      </c>
      <c r="AD568" s="327">
        <f>IF(AD414="kWh",SUMPRODUCT(D416:D565,AD416:AD565))</f>
        <v>700723.46199999994</v>
      </c>
      <c r="AE568" s="327">
        <f>IF(AE414="kWh",SUMPRODUCT(D416:D565,AE416:AE565))</f>
        <v>568879.27836514404</v>
      </c>
      <c r="AF568" s="327">
        <f>IF(AF414="kW",SUMPRODUCT(N416:N565,O416:O565,AF416:AF565),SUMPRODUCT(D416:D565,AF416:AF565))</f>
        <v>1042.7484386224794</v>
      </c>
      <c r="AG568" s="327">
        <f>IF(AG414="kW",SUMPRODUCT($N$416:$N$565,$O$416:$O$565,AG416:AG565),SUMPRODUCT($D$416:$D$565,AG416:AG565))</f>
        <v>0</v>
      </c>
      <c r="AH568" s="327">
        <f t="shared" ref="AH568:AK568" si="87">IF(AH414="kW",SUMPRODUCT($N$416:$N$565,$O$416:$O$565,AH416:AH565),SUMPRODUCT($D$416:$D$565,AH416:AH565))</f>
        <v>0</v>
      </c>
      <c r="AI568" s="327">
        <f t="shared" si="87"/>
        <v>0</v>
      </c>
      <c r="AJ568" s="327">
        <f t="shared" si="87"/>
        <v>0</v>
      </c>
      <c r="AK568" s="327">
        <f t="shared" si="87"/>
        <v>0</v>
      </c>
      <c r="AL568" s="327">
        <f>IF(AL414="kW",SUMPRODUCT($N$416:$N$565,$O$416:$O$565,AL416:AL565),SUMPRODUCT($D$416:$D$565,AL416:AL565))</f>
        <v>0</v>
      </c>
      <c r="AM568" s="328"/>
    </row>
    <row r="569" spans="1:39" ht="16">
      <c r="B569" s="382" t="s">
        <v>247</v>
      </c>
      <c r="C569" s="383"/>
      <c r="D569" s="383"/>
      <c r="E569" s="383"/>
      <c r="F569" s="383"/>
      <c r="G569" s="383"/>
      <c r="H569" s="383"/>
      <c r="I569" s="383"/>
      <c r="J569" s="383"/>
      <c r="K569" s="383"/>
      <c r="L569" s="383"/>
      <c r="M569" s="383"/>
      <c r="N569" s="383"/>
      <c r="O569" s="383"/>
      <c r="P569" s="383"/>
      <c r="Q569" s="383"/>
      <c r="R569" s="383"/>
      <c r="S569" s="383"/>
      <c r="T569" s="383"/>
      <c r="U569" s="383"/>
      <c r="V569" s="383"/>
      <c r="W569" s="383"/>
      <c r="X569" s="383"/>
      <c r="Y569" s="326">
        <f>HLOOKUP(Y413,'2. LRAMVA Threshold'!$B$42:$Q$53,6,FALSE)</f>
        <v>0</v>
      </c>
      <c r="Z569" s="326">
        <f>HLOOKUP(Z413,'2. LRAMVA Threshold'!$B$42:$Q$53,6,FALSE)</f>
        <v>0</v>
      </c>
      <c r="AA569" s="326">
        <f>HLOOKUP(AA413,'2. LRAMVA Threshold'!$B$42:$Q$53,6,FALSE)</f>
        <v>0</v>
      </c>
      <c r="AB569" s="326">
        <f>HLOOKUP(AB413,'2. LRAMVA Threshold'!$B$42:$Q$53,6,FALSE)</f>
        <v>0</v>
      </c>
      <c r="AC569" s="326">
        <f>HLOOKUP(AC413,'2. LRAMVA Threshold'!$B$42:$Q$53,6,FALSE)</f>
        <v>0</v>
      </c>
      <c r="AD569" s="326">
        <f>HLOOKUP(AD413,'2. LRAMVA Threshold'!$B$42:$Q$53,6,FALSE)</f>
        <v>0</v>
      </c>
      <c r="AE569" s="326">
        <f>HLOOKUP(AE413,'2. LRAMVA Threshold'!$B$42:$Q$53,6,FALSE)</f>
        <v>0</v>
      </c>
      <c r="AF569" s="326">
        <f>HLOOKUP(AF413,'2. LRAMVA Threshold'!$B$42:$Q$53,6,FALSE)</f>
        <v>0</v>
      </c>
      <c r="AG569" s="326">
        <f>HLOOKUP(AG413,'2. LRAMVA Threshold'!$B$42:$Q$53,6,FALSE)</f>
        <v>0</v>
      </c>
      <c r="AH569" s="326">
        <f>HLOOKUP(AH413,'2. LRAMVA Threshold'!$B$42:$Q$53,6,FALSE)</f>
        <v>0</v>
      </c>
      <c r="AI569" s="326">
        <f>HLOOKUP(AI413,'2. LRAMVA Threshold'!$B$42:$Q$53,6,FALSE)</f>
        <v>0</v>
      </c>
      <c r="AJ569" s="326">
        <f>HLOOKUP(AJ413,'2. LRAMVA Threshold'!$B$42:$Q$53,6,FALSE)</f>
        <v>0</v>
      </c>
      <c r="AK569" s="326">
        <f>HLOOKUP(AK413,'2. LRAMVA Threshold'!$B$42:$Q$53,6,FALSE)</f>
        <v>0</v>
      </c>
      <c r="AL569" s="326">
        <f>HLOOKUP(AL413,'2. LRAMVA Threshold'!$B$42:$Q$53,6,FALSE)</f>
        <v>0</v>
      </c>
      <c r="AM569" s="384"/>
    </row>
    <row r="570" spans="1:39" ht="16">
      <c r="B570" s="385"/>
      <c r="C570" s="386"/>
      <c r="D570" s="387"/>
      <c r="E570" s="387"/>
      <c r="F570" s="387"/>
      <c r="G570" s="387"/>
      <c r="H570" s="387"/>
      <c r="I570" s="387"/>
      <c r="J570" s="387"/>
      <c r="K570" s="387"/>
      <c r="L570" s="387"/>
      <c r="M570" s="387"/>
      <c r="N570" s="387"/>
      <c r="O570" s="388"/>
      <c r="P570" s="387"/>
      <c r="Q570" s="387"/>
      <c r="R570" s="387"/>
      <c r="S570" s="389"/>
      <c r="T570" s="389"/>
      <c r="U570" s="389"/>
      <c r="V570" s="389"/>
      <c r="W570" s="387"/>
      <c r="X570" s="387"/>
      <c r="Y570" s="390"/>
      <c r="Z570" s="390"/>
      <c r="AA570" s="390"/>
      <c r="AB570" s="390"/>
      <c r="AC570" s="390"/>
      <c r="AD570" s="390"/>
      <c r="AE570" s="390"/>
      <c r="AF570" s="390"/>
      <c r="AG570" s="390"/>
      <c r="AH570" s="390"/>
      <c r="AI570" s="390"/>
      <c r="AJ570" s="390"/>
      <c r="AK570" s="390"/>
      <c r="AL570" s="390"/>
      <c r="AM570" s="391"/>
    </row>
    <row r="571" spans="1:39" ht="16">
      <c r="B571" s="322" t="s">
        <v>159</v>
      </c>
      <c r="C571" s="336"/>
      <c r="D571" s="336"/>
      <c r="E571" s="367"/>
      <c r="F571" s="367"/>
      <c r="G571" s="367"/>
      <c r="H571" s="367"/>
      <c r="I571" s="367"/>
      <c r="J571" s="367"/>
      <c r="K571" s="367"/>
      <c r="L571" s="367"/>
      <c r="M571" s="367"/>
      <c r="N571" s="367"/>
      <c r="O571" s="289"/>
      <c r="P571" s="338"/>
      <c r="Q571" s="338"/>
      <c r="R571" s="338"/>
      <c r="S571" s="337"/>
      <c r="T571" s="337"/>
      <c r="U571" s="337"/>
      <c r="V571" s="337"/>
      <c r="W571" s="338"/>
      <c r="X571" s="338"/>
      <c r="Y571" s="339">
        <f>HLOOKUP(Y$20,'3.  Distribution Rates'!$C$122:$P$133,6,FALSE)</f>
        <v>0</v>
      </c>
      <c r="Z571" s="339">
        <f>HLOOKUP(Z$20,'3.  Distribution Rates'!$C$122:$P$133,6,FALSE)</f>
        <v>0</v>
      </c>
      <c r="AA571" s="339">
        <f>HLOOKUP(AA$20,'3.  Distribution Rates'!$C$122:$P$133,6,FALSE)</f>
        <v>0</v>
      </c>
      <c r="AB571" s="339">
        <f>HLOOKUP(AB$20,'3.  Distribution Rates'!$C$122:$P$133,6,FALSE)</f>
        <v>0</v>
      </c>
      <c r="AC571" s="339">
        <f>HLOOKUP(AC$20,'3.  Distribution Rates'!$C$122:$P$133,6,FALSE)</f>
        <v>0</v>
      </c>
      <c r="AD571" s="339">
        <f>HLOOKUP(AD$20,'3.  Distribution Rates'!$C$122:$P$133,6,FALSE)</f>
        <v>0</v>
      </c>
      <c r="AE571" s="339">
        <f>HLOOKUP(AE$20,'3.  Distribution Rates'!$C$122:$P$133,6,FALSE)</f>
        <v>0</v>
      </c>
      <c r="AF571" s="339">
        <f>HLOOKUP(AF$20,'3.  Distribution Rates'!$C$122:$P$133,6,FALSE)</f>
        <v>0</v>
      </c>
      <c r="AG571" s="339">
        <f>HLOOKUP(AG$20,'3.  Distribution Rates'!$C$122:$P$133,6,FALSE)</f>
        <v>0</v>
      </c>
      <c r="AH571" s="339">
        <f>HLOOKUP(AH$20,'3.  Distribution Rates'!$C$122:$P$133,6,FALSE)</f>
        <v>0</v>
      </c>
      <c r="AI571" s="339">
        <f>HLOOKUP(AI$20,'3.  Distribution Rates'!$C$122:$P$133,6,FALSE)</f>
        <v>0</v>
      </c>
      <c r="AJ571" s="339">
        <f>HLOOKUP(AJ$20,'3.  Distribution Rates'!$C$122:$P$133,6,FALSE)</f>
        <v>0</v>
      </c>
      <c r="AK571" s="339">
        <f>HLOOKUP(AK$20,'3.  Distribution Rates'!$C$122:$P$133,6,FALSE)</f>
        <v>0</v>
      </c>
      <c r="AL571" s="339">
        <f>HLOOKUP(AL$20,'3.  Distribution Rates'!$C$122:$P$133,6,FALSE)</f>
        <v>0</v>
      </c>
      <c r="AM571" s="392"/>
    </row>
    <row r="572" spans="1:39" ht="16">
      <c r="B572" s="322" t="s">
        <v>151</v>
      </c>
      <c r="C572" s="343"/>
      <c r="D572" s="307"/>
      <c r="E572" s="277"/>
      <c r="F572" s="277"/>
      <c r="G572" s="277"/>
      <c r="H572" s="277"/>
      <c r="I572" s="277"/>
      <c r="J572" s="277"/>
      <c r="K572" s="277"/>
      <c r="L572" s="277"/>
      <c r="M572" s="277"/>
      <c r="N572" s="277"/>
      <c r="O572" s="289"/>
      <c r="P572" s="277"/>
      <c r="Q572" s="277"/>
      <c r="R572" s="277"/>
      <c r="S572" s="307"/>
      <c r="T572" s="307"/>
      <c r="U572" s="307"/>
      <c r="V572" s="307"/>
      <c r="W572" s="277"/>
      <c r="X572" s="277"/>
      <c r="Y572" s="369">
        <f t="shared" ref="Y572:AL572" si="88">Y139*Y571</f>
        <v>0</v>
      </c>
      <c r="Z572" s="369">
        <f t="shared" si="88"/>
        <v>0</v>
      </c>
      <c r="AA572" s="369">
        <f t="shared" si="88"/>
        <v>0</v>
      </c>
      <c r="AB572" s="369">
        <f t="shared" si="88"/>
        <v>0</v>
      </c>
      <c r="AC572" s="369">
        <f t="shared" si="88"/>
        <v>0</v>
      </c>
      <c r="AD572" s="369">
        <f t="shared" si="88"/>
        <v>0</v>
      </c>
      <c r="AE572" s="369">
        <f t="shared" si="88"/>
        <v>0</v>
      </c>
      <c r="AF572" s="369">
        <f t="shared" si="88"/>
        <v>0</v>
      </c>
      <c r="AG572" s="369">
        <f t="shared" si="88"/>
        <v>0</v>
      </c>
      <c r="AH572" s="369">
        <f t="shared" si="88"/>
        <v>0</v>
      </c>
      <c r="AI572" s="369">
        <f t="shared" si="88"/>
        <v>0</v>
      </c>
      <c r="AJ572" s="369">
        <f t="shared" si="88"/>
        <v>0</v>
      </c>
      <c r="AK572" s="369">
        <f t="shared" si="88"/>
        <v>0</v>
      </c>
      <c r="AL572" s="369">
        <f t="shared" si="88"/>
        <v>0</v>
      </c>
      <c r="AM572" s="619">
        <f>SUM(Y572:AL572)</f>
        <v>0</v>
      </c>
    </row>
    <row r="573" spans="1:39" ht="16">
      <c r="B573" s="322" t="s">
        <v>152</v>
      </c>
      <c r="C573" s="343"/>
      <c r="D573" s="307"/>
      <c r="E573" s="277"/>
      <c r="F573" s="277"/>
      <c r="G573" s="277"/>
      <c r="H573" s="277"/>
      <c r="I573" s="277"/>
      <c r="J573" s="277"/>
      <c r="K573" s="277"/>
      <c r="L573" s="277"/>
      <c r="M573" s="277"/>
      <c r="N573" s="277"/>
      <c r="O573" s="289"/>
      <c r="P573" s="277"/>
      <c r="Q573" s="277"/>
      <c r="R573" s="277"/>
      <c r="S573" s="307"/>
      <c r="T573" s="307"/>
      <c r="U573" s="307"/>
      <c r="V573" s="307"/>
      <c r="W573" s="277"/>
      <c r="X573" s="277"/>
      <c r="Y573" s="369">
        <f t="shared" ref="Y573:AL573" si="89">Y271*Y571</f>
        <v>0</v>
      </c>
      <c r="Z573" s="369">
        <f t="shared" si="89"/>
        <v>0</v>
      </c>
      <c r="AA573" s="369">
        <f t="shared" si="89"/>
        <v>0</v>
      </c>
      <c r="AB573" s="369">
        <f t="shared" si="89"/>
        <v>0</v>
      </c>
      <c r="AC573" s="369">
        <f t="shared" si="89"/>
        <v>0</v>
      </c>
      <c r="AD573" s="369">
        <f t="shared" si="89"/>
        <v>0</v>
      </c>
      <c r="AE573" s="369">
        <f t="shared" si="89"/>
        <v>0</v>
      </c>
      <c r="AF573" s="369">
        <f t="shared" si="89"/>
        <v>0</v>
      </c>
      <c r="AG573" s="369">
        <f t="shared" si="89"/>
        <v>0</v>
      </c>
      <c r="AH573" s="369">
        <f t="shared" si="89"/>
        <v>0</v>
      </c>
      <c r="AI573" s="369">
        <f t="shared" si="89"/>
        <v>0</v>
      </c>
      <c r="AJ573" s="369">
        <f t="shared" si="89"/>
        <v>0</v>
      </c>
      <c r="AK573" s="369">
        <f t="shared" si="89"/>
        <v>0</v>
      </c>
      <c r="AL573" s="369">
        <f t="shared" si="89"/>
        <v>0</v>
      </c>
      <c r="AM573" s="619">
        <f>SUM(Y573:AL573)</f>
        <v>0</v>
      </c>
    </row>
    <row r="574" spans="1:39" ht="16">
      <c r="B574" s="322" t="s">
        <v>153</v>
      </c>
      <c r="C574" s="343"/>
      <c r="D574" s="307"/>
      <c r="E574" s="277"/>
      <c r="F574" s="277"/>
      <c r="G574" s="277"/>
      <c r="H574" s="277"/>
      <c r="I574" s="277"/>
      <c r="J574" s="277"/>
      <c r="K574" s="277"/>
      <c r="L574" s="277"/>
      <c r="M574" s="277"/>
      <c r="N574" s="277"/>
      <c r="O574" s="289"/>
      <c r="P574" s="277"/>
      <c r="Q574" s="277"/>
      <c r="R574" s="277"/>
      <c r="S574" s="307"/>
      <c r="T574" s="307"/>
      <c r="U574" s="307"/>
      <c r="V574" s="307"/>
      <c r="W574" s="277"/>
      <c r="X574" s="277"/>
      <c r="Y574" s="369">
        <f t="shared" ref="Y574:AL574" si="90">Y402*Y571</f>
        <v>0</v>
      </c>
      <c r="Z574" s="369">
        <f t="shared" si="90"/>
        <v>0</v>
      </c>
      <c r="AA574" s="369">
        <f t="shared" si="90"/>
        <v>0</v>
      </c>
      <c r="AB574" s="369">
        <f t="shared" si="90"/>
        <v>0</v>
      </c>
      <c r="AC574" s="369">
        <f t="shared" si="90"/>
        <v>0</v>
      </c>
      <c r="AD574" s="369">
        <f t="shared" si="90"/>
        <v>0</v>
      </c>
      <c r="AE574" s="369">
        <f t="shared" si="90"/>
        <v>0</v>
      </c>
      <c r="AF574" s="369">
        <f t="shared" si="90"/>
        <v>0</v>
      </c>
      <c r="AG574" s="369">
        <f t="shared" si="90"/>
        <v>0</v>
      </c>
      <c r="AH574" s="369">
        <f t="shared" si="90"/>
        <v>0</v>
      </c>
      <c r="AI574" s="369">
        <f t="shared" si="90"/>
        <v>0</v>
      </c>
      <c r="AJ574" s="369">
        <f t="shared" si="90"/>
        <v>0</v>
      </c>
      <c r="AK574" s="369">
        <f t="shared" si="90"/>
        <v>0</v>
      </c>
      <c r="AL574" s="369">
        <f t="shared" si="90"/>
        <v>0</v>
      </c>
      <c r="AM574" s="619">
        <f>SUM(Y574:AL574)</f>
        <v>0</v>
      </c>
    </row>
    <row r="575" spans="1:39" ht="16">
      <c r="B575" s="322" t="s">
        <v>154</v>
      </c>
      <c r="C575" s="343"/>
      <c r="D575" s="307"/>
      <c r="E575" s="277"/>
      <c r="F575" s="277"/>
      <c r="G575" s="277"/>
      <c r="H575" s="277"/>
      <c r="I575" s="277"/>
      <c r="J575" s="277"/>
      <c r="K575" s="277"/>
      <c r="L575" s="277"/>
      <c r="M575" s="277"/>
      <c r="N575" s="277"/>
      <c r="O575" s="289"/>
      <c r="P575" s="277"/>
      <c r="Q575" s="277"/>
      <c r="R575" s="277"/>
      <c r="S575" s="307"/>
      <c r="T575" s="307"/>
      <c r="U575" s="307"/>
      <c r="V575" s="307"/>
      <c r="W575" s="277"/>
      <c r="X575" s="277"/>
      <c r="Y575" s="369">
        <f>Y568*Y571</f>
        <v>0</v>
      </c>
      <c r="Z575" s="369">
        <f t="shared" ref="Z575:AK575" si="91">Z568*Z571</f>
        <v>0</v>
      </c>
      <c r="AA575" s="369">
        <f t="shared" si="91"/>
        <v>0</v>
      </c>
      <c r="AB575" s="369">
        <f t="shared" si="91"/>
        <v>0</v>
      </c>
      <c r="AC575" s="369">
        <f t="shared" si="91"/>
        <v>0</v>
      </c>
      <c r="AD575" s="369">
        <f t="shared" si="91"/>
        <v>0</v>
      </c>
      <c r="AE575" s="369">
        <f t="shared" si="91"/>
        <v>0</v>
      </c>
      <c r="AF575" s="369">
        <f t="shared" si="91"/>
        <v>0</v>
      </c>
      <c r="AG575" s="369">
        <f t="shared" si="91"/>
        <v>0</v>
      </c>
      <c r="AH575" s="369">
        <f t="shared" si="91"/>
        <v>0</v>
      </c>
      <c r="AI575" s="369">
        <f>AI568*AI571</f>
        <v>0</v>
      </c>
      <c r="AJ575" s="369">
        <f t="shared" si="91"/>
        <v>0</v>
      </c>
      <c r="AK575" s="369">
        <f t="shared" si="91"/>
        <v>0</v>
      </c>
      <c r="AL575" s="369">
        <f>AL568*AL571</f>
        <v>0</v>
      </c>
      <c r="AM575" s="619">
        <f>SUM(Y575:AL575)</f>
        <v>0</v>
      </c>
    </row>
    <row r="576" spans="1:39" ht="16">
      <c r="B576" s="347" t="s">
        <v>248</v>
      </c>
      <c r="C576" s="343"/>
      <c r="D576" s="334"/>
      <c r="E576" s="332"/>
      <c r="F576" s="332"/>
      <c r="G576" s="332"/>
      <c r="H576" s="332"/>
      <c r="I576" s="332"/>
      <c r="J576" s="332"/>
      <c r="K576" s="332"/>
      <c r="L576" s="332"/>
      <c r="M576" s="332"/>
      <c r="N576" s="332"/>
      <c r="O576" s="298"/>
      <c r="P576" s="332"/>
      <c r="Q576" s="332"/>
      <c r="R576" s="332"/>
      <c r="S576" s="334"/>
      <c r="T576" s="334"/>
      <c r="U576" s="334"/>
      <c r="V576" s="334"/>
      <c r="W576" s="332"/>
      <c r="X576" s="332"/>
      <c r="Y576" s="344">
        <f>SUM(Y572:Y575)</f>
        <v>0</v>
      </c>
      <c r="Z576" s="344">
        <f t="shared" ref="Z576:AK576" si="92">SUM(Z572:Z575)</f>
        <v>0</v>
      </c>
      <c r="AA576" s="344">
        <f t="shared" si="92"/>
        <v>0</v>
      </c>
      <c r="AB576" s="344">
        <f t="shared" si="92"/>
        <v>0</v>
      </c>
      <c r="AC576" s="344">
        <f t="shared" si="92"/>
        <v>0</v>
      </c>
      <c r="AD576" s="344">
        <f t="shared" si="92"/>
        <v>0</v>
      </c>
      <c r="AE576" s="344">
        <f t="shared" si="92"/>
        <v>0</v>
      </c>
      <c r="AF576" s="344">
        <f t="shared" si="92"/>
        <v>0</v>
      </c>
      <c r="AG576" s="344">
        <f t="shared" si="92"/>
        <v>0</v>
      </c>
      <c r="AH576" s="344">
        <f t="shared" si="92"/>
        <v>0</v>
      </c>
      <c r="AI576" s="344">
        <f t="shared" si="92"/>
        <v>0</v>
      </c>
      <c r="AJ576" s="344">
        <f t="shared" si="92"/>
        <v>0</v>
      </c>
      <c r="AK576" s="344">
        <f t="shared" si="92"/>
        <v>0</v>
      </c>
      <c r="AL576" s="344">
        <f>SUM(AL572:AL575)</f>
        <v>0</v>
      </c>
      <c r="AM576" s="398">
        <f>SUM(AM572:AM575)</f>
        <v>0</v>
      </c>
    </row>
    <row r="577" spans="2:39" ht="16">
      <c r="B577" s="347" t="s">
        <v>249</v>
      </c>
      <c r="C577" s="343"/>
      <c r="D577" s="348"/>
      <c r="E577" s="332"/>
      <c r="F577" s="332"/>
      <c r="G577" s="332"/>
      <c r="H577" s="332"/>
      <c r="I577" s="332"/>
      <c r="J577" s="332"/>
      <c r="K577" s="332"/>
      <c r="L577" s="332"/>
      <c r="M577" s="332"/>
      <c r="N577" s="332"/>
      <c r="O577" s="298"/>
      <c r="P577" s="332"/>
      <c r="Q577" s="332"/>
      <c r="R577" s="332"/>
      <c r="S577" s="334"/>
      <c r="T577" s="334"/>
      <c r="U577" s="334"/>
      <c r="V577" s="334"/>
      <c r="W577" s="332"/>
      <c r="X577" s="332"/>
      <c r="Y577" s="345">
        <f>Y569*Y571</f>
        <v>0</v>
      </c>
      <c r="Z577" s="345">
        <f t="shared" ref="Z577:AJ577" si="93">Z569*Z571</f>
        <v>0</v>
      </c>
      <c r="AA577" s="345">
        <f>AA569*AA571</f>
        <v>0</v>
      </c>
      <c r="AB577" s="345">
        <f t="shared" si="93"/>
        <v>0</v>
      </c>
      <c r="AC577" s="345">
        <f t="shared" si="93"/>
        <v>0</v>
      </c>
      <c r="AD577" s="345">
        <f>AD569*AD571</f>
        <v>0</v>
      </c>
      <c r="AE577" s="345">
        <f t="shared" si="93"/>
        <v>0</v>
      </c>
      <c r="AF577" s="345">
        <f t="shared" si="93"/>
        <v>0</v>
      </c>
      <c r="AG577" s="345">
        <f t="shared" si="93"/>
        <v>0</v>
      </c>
      <c r="AH577" s="345">
        <f t="shared" si="93"/>
        <v>0</v>
      </c>
      <c r="AI577" s="345">
        <f t="shared" si="93"/>
        <v>0</v>
      </c>
      <c r="AJ577" s="345">
        <f t="shared" si="93"/>
        <v>0</v>
      </c>
      <c r="AK577" s="345">
        <f>AK569*AK571</f>
        <v>0</v>
      </c>
      <c r="AL577" s="345">
        <f>AL569*AL571</f>
        <v>0</v>
      </c>
      <c r="AM577" s="398">
        <f>SUM(Y577:AL577)</f>
        <v>0</v>
      </c>
    </row>
    <row r="578" spans="2:39" ht="16">
      <c r="B578" s="347" t="s">
        <v>251</v>
      </c>
      <c r="C578" s="343"/>
      <c r="D578" s="348"/>
      <c r="E578" s="332"/>
      <c r="F578" s="332"/>
      <c r="G578" s="332"/>
      <c r="H578" s="332"/>
      <c r="I578" s="332"/>
      <c r="J578" s="332"/>
      <c r="K578" s="332"/>
      <c r="L578" s="332"/>
      <c r="M578" s="332"/>
      <c r="N578" s="332"/>
      <c r="O578" s="298"/>
      <c r="P578" s="332"/>
      <c r="Q578" s="332"/>
      <c r="R578" s="332"/>
      <c r="S578" s="348"/>
      <c r="T578" s="348"/>
      <c r="U578" s="348"/>
      <c r="V578" s="348"/>
      <c r="W578" s="332"/>
      <c r="X578" s="332"/>
      <c r="Y578" s="349"/>
      <c r="Z578" s="349"/>
      <c r="AA578" s="349"/>
      <c r="AB578" s="349"/>
      <c r="AC578" s="349"/>
      <c r="AD578" s="349"/>
      <c r="AE578" s="349"/>
      <c r="AF578" s="349"/>
      <c r="AG578" s="349"/>
      <c r="AH578" s="349"/>
      <c r="AI578" s="349"/>
      <c r="AJ578" s="349"/>
      <c r="AK578" s="349"/>
      <c r="AL578" s="349"/>
      <c r="AM578" s="398">
        <f>AM576-AM577</f>
        <v>0</v>
      </c>
    </row>
    <row r="579" spans="2:39" ht="16">
      <c r="B579" s="347"/>
      <c r="C579" s="343"/>
      <c r="D579" s="348"/>
      <c r="E579" s="332"/>
      <c r="F579" s="332"/>
      <c r="G579" s="332"/>
      <c r="H579" s="332"/>
      <c r="I579" s="332"/>
      <c r="J579" s="332"/>
      <c r="K579" s="332"/>
      <c r="L579" s="332"/>
      <c r="M579" s="332"/>
      <c r="N579" s="332"/>
      <c r="O579" s="298"/>
      <c r="P579" s="332"/>
      <c r="Q579" s="332"/>
      <c r="R579" s="332"/>
      <c r="S579" s="348"/>
      <c r="T579" s="348"/>
      <c r="U579" s="348"/>
      <c r="V579" s="348"/>
      <c r="W579" s="332"/>
      <c r="X579" s="332"/>
      <c r="Y579" s="349"/>
      <c r="Z579" s="349"/>
      <c r="AA579" s="349"/>
      <c r="AB579" s="349"/>
      <c r="AC579" s="349"/>
      <c r="AD579" s="349"/>
      <c r="AE579" s="349"/>
      <c r="AF579" s="349"/>
      <c r="AG579" s="349"/>
      <c r="AH579" s="349"/>
      <c r="AI579" s="349"/>
      <c r="AJ579" s="349"/>
      <c r="AK579" s="349"/>
      <c r="AL579" s="349"/>
      <c r="AM579" s="398"/>
    </row>
    <row r="580" spans="2:39" ht="16">
      <c r="B580" s="347"/>
      <c r="C580" s="343"/>
      <c r="D580" s="348"/>
      <c r="E580" s="332"/>
      <c r="F580" s="332"/>
      <c r="G580" s="332"/>
      <c r="H580" s="332"/>
      <c r="I580" s="332"/>
      <c r="J580" s="332"/>
      <c r="K580" s="332"/>
      <c r="L580" s="332"/>
      <c r="M580" s="332"/>
      <c r="N580" s="332"/>
      <c r="O580" s="298"/>
      <c r="P580" s="332"/>
      <c r="Q580" s="332"/>
      <c r="R580" s="332"/>
      <c r="S580" s="348"/>
      <c r="T580" s="348"/>
      <c r="U580" s="348"/>
      <c r="V580" s="348"/>
      <c r="W580" s="332"/>
      <c r="X580" s="332"/>
      <c r="Y580" s="349"/>
      <c r="Z580" s="349"/>
      <c r="AA580" s="349"/>
      <c r="AB580" s="349"/>
      <c r="AC580" s="349"/>
      <c r="AD580" s="349"/>
      <c r="AE580" s="349"/>
      <c r="AF580" s="349"/>
      <c r="AG580" s="349"/>
      <c r="AH580" s="349"/>
      <c r="AI580" s="349"/>
      <c r="AJ580" s="349"/>
      <c r="AK580" s="349"/>
      <c r="AL580" s="349"/>
      <c r="AM580" s="399"/>
    </row>
    <row r="581" spans="2:39" ht="16">
      <c r="B581" s="322" t="s">
        <v>193</v>
      </c>
      <c r="C581" s="348"/>
      <c r="D581" s="348"/>
      <c r="E581" s="332"/>
      <c r="F581" s="332"/>
      <c r="G581" s="332"/>
      <c r="H581" s="332"/>
      <c r="I581" s="332"/>
      <c r="J581" s="332"/>
      <c r="K581" s="332"/>
      <c r="L581" s="332"/>
      <c r="M581" s="332"/>
      <c r="N581" s="332"/>
      <c r="O581" s="298"/>
      <c r="P581" s="332"/>
      <c r="Q581" s="332"/>
      <c r="R581" s="332"/>
      <c r="S581" s="348"/>
      <c r="T581" s="343"/>
      <c r="U581" s="348"/>
      <c r="V581" s="348"/>
      <c r="W581" s="332"/>
      <c r="X581" s="332"/>
      <c r="Y581" s="289">
        <f>SUMPRODUCT(E416:E565,Y416:Y565)</f>
        <v>1582682.5006135704</v>
      </c>
      <c r="Z581" s="289">
        <f>SUMPRODUCT(E416:E565,Z416:Z565)</f>
        <v>1186571.3994496125</v>
      </c>
      <c r="AA581" s="289">
        <f>IF(AA414="kW",SUMPRODUCT($N$416:$N$565,$P$416:$P$565,AA416:AA565),SUMPRODUCT($E$416:$E$565,AA416:AA565))</f>
        <v>12545.882450625601</v>
      </c>
      <c r="AB581" s="289">
        <f t="shared" ref="AB581:AL581" si="94">IF(AB414="kW",SUMPRODUCT($N$416:$N$565,$P$416:$P$565,AB416:AB565),SUMPRODUCT($E$416:$E$565,AB416:AB565))</f>
        <v>0</v>
      </c>
      <c r="AC581" s="338">
        <f>'8.  Streetlighting'!F40</f>
        <v>251.51040000000003</v>
      </c>
      <c r="AD581" s="289">
        <f>SUMPRODUCT(E416:E565,AD416:AD565)</f>
        <v>646917.71076072706</v>
      </c>
      <c r="AE581" s="289">
        <f>SUMPRODUCT(E416:E565,AE416:AE565)</f>
        <v>566013.98479253124</v>
      </c>
      <c r="AF581" s="289">
        <f t="shared" si="94"/>
        <v>1037.8990141083102</v>
      </c>
      <c r="AG581" s="289">
        <f t="shared" si="94"/>
        <v>0</v>
      </c>
      <c r="AH581" s="289">
        <f t="shared" si="94"/>
        <v>0</v>
      </c>
      <c r="AI581" s="289">
        <f t="shared" si="94"/>
        <v>0</v>
      </c>
      <c r="AJ581" s="289">
        <f>IF(AJ414="kW",SUMPRODUCT($N$416:$N$565,$P$416:$P$565,AJ416:AJ565),SUMPRODUCT($E$416:$E$565,AJ416:AJ565))</f>
        <v>0</v>
      </c>
      <c r="AK581" s="289">
        <f t="shared" si="94"/>
        <v>0</v>
      </c>
      <c r="AL581" s="289">
        <f t="shared" si="94"/>
        <v>0</v>
      </c>
      <c r="AM581" s="351"/>
    </row>
    <row r="582" spans="2:39" ht="16">
      <c r="B582" s="322" t="s">
        <v>194</v>
      </c>
      <c r="C582" s="354"/>
      <c r="D582" s="277"/>
      <c r="E582" s="277"/>
      <c r="F582" s="277"/>
      <c r="G582" s="277"/>
      <c r="H582" s="277"/>
      <c r="I582" s="277"/>
      <c r="J582" s="277"/>
      <c r="K582" s="277"/>
      <c r="L582" s="277"/>
      <c r="M582" s="277"/>
      <c r="N582" s="277"/>
      <c r="O582" s="355"/>
      <c r="P582" s="277"/>
      <c r="Q582" s="277"/>
      <c r="R582" s="277"/>
      <c r="S582" s="302"/>
      <c r="T582" s="307"/>
      <c r="U582" s="307"/>
      <c r="V582" s="277"/>
      <c r="W582" s="277"/>
      <c r="X582" s="307"/>
      <c r="Y582" s="289">
        <f>SUMPRODUCT(F416:F565,Y416:Y565)</f>
        <v>1500637.2444135703</v>
      </c>
      <c r="Z582" s="289">
        <f>SUMPRODUCT(F416:F565,Z416:Z565)</f>
        <v>1149700.5808496126</v>
      </c>
      <c r="AA582" s="289">
        <f>IF(AA414="kW",SUMPRODUCT($N$416:$N$565,$Q$416:$Q$565,AA416:AA565),SUMPRODUCT($F$416:$F$565,AA416:AA565))</f>
        <v>12545.882450625601</v>
      </c>
      <c r="AB582" s="289">
        <f t="shared" ref="AB582:AL582" si="95">IF(AB414="kW",SUMPRODUCT($N$416:$N$565,$Q$416:$Q$565,AB416:AB565),SUMPRODUCT($F$416:$F$565,AB416:AB565))</f>
        <v>0</v>
      </c>
      <c r="AC582" s="338">
        <f>'8.  Streetlighting'!F41</f>
        <v>251.51040000000003</v>
      </c>
      <c r="AD582" s="289">
        <f>SUMPRODUCT(F416:F565,AD416:AD565)</f>
        <v>614849.782380727</v>
      </c>
      <c r="AE582" s="289">
        <f>SUMPRODUCT(F416:F565,AE416:AE565)</f>
        <v>523071.35959253123</v>
      </c>
      <c r="AF582" s="289">
        <f t="shared" si="95"/>
        <v>1037.8990141083102</v>
      </c>
      <c r="AG582" s="289">
        <f t="shared" si="95"/>
        <v>0</v>
      </c>
      <c r="AH582" s="289">
        <f t="shared" si="95"/>
        <v>0</v>
      </c>
      <c r="AI582" s="289">
        <f t="shared" si="95"/>
        <v>0</v>
      </c>
      <c r="AJ582" s="289">
        <f t="shared" si="95"/>
        <v>0</v>
      </c>
      <c r="AK582" s="289">
        <f t="shared" si="95"/>
        <v>0</v>
      </c>
      <c r="AL582" s="289">
        <f t="shared" si="95"/>
        <v>0</v>
      </c>
      <c r="AM582" s="335"/>
    </row>
    <row r="583" spans="2:39" ht="16">
      <c r="B583" s="322" t="s">
        <v>195</v>
      </c>
      <c r="C583" s="354"/>
      <c r="D583" s="277"/>
      <c r="E583" s="277"/>
      <c r="F583" s="277"/>
      <c r="G583" s="277"/>
      <c r="H583" s="277"/>
      <c r="I583" s="277"/>
      <c r="J583" s="277"/>
      <c r="K583" s="277"/>
      <c r="L583" s="277"/>
      <c r="M583" s="277"/>
      <c r="N583" s="277"/>
      <c r="O583" s="355"/>
      <c r="P583" s="277"/>
      <c r="Q583" s="277"/>
      <c r="R583" s="277"/>
      <c r="S583" s="302"/>
      <c r="T583" s="307"/>
      <c r="U583" s="307"/>
      <c r="V583" s="277"/>
      <c r="W583" s="277"/>
      <c r="X583" s="307"/>
      <c r="Y583" s="289">
        <f>SUMPRODUCT(G416:G565,Y416:Y565)</f>
        <v>1494936.5453203705</v>
      </c>
      <c r="Z583" s="289">
        <f>SUMPRODUCT(G416:G565,Z416:Z565)</f>
        <v>992708.75050261267</v>
      </c>
      <c r="AA583" s="289">
        <f>IF(AA414="kW",SUMPRODUCT($N$416:$N$565,$R$416:$R$565,AA416:AA565),SUMPRODUCT($G$416:$G$565,AA416:AA565))</f>
        <v>12278.669019105599</v>
      </c>
      <c r="AB583" s="289">
        <f t="shared" ref="AB583:AL583" si="96">IF(AB414="kW",SUMPRODUCT($N$416:$N$565,$R$416:$R$565,AB416:AB565),SUMPRODUCT($G$416:$G$565,AB416:AB565))</f>
        <v>0</v>
      </c>
      <c r="AC583" s="338">
        <f>'8.  Streetlighting'!F42</f>
        <v>251.51040000000003</v>
      </c>
      <c r="AD583" s="289">
        <f>SUMPRODUCT(G416:G565,AD416:AD565)</f>
        <v>613517</v>
      </c>
      <c r="AE583" s="289">
        <f>SUMPRODUCT(G416:G565,AE416:AE565)</f>
        <v>423646.19898798602</v>
      </c>
      <c r="AF583" s="289">
        <f t="shared" si="96"/>
        <v>995.73866232287912</v>
      </c>
      <c r="AG583" s="289">
        <f t="shared" si="96"/>
        <v>0</v>
      </c>
      <c r="AH583" s="289">
        <f t="shared" si="96"/>
        <v>0</v>
      </c>
      <c r="AI583" s="289">
        <f t="shared" si="96"/>
        <v>0</v>
      </c>
      <c r="AJ583" s="289">
        <f t="shared" si="96"/>
        <v>0</v>
      </c>
      <c r="AK583" s="289">
        <f t="shared" si="96"/>
        <v>0</v>
      </c>
      <c r="AL583" s="289">
        <f t="shared" si="96"/>
        <v>0</v>
      </c>
      <c r="AM583" s="335"/>
    </row>
    <row r="584" spans="2:39" ht="16">
      <c r="B584" s="322" t="s">
        <v>196</v>
      </c>
      <c r="C584" s="354"/>
      <c r="D584" s="277"/>
      <c r="E584" s="277"/>
      <c r="F584" s="277"/>
      <c r="G584" s="277"/>
      <c r="H584" s="277"/>
      <c r="I584" s="277"/>
      <c r="J584" s="277"/>
      <c r="K584" s="277"/>
      <c r="L584" s="277"/>
      <c r="M584" s="277"/>
      <c r="N584" s="277"/>
      <c r="O584" s="355"/>
      <c r="P584" s="277"/>
      <c r="Q584" s="277"/>
      <c r="R584" s="277"/>
      <c r="S584" s="302"/>
      <c r="T584" s="307"/>
      <c r="U584" s="307"/>
      <c r="V584" s="277"/>
      <c r="W584" s="277"/>
      <c r="X584" s="307"/>
      <c r="Y584" s="289">
        <f>SUMPRODUCT(H416:H565,Y416:Y565)</f>
        <v>1424790.9788222483</v>
      </c>
      <c r="Z584" s="289">
        <f>SUMPRODUCT(H416:H565,Z416:Z565)</f>
        <v>992708.75050261267</v>
      </c>
      <c r="AA584" s="289">
        <f>IF(AA414="kW",SUMPRODUCT($N$416:$N$565,$S$416:$S$565,AA416:AA565),SUMPRODUCT($H$416:$H$565,AA416:AA565))</f>
        <v>12278.669019105599</v>
      </c>
      <c r="AB584" s="289">
        <f t="shared" ref="AB584:AL584" si="97">IF(AB414="kW",SUMPRODUCT($N$416:$N$565,$S$416:$S$565,AB416:AB565),SUMPRODUCT($H$416:$H$565,AB416:AB565))</f>
        <v>0</v>
      </c>
      <c r="AC584" s="338">
        <f>'8.  Streetlighting'!F43</f>
        <v>251.51040000000003</v>
      </c>
      <c r="AD584" s="289">
        <f>SUMPRODUCT(H416:H565,AD416:AD565)</f>
        <v>0</v>
      </c>
      <c r="AE584" s="289">
        <f>SUMPRODUCT(H416:H565,AE416:AE565)</f>
        <v>0</v>
      </c>
      <c r="AF584" s="289">
        <f t="shared" si="97"/>
        <v>0</v>
      </c>
      <c r="AG584" s="289">
        <f t="shared" si="97"/>
        <v>0</v>
      </c>
      <c r="AH584" s="289">
        <f t="shared" si="97"/>
        <v>0</v>
      </c>
      <c r="AI584" s="289">
        <f t="shared" si="97"/>
        <v>0</v>
      </c>
      <c r="AJ584" s="289">
        <f t="shared" si="97"/>
        <v>0</v>
      </c>
      <c r="AK584" s="289">
        <f t="shared" si="97"/>
        <v>0</v>
      </c>
      <c r="AL584" s="289">
        <f t="shared" si="97"/>
        <v>0</v>
      </c>
      <c r="AM584" s="335"/>
    </row>
    <row r="585" spans="2:39" ht="16">
      <c r="B585" s="322" t="s">
        <v>197</v>
      </c>
      <c r="C585" s="354"/>
      <c r="D585" s="277"/>
      <c r="E585" s="277"/>
      <c r="F585" s="277"/>
      <c r="G585" s="277"/>
      <c r="H585" s="277"/>
      <c r="I585" s="277"/>
      <c r="J585" s="277"/>
      <c r="K585" s="277"/>
      <c r="L585" s="277"/>
      <c r="M585" s="277"/>
      <c r="N585" s="277"/>
      <c r="O585" s="355"/>
      <c r="P585" s="277"/>
      <c r="Q585" s="277"/>
      <c r="R585" s="277"/>
      <c r="S585" s="302"/>
      <c r="T585" s="307"/>
      <c r="U585" s="307"/>
      <c r="V585" s="277"/>
      <c r="W585" s="277"/>
      <c r="X585" s="307"/>
      <c r="Y585" s="289">
        <f>SUMPRODUCT(I416:I565,Y416:Y565)</f>
        <v>1377817.8743033698</v>
      </c>
      <c r="Z585" s="289">
        <f>SUMPRODUCT(I416:I565,Z416:Z565)</f>
        <v>992708.75050261267</v>
      </c>
      <c r="AA585" s="289">
        <f>IF(AA414="kW",SUMPRODUCT($N$416:$N$565,$T$416:$T$565,AA416:AA565),SUMPRODUCT($I$416:$I$565,AA416:AA565))</f>
        <v>12278.669019105599</v>
      </c>
      <c r="AB585" s="289">
        <f t="shared" ref="AB585:AL585" si="98">IF(AB414="kW",SUMPRODUCT($N$416:$N$565,$T$416:$T$565,AB416:AB565),SUMPRODUCT($I$416:$I$565,AB416:AB565))</f>
        <v>0</v>
      </c>
      <c r="AC585" s="338">
        <f>'8.  Streetlighting'!F44</f>
        <v>251.51040000000003</v>
      </c>
      <c r="AD585" s="289">
        <f>SUMPRODUCT(I416:I565,AD416:AD565)</f>
        <v>0</v>
      </c>
      <c r="AE585" s="289">
        <f>SUMPRODUCT(I416:I565,AE416:AE565)</f>
        <v>0</v>
      </c>
      <c r="AF585" s="289">
        <f t="shared" si="98"/>
        <v>0</v>
      </c>
      <c r="AG585" s="289">
        <f t="shared" si="98"/>
        <v>0</v>
      </c>
      <c r="AH585" s="289">
        <f t="shared" si="98"/>
        <v>0</v>
      </c>
      <c r="AI585" s="289">
        <f t="shared" si="98"/>
        <v>0</v>
      </c>
      <c r="AJ585" s="289">
        <f t="shared" si="98"/>
        <v>0</v>
      </c>
      <c r="AK585" s="289">
        <f t="shared" si="98"/>
        <v>0</v>
      </c>
      <c r="AL585" s="289">
        <f t="shared" si="98"/>
        <v>0</v>
      </c>
      <c r="AM585" s="335"/>
    </row>
    <row r="586" spans="2:39" ht="16">
      <c r="B586" s="372" t="s">
        <v>198</v>
      </c>
      <c r="C586" s="356"/>
      <c r="D586" s="375"/>
      <c r="E586" s="375"/>
      <c r="F586" s="375"/>
      <c r="G586" s="375"/>
      <c r="H586" s="375"/>
      <c r="I586" s="375"/>
      <c r="J586" s="375"/>
      <c r="K586" s="375"/>
      <c r="L586" s="375"/>
      <c r="M586" s="375"/>
      <c r="N586" s="375"/>
      <c r="O586" s="374"/>
      <c r="P586" s="375"/>
      <c r="Q586" s="375"/>
      <c r="R586" s="375"/>
      <c r="S586" s="357"/>
      <c r="T586" s="376"/>
      <c r="U586" s="376"/>
      <c r="V586" s="375"/>
      <c r="W586" s="375"/>
      <c r="X586" s="376"/>
      <c r="Y586" s="324">
        <f>SUMPRODUCT(J416:J565,Y416:Y565)</f>
        <v>1362916.9493033697</v>
      </c>
      <c r="Z586" s="324">
        <f>SUMPRODUCT(J416:J565,Z416:Z565)</f>
        <v>961098.03762001288</v>
      </c>
      <c r="AA586" s="324">
        <f>IF(AA414="kW",SUMPRODUCT($N$416:$N$565,$U$416:$U$565,AA416:AA565),SUMPRODUCT($J$416:$J$565,AA416:AA565))</f>
        <v>11962.4270944608</v>
      </c>
      <c r="AB586" s="324">
        <f t="shared" ref="AB586:AL586" si="99">IF(AB414="kW",SUMPRODUCT($N$416:$N$565,$U$416:$U$565,AB416:AB565),SUMPRODUCT($J$416:$J$565,AB416:AB565))</f>
        <v>0</v>
      </c>
      <c r="AC586" s="853">
        <f>'8.  Streetlighting'!F45</f>
        <v>251.51040000000003</v>
      </c>
      <c r="AD586" s="324">
        <f>SUMPRODUCT(J416:J565,AD416:AD565)</f>
        <v>0</v>
      </c>
      <c r="AE586" s="324">
        <f>SUMPRODUCT(J416:J565,AE416:AE565)</f>
        <v>0</v>
      </c>
      <c r="AF586" s="324">
        <f t="shared" si="99"/>
        <v>0</v>
      </c>
      <c r="AG586" s="324">
        <f t="shared" si="99"/>
        <v>0</v>
      </c>
      <c r="AH586" s="324">
        <f t="shared" si="99"/>
        <v>0</v>
      </c>
      <c r="AI586" s="324">
        <f t="shared" si="99"/>
        <v>0</v>
      </c>
      <c r="AJ586" s="324">
        <f t="shared" si="99"/>
        <v>0</v>
      </c>
      <c r="AK586" s="324">
        <f t="shared" si="99"/>
        <v>0</v>
      </c>
      <c r="AL586" s="324">
        <f t="shared" si="99"/>
        <v>0</v>
      </c>
      <c r="AM586" s="377"/>
    </row>
    <row r="587" spans="2:39" ht="16">
      <c r="B587" s="359" t="s">
        <v>570</v>
      </c>
      <c r="C587" s="378"/>
      <c r="D587" s="379"/>
      <c r="E587" s="379"/>
      <c r="F587" s="379"/>
      <c r="G587" s="379"/>
      <c r="H587" s="379"/>
      <c r="I587" s="379"/>
      <c r="J587" s="379"/>
      <c r="K587" s="379"/>
      <c r="L587" s="379"/>
      <c r="M587" s="379"/>
      <c r="N587" s="379"/>
      <c r="O587" s="379"/>
      <c r="P587" s="379"/>
      <c r="Q587" s="379"/>
      <c r="R587" s="379"/>
      <c r="S587" s="362"/>
      <c r="T587" s="363"/>
      <c r="U587" s="379"/>
      <c r="V587" s="379"/>
      <c r="W587" s="379"/>
      <c r="X587" s="379"/>
      <c r="Y587" s="400"/>
      <c r="Z587" s="400"/>
      <c r="AA587" s="400"/>
      <c r="AB587" s="400"/>
      <c r="AC587" s="400"/>
      <c r="AD587" s="400"/>
      <c r="AE587" s="400"/>
      <c r="AF587" s="400"/>
      <c r="AG587" s="400"/>
      <c r="AH587" s="400"/>
      <c r="AI587" s="400"/>
      <c r="AJ587" s="400"/>
      <c r="AK587" s="400"/>
      <c r="AL587" s="400"/>
      <c r="AM587" s="380"/>
    </row>
    <row r="589" spans="2:39" ht="16">
      <c r="B589" s="586" t="s">
        <v>506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50:B151"/>
    <mergeCell ref="C150:C151"/>
    <mergeCell ref="E150:M150"/>
    <mergeCell ref="P150:X150"/>
    <mergeCell ref="C5:D5"/>
    <mergeCell ref="C7:X7"/>
    <mergeCell ref="Y19:AM19"/>
    <mergeCell ref="Y150:AM150"/>
    <mergeCell ref="P19:X19"/>
    <mergeCell ref="E19:M19"/>
    <mergeCell ref="N19:N20"/>
    <mergeCell ref="N150:N151"/>
    <mergeCell ref="Y281:AM281"/>
    <mergeCell ref="Y412:AM412"/>
    <mergeCell ref="B281:B282"/>
    <mergeCell ref="C281:C282"/>
    <mergeCell ref="E281:M281"/>
    <mergeCell ref="N281:N282"/>
    <mergeCell ref="P281:X281"/>
    <mergeCell ref="B412:B413"/>
    <mergeCell ref="C412:C413"/>
    <mergeCell ref="E412:M412"/>
    <mergeCell ref="N412:N413"/>
    <mergeCell ref="P412:X412"/>
  </mergeCells>
  <phoneticPr fontId="245" type="noConversion"/>
  <hyperlinks>
    <hyperlink ref="D411"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9" location="'4.  2011-2014 LRAM'!A1" display="Return to top" xr:uid="{00000000-0004-0000-0900-000005000000}"/>
    <hyperlink ref="D280" location="'4.  2011-2014 LRAM'!A1" display="Return to top" xr:uid="{00000000-0004-0000-0900-000006000000}"/>
    <hyperlink ref="B589"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264"/>
  <sheetViews>
    <sheetView topLeftCell="A588" zoomScale="90" zoomScaleNormal="90" workbookViewId="0">
      <pane xSplit="2" topLeftCell="C1" activePane="topRight" state="frozen"/>
      <selection pane="topRight" activeCell="D618" sqref="D618:M618"/>
    </sheetView>
  </sheetViews>
  <sheetFormatPr baseColWidth="10" defaultColWidth="9.1640625" defaultRowHeight="15" outlineLevelRow="1" outlineLevelCol="1"/>
  <cols>
    <col min="1" max="1" width="4.5" style="513" customWidth="1"/>
    <col min="2" max="2" width="46.33203125" style="418" customWidth="1"/>
    <col min="3" max="3" width="15.1640625" style="418" customWidth="1"/>
    <col min="4" max="4" width="17" style="418" customWidth="1"/>
    <col min="5" max="13" width="11.33203125" style="418" bestFit="1" customWidth="1" outlineLevel="1"/>
    <col min="14" max="14" width="13.5" style="418" customWidth="1" outlineLevel="1"/>
    <col min="15" max="15" width="15.6640625" style="418" customWidth="1"/>
    <col min="16" max="24" width="9.1640625" style="418" customWidth="1" outlineLevel="1"/>
    <col min="25" max="25" width="16.5" style="418" customWidth="1"/>
    <col min="26" max="27" width="15" style="418" customWidth="1"/>
    <col min="28" max="28" width="17.6640625" style="418" customWidth="1"/>
    <col min="29" max="29" width="19.6640625" style="418" customWidth="1"/>
    <col min="30" max="30" width="18.6640625" style="418" customWidth="1"/>
    <col min="31" max="35" width="14.83203125" style="418" customWidth="1"/>
    <col min="36" max="38" width="17.33203125" style="418" customWidth="1"/>
    <col min="39" max="39" width="14.5" style="418" customWidth="1"/>
    <col min="40" max="40" width="11.6640625" style="418" customWidth="1"/>
    <col min="41" max="16384" width="9.1640625" style="418"/>
  </cols>
  <sheetData>
    <row r="13" spans="2:39" ht="16" thickBot="1"/>
    <row r="14" spans="2:39" ht="26.25" customHeight="1" thickBot="1">
      <c r="B14" s="929" t="s">
        <v>163</v>
      </c>
      <c r="C14" s="255" t="s">
        <v>167</v>
      </c>
      <c r="D14" s="497"/>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row>
    <row r="15" spans="2:39" ht="26.25" customHeight="1" thickBot="1">
      <c r="B15" s="929"/>
      <c r="C15" s="259" t="s">
        <v>164</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row>
    <row r="16" spans="2:39" ht="28.5" customHeight="1" thickBot="1">
      <c r="B16" s="929"/>
      <c r="C16" s="911" t="s">
        <v>531</v>
      </c>
      <c r="D16" s="912"/>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row>
    <row r="17" spans="2:39" ht="16">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row>
    <row r="18" spans="2:39" ht="71.25" customHeight="1">
      <c r="B18" s="929" t="s">
        <v>485</v>
      </c>
      <c r="C18" s="928" t="s">
        <v>673</v>
      </c>
      <c r="D18" s="928"/>
      <c r="E18" s="928"/>
      <c r="F18" s="928"/>
      <c r="G18" s="928"/>
      <c r="H18" s="928"/>
      <c r="I18" s="928"/>
      <c r="J18" s="928"/>
      <c r="K18" s="928"/>
      <c r="L18" s="928"/>
      <c r="M18" s="928"/>
      <c r="N18" s="928"/>
      <c r="O18" s="928"/>
      <c r="P18" s="928"/>
      <c r="Q18" s="928"/>
      <c r="R18" s="928"/>
      <c r="S18" s="928"/>
      <c r="T18" s="928"/>
      <c r="U18" s="928"/>
      <c r="V18" s="928"/>
      <c r="W18" s="928"/>
      <c r="X18" s="928"/>
      <c r="Y18" s="597"/>
      <c r="Z18" s="597"/>
      <c r="AA18" s="597"/>
      <c r="AB18" s="597"/>
      <c r="AC18" s="597"/>
      <c r="AD18" s="597"/>
      <c r="AE18" s="268"/>
      <c r="AF18" s="263"/>
      <c r="AG18" s="263"/>
      <c r="AH18" s="263"/>
      <c r="AI18" s="263"/>
      <c r="AJ18" s="263"/>
      <c r="AK18" s="263"/>
      <c r="AL18" s="263"/>
      <c r="AM18" s="263"/>
    </row>
    <row r="19" spans="2:39" ht="45.75" customHeight="1">
      <c r="B19" s="929"/>
      <c r="C19" s="928" t="s">
        <v>553</v>
      </c>
      <c r="D19" s="928"/>
      <c r="E19" s="928"/>
      <c r="F19" s="928"/>
      <c r="G19" s="928"/>
      <c r="H19" s="928"/>
      <c r="I19" s="928"/>
      <c r="J19" s="928"/>
      <c r="K19" s="928"/>
      <c r="L19" s="928"/>
      <c r="M19" s="928"/>
      <c r="N19" s="928"/>
      <c r="O19" s="928"/>
      <c r="P19" s="928"/>
      <c r="Q19" s="928"/>
      <c r="R19" s="928"/>
      <c r="S19" s="928"/>
      <c r="T19" s="928"/>
      <c r="U19" s="928"/>
      <c r="V19" s="928"/>
      <c r="W19" s="928"/>
      <c r="X19" s="928"/>
      <c r="Y19" s="597"/>
      <c r="Z19" s="597"/>
      <c r="AA19" s="597"/>
      <c r="AB19" s="597"/>
      <c r="AC19" s="597"/>
      <c r="AD19" s="597"/>
      <c r="AE19" s="268"/>
      <c r="AF19" s="263"/>
      <c r="AG19" s="263"/>
      <c r="AH19" s="263"/>
      <c r="AI19" s="263"/>
      <c r="AJ19" s="263"/>
      <c r="AK19" s="263"/>
      <c r="AL19" s="263"/>
      <c r="AM19" s="263"/>
    </row>
    <row r="20" spans="2:39" ht="62.25" customHeight="1">
      <c r="B20" s="271"/>
      <c r="C20" s="928" t="s">
        <v>551</v>
      </c>
      <c r="D20" s="928"/>
      <c r="E20" s="928"/>
      <c r="F20" s="928"/>
      <c r="G20" s="928"/>
      <c r="H20" s="928"/>
      <c r="I20" s="928"/>
      <c r="J20" s="928"/>
      <c r="K20" s="928"/>
      <c r="L20" s="928"/>
      <c r="M20" s="928"/>
      <c r="N20" s="928"/>
      <c r="O20" s="928"/>
      <c r="P20" s="928"/>
      <c r="Q20" s="928"/>
      <c r="R20" s="928"/>
      <c r="S20" s="928"/>
      <c r="T20" s="928"/>
      <c r="U20" s="928"/>
      <c r="V20" s="928"/>
      <c r="W20" s="928"/>
      <c r="X20" s="928"/>
      <c r="Y20" s="597"/>
      <c r="Z20" s="597"/>
      <c r="AA20" s="597"/>
      <c r="AB20" s="597"/>
      <c r="AC20" s="597"/>
      <c r="AD20" s="597"/>
      <c r="AE20" s="419"/>
      <c r="AF20" s="263"/>
      <c r="AG20" s="263"/>
      <c r="AH20" s="263"/>
      <c r="AI20" s="263"/>
      <c r="AJ20" s="263"/>
      <c r="AK20" s="263"/>
      <c r="AL20" s="263"/>
      <c r="AM20" s="263"/>
    </row>
    <row r="21" spans="2:39" ht="37.5" customHeight="1">
      <c r="B21" s="271"/>
      <c r="C21" s="928" t="s">
        <v>616</v>
      </c>
      <c r="D21" s="928"/>
      <c r="E21" s="928"/>
      <c r="F21" s="928"/>
      <c r="G21" s="928"/>
      <c r="H21" s="928"/>
      <c r="I21" s="928"/>
      <c r="J21" s="928"/>
      <c r="K21" s="928"/>
      <c r="L21" s="928"/>
      <c r="M21" s="928"/>
      <c r="N21" s="928"/>
      <c r="O21" s="928"/>
      <c r="P21" s="928"/>
      <c r="Q21" s="928"/>
      <c r="R21" s="928"/>
      <c r="S21" s="928"/>
      <c r="T21" s="928"/>
      <c r="U21" s="928"/>
      <c r="V21" s="928"/>
      <c r="W21" s="928"/>
      <c r="X21" s="928"/>
      <c r="Y21" s="597"/>
      <c r="Z21" s="597"/>
      <c r="AA21" s="597"/>
      <c r="AB21" s="597"/>
      <c r="AC21" s="597"/>
      <c r="AD21" s="597"/>
      <c r="AE21" s="274"/>
      <c r="AF21" s="263"/>
      <c r="AG21" s="263"/>
      <c r="AH21" s="263"/>
      <c r="AI21" s="263"/>
      <c r="AJ21" s="263"/>
      <c r="AK21" s="263"/>
      <c r="AL21" s="263"/>
      <c r="AM21" s="263"/>
    </row>
    <row r="22" spans="2:39" ht="54.75" customHeight="1">
      <c r="B22" s="271"/>
      <c r="C22" s="928" t="s">
        <v>601</v>
      </c>
      <c r="D22" s="928"/>
      <c r="E22" s="928"/>
      <c r="F22" s="928"/>
      <c r="G22" s="928"/>
      <c r="H22" s="928"/>
      <c r="I22" s="928"/>
      <c r="J22" s="928"/>
      <c r="K22" s="928"/>
      <c r="L22" s="928"/>
      <c r="M22" s="928"/>
      <c r="N22" s="928"/>
      <c r="O22" s="928"/>
      <c r="P22" s="928"/>
      <c r="Q22" s="928"/>
      <c r="R22" s="928"/>
      <c r="S22" s="928"/>
      <c r="T22" s="928"/>
      <c r="U22" s="928"/>
      <c r="V22" s="928"/>
      <c r="W22" s="928"/>
      <c r="X22" s="928"/>
      <c r="Y22" s="597"/>
      <c r="Z22" s="597"/>
      <c r="AA22" s="597"/>
      <c r="AB22" s="597"/>
      <c r="AC22" s="597"/>
      <c r="AD22" s="597"/>
      <c r="AE22" s="419"/>
      <c r="AF22" s="263"/>
      <c r="AG22" s="263"/>
      <c r="AH22" s="263"/>
      <c r="AI22" s="263"/>
      <c r="AJ22" s="263"/>
      <c r="AK22" s="263"/>
      <c r="AL22" s="263"/>
      <c r="AM22" s="263"/>
    </row>
    <row r="23" spans="2:39" ht="16">
      <c r="B23" s="271"/>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63"/>
      <c r="AG23" s="263"/>
      <c r="AH23" s="263"/>
      <c r="AI23" s="263"/>
      <c r="AJ23" s="263"/>
      <c r="AK23" s="263"/>
      <c r="AL23" s="263"/>
      <c r="AM23" s="263"/>
    </row>
    <row r="24" spans="2:39" ht="16">
      <c r="B24" s="929" t="s">
        <v>507</v>
      </c>
      <c r="C24" s="587" t="s">
        <v>509</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63"/>
      <c r="AG24" s="263"/>
      <c r="AH24" s="263"/>
      <c r="AI24" s="263"/>
      <c r="AJ24" s="263"/>
      <c r="AK24" s="263"/>
      <c r="AL24" s="263"/>
      <c r="AM24" s="263"/>
    </row>
    <row r="25" spans="2:39" ht="16">
      <c r="B25" s="929"/>
      <c r="C25" s="587" t="s">
        <v>510</v>
      </c>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63"/>
      <c r="AG25" s="263"/>
      <c r="AH25" s="263"/>
      <c r="AI25" s="263"/>
      <c r="AJ25" s="263"/>
      <c r="AK25" s="263"/>
      <c r="AL25" s="263"/>
      <c r="AM25" s="263"/>
    </row>
    <row r="26" spans="2:39" ht="16">
      <c r="B26" s="530"/>
      <c r="C26" s="587" t="s">
        <v>511</v>
      </c>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63"/>
      <c r="AG26" s="263"/>
      <c r="AH26" s="263"/>
      <c r="AI26" s="263"/>
      <c r="AJ26" s="263"/>
      <c r="AK26" s="263"/>
      <c r="AL26" s="263"/>
      <c r="AM26" s="263"/>
    </row>
    <row r="27" spans="2:39" ht="16">
      <c r="B27" s="530"/>
      <c r="C27" s="587" t="s">
        <v>512</v>
      </c>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63"/>
      <c r="AG27" s="263"/>
      <c r="AH27" s="263"/>
      <c r="AI27" s="263"/>
      <c r="AJ27" s="263"/>
      <c r="AK27" s="263"/>
      <c r="AL27" s="263"/>
      <c r="AM27" s="263"/>
    </row>
    <row r="28" spans="2:39" ht="16">
      <c r="B28" s="530"/>
      <c r="C28" s="587" t="s">
        <v>513</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63"/>
      <c r="AG28" s="263"/>
      <c r="AH28" s="263"/>
      <c r="AI28" s="263"/>
      <c r="AJ28" s="263"/>
      <c r="AK28" s="263"/>
      <c r="AL28" s="263"/>
      <c r="AM28" s="263"/>
    </row>
    <row r="29" spans="2:39" ht="16">
      <c r="B29" s="530"/>
      <c r="C29" s="587" t="s">
        <v>514</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63"/>
      <c r="AG29" s="263"/>
      <c r="AH29" s="263"/>
      <c r="AI29" s="263"/>
      <c r="AJ29" s="263"/>
      <c r="AK29" s="263"/>
      <c r="AL29" s="263"/>
      <c r="AM29" s="263"/>
    </row>
    <row r="30" spans="2:39" ht="16">
      <c r="B30" s="530"/>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63"/>
      <c r="AG30" s="263"/>
      <c r="AH30" s="263"/>
      <c r="AI30" s="263"/>
      <c r="AJ30" s="263"/>
      <c r="AK30" s="263"/>
      <c r="AL30" s="263"/>
      <c r="AM30" s="263"/>
    </row>
    <row r="31" spans="2:39" ht="16">
      <c r="B31" s="530"/>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63"/>
      <c r="AG31" s="263"/>
      <c r="AH31" s="263"/>
      <c r="AI31" s="263"/>
      <c r="AJ31" s="263"/>
      <c r="AK31" s="263"/>
      <c r="AL31" s="263"/>
      <c r="AM31" s="263"/>
    </row>
    <row r="32" spans="2:39">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row>
    <row r="33" spans="1:39" ht="16">
      <c r="B33" s="278" t="s">
        <v>252</v>
      </c>
      <c r="C33" s="279"/>
      <c r="D33" s="581"/>
      <c r="E33" s="251"/>
      <c r="F33" s="251"/>
      <c r="G33" s="251"/>
      <c r="H33" s="251"/>
      <c r="I33" s="251"/>
      <c r="J33" s="251"/>
      <c r="K33" s="251"/>
      <c r="L33" s="251"/>
      <c r="M33" s="251"/>
      <c r="N33" s="251"/>
      <c r="O33" s="279"/>
      <c r="P33" s="251"/>
      <c r="Q33" s="251"/>
      <c r="R33" s="251"/>
      <c r="S33" s="251"/>
      <c r="T33" s="251"/>
      <c r="U33" s="251"/>
      <c r="V33" s="251"/>
      <c r="W33" s="251"/>
      <c r="X33" s="251"/>
      <c r="Y33" s="268"/>
      <c r="Z33" s="265"/>
      <c r="AA33" s="265"/>
      <c r="AB33" s="265"/>
      <c r="AC33" s="265"/>
      <c r="AD33" s="265"/>
      <c r="AE33" s="265"/>
      <c r="AF33" s="265"/>
      <c r="AG33" s="265"/>
      <c r="AH33" s="265"/>
      <c r="AI33" s="265"/>
      <c r="AJ33" s="265"/>
      <c r="AK33" s="265"/>
      <c r="AL33" s="265"/>
      <c r="AM33" s="280"/>
    </row>
    <row r="34" spans="1:39" ht="36.75" customHeight="1">
      <c r="B34" s="919" t="s">
        <v>203</v>
      </c>
      <c r="C34" s="921" t="s">
        <v>25</v>
      </c>
      <c r="D34" s="282" t="s">
        <v>407</v>
      </c>
      <c r="E34" s="923" t="s">
        <v>201</v>
      </c>
      <c r="F34" s="924"/>
      <c r="G34" s="924"/>
      <c r="H34" s="924"/>
      <c r="I34" s="924"/>
      <c r="J34" s="924"/>
      <c r="K34" s="924"/>
      <c r="L34" s="924"/>
      <c r="M34" s="925"/>
      <c r="N34" s="926" t="s">
        <v>205</v>
      </c>
      <c r="O34" s="282" t="s">
        <v>408</v>
      </c>
      <c r="P34" s="923" t="s">
        <v>204</v>
      </c>
      <c r="Q34" s="924"/>
      <c r="R34" s="924"/>
      <c r="S34" s="924"/>
      <c r="T34" s="924"/>
      <c r="U34" s="924"/>
      <c r="V34" s="924"/>
      <c r="W34" s="924"/>
      <c r="X34" s="925"/>
      <c r="Y34" s="916" t="s">
        <v>229</v>
      </c>
      <c r="Z34" s="917"/>
      <c r="AA34" s="917"/>
      <c r="AB34" s="917"/>
      <c r="AC34" s="917"/>
      <c r="AD34" s="917"/>
      <c r="AE34" s="917"/>
      <c r="AF34" s="917"/>
      <c r="AG34" s="917"/>
      <c r="AH34" s="917"/>
      <c r="AI34" s="917"/>
      <c r="AJ34" s="917"/>
      <c r="AK34" s="917"/>
      <c r="AL34" s="917"/>
      <c r="AM34" s="918"/>
    </row>
    <row r="35" spans="1:39" ht="65.25" customHeight="1">
      <c r="B35" s="920"/>
      <c r="C35" s="922"/>
      <c r="D35" s="283">
        <v>2015</v>
      </c>
      <c r="E35" s="283">
        <v>2016</v>
      </c>
      <c r="F35" s="283">
        <v>2017</v>
      </c>
      <c r="G35" s="283">
        <v>2018</v>
      </c>
      <c r="H35" s="283">
        <v>2019</v>
      </c>
      <c r="I35" s="283">
        <v>2020</v>
      </c>
      <c r="J35" s="283">
        <v>2021</v>
      </c>
      <c r="K35" s="283">
        <v>2022</v>
      </c>
      <c r="L35" s="283">
        <v>2023</v>
      </c>
      <c r="M35" s="420">
        <v>2024</v>
      </c>
      <c r="N35" s="927"/>
      <c r="O35" s="283">
        <v>2015</v>
      </c>
      <c r="P35" s="283">
        <v>2016</v>
      </c>
      <c r="Q35" s="283">
        <v>2017</v>
      </c>
      <c r="R35" s="283">
        <v>2018</v>
      </c>
      <c r="S35" s="283">
        <v>2019</v>
      </c>
      <c r="T35" s="283">
        <v>2020</v>
      </c>
      <c r="U35" s="283">
        <v>2021</v>
      </c>
      <c r="V35" s="283">
        <v>2022</v>
      </c>
      <c r="W35" s="283">
        <v>2023</v>
      </c>
      <c r="X35" s="420">
        <v>2024</v>
      </c>
      <c r="Y35" s="283" t="str">
        <f>'1.  LRAMVA Summary'!D52</f>
        <v>Main - Residential</v>
      </c>
      <c r="Z35" s="283" t="str">
        <f>'1.  LRAMVA Summary'!E52</f>
        <v>Main - GS&lt;50 kW</v>
      </c>
      <c r="AA35" s="283" t="str">
        <f>'1.  LRAMVA Summary'!F52</f>
        <v>Main - GS 50 to 4,999 kW</v>
      </c>
      <c r="AB35" s="283" t="str">
        <f>'1.  LRAMVA Summary'!G52</f>
        <v>Main - Large Use</v>
      </c>
      <c r="AC35" s="283" t="str">
        <f>'1.  LRAMVA Summary'!H52</f>
        <v>Main - Streetlighting</v>
      </c>
      <c r="AD35" s="283" t="str">
        <f>'1.  LRAMVA Summary'!I52</f>
        <v>STEI - Residential</v>
      </c>
      <c r="AE35" s="283" t="str">
        <f>'1.  LRAMVA Summary'!J52</f>
        <v>STEI - GS&lt;50 kW</v>
      </c>
      <c r="AF35" s="283" t="str">
        <f>'1.  LRAMVA Summary'!K52</f>
        <v>STEI - GS 50 to 4,999 kW</v>
      </c>
      <c r="AG35" s="283" t="str">
        <f>'1.  LRAMVA Summary'!L52</f>
        <v>STEI - Streetlighting</v>
      </c>
      <c r="AH35" s="283" t="str">
        <f>'1.  LRAMVA Summary'!M52</f>
        <v>STEI- Unmetered Scattered Load</v>
      </c>
      <c r="AI35" s="283" t="str">
        <f>'1.  LRAMVA Summary'!N52</f>
        <v/>
      </c>
      <c r="AJ35" s="283" t="str">
        <f>'1.  LRAMVA Summary'!O52</f>
        <v/>
      </c>
      <c r="AK35" s="283" t="str">
        <f>'1.  LRAMVA Summary'!P52</f>
        <v/>
      </c>
      <c r="AL35" s="283" t="str">
        <f>'1.  LRAMVA Summary'!Q52</f>
        <v/>
      </c>
      <c r="AM35" s="285" t="str">
        <f>'1.  LRAMVA Summary'!R52</f>
        <v>Total</v>
      </c>
    </row>
    <row r="36" spans="1:39" ht="17">
      <c r="B36" s="791" t="s">
        <v>736</v>
      </c>
      <c r="C36" s="792"/>
      <c r="D36" s="793"/>
      <c r="E36" s="793"/>
      <c r="F36" s="793"/>
      <c r="G36" s="793"/>
      <c r="H36" s="793"/>
      <c r="I36" s="793"/>
      <c r="J36" s="793"/>
      <c r="K36" s="793"/>
      <c r="L36" s="793"/>
      <c r="M36" s="793"/>
      <c r="N36" s="793"/>
      <c r="O36" s="793"/>
      <c r="P36" s="793"/>
      <c r="Q36" s="793"/>
      <c r="R36" s="793"/>
      <c r="S36" s="793"/>
      <c r="T36" s="793"/>
      <c r="U36" s="793"/>
      <c r="V36" s="793"/>
      <c r="W36" s="793"/>
      <c r="X36" s="793"/>
      <c r="Y36" s="289" t="str">
        <f>'1.  LRAMVA Summary'!D53</f>
        <v>kWh</v>
      </c>
      <c r="Z36" s="289" t="str">
        <f>'1.  LRAMVA Summary'!E53</f>
        <v>kWh</v>
      </c>
      <c r="AA36" s="289" t="str">
        <f>'1.  LRAMVA Summary'!F53</f>
        <v>kW</v>
      </c>
      <c r="AB36" s="289" t="str">
        <f>'1.  LRAMVA Summary'!G53</f>
        <v>kW</v>
      </c>
      <c r="AC36" s="289" t="str">
        <f>'1.  LRAMVA Summary'!H53</f>
        <v>kW</v>
      </c>
      <c r="AD36" s="289" t="str">
        <f>'1.  LRAMVA Summary'!I53</f>
        <v>kWh</v>
      </c>
      <c r="AE36" s="289" t="str">
        <f>'1.  LRAMVA Summary'!J53</f>
        <v>kWh</v>
      </c>
      <c r="AF36" s="289" t="str">
        <f>'1.  LRAMVA Summary'!K53</f>
        <v>kW</v>
      </c>
      <c r="AG36" s="289" t="str">
        <f>'1.  LRAMVA Summary'!L53</f>
        <v>kW</v>
      </c>
      <c r="AH36" s="289" t="str">
        <f>'1.  LRAMVA Summary'!M53</f>
        <v>kWh</v>
      </c>
      <c r="AI36" s="289">
        <f>'1.  LRAMVA Summary'!N53</f>
        <v>0</v>
      </c>
      <c r="AJ36" s="289">
        <f>'1.  LRAMVA Summary'!O53</f>
        <v>0</v>
      </c>
      <c r="AK36" s="289">
        <f>'1.  LRAMVA Summary'!P53</f>
        <v>0</v>
      </c>
      <c r="AL36" s="289">
        <f>'1.  LRAMVA Summary'!Q53</f>
        <v>0</v>
      </c>
      <c r="AM36" s="794"/>
    </row>
    <row r="37" spans="1:39" ht="16.5" customHeight="1">
      <c r="B37" s="509" t="s">
        <v>484</v>
      </c>
      <c r="C37" s="287"/>
      <c r="D37" s="287"/>
      <c r="E37" s="287"/>
      <c r="F37" s="287"/>
      <c r="G37" s="287"/>
      <c r="H37" s="287"/>
      <c r="I37" s="287"/>
      <c r="J37" s="287"/>
      <c r="K37" s="287"/>
      <c r="L37" s="287"/>
      <c r="M37" s="287"/>
      <c r="N37" s="288"/>
      <c r="O37" s="287"/>
      <c r="P37" s="287"/>
      <c r="Q37" s="287"/>
      <c r="R37" s="287"/>
      <c r="S37" s="287"/>
      <c r="T37" s="287"/>
      <c r="U37" s="287"/>
      <c r="V37" s="287"/>
      <c r="W37" s="287"/>
      <c r="X37" s="287"/>
      <c r="AM37" s="290"/>
    </row>
    <row r="38" spans="1:39" ht="16.5" customHeight="1" outlineLevel="1">
      <c r="B38" s="286" t="s">
        <v>477</v>
      </c>
      <c r="C38" s="287"/>
      <c r="D38" s="287"/>
      <c r="E38" s="287"/>
      <c r="F38" s="287"/>
      <c r="G38" s="287"/>
      <c r="H38" s="287"/>
      <c r="I38" s="287"/>
      <c r="J38" s="287"/>
      <c r="K38" s="287"/>
      <c r="L38" s="287"/>
      <c r="M38" s="287"/>
      <c r="N38" s="288"/>
      <c r="O38" s="287"/>
      <c r="P38" s="287"/>
      <c r="Q38" s="287"/>
      <c r="R38" s="287"/>
      <c r="S38" s="287"/>
      <c r="T38" s="287"/>
      <c r="U38" s="287"/>
      <c r="V38" s="287"/>
      <c r="W38" s="287"/>
      <c r="X38" s="287"/>
      <c r="Y38" s="289"/>
      <c r="Z38" s="289"/>
      <c r="AA38" s="289"/>
      <c r="AB38" s="289"/>
      <c r="AC38" s="289"/>
      <c r="AD38" s="289"/>
      <c r="AE38" s="289"/>
      <c r="AF38" s="289"/>
      <c r="AG38" s="289"/>
      <c r="AH38" s="289"/>
      <c r="AI38" s="289"/>
      <c r="AJ38" s="289"/>
      <c r="AK38" s="289"/>
      <c r="AL38" s="289"/>
      <c r="AM38" s="290"/>
    </row>
    <row r="39" spans="1:39" ht="17" outlineLevel="1">
      <c r="A39" s="513">
        <v>1</v>
      </c>
      <c r="B39" s="511" t="s">
        <v>87</v>
      </c>
      <c r="C39" s="289" t="s">
        <v>17</v>
      </c>
      <c r="D39" s="293">
        <v>177557</v>
      </c>
      <c r="E39" s="293">
        <v>175929</v>
      </c>
      <c r="F39" s="293">
        <v>175929</v>
      </c>
      <c r="G39" s="293">
        <v>175929</v>
      </c>
      <c r="H39" s="293">
        <v>175929</v>
      </c>
      <c r="I39" s="293">
        <v>175929</v>
      </c>
      <c r="J39" s="293">
        <v>175929</v>
      </c>
      <c r="K39" s="293">
        <v>175890</v>
      </c>
      <c r="L39" s="293">
        <v>175890</v>
      </c>
      <c r="M39" s="293">
        <v>175890</v>
      </c>
      <c r="N39" s="781"/>
      <c r="O39" s="293">
        <v>11</v>
      </c>
      <c r="P39" s="293">
        <v>11</v>
      </c>
      <c r="Q39" s="293">
        <v>11</v>
      </c>
      <c r="R39" s="293">
        <v>11</v>
      </c>
      <c r="S39" s="293">
        <v>11</v>
      </c>
      <c r="T39" s="293">
        <v>11</v>
      </c>
      <c r="U39" s="293">
        <v>11</v>
      </c>
      <c r="V39" s="293">
        <v>11</v>
      </c>
      <c r="W39" s="293">
        <v>11</v>
      </c>
      <c r="X39" s="293">
        <v>11</v>
      </c>
      <c r="Y39" s="760">
        <v>1</v>
      </c>
      <c r="Z39" s="760"/>
      <c r="AA39" s="760"/>
      <c r="AB39" s="760"/>
      <c r="AC39" s="760"/>
      <c r="AD39" s="760"/>
      <c r="AE39" s="760"/>
      <c r="AF39" s="760"/>
      <c r="AG39" s="760"/>
      <c r="AH39" s="760"/>
      <c r="AI39" s="760"/>
      <c r="AJ39" s="401"/>
      <c r="AK39" s="401"/>
      <c r="AL39" s="401"/>
      <c r="AM39" s="294">
        <f>SUM(Y39:AL39)</f>
        <v>1</v>
      </c>
    </row>
    <row r="40" spans="1:39" ht="16" outlineLevel="1">
      <c r="B40" s="292" t="s">
        <v>253</v>
      </c>
      <c r="C40" s="289" t="s">
        <v>155</v>
      </c>
      <c r="D40" s="293">
        <v>1674</v>
      </c>
      <c r="E40" s="293">
        <v>1674</v>
      </c>
      <c r="F40" s="293">
        <v>1674</v>
      </c>
      <c r="G40" s="293">
        <v>1674</v>
      </c>
      <c r="H40" s="293">
        <v>1674</v>
      </c>
      <c r="I40" s="293">
        <v>1674</v>
      </c>
      <c r="J40" s="293">
        <v>1674</v>
      </c>
      <c r="K40" s="293">
        <v>1674</v>
      </c>
      <c r="L40" s="293">
        <v>1674</v>
      </c>
      <c r="M40" s="293">
        <v>1674</v>
      </c>
      <c r="N40" s="782"/>
      <c r="O40" s="293">
        <v>0</v>
      </c>
      <c r="P40" s="293">
        <v>0</v>
      </c>
      <c r="Q40" s="293">
        <v>0</v>
      </c>
      <c r="R40" s="293">
        <v>0</v>
      </c>
      <c r="S40" s="293">
        <v>0</v>
      </c>
      <c r="T40" s="293">
        <v>0</v>
      </c>
      <c r="U40" s="293"/>
      <c r="V40" s="293"/>
      <c r="W40" s="293"/>
      <c r="X40" s="293"/>
      <c r="Y40" s="753">
        <f t="shared" ref="Y40" si="0">Y39</f>
        <v>1</v>
      </c>
      <c r="Z40" s="753"/>
      <c r="AA40" s="753"/>
      <c r="AB40" s="753"/>
      <c r="AC40" s="753"/>
      <c r="AD40" s="753"/>
      <c r="AE40" s="753"/>
      <c r="AF40" s="753"/>
      <c r="AG40" s="753"/>
      <c r="AH40" s="753"/>
      <c r="AI40" s="753"/>
      <c r="AJ40" s="402">
        <f t="shared" ref="AJ40:AL40" si="1">AJ39</f>
        <v>0</v>
      </c>
      <c r="AK40" s="402">
        <f t="shared" si="1"/>
        <v>0</v>
      </c>
      <c r="AL40" s="402">
        <f t="shared" si="1"/>
        <v>0</v>
      </c>
      <c r="AM40" s="295"/>
    </row>
    <row r="41" spans="1:39" ht="16" outlineLevel="1">
      <c r="B41" s="296"/>
      <c r="C41" s="297"/>
      <c r="D41" s="734"/>
      <c r="E41" s="734"/>
      <c r="F41" s="734"/>
      <c r="G41" s="734"/>
      <c r="H41" s="734"/>
      <c r="I41" s="734"/>
      <c r="J41" s="734"/>
      <c r="K41" s="734"/>
      <c r="L41" s="734"/>
      <c r="M41" s="734"/>
      <c r="N41" s="783"/>
      <c r="O41" s="734"/>
      <c r="P41" s="734"/>
      <c r="Q41" s="734"/>
      <c r="R41" s="734"/>
      <c r="S41" s="734"/>
      <c r="T41" s="734"/>
      <c r="U41" s="734"/>
      <c r="V41" s="734"/>
      <c r="W41" s="734"/>
      <c r="X41" s="734"/>
      <c r="Y41" s="754"/>
      <c r="Z41" s="764"/>
      <c r="AA41" s="764"/>
      <c r="AB41" s="764"/>
      <c r="AC41" s="764"/>
      <c r="AD41" s="764"/>
      <c r="AE41" s="764"/>
      <c r="AF41" s="764"/>
      <c r="AG41" s="764"/>
      <c r="AH41" s="764"/>
      <c r="AI41" s="764"/>
      <c r="AJ41" s="404"/>
      <c r="AK41" s="404"/>
      <c r="AL41" s="404"/>
      <c r="AM41" s="300"/>
    </row>
    <row r="42" spans="1:39" ht="17" outlineLevel="1">
      <c r="A42" s="513">
        <v>2</v>
      </c>
      <c r="B42" s="511" t="s">
        <v>88</v>
      </c>
      <c r="C42" s="289" t="s">
        <v>17</v>
      </c>
      <c r="D42" s="293">
        <v>263381</v>
      </c>
      <c r="E42" s="293">
        <v>254646</v>
      </c>
      <c r="F42" s="293">
        <v>254646</v>
      </c>
      <c r="G42" s="293">
        <v>254646</v>
      </c>
      <c r="H42" s="293">
        <v>254646</v>
      </c>
      <c r="I42" s="293">
        <v>254646</v>
      </c>
      <c r="J42" s="293">
        <v>254646</v>
      </c>
      <c r="K42" s="293">
        <v>254637</v>
      </c>
      <c r="L42" s="293">
        <v>254637</v>
      </c>
      <c r="M42" s="293">
        <v>254637</v>
      </c>
      <c r="N42" s="781"/>
      <c r="O42" s="293">
        <v>20</v>
      </c>
      <c r="P42" s="293">
        <v>19</v>
      </c>
      <c r="Q42" s="293">
        <v>19</v>
      </c>
      <c r="R42" s="293">
        <v>19</v>
      </c>
      <c r="S42" s="293">
        <v>19</v>
      </c>
      <c r="T42" s="293">
        <v>19</v>
      </c>
      <c r="U42" s="293">
        <v>19</v>
      </c>
      <c r="V42" s="293">
        <v>19</v>
      </c>
      <c r="W42" s="293">
        <v>19</v>
      </c>
      <c r="X42" s="293">
        <v>19</v>
      </c>
      <c r="Y42" s="760">
        <v>1</v>
      </c>
      <c r="Z42" s="760"/>
      <c r="AA42" s="760"/>
      <c r="AB42" s="760"/>
      <c r="AC42" s="760"/>
      <c r="AD42" s="760"/>
      <c r="AE42" s="760"/>
      <c r="AF42" s="760"/>
      <c r="AG42" s="760"/>
      <c r="AH42" s="760"/>
      <c r="AI42" s="760"/>
      <c r="AJ42" s="401"/>
      <c r="AK42" s="401"/>
      <c r="AL42" s="401"/>
      <c r="AM42" s="294">
        <f>SUM(Y42:AL42)</f>
        <v>1</v>
      </c>
    </row>
    <row r="43" spans="1:39" ht="16" outlineLevel="1">
      <c r="B43" s="292" t="s">
        <v>253</v>
      </c>
      <c r="C43" s="289" t="s">
        <v>155</v>
      </c>
      <c r="D43" s="293">
        <v>0</v>
      </c>
      <c r="E43" s="293">
        <v>0</v>
      </c>
      <c r="F43" s="293">
        <v>0</v>
      </c>
      <c r="G43" s="293">
        <v>0</v>
      </c>
      <c r="H43" s="293">
        <v>0</v>
      </c>
      <c r="I43" s="293">
        <v>0</v>
      </c>
      <c r="J43" s="293"/>
      <c r="K43" s="293"/>
      <c r="L43" s="293"/>
      <c r="M43" s="293"/>
      <c r="N43" s="782"/>
      <c r="O43" s="293">
        <v>0</v>
      </c>
      <c r="P43" s="293">
        <v>0</v>
      </c>
      <c r="Q43" s="293">
        <v>0</v>
      </c>
      <c r="R43" s="293">
        <v>0</v>
      </c>
      <c r="S43" s="293">
        <v>0</v>
      </c>
      <c r="T43" s="293">
        <v>0</v>
      </c>
      <c r="U43" s="293"/>
      <c r="V43" s="293"/>
      <c r="W43" s="293"/>
      <c r="X43" s="293"/>
      <c r="Y43" s="753">
        <f t="shared" ref="Y43" si="2">Y42</f>
        <v>1</v>
      </c>
      <c r="Z43" s="753"/>
      <c r="AA43" s="753"/>
      <c r="AB43" s="753"/>
      <c r="AC43" s="753"/>
      <c r="AD43" s="753"/>
      <c r="AE43" s="753"/>
      <c r="AF43" s="753"/>
      <c r="AG43" s="753"/>
      <c r="AH43" s="753"/>
      <c r="AI43" s="753"/>
      <c r="AJ43" s="402">
        <f t="shared" ref="AJ43" si="3">AJ42</f>
        <v>0</v>
      </c>
      <c r="AK43" s="402">
        <f t="shared" ref="AK43" si="4">AK42</f>
        <v>0</v>
      </c>
      <c r="AL43" s="402">
        <f t="shared" ref="AL43" si="5">AL42</f>
        <v>0</v>
      </c>
      <c r="AM43" s="295"/>
    </row>
    <row r="44" spans="1:39" ht="16" outlineLevel="1">
      <c r="B44" s="296"/>
      <c r="C44" s="297"/>
      <c r="D44" s="302"/>
      <c r="E44" s="302"/>
      <c r="F44" s="302"/>
      <c r="G44" s="302"/>
      <c r="H44" s="302"/>
      <c r="I44" s="302"/>
      <c r="J44" s="302"/>
      <c r="K44" s="302"/>
      <c r="L44" s="302"/>
      <c r="M44" s="302"/>
      <c r="N44" s="298"/>
      <c r="O44" s="302"/>
      <c r="P44" s="302"/>
      <c r="Q44" s="302"/>
      <c r="R44" s="302"/>
      <c r="S44" s="302"/>
      <c r="T44" s="302"/>
      <c r="U44" s="302"/>
      <c r="V44" s="302"/>
      <c r="W44" s="302"/>
      <c r="X44" s="302"/>
      <c r="Y44" s="403"/>
      <c r="Z44" s="404"/>
      <c r="AA44" s="404"/>
      <c r="AB44" s="404"/>
      <c r="AC44" s="404"/>
      <c r="AD44" s="404"/>
      <c r="AE44" s="404"/>
      <c r="AF44" s="404"/>
      <c r="AG44" s="404"/>
      <c r="AH44" s="404"/>
      <c r="AI44" s="404"/>
      <c r="AJ44" s="404"/>
      <c r="AK44" s="404"/>
      <c r="AL44" s="404"/>
      <c r="AM44" s="300"/>
    </row>
    <row r="45" spans="1:39" ht="17" outlineLevel="1">
      <c r="A45" s="513">
        <v>3</v>
      </c>
      <c r="B45" s="511" t="s">
        <v>89</v>
      </c>
      <c r="C45" s="289" t="s">
        <v>17</v>
      </c>
      <c r="D45" s="293">
        <v>102252</v>
      </c>
      <c r="E45" s="293">
        <v>102252</v>
      </c>
      <c r="F45" s="293">
        <v>102252</v>
      </c>
      <c r="G45" s="293">
        <v>101417</v>
      </c>
      <c r="H45" s="293">
        <v>51279</v>
      </c>
      <c r="I45" s="293">
        <v>0</v>
      </c>
      <c r="J45" s="293">
        <v>0</v>
      </c>
      <c r="K45" s="293">
        <v>0</v>
      </c>
      <c r="L45" s="293">
        <v>0</v>
      </c>
      <c r="M45" s="293">
        <v>0</v>
      </c>
      <c r="N45" s="781"/>
      <c r="O45" s="293">
        <v>16</v>
      </c>
      <c r="P45" s="293">
        <v>16</v>
      </c>
      <c r="Q45" s="293">
        <v>16</v>
      </c>
      <c r="R45" s="293">
        <v>15</v>
      </c>
      <c r="S45" s="293">
        <v>8</v>
      </c>
      <c r="T45" s="293">
        <v>0</v>
      </c>
      <c r="U45" s="293">
        <v>0</v>
      </c>
      <c r="V45" s="293">
        <v>0</v>
      </c>
      <c r="W45" s="293">
        <v>0</v>
      </c>
      <c r="X45" s="293">
        <v>0</v>
      </c>
      <c r="Y45" s="760">
        <v>1</v>
      </c>
      <c r="Z45" s="401"/>
      <c r="AA45" s="401"/>
      <c r="AB45" s="401"/>
      <c r="AC45" s="401"/>
      <c r="AD45" s="401"/>
      <c r="AE45" s="401"/>
      <c r="AF45" s="401"/>
      <c r="AG45" s="401"/>
      <c r="AH45" s="401"/>
      <c r="AI45" s="401"/>
      <c r="AJ45" s="401"/>
      <c r="AK45" s="401"/>
      <c r="AL45" s="401"/>
      <c r="AM45" s="294">
        <f>SUM(Y45:AL45)</f>
        <v>1</v>
      </c>
    </row>
    <row r="46" spans="1:39" ht="16" outlineLevel="1">
      <c r="B46" s="292" t="s">
        <v>253</v>
      </c>
      <c r="C46" s="289" t="s">
        <v>155</v>
      </c>
      <c r="D46" s="293">
        <v>0</v>
      </c>
      <c r="E46" s="293">
        <v>0</v>
      </c>
      <c r="F46" s="293">
        <v>0</v>
      </c>
      <c r="G46" s="293">
        <v>0</v>
      </c>
      <c r="H46" s="293">
        <v>0</v>
      </c>
      <c r="I46" s="293">
        <v>0</v>
      </c>
      <c r="J46" s="293"/>
      <c r="K46" s="293"/>
      <c r="L46" s="293"/>
      <c r="M46" s="293"/>
      <c r="N46" s="782"/>
      <c r="O46" s="293"/>
      <c r="P46" s="293"/>
      <c r="Q46" s="293"/>
      <c r="R46" s="293"/>
      <c r="S46" s="293"/>
      <c r="T46" s="293"/>
      <c r="U46" s="293"/>
      <c r="V46" s="293"/>
      <c r="W46" s="293"/>
      <c r="X46" s="293"/>
      <c r="Y46" s="753">
        <f t="shared" ref="Y46" si="6">Y45</f>
        <v>1</v>
      </c>
      <c r="Z46" s="402"/>
      <c r="AA46" s="402"/>
      <c r="AB46" s="402"/>
      <c r="AC46" s="402"/>
      <c r="AD46" s="402"/>
      <c r="AE46" s="402"/>
      <c r="AF46" s="402"/>
      <c r="AG46" s="402"/>
      <c r="AH46" s="402"/>
      <c r="AI46" s="402"/>
      <c r="AJ46" s="402">
        <f t="shared" ref="AJ46" si="7">AJ45</f>
        <v>0</v>
      </c>
      <c r="AK46" s="402">
        <f t="shared" ref="AK46" si="8">AK45</f>
        <v>0</v>
      </c>
      <c r="AL46" s="402">
        <f t="shared" ref="AL46" si="9">AL45</f>
        <v>0</v>
      </c>
      <c r="AM46" s="295"/>
    </row>
    <row r="47" spans="1:39" ht="16" outlineLevel="1">
      <c r="B47" s="292"/>
      <c r="C47" s="303"/>
      <c r="D47" s="289"/>
      <c r="E47" s="289"/>
      <c r="F47" s="289"/>
      <c r="G47" s="289"/>
      <c r="H47" s="289"/>
      <c r="I47" s="289"/>
      <c r="J47" s="289"/>
      <c r="K47" s="289"/>
      <c r="L47" s="289"/>
      <c r="M47" s="289"/>
      <c r="N47" s="289"/>
      <c r="O47" s="289"/>
      <c r="P47" s="289"/>
      <c r="Q47" s="289"/>
      <c r="R47" s="289"/>
      <c r="S47" s="289"/>
      <c r="T47" s="289"/>
      <c r="U47" s="289"/>
      <c r="V47" s="289"/>
      <c r="W47" s="289"/>
      <c r="X47" s="289"/>
      <c r="Y47" s="403"/>
      <c r="Z47" s="403"/>
      <c r="AA47" s="403"/>
      <c r="AB47" s="403"/>
      <c r="AC47" s="403"/>
      <c r="AD47" s="403"/>
      <c r="AE47" s="403"/>
      <c r="AF47" s="403"/>
      <c r="AG47" s="403"/>
      <c r="AH47" s="403"/>
      <c r="AI47" s="403"/>
      <c r="AJ47" s="403"/>
      <c r="AK47" s="403"/>
      <c r="AL47" s="403"/>
      <c r="AM47" s="304"/>
    </row>
    <row r="48" spans="1:39" ht="17" outlineLevel="1">
      <c r="A48" s="513">
        <v>4</v>
      </c>
      <c r="B48" s="511" t="s">
        <v>659</v>
      </c>
      <c r="C48" s="289" t="s">
        <v>17</v>
      </c>
      <c r="D48" s="293">
        <v>292583</v>
      </c>
      <c r="E48" s="293">
        <v>292583</v>
      </c>
      <c r="F48" s="293">
        <v>292583</v>
      </c>
      <c r="G48" s="293">
        <v>292583</v>
      </c>
      <c r="H48" s="293">
        <v>292583</v>
      </c>
      <c r="I48" s="293">
        <v>292583</v>
      </c>
      <c r="J48" s="293">
        <v>292583</v>
      </c>
      <c r="K48" s="293">
        <v>292583</v>
      </c>
      <c r="L48" s="293">
        <v>292583</v>
      </c>
      <c r="M48" s="293">
        <v>292583</v>
      </c>
      <c r="N48" s="781"/>
      <c r="O48" s="293">
        <v>156</v>
      </c>
      <c r="P48" s="293">
        <v>156</v>
      </c>
      <c r="Q48" s="293">
        <v>156</v>
      </c>
      <c r="R48" s="293">
        <v>156</v>
      </c>
      <c r="S48" s="293">
        <v>156</v>
      </c>
      <c r="T48" s="293">
        <v>156</v>
      </c>
      <c r="U48" s="293">
        <v>156</v>
      </c>
      <c r="V48" s="293">
        <v>156</v>
      </c>
      <c r="W48" s="293">
        <v>156</v>
      </c>
      <c r="X48" s="293">
        <v>156</v>
      </c>
      <c r="Y48" s="760">
        <v>1</v>
      </c>
      <c r="Z48" s="760"/>
      <c r="AA48" s="760"/>
      <c r="AB48" s="760"/>
      <c r="AC48" s="760"/>
      <c r="AD48" s="760"/>
      <c r="AE48" s="760"/>
      <c r="AF48" s="760"/>
      <c r="AG48" s="760"/>
      <c r="AH48" s="760"/>
      <c r="AI48" s="760"/>
      <c r="AJ48" s="401"/>
      <c r="AK48" s="401"/>
      <c r="AL48" s="401"/>
      <c r="AM48" s="294">
        <f>SUM(Y48:AL48)</f>
        <v>1</v>
      </c>
    </row>
    <row r="49" spans="1:39" ht="16" outlineLevel="1">
      <c r="B49" s="292" t="s">
        <v>253</v>
      </c>
      <c r="C49" s="289" t="s">
        <v>155</v>
      </c>
      <c r="D49" s="293">
        <v>2735</v>
      </c>
      <c r="E49" s="293">
        <v>2735</v>
      </c>
      <c r="F49" s="293">
        <v>2735</v>
      </c>
      <c r="G49" s="293">
        <v>2735</v>
      </c>
      <c r="H49" s="293">
        <v>2735</v>
      </c>
      <c r="I49" s="293">
        <v>2735</v>
      </c>
      <c r="J49" s="293">
        <v>2735</v>
      </c>
      <c r="K49" s="293">
        <v>2735</v>
      </c>
      <c r="L49" s="293">
        <v>2735</v>
      </c>
      <c r="M49" s="293">
        <v>2735</v>
      </c>
      <c r="N49" s="782"/>
      <c r="O49" s="293">
        <v>1</v>
      </c>
      <c r="P49" s="293">
        <v>1</v>
      </c>
      <c r="Q49" s="293">
        <v>1</v>
      </c>
      <c r="R49" s="293">
        <v>1</v>
      </c>
      <c r="S49" s="293">
        <v>1</v>
      </c>
      <c r="T49" s="293">
        <v>1</v>
      </c>
      <c r="U49" s="293">
        <v>1</v>
      </c>
      <c r="V49" s="293">
        <v>1</v>
      </c>
      <c r="W49" s="293">
        <v>1</v>
      </c>
      <c r="X49" s="293">
        <v>1</v>
      </c>
      <c r="Y49" s="753">
        <f t="shared" ref="Y49:AI49" si="10">Y48</f>
        <v>1</v>
      </c>
      <c r="Z49" s="753">
        <f t="shared" si="10"/>
        <v>0</v>
      </c>
      <c r="AA49" s="753">
        <f t="shared" si="10"/>
        <v>0</v>
      </c>
      <c r="AB49" s="753">
        <f t="shared" si="10"/>
        <v>0</v>
      </c>
      <c r="AC49" s="753">
        <f t="shared" si="10"/>
        <v>0</v>
      </c>
      <c r="AD49" s="753">
        <f t="shared" si="10"/>
        <v>0</v>
      </c>
      <c r="AE49" s="753">
        <f t="shared" si="10"/>
        <v>0</v>
      </c>
      <c r="AF49" s="753">
        <f t="shared" si="10"/>
        <v>0</v>
      </c>
      <c r="AG49" s="753">
        <f t="shared" si="10"/>
        <v>0</v>
      </c>
      <c r="AH49" s="753">
        <f t="shared" si="10"/>
        <v>0</v>
      </c>
      <c r="AI49" s="753">
        <f t="shared" si="10"/>
        <v>0</v>
      </c>
      <c r="AJ49" s="402">
        <f t="shared" ref="AJ49" si="11">AJ48</f>
        <v>0</v>
      </c>
      <c r="AK49" s="402">
        <f t="shared" ref="AK49" si="12">AK48</f>
        <v>0</v>
      </c>
      <c r="AL49" s="402">
        <f t="shared" ref="AL49" si="13">AL48</f>
        <v>0</v>
      </c>
      <c r="AM49" s="295"/>
    </row>
    <row r="50" spans="1:39" ht="16" outlineLevel="1">
      <c r="B50" s="292"/>
      <c r="C50" s="303"/>
      <c r="D50" s="302"/>
      <c r="E50" s="302"/>
      <c r="F50" s="302"/>
      <c r="G50" s="302"/>
      <c r="H50" s="302"/>
      <c r="I50" s="302"/>
      <c r="J50" s="302"/>
      <c r="K50" s="302"/>
      <c r="L50" s="302"/>
      <c r="M50" s="302"/>
      <c r="N50" s="289"/>
      <c r="O50" s="302"/>
      <c r="P50" s="302"/>
      <c r="Q50" s="302"/>
      <c r="R50" s="302"/>
      <c r="S50" s="302"/>
      <c r="T50" s="302"/>
      <c r="U50" s="302"/>
      <c r="V50" s="302"/>
      <c r="W50" s="302"/>
      <c r="X50" s="302"/>
      <c r="Y50" s="403"/>
      <c r="Z50" s="403"/>
      <c r="AA50" s="403"/>
      <c r="AB50" s="403"/>
      <c r="AC50" s="403"/>
      <c r="AD50" s="403"/>
      <c r="AE50" s="403"/>
      <c r="AF50" s="403"/>
      <c r="AG50" s="403"/>
      <c r="AH50" s="403"/>
      <c r="AI50" s="403"/>
      <c r="AJ50" s="403"/>
      <c r="AK50" s="403"/>
      <c r="AL50" s="403"/>
      <c r="AM50" s="304"/>
    </row>
    <row r="51" spans="1:39" ht="18" hidden="1" customHeight="1" outlineLevel="1">
      <c r="B51" s="511"/>
      <c r="C51" s="289"/>
      <c r="D51" s="293"/>
      <c r="E51" s="293"/>
      <c r="F51" s="293"/>
      <c r="G51" s="293"/>
      <c r="H51" s="293"/>
      <c r="I51" s="293"/>
      <c r="J51" s="293"/>
      <c r="K51" s="293"/>
      <c r="L51" s="293"/>
      <c r="M51" s="293"/>
      <c r="N51" s="289"/>
      <c r="O51" s="293"/>
      <c r="P51" s="293"/>
      <c r="Q51" s="293"/>
      <c r="R51" s="293"/>
      <c r="S51" s="293"/>
      <c r="T51" s="293"/>
      <c r="U51" s="293"/>
      <c r="V51" s="293"/>
      <c r="W51" s="293"/>
      <c r="X51" s="293"/>
      <c r="Y51" s="401"/>
      <c r="Z51" s="401"/>
      <c r="AA51" s="401"/>
      <c r="AB51" s="401"/>
      <c r="AC51" s="401"/>
      <c r="AD51" s="401"/>
      <c r="AE51" s="401"/>
      <c r="AF51" s="401"/>
      <c r="AG51" s="401"/>
      <c r="AH51" s="401"/>
      <c r="AI51" s="401"/>
      <c r="AJ51" s="401"/>
      <c r="AK51" s="401"/>
      <c r="AL51" s="401"/>
      <c r="AM51" s="294"/>
    </row>
    <row r="52" spans="1:39" ht="16" hidden="1" outlineLevel="1">
      <c r="B52" s="292"/>
      <c r="C52" s="289"/>
      <c r="D52" s="293"/>
      <c r="E52" s="293"/>
      <c r="F52" s="293"/>
      <c r="G52" s="293"/>
      <c r="H52" s="293"/>
      <c r="I52" s="293"/>
      <c r="J52" s="293"/>
      <c r="K52" s="293"/>
      <c r="L52" s="293"/>
      <c r="M52" s="293"/>
      <c r="N52" s="459"/>
      <c r="O52" s="293"/>
      <c r="P52" s="293"/>
      <c r="Q52" s="293"/>
      <c r="R52" s="293"/>
      <c r="S52" s="293"/>
      <c r="T52" s="293"/>
      <c r="U52" s="293"/>
      <c r="V52" s="293"/>
      <c r="W52" s="293"/>
      <c r="X52" s="293"/>
      <c r="Y52" s="402"/>
      <c r="Z52" s="402"/>
      <c r="AA52" s="402"/>
      <c r="AB52" s="402"/>
      <c r="AC52" s="402"/>
      <c r="AD52" s="402"/>
      <c r="AE52" s="402"/>
      <c r="AF52" s="402"/>
      <c r="AG52" s="402"/>
      <c r="AH52" s="402"/>
      <c r="AI52" s="402"/>
      <c r="AJ52" s="402"/>
      <c r="AK52" s="402"/>
      <c r="AL52" s="402"/>
      <c r="AM52" s="295"/>
    </row>
    <row r="53" spans="1:39" ht="16" hidden="1" outlineLevel="1">
      <c r="B53" s="292"/>
      <c r="C53" s="289"/>
      <c r="D53" s="289"/>
      <c r="E53" s="289"/>
      <c r="F53" s="289"/>
      <c r="G53" s="289"/>
      <c r="H53" s="289"/>
      <c r="I53" s="289"/>
      <c r="J53" s="289"/>
      <c r="K53" s="289"/>
      <c r="L53" s="289"/>
      <c r="M53" s="289"/>
      <c r="N53" s="289"/>
      <c r="O53" s="289"/>
      <c r="P53" s="289"/>
      <c r="Q53" s="289"/>
      <c r="R53" s="289"/>
      <c r="S53" s="289"/>
      <c r="T53" s="289"/>
      <c r="U53" s="289"/>
      <c r="V53" s="289"/>
      <c r="W53" s="289"/>
      <c r="X53" s="289"/>
      <c r="Y53" s="413"/>
      <c r="Z53" s="414"/>
      <c r="AA53" s="414"/>
      <c r="AB53" s="414"/>
      <c r="AC53" s="414"/>
      <c r="AD53" s="414"/>
      <c r="AE53" s="414"/>
      <c r="AF53" s="414"/>
      <c r="AG53" s="414"/>
      <c r="AH53" s="414"/>
      <c r="AI53" s="414"/>
      <c r="AJ53" s="414"/>
      <c r="AK53" s="414"/>
      <c r="AL53" s="414"/>
      <c r="AM53" s="295"/>
    </row>
    <row r="54" spans="1:39" ht="16.5" customHeight="1" outlineLevel="1">
      <c r="B54" s="317" t="s">
        <v>478</v>
      </c>
      <c r="C54" s="287"/>
      <c r="D54" s="287"/>
      <c r="E54" s="287"/>
      <c r="F54" s="287"/>
      <c r="G54" s="287"/>
      <c r="H54" s="287"/>
      <c r="I54" s="287"/>
      <c r="J54" s="287"/>
      <c r="K54" s="287"/>
      <c r="L54" s="287"/>
      <c r="M54" s="287"/>
      <c r="N54" s="288"/>
      <c r="O54" s="287"/>
      <c r="P54" s="287"/>
      <c r="Q54" s="287"/>
      <c r="R54" s="287"/>
      <c r="S54" s="287"/>
      <c r="T54" s="287"/>
      <c r="U54" s="287"/>
      <c r="V54" s="287"/>
      <c r="W54" s="287"/>
      <c r="X54" s="287"/>
      <c r="Y54" s="405"/>
      <c r="Z54" s="405"/>
      <c r="AA54" s="405"/>
      <c r="AB54" s="405"/>
      <c r="AC54" s="405"/>
      <c r="AD54" s="405"/>
      <c r="AE54" s="405"/>
      <c r="AF54" s="405"/>
      <c r="AG54" s="405"/>
      <c r="AH54" s="405"/>
      <c r="AI54" s="405"/>
      <c r="AJ54" s="405"/>
      <c r="AK54" s="405"/>
      <c r="AL54" s="405"/>
      <c r="AM54" s="290"/>
    </row>
    <row r="55" spans="1:39" ht="17" outlineLevel="1">
      <c r="A55" s="513">
        <v>6</v>
      </c>
      <c r="B55" s="511" t="s">
        <v>91</v>
      </c>
      <c r="C55" s="289" t="s">
        <v>17</v>
      </c>
      <c r="D55" s="293">
        <v>142714</v>
      </c>
      <c r="E55" s="293">
        <v>142714</v>
      </c>
      <c r="F55" s="293">
        <v>142714</v>
      </c>
      <c r="G55" s="293">
        <v>142714</v>
      </c>
      <c r="H55" s="293">
        <v>0</v>
      </c>
      <c r="I55" s="293">
        <v>0</v>
      </c>
      <c r="J55" s="293">
        <v>0</v>
      </c>
      <c r="K55" s="293">
        <v>0</v>
      </c>
      <c r="L55" s="293">
        <v>0</v>
      </c>
      <c r="M55" s="293">
        <v>0</v>
      </c>
      <c r="N55" s="293">
        <v>12</v>
      </c>
      <c r="O55" s="293">
        <v>30</v>
      </c>
      <c r="P55" s="293">
        <v>30</v>
      </c>
      <c r="Q55" s="293">
        <v>30</v>
      </c>
      <c r="R55" s="293">
        <v>30</v>
      </c>
      <c r="S55" s="293">
        <v>0</v>
      </c>
      <c r="T55" s="293">
        <v>0</v>
      </c>
      <c r="U55" s="293">
        <v>0</v>
      </c>
      <c r="V55" s="293">
        <v>0</v>
      </c>
      <c r="W55" s="293">
        <v>0</v>
      </c>
      <c r="X55" s="293">
        <v>0</v>
      </c>
      <c r="Y55" s="747"/>
      <c r="Z55" s="747"/>
      <c r="AA55" s="747">
        <v>1</v>
      </c>
      <c r="AB55" s="747"/>
      <c r="AC55" s="747"/>
      <c r="AD55" s="747"/>
      <c r="AE55" s="747"/>
      <c r="AF55" s="747"/>
      <c r="AG55" s="747"/>
      <c r="AH55" s="747"/>
      <c r="AI55" s="747"/>
      <c r="AJ55" s="747"/>
      <c r="AK55" s="747"/>
      <c r="AL55" s="747"/>
      <c r="AM55" s="294">
        <f>SUM(Y55:AL55)</f>
        <v>1</v>
      </c>
    </row>
    <row r="56" spans="1:39" ht="16" outlineLevel="1">
      <c r="B56" s="292" t="s">
        <v>253</v>
      </c>
      <c r="C56" s="289" t="s">
        <v>155</v>
      </c>
      <c r="D56" s="293">
        <v>2735</v>
      </c>
      <c r="E56" s="293">
        <v>2735</v>
      </c>
      <c r="F56" s="293">
        <v>2735</v>
      </c>
      <c r="G56" s="293">
        <v>2735</v>
      </c>
      <c r="H56" s="293">
        <v>2735</v>
      </c>
      <c r="I56" s="293">
        <v>2735</v>
      </c>
      <c r="J56" s="293">
        <v>2735</v>
      </c>
      <c r="K56" s="293">
        <v>2735</v>
      </c>
      <c r="L56" s="293">
        <v>2735</v>
      </c>
      <c r="M56" s="293">
        <v>2735</v>
      </c>
      <c r="N56" s="293">
        <f>N55</f>
        <v>12</v>
      </c>
      <c r="O56" s="293">
        <v>99</v>
      </c>
      <c r="P56" s="293">
        <v>99</v>
      </c>
      <c r="Q56" s="293">
        <v>99</v>
      </c>
      <c r="R56" s="293">
        <v>99</v>
      </c>
      <c r="S56" s="293">
        <v>143</v>
      </c>
      <c r="T56" s="293">
        <v>143</v>
      </c>
      <c r="U56" s="293">
        <v>143</v>
      </c>
      <c r="V56" s="293">
        <v>143</v>
      </c>
      <c r="W56" s="293">
        <v>143</v>
      </c>
      <c r="X56" s="293">
        <v>143</v>
      </c>
      <c r="Y56" s="753">
        <f t="shared" ref="Y56:AL56" si="14">Y55</f>
        <v>0</v>
      </c>
      <c r="Z56" s="753">
        <f t="shared" si="14"/>
        <v>0</v>
      </c>
      <c r="AA56" s="753">
        <f t="shared" si="14"/>
        <v>1</v>
      </c>
      <c r="AB56" s="753"/>
      <c r="AC56" s="753"/>
      <c r="AD56" s="753"/>
      <c r="AE56" s="753"/>
      <c r="AF56" s="753"/>
      <c r="AG56" s="753"/>
      <c r="AH56" s="753"/>
      <c r="AI56" s="753"/>
      <c r="AJ56" s="753">
        <f t="shared" si="14"/>
        <v>0</v>
      </c>
      <c r="AK56" s="753">
        <f t="shared" si="14"/>
        <v>0</v>
      </c>
      <c r="AL56" s="753">
        <f t="shared" si="14"/>
        <v>0</v>
      </c>
      <c r="AM56" s="309"/>
    </row>
    <row r="57" spans="1:39" ht="16" outlineLevel="1">
      <c r="B57" s="308"/>
      <c r="C57" s="310"/>
      <c r="D57" s="736"/>
      <c r="E57" s="736"/>
      <c r="F57" s="736"/>
      <c r="G57" s="736"/>
      <c r="H57" s="736"/>
      <c r="I57" s="736"/>
      <c r="J57" s="736"/>
      <c r="K57" s="736"/>
      <c r="L57" s="736"/>
      <c r="M57" s="736"/>
      <c r="N57" s="736"/>
      <c r="O57" s="736"/>
      <c r="P57" s="736"/>
      <c r="Q57" s="736"/>
      <c r="R57" s="736"/>
      <c r="S57" s="736"/>
      <c r="T57" s="736"/>
      <c r="U57" s="736"/>
      <c r="V57" s="736"/>
      <c r="W57" s="736"/>
      <c r="X57" s="736"/>
      <c r="Y57" s="756"/>
      <c r="Z57" s="756"/>
      <c r="AA57" s="756"/>
      <c r="AB57" s="756"/>
      <c r="AC57" s="756"/>
      <c r="AD57" s="756"/>
      <c r="AE57" s="756"/>
      <c r="AF57" s="756"/>
      <c r="AG57" s="756"/>
      <c r="AH57" s="756"/>
      <c r="AI57" s="756"/>
      <c r="AJ57" s="756"/>
      <c r="AK57" s="756"/>
      <c r="AL57" s="756"/>
      <c r="AM57" s="311"/>
    </row>
    <row r="58" spans="1:39" ht="28.5" customHeight="1" outlineLevel="1">
      <c r="A58" s="513">
        <v>7</v>
      </c>
      <c r="B58" s="511" t="s">
        <v>92</v>
      </c>
      <c r="C58" s="289" t="s">
        <v>17</v>
      </c>
      <c r="D58" s="784">
        <v>7797406</v>
      </c>
      <c r="E58" s="784">
        <v>7797406</v>
      </c>
      <c r="F58" s="784">
        <v>7762303</v>
      </c>
      <c r="G58" s="784">
        <v>7762303</v>
      </c>
      <c r="H58" s="784">
        <v>7762303</v>
      </c>
      <c r="I58" s="784">
        <v>7762303</v>
      </c>
      <c r="J58" s="784">
        <v>7608330</v>
      </c>
      <c r="K58" s="784">
        <v>7608330</v>
      </c>
      <c r="L58" s="784">
        <v>7500916</v>
      </c>
      <c r="M58" s="784">
        <v>6995560</v>
      </c>
      <c r="N58" s="293">
        <v>12</v>
      </c>
      <c r="O58" s="293">
        <v>961</v>
      </c>
      <c r="P58" s="293">
        <v>961</v>
      </c>
      <c r="Q58" s="293">
        <v>950</v>
      </c>
      <c r="R58" s="293">
        <v>950</v>
      </c>
      <c r="S58" s="293">
        <v>950</v>
      </c>
      <c r="T58" s="293">
        <v>950</v>
      </c>
      <c r="U58" s="293">
        <v>925</v>
      </c>
      <c r="V58" s="293">
        <v>925</v>
      </c>
      <c r="W58" s="293">
        <v>894</v>
      </c>
      <c r="X58" s="293">
        <v>811</v>
      </c>
      <c r="Y58" s="779"/>
      <c r="Z58" s="779">
        <v>0.14511177174369422</v>
      </c>
      <c r="AA58" s="779">
        <v>0.85</v>
      </c>
      <c r="AB58" s="779"/>
      <c r="AC58" s="779"/>
      <c r="AD58" s="779"/>
      <c r="AE58" s="779"/>
      <c r="AF58" s="779"/>
      <c r="AG58" s="788"/>
      <c r="AH58" s="779"/>
      <c r="AI58" s="779"/>
      <c r="AJ58" s="747"/>
      <c r="AK58" s="747"/>
      <c r="AL58" s="747"/>
      <c r="AM58" s="294">
        <f>SUM(Y58:AL58)</f>
        <v>0.99511177174369414</v>
      </c>
    </row>
    <row r="59" spans="1:39" ht="31" customHeight="1" outlineLevel="1">
      <c r="B59" s="511"/>
      <c r="C59" s="787" t="s">
        <v>725</v>
      </c>
      <c r="D59" s="755">
        <v>-716117.89002140425</v>
      </c>
      <c r="E59" s="755">
        <v>-716117.89002140425</v>
      </c>
      <c r="F59" s="755">
        <v>-716117.89002140425</v>
      </c>
      <c r="G59" s="755">
        <v>-716117.89002140425</v>
      </c>
      <c r="H59" s="755">
        <v>-716117.89002140425</v>
      </c>
      <c r="I59" s="755">
        <v>-716117.89002140425</v>
      </c>
      <c r="J59" s="755">
        <v>-716117.89002140425</v>
      </c>
      <c r="K59" s="755">
        <v>-716117.89002140425</v>
      </c>
      <c r="L59" s="755">
        <v>-716117.89002140425</v>
      </c>
      <c r="M59" s="755">
        <v>-716117.89002140425</v>
      </c>
      <c r="N59" s="293">
        <v>12</v>
      </c>
      <c r="O59" s="755">
        <v>0</v>
      </c>
      <c r="P59" s="755">
        <v>0</v>
      </c>
      <c r="Q59" s="755">
        <v>0</v>
      </c>
      <c r="R59" s="755">
        <v>0</v>
      </c>
      <c r="S59" s="755">
        <v>0</v>
      </c>
      <c r="T59" s="755">
        <v>0</v>
      </c>
      <c r="U59" s="755">
        <v>0</v>
      </c>
      <c r="V59" s="755">
        <v>0</v>
      </c>
      <c r="W59" s="755">
        <v>0</v>
      </c>
      <c r="X59" s="755">
        <v>0</v>
      </c>
      <c r="Y59" s="779"/>
      <c r="Z59" s="779"/>
      <c r="AA59" s="779"/>
      <c r="AB59" s="779"/>
      <c r="AC59" s="779"/>
      <c r="AD59" s="779"/>
      <c r="AE59" s="779"/>
      <c r="AF59" s="779"/>
      <c r="AG59" s="788"/>
      <c r="AH59" s="779"/>
      <c r="AI59" s="779"/>
      <c r="AJ59" s="747"/>
      <c r="AK59" s="747"/>
      <c r="AL59" s="747"/>
      <c r="AM59" s="294"/>
    </row>
    <row r="60" spans="1:39" ht="28.5" customHeight="1" outlineLevel="1">
      <c r="B60" s="292" t="s">
        <v>253</v>
      </c>
      <c r="C60" s="289" t="s">
        <v>723</v>
      </c>
      <c r="D60" s="293">
        <v>2807406</v>
      </c>
      <c r="E60" s="293">
        <v>2807406</v>
      </c>
      <c r="F60" s="293">
        <v>2807406</v>
      </c>
      <c r="G60" s="293">
        <v>2807406</v>
      </c>
      <c r="H60" s="293">
        <v>2807406</v>
      </c>
      <c r="I60" s="293">
        <v>2807406</v>
      </c>
      <c r="J60" s="293">
        <v>2741476</v>
      </c>
      <c r="K60" s="293">
        <v>2741476</v>
      </c>
      <c r="L60" s="293">
        <v>2441859</v>
      </c>
      <c r="M60" s="293">
        <v>2080104</v>
      </c>
      <c r="N60" s="293">
        <f>N58</f>
        <v>12</v>
      </c>
      <c r="O60" s="293">
        <v>254</v>
      </c>
      <c r="P60" s="293">
        <v>254</v>
      </c>
      <c r="Q60" s="293">
        <v>254</v>
      </c>
      <c r="R60" s="293">
        <v>254</v>
      </c>
      <c r="S60" s="293">
        <v>254</v>
      </c>
      <c r="T60" s="293">
        <v>254</v>
      </c>
      <c r="U60" s="293">
        <v>241</v>
      </c>
      <c r="V60" s="293">
        <v>241</v>
      </c>
      <c r="W60" s="293">
        <v>192</v>
      </c>
      <c r="X60" s="293">
        <v>136</v>
      </c>
      <c r="Y60" s="753">
        <f t="shared" ref="Y60:AL60" si="15">Y58</f>
        <v>0</v>
      </c>
      <c r="Z60" s="753">
        <f t="shared" si="15"/>
        <v>0.14511177174369422</v>
      </c>
      <c r="AA60" s="753">
        <f t="shared" si="15"/>
        <v>0.85</v>
      </c>
      <c r="AB60" s="753"/>
      <c r="AC60" s="753"/>
      <c r="AD60" s="753"/>
      <c r="AE60" s="753"/>
      <c r="AF60" s="753"/>
      <c r="AG60" s="753"/>
      <c r="AH60" s="753"/>
      <c r="AI60" s="753"/>
      <c r="AJ60" s="753">
        <f t="shared" si="15"/>
        <v>0</v>
      </c>
      <c r="AK60" s="753">
        <f t="shared" si="15"/>
        <v>0</v>
      </c>
      <c r="AL60" s="753">
        <f t="shared" si="15"/>
        <v>0</v>
      </c>
      <c r="AM60" s="309"/>
    </row>
    <row r="61" spans="1:39" outlineLevel="1">
      <c r="B61" s="620"/>
      <c r="C61" s="289" t="s">
        <v>724</v>
      </c>
      <c r="D61" s="293">
        <v>-136166</v>
      </c>
      <c r="E61" s="293">
        <v>-136166</v>
      </c>
      <c r="F61" s="293">
        <v>-101062</v>
      </c>
      <c r="G61" s="293">
        <v>-98924</v>
      </c>
      <c r="H61" s="293">
        <v>-98924</v>
      </c>
      <c r="I61" s="293">
        <v>-98924</v>
      </c>
      <c r="J61" s="293">
        <v>120979</v>
      </c>
      <c r="K61" s="293">
        <v>120979</v>
      </c>
      <c r="L61" s="293">
        <v>429731</v>
      </c>
      <c r="M61" s="293">
        <v>495198</v>
      </c>
      <c r="N61" s="293">
        <v>12</v>
      </c>
      <c r="O61" s="293">
        <v>6</v>
      </c>
      <c r="P61" s="293">
        <v>6</v>
      </c>
      <c r="Q61" s="293">
        <v>17</v>
      </c>
      <c r="R61" s="293">
        <v>17</v>
      </c>
      <c r="S61" s="293">
        <v>17</v>
      </c>
      <c r="T61" s="293">
        <v>17</v>
      </c>
      <c r="U61" s="293">
        <v>56</v>
      </c>
      <c r="V61" s="293">
        <v>56</v>
      </c>
      <c r="W61" s="293">
        <v>105</v>
      </c>
      <c r="X61" s="293">
        <v>100</v>
      </c>
      <c r="Y61" s="753"/>
      <c r="Z61" s="753"/>
      <c r="AA61" s="753"/>
      <c r="AB61" s="753"/>
      <c r="AC61" s="753"/>
      <c r="AD61" s="753"/>
      <c r="AE61" s="753"/>
      <c r="AF61" s="753"/>
      <c r="AG61" s="753"/>
      <c r="AH61" s="753"/>
      <c r="AI61" s="753"/>
      <c r="AJ61" s="753"/>
      <c r="AK61" s="753"/>
      <c r="AL61" s="753"/>
      <c r="AM61" s="309"/>
    </row>
    <row r="62" spans="1:39" ht="16" outlineLevel="1">
      <c r="B62" s="312"/>
      <c r="C62" s="310"/>
      <c r="D62" s="736"/>
      <c r="E62" s="736"/>
      <c r="F62" s="736"/>
      <c r="G62" s="736"/>
      <c r="H62" s="736"/>
      <c r="I62" s="736"/>
      <c r="J62" s="736"/>
      <c r="K62" s="736"/>
      <c r="L62" s="736"/>
      <c r="M62" s="736"/>
      <c r="N62" s="736"/>
      <c r="O62" s="736"/>
      <c r="P62" s="736"/>
      <c r="Q62" s="736"/>
      <c r="R62" s="736"/>
      <c r="S62" s="736"/>
      <c r="T62" s="736"/>
      <c r="U62" s="736"/>
      <c r="V62" s="736"/>
      <c r="W62" s="736"/>
      <c r="X62" s="736"/>
      <c r="Y62" s="756"/>
      <c r="Z62" s="785"/>
      <c r="AA62" s="756"/>
      <c r="AB62" s="756"/>
      <c r="AC62" s="756"/>
      <c r="AD62" s="756"/>
      <c r="AE62" s="756"/>
      <c r="AF62" s="756"/>
      <c r="AG62" s="756"/>
      <c r="AH62" s="756"/>
      <c r="AI62" s="756"/>
      <c r="AJ62" s="756"/>
      <c r="AK62" s="756"/>
      <c r="AL62" s="756"/>
      <c r="AM62" s="311"/>
    </row>
    <row r="63" spans="1:39" ht="34" outlineLevel="1">
      <c r="A63" s="513">
        <v>8</v>
      </c>
      <c r="B63" s="511" t="s">
        <v>93</v>
      </c>
      <c r="C63" s="289" t="s">
        <v>17</v>
      </c>
      <c r="D63" s="293">
        <v>908769</v>
      </c>
      <c r="E63" s="293">
        <v>768877</v>
      </c>
      <c r="F63" s="293">
        <v>500015</v>
      </c>
      <c r="G63" s="293">
        <v>494688</v>
      </c>
      <c r="H63" s="293">
        <v>494688</v>
      </c>
      <c r="I63" s="293">
        <v>494688</v>
      </c>
      <c r="J63" s="293">
        <v>494688</v>
      </c>
      <c r="K63" s="293">
        <v>494537</v>
      </c>
      <c r="L63" s="293">
        <v>494537</v>
      </c>
      <c r="M63" s="293">
        <v>494537</v>
      </c>
      <c r="N63" s="786">
        <v>12</v>
      </c>
      <c r="O63" s="293">
        <v>209</v>
      </c>
      <c r="P63" s="293">
        <v>178</v>
      </c>
      <c r="Q63" s="293">
        <v>110</v>
      </c>
      <c r="R63" s="293">
        <v>109</v>
      </c>
      <c r="S63" s="293">
        <v>109</v>
      </c>
      <c r="T63" s="293">
        <v>109</v>
      </c>
      <c r="U63" s="293">
        <v>109</v>
      </c>
      <c r="V63" s="293">
        <v>109</v>
      </c>
      <c r="W63" s="293">
        <v>109</v>
      </c>
      <c r="X63" s="293">
        <v>109</v>
      </c>
      <c r="Y63" s="747"/>
      <c r="Z63" s="747">
        <v>1</v>
      </c>
      <c r="AA63" s="747"/>
      <c r="AB63" s="747"/>
      <c r="AC63" s="747"/>
      <c r="AD63" s="747"/>
      <c r="AE63" s="747"/>
      <c r="AF63" s="747"/>
      <c r="AG63" s="747"/>
      <c r="AH63" s="747"/>
      <c r="AI63" s="747"/>
      <c r="AJ63" s="747"/>
      <c r="AK63" s="747"/>
      <c r="AL63" s="747"/>
      <c r="AM63" s="294">
        <f>SUM(Y63:AL63)</f>
        <v>1</v>
      </c>
    </row>
    <row r="64" spans="1:39" ht="16" outlineLevel="1">
      <c r="B64" s="292" t="s">
        <v>253</v>
      </c>
      <c r="C64" s="289" t="s">
        <v>155</v>
      </c>
      <c r="D64" s="293">
        <v>-343983</v>
      </c>
      <c r="E64" s="293">
        <v>-204091</v>
      </c>
      <c r="F64" s="293">
        <v>64772</v>
      </c>
      <c r="G64" s="293">
        <v>105310</v>
      </c>
      <c r="H64" s="293">
        <v>105310</v>
      </c>
      <c r="I64" s="293">
        <v>105310</v>
      </c>
      <c r="J64" s="293">
        <v>105310</v>
      </c>
      <c r="K64" s="293">
        <v>105359</v>
      </c>
      <c r="L64" s="293">
        <v>105359</v>
      </c>
      <c r="M64" s="293">
        <v>105359</v>
      </c>
      <c r="N64" s="786">
        <f>N63</f>
        <v>12</v>
      </c>
      <c r="O64" s="293">
        <v>-82</v>
      </c>
      <c r="P64" s="293">
        <v>-51</v>
      </c>
      <c r="Q64" s="293">
        <v>17</v>
      </c>
      <c r="R64" s="293">
        <v>26</v>
      </c>
      <c r="S64" s="293">
        <v>26</v>
      </c>
      <c r="T64" s="293">
        <v>26</v>
      </c>
      <c r="U64" s="293">
        <v>26</v>
      </c>
      <c r="V64" s="293">
        <v>26</v>
      </c>
      <c r="W64" s="293">
        <v>26</v>
      </c>
      <c r="X64" s="293">
        <v>26</v>
      </c>
      <c r="Y64" s="753">
        <f t="shared" ref="Y64:AL64" si="16">Y63</f>
        <v>0</v>
      </c>
      <c r="Z64" s="753">
        <f t="shared" si="16"/>
        <v>1</v>
      </c>
      <c r="AA64" s="753">
        <f t="shared" si="16"/>
        <v>0</v>
      </c>
      <c r="AB64" s="753">
        <f t="shared" si="16"/>
        <v>0</v>
      </c>
      <c r="AC64" s="753">
        <f t="shared" si="16"/>
        <v>0</v>
      </c>
      <c r="AD64" s="753">
        <f t="shared" si="16"/>
        <v>0</v>
      </c>
      <c r="AE64" s="753">
        <f t="shared" si="16"/>
        <v>0</v>
      </c>
      <c r="AF64" s="753">
        <f t="shared" si="16"/>
        <v>0</v>
      </c>
      <c r="AG64" s="753">
        <f t="shared" si="16"/>
        <v>0</v>
      </c>
      <c r="AH64" s="753">
        <f t="shared" si="16"/>
        <v>0</v>
      </c>
      <c r="AI64" s="753">
        <f t="shared" si="16"/>
        <v>0</v>
      </c>
      <c r="AJ64" s="753">
        <f t="shared" si="16"/>
        <v>0</v>
      </c>
      <c r="AK64" s="753">
        <f t="shared" si="16"/>
        <v>0</v>
      </c>
      <c r="AL64" s="753">
        <f t="shared" si="16"/>
        <v>0</v>
      </c>
      <c r="AM64" s="309"/>
    </row>
    <row r="65" spans="1:39" ht="16" outlineLevel="1">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07"/>
      <c r="Z65" s="408"/>
      <c r="AA65" s="407"/>
      <c r="AB65" s="407"/>
      <c r="AC65" s="407"/>
      <c r="AD65" s="407"/>
      <c r="AE65" s="407"/>
      <c r="AF65" s="407"/>
      <c r="AG65" s="407"/>
      <c r="AH65" s="407"/>
      <c r="AI65" s="407"/>
      <c r="AJ65" s="407"/>
      <c r="AK65" s="407"/>
      <c r="AL65" s="407"/>
      <c r="AM65" s="311"/>
    </row>
    <row r="66" spans="1:39" ht="16" hidden="1" outlineLevel="1">
      <c r="B66" s="511"/>
      <c r="C66" s="289"/>
      <c r="D66" s="293"/>
      <c r="E66" s="293"/>
      <c r="F66" s="293"/>
      <c r="G66" s="293"/>
      <c r="H66" s="293"/>
      <c r="I66" s="293"/>
      <c r="J66" s="293"/>
      <c r="K66" s="293"/>
      <c r="L66" s="293"/>
      <c r="M66" s="293"/>
      <c r="N66" s="293"/>
      <c r="O66" s="293"/>
      <c r="P66" s="293"/>
      <c r="Q66" s="293"/>
      <c r="R66" s="293"/>
      <c r="S66" s="293"/>
      <c r="T66" s="293"/>
      <c r="U66" s="293"/>
      <c r="V66" s="293"/>
      <c r="W66" s="293"/>
      <c r="X66" s="293"/>
      <c r="Y66" s="406"/>
      <c r="Z66" s="401"/>
      <c r="AA66" s="401"/>
      <c r="AB66" s="401"/>
      <c r="AC66" s="401"/>
      <c r="AD66" s="401"/>
      <c r="AE66" s="401"/>
      <c r="AF66" s="406"/>
      <c r="AG66" s="406"/>
      <c r="AH66" s="406"/>
      <c r="AI66" s="406"/>
      <c r="AJ66" s="406"/>
      <c r="AK66" s="406"/>
      <c r="AL66" s="406"/>
      <c r="AM66" s="294"/>
    </row>
    <row r="67" spans="1:39" ht="16" hidden="1" outlineLevel="1">
      <c r="B67" s="292"/>
      <c r="C67" s="289"/>
      <c r="D67" s="293"/>
      <c r="E67" s="293"/>
      <c r="F67" s="293"/>
      <c r="G67" s="293"/>
      <c r="H67" s="293"/>
      <c r="I67" s="293"/>
      <c r="J67" s="293"/>
      <c r="K67" s="293"/>
      <c r="L67" s="293"/>
      <c r="M67" s="293"/>
      <c r="N67" s="293"/>
      <c r="O67" s="293"/>
      <c r="P67" s="293"/>
      <c r="Q67" s="293"/>
      <c r="R67" s="293"/>
      <c r="S67" s="293"/>
      <c r="T67" s="293"/>
      <c r="U67" s="293"/>
      <c r="V67" s="293"/>
      <c r="W67" s="293"/>
      <c r="X67" s="293"/>
      <c r="Y67" s="402"/>
      <c r="Z67" s="402"/>
      <c r="AA67" s="402"/>
      <c r="AB67" s="402"/>
      <c r="AC67" s="402"/>
      <c r="AD67" s="402"/>
      <c r="AE67" s="402"/>
      <c r="AF67" s="402"/>
      <c r="AG67" s="402"/>
      <c r="AH67" s="402"/>
      <c r="AI67" s="402"/>
      <c r="AJ67" s="402"/>
      <c r="AK67" s="402"/>
      <c r="AL67" s="402"/>
      <c r="AM67" s="309"/>
    </row>
    <row r="68" spans="1:39" ht="16" hidden="1" outlineLevel="1">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07"/>
      <c r="Z68" s="407"/>
      <c r="AA68" s="407"/>
      <c r="AB68" s="407"/>
      <c r="AC68" s="407"/>
      <c r="AD68" s="407"/>
      <c r="AE68" s="407"/>
      <c r="AF68" s="407"/>
      <c r="AG68" s="407"/>
      <c r="AH68" s="407"/>
      <c r="AI68" s="407"/>
      <c r="AJ68" s="407"/>
      <c r="AK68" s="407"/>
      <c r="AL68" s="407"/>
      <c r="AM68" s="311"/>
    </row>
    <row r="69" spans="1:39" ht="16" hidden="1" outlineLevel="1">
      <c r="B69" s="511"/>
      <c r="C69" s="289"/>
      <c r="D69" s="293"/>
      <c r="E69" s="293"/>
      <c r="F69" s="293"/>
      <c r="G69" s="293"/>
      <c r="H69" s="293"/>
      <c r="I69" s="293"/>
      <c r="J69" s="293"/>
      <c r="K69" s="293"/>
      <c r="L69" s="293"/>
      <c r="M69" s="293"/>
      <c r="N69" s="293"/>
      <c r="O69" s="293"/>
      <c r="P69" s="293"/>
      <c r="Q69" s="293"/>
      <c r="R69" s="293"/>
      <c r="S69" s="293"/>
      <c r="T69" s="293"/>
      <c r="U69" s="293"/>
      <c r="V69" s="293"/>
      <c r="W69" s="293"/>
      <c r="X69" s="293"/>
      <c r="Y69" s="406"/>
      <c r="Z69" s="401"/>
      <c r="AA69" s="401"/>
      <c r="AB69" s="401"/>
      <c r="AC69" s="401"/>
      <c r="AD69" s="401"/>
      <c r="AE69" s="401"/>
      <c r="AF69" s="406"/>
      <c r="AG69" s="406"/>
      <c r="AH69" s="406"/>
      <c r="AI69" s="406"/>
      <c r="AJ69" s="406"/>
      <c r="AK69" s="406"/>
      <c r="AL69" s="406"/>
      <c r="AM69" s="294"/>
    </row>
    <row r="70" spans="1:39" ht="16" hidden="1" outlineLevel="1">
      <c r="B70" s="292"/>
      <c r="C70" s="289"/>
      <c r="D70" s="293"/>
      <c r="E70" s="293"/>
      <c r="F70" s="293"/>
      <c r="G70" s="293"/>
      <c r="H70" s="293"/>
      <c r="I70" s="293"/>
      <c r="J70" s="293"/>
      <c r="K70" s="293"/>
      <c r="L70" s="293"/>
      <c r="M70" s="293"/>
      <c r="N70" s="293"/>
      <c r="O70" s="293"/>
      <c r="P70" s="293"/>
      <c r="Q70" s="293"/>
      <c r="R70" s="293"/>
      <c r="S70" s="293"/>
      <c r="T70" s="293"/>
      <c r="U70" s="293"/>
      <c r="V70" s="293"/>
      <c r="W70" s="293"/>
      <c r="X70" s="293"/>
      <c r="Y70" s="402"/>
      <c r="Z70" s="402"/>
      <c r="AA70" s="402"/>
      <c r="AB70" s="402"/>
      <c r="AC70" s="402"/>
      <c r="AD70" s="402"/>
      <c r="AE70" s="402"/>
      <c r="AF70" s="402"/>
      <c r="AG70" s="402"/>
      <c r="AH70" s="402"/>
      <c r="AI70" s="402"/>
      <c r="AJ70" s="402"/>
      <c r="AK70" s="402"/>
      <c r="AL70" s="402"/>
      <c r="AM70" s="309"/>
    </row>
    <row r="71" spans="1:39" ht="16" hidden="1" outlineLevel="1">
      <c r="B71" s="312"/>
      <c r="C71" s="310"/>
      <c r="D71" s="314"/>
      <c r="E71" s="314"/>
      <c r="F71" s="314"/>
      <c r="G71" s="314"/>
      <c r="H71" s="314"/>
      <c r="I71" s="314"/>
      <c r="J71" s="314"/>
      <c r="K71" s="314"/>
      <c r="L71" s="314"/>
      <c r="M71" s="314"/>
      <c r="N71" s="289"/>
      <c r="O71" s="314"/>
      <c r="P71" s="314"/>
      <c r="Q71" s="314"/>
      <c r="R71" s="314"/>
      <c r="S71" s="314"/>
      <c r="T71" s="314"/>
      <c r="U71" s="314"/>
      <c r="V71" s="314"/>
      <c r="W71" s="314"/>
      <c r="X71" s="314"/>
      <c r="Y71" s="407"/>
      <c r="Z71" s="408"/>
      <c r="AA71" s="407"/>
      <c r="AB71" s="407"/>
      <c r="AC71" s="407"/>
      <c r="AD71" s="407"/>
      <c r="AE71" s="407"/>
      <c r="AF71" s="407"/>
      <c r="AG71" s="407"/>
      <c r="AH71" s="407"/>
      <c r="AI71" s="407"/>
      <c r="AJ71" s="407"/>
      <c r="AK71" s="407"/>
      <c r="AL71" s="407"/>
      <c r="AM71" s="311"/>
    </row>
    <row r="72" spans="1:39" ht="16" outlineLevel="1">
      <c r="B72" s="286" t="s">
        <v>8</v>
      </c>
      <c r="C72" s="287"/>
      <c r="D72" s="287"/>
      <c r="E72" s="287"/>
      <c r="F72" s="287"/>
      <c r="G72" s="287"/>
      <c r="H72" s="287"/>
      <c r="I72" s="287"/>
      <c r="J72" s="287"/>
      <c r="K72" s="287"/>
      <c r="L72" s="287"/>
      <c r="M72" s="287"/>
      <c r="N72" s="288"/>
      <c r="O72" s="287"/>
      <c r="P72" s="287"/>
      <c r="Q72" s="287"/>
      <c r="R72" s="287"/>
      <c r="S72" s="287"/>
      <c r="T72" s="287"/>
      <c r="U72" s="287"/>
      <c r="V72" s="287"/>
      <c r="W72" s="287"/>
      <c r="X72" s="287"/>
      <c r="Y72" s="405"/>
      <c r="Z72" s="405"/>
      <c r="AA72" s="405"/>
      <c r="AB72" s="405"/>
      <c r="AC72" s="405"/>
      <c r="AD72" s="405"/>
      <c r="AE72" s="405"/>
      <c r="AF72" s="405"/>
      <c r="AG72" s="405"/>
      <c r="AH72" s="405"/>
      <c r="AI72" s="405"/>
      <c r="AJ72" s="405"/>
      <c r="AK72" s="405"/>
      <c r="AL72" s="405"/>
      <c r="AM72" s="290"/>
    </row>
    <row r="73" spans="1:39" ht="34" outlineLevel="1">
      <c r="A73" s="513">
        <v>11</v>
      </c>
      <c r="B73" s="511" t="s">
        <v>96</v>
      </c>
      <c r="C73" s="289" t="s">
        <v>17</v>
      </c>
      <c r="D73" s="755">
        <f>28291149/4</f>
        <v>7072787.25</v>
      </c>
      <c r="E73" s="293">
        <v>28291149</v>
      </c>
      <c r="F73" s="293">
        <v>28291149</v>
      </c>
      <c r="G73" s="293">
        <v>28291149</v>
      </c>
      <c r="H73" s="293">
        <v>28291149</v>
      </c>
      <c r="I73" s="293">
        <v>28291149</v>
      </c>
      <c r="J73" s="293">
        <v>28291149</v>
      </c>
      <c r="K73" s="293">
        <v>28291149</v>
      </c>
      <c r="L73" s="293">
        <v>28291149</v>
      </c>
      <c r="M73" s="293">
        <v>28291149</v>
      </c>
      <c r="N73" s="293">
        <v>12</v>
      </c>
      <c r="O73" s="755">
        <f>2831/4</f>
        <v>707.75</v>
      </c>
      <c r="P73" s="755">
        <v>0</v>
      </c>
      <c r="Q73" s="755">
        <v>0</v>
      </c>
      <c r="R73" s="755">
        <v>0</v>
      </c>
      <c r="S73" s="755">
        <v>0</v>
      </c>
      <c r="T73" s="755">
        <v>0</v>
      </c>
      <c r="U73" s="755">
        <v>0</v>
      </c>
      <c r="V73" s="755">
        <v>0</v>
      </c>
      <c r="W73" s="755">
        <v>0</v>
      </c>
      <c r="X73" s="755">
        <v>0</v>
      </c>
      <c r="Y73" s="758"/>
      <c r="Z73" s="758"/>
      <c r="AA73" s="758">
        <v>1</v>
      </c>
      <c r="AB73" s="401"/>
      <c r="AC73" s="401"/>
      <c r="AD73" s="401"/>
      <c r="AE73" s="401"/>
      <c r="AF73" s="406"/>
      <c r="AG73" s="406"/>
      <c r="AH73" s="406"/>
      <c r="AI73" s="406"/>
      <c r="AJ73" s="406"/>
      <c r="AK73" s="406"/>
      <c r="AL73" s="406"/>
      <c r="AM73" s="294">
        <f>SUM(Y73:AL73)</f>
        <v>1</v>
      </c>
    </row>
    <row r="74" spans="1:39" ht="16" outlineLevel="1">
      <c r="B74" s="292" t="s">
        <v>253</v>
      </c>
      <c r="C74" s="289" t="s">
        <v>155</v>
      </c>
      <c r="D74" s="293">
        <v>0</v>
      </c>
      <c r="E74" s="293">
        <v>0</v>
      </c>
      <c r="F74" s="293">
        <v>0</v>
      </c>
      <c r="G74" s="293">
        <v>0</v>
      </c>
      <c r="H74" s="293">
        <v>0</v>
      </c>
      <c r="I74" s="293">
        <v>0</v>
      </c>
      <c r="J74" s="293"/>
      <c r="K74" s="293"/>
      <c r="L74" s="293"/>
      <c r="M74" s="293"/>
      <c r="N74" s="293">
        <f>N73</f>
        <v>12</v>
      </c>
      <c r="O74" s="293">
        <v>0</v>
      </c>
      <c r="P74" s="293">
        <v>0</v>
      </c>
      <c r="Q74" s="293">
        <v>0</v>
      </c>
      <c r="R74" s="293">
        <v>0</v>
      </c>
      <c r="S74" s="293">
        <v>0</v>
      </c>
      <c r="T74" s="293">
        <v>0</v>
      </c>
      <c r="U74" s="293"/>
      <c r="V74" s="293"/>
      <c r="W74" s="293"/>
      <c r="X74" s="293"/>
      <c r="Y74" s="753">
        <f t="shared" ref="Y74:AA74" si="17">Y73</f>
        <v>0</v>
      </c>
      <c r="Z74" s="753">
        <f t="shared" si="17"/>
        <v>0</v>
      </c>
      <c r="AA74" s="753">
        <f t="shared" si="17"/>
        <v>1</v>
      </c>
      <c r="AB74" s="402">
        <f t="shared" ref="AB74" si="18">AB73</f>
        <v>0</v>
      </c>
      <c r="AC74" s="402">
        <f t="shared" ref="AC74" si="19">AC73</f>
        <v>0</v>
      </c>
      <c r="AD74" s="402">
        <f t="shared" ref="AD74" si="20">AD73</f>
        <v>0</v>
      </c>
      <c r="AE74" s="402">
        <f t="shared" ref="AE74" si="21">AE73</f>
        <v>0</v>
      </c>
      <c r="AF74" s="402">
        <f t="shared" ref="AF74" si="22">AF73</f>
        <v>0</v>
      </c>
      <c r="AG74" s="402">
        <f t="shared" ref="AG74" si="23">AG73</f>
        <v>0</v>
      </c>
      <c r="AH74" s="402">
        <f t="shared" ref="AH74" si="24">AH73</f>
        <v>0</v>
      </c>
      <c r="AI74" s="402">
        <f t="shared" ref="AI74" si="25">AI73</f>
        <v>0</v>
      </c>
      <c r="AJ74" s="402">
        <f t="shared" ref="AJ74" si="26">AJ73</f>
        <v>0</v>
      </c>
      <c r="AK74" s="402">
        <f t="shared" ref="AK74" si="27">AK73</f>
        <v>0</v>
      </c>
      <c r="AL74" s="402">
        <f t="shared" ref="AL74" si="28">AL73</f>
        <v>0</v>
      </c>
      <c r="AM74" s="295"/>
    </row>
    <row r="75" spans="1:39" ht="16" outlineLevel="1">
      <c r="B75" s="313"/>
      <c r="C75" s="303"/>
      <c r="D75" s="289"/>
      <c r="E75" s="289"/>
      <c r="F75" s="289"/>
      <c r="G75" s="289"/>
      <c r="H75" s="289"/>
      <c r="I75" s="289"/>
      <c r="J75" s="289"/>
      <c r="K75" s="289"/>
      <c r="L75" s="289"/>
      <c r="M75" s="289"/>
      <c r="N75" s="289"/>
      <c r="O75" s="289"/>
      <c r="P75" s="289"/>
      <c r="Q75" s="289"/>
      <c r="R75" s="289"/>
      <c r="S75" s="289"/>
      <c r="T75" s="289"/>
      <c r="U75" s="289"/>
      <c r="V75" s="289"/>
      <c r="W75" s="289"/>
      <c r="X75" s="289"/>
      <c r="Y75" s="403"/>
      <c r="Z75" s="412"/>
      <c r="AA75" s="412"/>
      <c r="AB75" s="412"/>
      <c r="AC75" s="412"/>
      <c r="AD75" s="412"/>
      <c r="AE75" s="412"/>
      <c r="AF75" s="412"/>
      <c r="AG75" s="412"/>
      <c r="AH75" s="412"/>
      <c r="AI75" s="412"/>
      <c r="AJ75" s="412"/>
      <c r="AK75" s="412"/>
      <c r="AL75" s="412"/>
      <c r="AM75" s="304"/>
    </row>
    <row r="76" spans="1:39" ht="16" hidden="1" outlineLevel="1">
      <c r="B76" s="511"/>
      <c r="C76" s="289"/>
      <c r="D76" s="293"/>
      <c r="E76" s="293"/>
      <c r="F76" s="293"/>
      <c r="G76" s="293"/>
      <c r="H76" s="293"/>
      <c r="I76" s="293"/>
      <c r="J76" s="293"/>
      <c r="K76" s="293"/>
      <c r="L76" s="293"/>
      <c r="M76" s="293"/>
      <c r="N76" s="293"/>
      <c r="O76" s="293"/>
      <c r="P76" s="293"/>
      <c r="Q76" s="293"/>
      <c r="R76" s="293"/>
      <c r="S76" s="293"/>
      <c r="T76" s="293"/>
      <c r="U76" s="293"/>
      <c r="V76" s="293"/>
      <c r="W76" s="293"/>
      <c r="X76" s="293"/>
      <c r="Y76" s="401"/>
      <c r="Z76" s="401"/>
      <c r="AA76" s="401"/>
      <c r="AB76" s="401"/>
      <c r="AC76" s="401"/>
      <c r="AD76" s="401"/>
      <c r="AE76" s="401"/>
      <c r="AF76" s="406"/>
      <c r="AG76" s="406"/>
      <c r="AH76" s="406"/>
      <c r="AI76" s="406"/>
      <c r="AJ76" s="406"/>
      <c r="AK76" s="406"/>
      <c r="AL76" s="406"/>
      <c r="AM76" s="294"/>
    </row>
    <row r="77" spans="1:39" ht="16" hidden="1" outlineLevel="1">
      <c r="B77" s="511"/>
      <c r="C77" s="289"/>
      <c r="D77" s="293"/>
      <c r="E77" s="293"/>
      <c r="F77" s="293"/>
      <c r="G77" s="293"/>
      <c r="H77" s="293"/>
      <c r="I77" s="293"/>
      <c r="J77" s="293"/>
      <c r="K77" s="293"/>
      <c r="L77" s="293"/>
      <c r="M77" s="293"/>
      <c r="N77" s="293"/>
      <c r="O77" s="293"/>
      <c r="P77" s="293"/>
      <c r="Q77" s="293"/>
      <c r="R77" s="293"/>
      <c r="S77" s="293"/>
      <c r="T77" s="293"/>
      <c r="U77" s="293"/>
      <c r="V77" s="293"/>
      <c r="W77" s="293"/>
      <c r="X77" s="293"/>
      <c r="Y77" s="402"/>
      <c r="Z77" s="402"/>
      <c r="AA77" s="402"/>
      <c r="AB77" s="402"/>
      <c r="AC77" s="402"/>
      <c r="AD77" s="402"/>
      <c r="AE77" s="402"/>
      <c r="AF77" s="402"/>
      <c r="AG77" s="402"/>
      <c r="AH77" s="402"/>
      <c r="AI77" s="402"/>
      <c r="AJ77" s="402"/>
      <c r="AK77" s="402"/>
      <c r="AL77" s="402"/>
      <c r="AM77" s="295"/>
    </row>
    <row r="78" spans="1:39" ht="16" hidden="1" outlineLevel="1">
      <c r="B78" s="511"/>
      <c r="C78" s="303"/>
      <c r="D78" s="289"/>
      <c r="E78" s="289"/>
      <c r="F78" s="289"/>
      <c r="G78" s="289"/>
      <c r="H78" s="289"/>
      <c r="I78" s="289"/>
      <c r="J78" s="289"/>
      <c r="K78" s="289"/>
      <c r="L78" s="289"/>
      <c r="M78" s="289"/>
      <c r="N78" s="289"/>
      <c r="O78" s="289"/>
      <c r="P78" s="289"/>
      <c r="Q78" s="289"/>
      <c r="R78" s="289"/>
      <c r="S78" s="289"/>
      <c r="T78" s="289"/>
      <c r="U78" s="289"/>
      <c r="V78" s="289"/>
      <c r="W78" s="289"/>
      <c r="X78" s="289"/>
      <c r="Y78" s="413"/>
      <c r="Z78" s="413"/>
      <c r="AA78" s="403"/>
      <c r="AB78" s="403"/>
      <c r="AC78" s="403"/>
      <c r="AD78" s="403"/>
      <c r="AE78" s="403"/>
      <c r="AF78" s="403"/>
      <c r="AG78" s="403"/>
      <c r="AH78" s="403"/>
      <c r="AI78" s="403"/>
      <c r="AJ78" s="403"/>
      <c r="AK78" s="403"/>
      <c r="AL78" s="403"/>
      <c r="AM78" s="304"/>
    </row>
    <row r="79" spans="1:39" ht="34" outlineLevel="1">
      <c r="A79" s="513">
        <v>13</v>
      </c>
      <c r="B79" s="511" t="s">
        <v>98</v>
      </c>
      <c r="C79" s="289" t="s">
        <v>17</v>
      </c>
      <c r="D79" s="293">
        <v>128764</v>
      </c>
      <c r="E79" s="293">
        <v>128764</v>
      </c>
      <c r="F79" s="293">
        <v>128764</v>
      </c>
      <c r="G79" s="293">
        <v>128764</v>
      </c>
      <c r="H79" s="293">
        <v>128764</v>
      </c>
      <c r="I79" s="293">
        <v>128764</v>
      </c>
      <c r="J79" s="293">
        <v>128764</v>
      </c>
      <c r="K79" s="293">
        <v>128764</v>
      </c>
      <c r="L79" s="293">
        <v>127927</v>
      </c>
      <c r="M79" s="293">
        <v>13927</v>
      </c>
      <c r="N79" s="293">
        <v>12</v>
      </c>
      <c r="O79" s="293">
        <v>30</v>
      </c>
      <c r="P79" s="293">
        <v>30</v>
      </c>
      <c r="Q79" s="293">
        <v>30</v>
      </c>
      <c r="R79" s="293">
        <v>30</v>
      </c>
      <c r="S79" s="293">
        <v>30</v>
      </c>
      <c r="T79" s="293">
        <v>30</v>
      </c>
      <c r="U79" s="293">
        <v>30</v>
      </c>
      <c r="V79" s="293">
        <v>30</v>
      </c>
      <c r="W79" s="293">
        <v>29</v>
      </c>
      <c r="X79" s="293">
        <v>4</v>
      </c>
      <c r="Y79" s="760"/>
      <c r="Z79" s="760"/>
      <c r="AA79" s="760">
        <v>1</v>
      </c>
      <c r="AB79" s="401"/>
      <c r="AC79" s="401"/>
      <c r="AD79" s="401"/>
      <c r="AE79" s="401"/>
      <c r="AF79" s="406"/>
      <c r="AG79" s="406"/>
      <c r="AH79" s="406"/>
      <c r="AI79" s="406"/>
      <c r="AJ79" s="406"/>
      <c r="AK79" s="406"/>
      <c r="AL79" s="406"/>
      <c r="AM79" s="294">
        <f>SUM(Y79:AL79)</f>
        <v>1</v>
      </c>
    </row>
    <row r="80" spans="1:39" ht="17" outlineLevel="1">
      <c r="B80" s="511" t="s">
        <v>253</v>
      </c>
      <c r="C80" s="289" t="s">
        <v>155</v>
      </c>
      <c r="D80" s="293">
        <v>0</v>
      </c>
      <c r="E80" s="293">
        <v>0</v>
      </c>
      <c r="F80" s="293">
        <v>0</v>
      </c>
      <c r="G80" s="293">
        <v>0</v>
      </c>
      <c r="H80" s="293">
        <v>0</v>
      </c>
      <c r="I80" s="293">
        <v>0</v>
      </c>
      <c r="J80" s="293"/>
      <c r="K80" s="293"/>
      <c r="L80" s="293"/>
      <c r="M80" s="293"/>
      <c r="N80" s="293">
        <f>N79</f>
        <v>12</v>
      </c>
      <c r="O80" s="293">
        <v>0</v>
      </c>
      <c r="P80" s="293">
        <v>0</v>
      </c>
      <c r="Q80" s="293">
        <v>0</v>
      </c>
      <c r="R80" s="293">
        <v>0</v>
      </c>
      <c r="S80" s="293">
        <v>0</v>
      </c>
      <c r="T80" s="293">
        <v>0</v>
      </c>
      <c r="U80" s="293"/>
      <c r="V80" s="293"/>
      <c r="W80" s="293"/>
      <c r="X80" s="293"/>
      <c r="Y80" s="753">
        <f t="shared" ref="Y80:AA80" si="29">Y79</f>
        <v>0</v>
      </c>
      <c r="Z80" s="753">
        <f t="shared" si="29"/>
        <v>0</v>
      </c>
      <c r="AA80" s="753">
        <f t="shared" si="29"/>
        <v>1</v>
      </c>
      <c r="AB80" s="402">
        <f t="shared" ref="AB80:AL80" si="30">AB79</f>
        <v>0</v>
      </c>
      <c r="AC80" s="402">
        <f t="shared" si="30"/>
        <v>0</v>
      </c>
      <c r="AD80" s="402">
        <f t="shared" si="30"/>
        <v>0</v>
      </c>
      <c r="AE80" s="402">
        <f t="shared" si="30"/>
        <v>0</v>
      </c>
      <c r="AF80" s="402">
        <f t="shared" si="30"/>
        <v>0</v>
      </c>
      <c r="AG80" s="402">
        <f t="shared" si="30"/>
        <v>0</v>
      </c>
      <c r="AH80" s="402">
        <f t="shared" si="30"/>
        <v>0</v>
      </c>
      <c r="AI80" s="402">
        <f t="shared" si="30"/>
        <v>0</v>
      </c>
      <c r="AJ80" s="402">
        <f t="shared" si="30"/>
        <v>0</v>
      </c>
      <c r="AK80" s="402">
        <f t="shared" si="30"/>
        <v>0</v>
      </c>
      <c r="AL80" s="402">
        <f t="shared" si="30"/>
        <v>0</v>
      </c>
      <c r="AM80" s="304"/>
    </row>
    <row r="81" spans="1:40" ht="16" outlineLevel="1">
      <c r="B81" s="511"/>
      <c r="C81" s="303"/>
      <c r="D81" s="736"/>
      <c r="E81" s="736"/>
      <c r="F81" s="736"/>
      <c r="G81" s="736"/>
      <c r="H81" s="736"/>
      <c r="I81" s="736"/>
      <c r="J81" s="736"/>
      <c r="K81" s="736"/>
      <c r="L81" s="736"/>
      <c r="M81" s="736"/>
      <c r="N81" s="736"/>
      <c r="O81" s="736"/>
      <c r="P81" s="736"/>
      <c r="Q81" s="736"/>
      <c r="R81" s="736"/>
      <c r="S81" s="736"/>
      <c r="T81" s="736"/>
      <c r="U81" s="736"/>
      <c r="V81" s="736"/>
      <c r="W81" s="736"/>
      <c r="X81" s="736"/>
      <c r="Y81" s="754"/>
      <c r="Z81" s="754"/>
      <c r="AA81" s="754"/>
      <c r="AB81" s="403"/>
      <c r="AC81" s="403"/>
      <c r="AD81" s="403"/>
      <c r="AE81" s="403"/>
      <c r="AF81" s="403"/>
      <c r="AG81" s="403"/>
      <c r="AH81" s="403"/>
      <c r="AI81" s="403"/>
      <c r="AJ81" s="403"/>
      <c r="AK81" s="403"/>
      <c r="AL81" s="403"/>
      <c r="AM81" s="304"/>
    </row>
    <row r="82" spans="1:40" ht="16" outlineLevel="1">
      <c r="B82" s="286" t="s">
        <v>99</v>
      </c>
      <c r="C82" s="287"/>
      <c r="D82" s="288"/>
      <c r="E82" s="288"/>
      <c r="F82" s="288"/>
      <c r="G82" s="288"/>
      <c r="H82" s="288"/>
      <c r="I82" s="288"/>
      <c r="J82" s="288"/>
      <c r="K82" s="288"/>
      <c r="L82" s="288"/>
      <c r="M82" s="288"/>
      <c r="N82" s="288"/>
      <c r="O82" s="288"/>
      <c r="P82" s="287"/>
      <c r="Q82" s="287"/>
      <c r="R82" s="287"/>
      <c r="S82" s="287"/>
      <c r="T82" s="287"/>
      <c r="U82" s="287"/>
      <c r="V82" s="287"/>
      <c r="W82" s="287"/>
      <c r="X82" s="287"/>
      <c r="Y82" s="405"/>
      <c r="Z82" s="405"/>
      <c r="AA82" s="405"/>
      <c r="AB82" s="405"/>
      <c r="AC82" s="405"/>
      <c r="AD82" s="405"/>
      <c r="AE82" s="405"/>
      <c r="AF82" s="405"/>
      <c r="AG82" s="405"/>
      <c r="AH82" s="405"/>
      <c r="AI82" s="405"/>
      <c r="AJ82" s="405"/>
      <c r="AK82" s="405"/>
      <c r="AL82" s="405"/>
      <c r="AM82" s="290"/>
    </row>
    <row r="83" spans="1:40" ht="17" outlineLevel="1">
      <c r="A83" s="513">
        <v>14</v>
      </c>
      <c r="B83" s="313" t="s">
        <v>100</v>
      </c>
      <c r="C83" s="289" t="s">
        <v>17</v>
      </c>
      <c r="D83" s="293">
        <v>249268</v>
      </c>
      <c r="E83" s="293">
        <v>205205</v>
      </c>
      <c r="F83" s="293">
        <v>198336</v>
      </c>
      <c r="G83" s="293">
        <v>191468</v>
      </c>
      <c r="H83" s="293">
        <v>186998</v>
      </c>
      <c r="I83" s="293">
        <v>186998</v>
      </c>
      <c r="J83" s="293">
        <v>173413</v>
      </c>
      <c r="K83" s="293">
        <v>167165</v>
      </c>
      <c r="L83" s="293">
        <v>108510</v>
      </c>
      <c r="M83" s="293">
        <v>108016</v>
      </c>
      <c r="N83" s="293">
        <v>12</v>
      </c>
      <c r="O83" s="293">
        <v>27</v>
      </c>
      <c r="P83" s="293">
        <v>24</v>
      </c>
      <c r="Q83" s="293">
        <v>24</v>
      </c>
      <c r="R83" s="293">
        <v>24</v>
      </c>
      <c r="S83" s="293">
        <v>24</v>
      </c>
      <c r="T83" s="293">
        <v>24</v>
      </c>
      <c r="U83" s="293">
        <v>23</v>
      </c>
      <c r="V83" s="293">
        <v>23</v>
      </c>
      <c r="W83" s="293">
        <v>20</v>
      </c>
      <c r="X83" s="293">
        <v>19</v>
      </c>
      <c r="Y83" s="779">
        <v>1</v>
      </c>
      <c r="Z83" s="401"/>
      <c r="AA83" s="401"/>
      <c r="AB83" s="401"/>
      <c r="AC83" s="401"/>
      <c r="AD83" s="401"/>
      <c r="AE83" s="401"/>
      <c r="AF83" s="401"/>
      <c r="AG83" s="401"/>
      <c r="AH83" s="401"/>
      <c r="AI83" s="401"/>
      <c r="AJ83" s="401"/>
      <c r="AK83" s="401"/>
      <c r="AL83" s="401"/>
      <c r="AM83" s="294">
        <f>SUM(Y83:AL83)</f>
        <v>1</v>
      </c>
    </row>
    <row r="84" spans="1:40" ht="16" outlineLevel="1">
      <c r="B84" s="292" t="s">
        <v>253</v>
      </c>
      <c r="C84" s="289" t="s">
        <v>155</v>
      </c>
      <c r="D84" s="293">
        <v>0</v>
      </c>
      <c r="E84" s="293">
        <v>0</v>
      </c>
      <c r="F84" s="293">
        <v>0</v>
      </c>
      <c r="G84" s="293">
        <v>0</v>
      </c>
      <c r="H84" s="293">
        <v>0</v>
      </c>
      <c r="I84" s="293">
        <v>0</v>
      </c>
      <c r="J84" s="293"/>
      <c r="K84" s="293"/>
      <c r="L84" s="293"/>
      <c r="M84" s="293"/>
      <c r="N84" s="293">
        <f>N83</f>
        <v>12</v>
      </c>
      <c r="O84" s="293">
        <v>0</v>
      </c>
      <c r="P84" s="293">
        <v>0</v>
      </c>
      <c r="Q84" s="293">
        <v>0</v>
      </c>
      <c r="R84" s="293">
        <v>0</v>
      </c>
      <c r="S84" s="293">
        <v>0</v>
      </c>
      <c r="T84" s="293">
        <v>0</v>
      </c>
      <c r="U84" s="293"/>
      <c r="V84" s="293"/>
      <c r="W84" s="293"/>
      <c r="X84" s="293"/>
      <c r="Y84" s="753">
        <f t="shared" ref="Y84" si="31">Y83</f>
        <v>1</v>
      </c>
      <c r="Z84" s="402">
        <f t="shared" ref="Z84" si="32">Z83</f>
        <v>0</v>
      </c>
      <c r="AA84" s="402">
        <f t="shared" ref="AA84" si="33">AA83</f>
        <v>0</v>
      </c>
      <c r="AB84" s="402">
        <f t="shared" ref="AB84" si="34">AB83</f>
        <v>0</v>
      </c>
      <c r="AC84" s="402">
        <f t="shared" ref="AC84" si="35">AC83</f>
        <v>0</v>
      </c>
      <c r="AD84" s="402">
        <f>AD83</f>
        <v>0</v>
      </c>
      <c r="AE84" s="402">
        <f t="shared" ref="AE84" si="36">AE83</f>
        <v>0</v>
      </c>
      <c r="AF84" s="402">
        <f t="shared" ref="AF84" si="37">AF83</f>
        <v>0</v>
      </c>
      <c r="AG84" s="402">
        <f t="shared" ref="AG84" si="38">AG83</f>
        <v>0</v>
      </c>
      <c r="AH84" s="402">
        <f t="shared" ref="AH84" si="39">AH83</f>
        <v>0</v>
      </c>
      <c r="AI84" s="402">
        <f t="shared" ref="AI84" si="40">AI83</f>
        <v>0</v>
      </c>
      <c r="AJ84" s="402">
        <f t="shared" ref="AJ84" si="41">AJ83</f>
        <v>0</v>
      </c>
      <c r="AK84" s="402">
        <f t="shared" ref="AK84" si="42">AK83</f>
        <v>0</v>
      </c>
      <c r="AL84" s="402">
        <f t="shared" ref="AL84" si="43">AL83</f>
        <v>0</v>
      </c>
      <c r="AM84" s="295"/>
    </row>
    <row r="85" spans="1:40" s="506" customFormat="1" ht="16" outlineLevel="1">
      <c r="A85" s="514"/>
      <c r="B85" s="292"/>
      <c r="C85" s="289"/>
      <c r="D85" s="289"/>
      <c r="E85" s="289"/>
      <c r="F85" s="289"/>
      <c r="G85" s="289"/>
      <c r="H85" s="289"/>
      <c r="I85" s="289"/>
      <c r="J85" s="289"/>
      <c r="K85" s="289"/>
      <c r="L85" s="289"/>
      <c r="M85" s="289"/>
      <c r="N85" s="459"/>
      <c r="O85" s="289"/>
      <c r="P85" s="289"/>
      <c r="Q85" s="289"/>
      <c r="R85" s="289"/>
      <c r="S85" s="289"/>
      <c r="T85" s="289"/>
      <c r="U85" s="289"/>
      <c r="V85" s="289"/>
      <c r="W85" s="289"/>
      <c r="X85" s="289"/>
      <c r="Y85" s="402"/>
      <c r="Z85" s="402"/>
      <c r="AA85" s="402"/>
      <c r="AB85" s="402"/>
      <c r="AC85" s="402"/>
      <c r="AD85" s="402"/>
      <c r="AE85" s="402"/>
      <c r="AF85" s="402"/>
      <c r="AG85" s="402"/>
      <c r="AH85" s="402"/>
      <c r="AI85" s="402"/>
      <c r="AJ85" s="402"/>
      <c r="AK85" s="402"/>
      <c r="AL85" s="402"/>
      <c r="AM85" s="507"/>
      <c r="AN85" s="620"/>
    </row>
    <row r="86" spans="1:40" s="307" customFormat="1" ht="16" hidden="1" outlineLevel="1">
      <c r="A86" s="514"/>
      <c r="B86" s="286"/>
      <c r="C86" s="289"/>
      <c r="D86" s="289"/>
      <c r="E86" s="289"/>
      <c r="F86" s="289"/>
      <c r="G86" s="289"/>
      <c r="H86" s="289"/>
      <c r="I86" s="289"/>
      <c r="J86" s="289"/>
      <c r="K86" s="289"/>
      <c r="L86" s="289"/>
      <c r="M86" s="289"/>
      <c r="N86" s="289"/>
      <c r="O86" s="289"/>
      <c r="P86" s="289"/>
      <c r="Q86" s="289"/>
      <c r="R86" s="289"/>
      <c r="S86" s="289"/>
      <c r="T86" s="289"/>
      <c r="U86" s="289"/>
      <c r="V86" s="289"/>
      <c r="W86" s="289"/>
      <c r="X86" s="289"/>
      <c r="Y86" s="403"/>
      <c r="Z86" s="403"/>
      <c r="AA86" s="403"/>
      <c r="AB86" s="403"/>
      <c r="AC86" s="403"/>
      <c r="AD86" s="403"/>
      <c r="AE86" s="407"/>
      <c r="AF86" s="407"/>
      <c r="AG86" s="407"/>
      <c r="AH86" s="407"/>
      <c r="AI86" s="407"/>
      <c r="AJ86" s="407"/>
      <c r="AK86" s="407"/>
      <c r="AL86" s="407"/>
      <c r="AM86" s="508"/>
      <c r="AN86" s="621"/>
    </row>
    <row r="87" spans="1:40" ht="16" hidden="1" outlineLevel="1">
      <c r="B87" s="292"/>
      <c r="C87" s="289"/>
      <c r="D87" s="293"/>
      <c r="E87" s="293"/>
      <c r="F87" s="293"/>
      <c r="G87" s="293"/>
      <c r="H87" s="293"/>
      <c r="I87" s="293"/>
      <c r="J87" s="293"/>
      <c r="K87" s="293"/>
      <c r="L87" s="293"/>
      <c r="M87" s="293"/>
      <c r="N87" s="293"/>
      <c r="O87" s="293"/>
      <c r="P87" s="293"/>
      <c r="Q87" s="293"/>
      <c r="R87" s="293"/>
      <c r="S87" s="293"/>
      <c r="T87" s="293"/>
      <c r="U87" s="293"/>
      <c r="V87" s="293"/>
      <c r="W87" s="293"/>
      <c r="X87" s="293"/>
      <c r="Y87" s="401"/>
      <c r="Z87" s="401"/>
      <c r="AA87" s="401"/>
      <c r="AB87" s="401"/>
      <c r="AC87" s="401"/>
      <c r="AD87" s="401"/>
      <c r="AE87" s="401"/>
      <c r="AF87" s="401"/>
      <c r="AG87" s="401"/>
      <c r="AH87" s="401"/>
      <c r="AI87" s="401"/>
      <c r="AJ87" s="401"/>
      <c r="AK87" s="401"/>
      <c r="AL87" s="401"/>
      <c r="AM87" s="294"/>
    </row>
    <row r="88" spans="1:40" ht="16" hidden="1" outlineLevel="1">
      <c r="B88" s="292"/>
      <c r="C88" s="289"/>
      <c r="D88" s="293"/>
      <c r="E88" s="293"/>
      <c r="F88" s="293"/>
      <c r="G88" s="293"/>
      <c r="H88" s="293"/>
      <c r="I88" s="293"/>
      <c r="J88" s="293"/>
      <c r="K88" s="293"/>
      <c r="L88" s="293"/>
      <c r="M88" s="293"/>
      <c r="N88" s="293"/>
      <c r="O88" s="293"/>
      <c r="P88" s="293"/>
      <c r="Q88" s="293"/>
      <c r="R88" s="293"/>
      <c r="S88" s="293"/>
      <c r="T88" s="293"/>
      <c r="U88" s="293"/>
      <c r="V88" s="293"/>
      <c r="W88" s="293"/>
      <c r="X88" s="293"/>
      <c r="Y88" s="402"/>
      <c r="Z88" s="402"/>
      <c r="AA88" s="402"/>
      <c r="AB88" s="402"/>
      <c r="AC88" s="402"/>
      <c r="AD88" s="402"/>
      <c r="AE88" s="402"/>
      <c r="AF88" s="402"/>
      <c r="AG88" s="402"/>
      <c r="AH88" s="402"/>
      <c r="AI88" s="402"/>
      <c r="AJ88" s="402"/>
      <c r="AK88" s="402"/>
      <c r="AL88" s="402"/>
      <c r="AM88" s="295"/>
    </row>
    <row r="89" spans="1:40" ht="16" hidden="1" outlineLevel="1">
      <c r="B89" s="313"/>
      <c r="C89" s="303"/>
      <c r="D89" s="289"/>
      <c r="E89" s="289"/>
      <c r="F89" s="289"/>
      <c r="G89" s="289"/>
      <c r="H89" s="289"/>
      <c r="I89" s="289"/>
      <c r="J89" s="289"/>
      <c r="K89" s="289"/>
      <c r="L89" s="289"/>
      <c r="M89" s="289"/>
      <c r="N89" s="289"/>
      <c r="O89" s="289"/>
      <c r="P89" s="289"/>
      <c r="Q89" s="289"/>
      <c r="R89" s="289"/>
      <c r="S89" s="289"/>
      <c r="T89" s="289"/>
      <c r="U89" s="289"/>
      <c r="V89" s="289"/>
      <c r="W89" s="289"/>
      <c r="X89" s="289"/>
      <c r="Y89" s="403"/>
      <c r="Z89" s="403"/>
      <c r="AA89" s="403"/>
      <c r="AB89" s="403"/>
      <c r="AC89" s="403"/>
      <c r="AD89" s="403"/>
      <c r="AE89" s="403"/>
      <c r="AF89" s="403"/>
      <c r="AG89" s="403"/>
      <c r="AH89" s="403"/>
      <c r="AI89" s="403"/>
      <c r="AJ89" s="403"/>
      <c r="AK89" s="403"/>
      <c r="AL89" s="403"/>
      <c r="AM89" s="304"/>
    </row>
    <row r="90" spans="1:40" s="281" customFormat="1" ht="16" hidden="1" outlineLevel="1">
      <c r="A90" s="513"/>
      <c r="B90" s="322"/>
      <c r="C90" s="289"/>
      <c r="D90" s="293"/>
      <c r="E90" s="293"/>
      <c r="F90" s="293"/>
      <c r="G90" s="293"/>
      <c r="H90" s="293"/>
      <c r="I90" s="293"/>
      <c r="J90" s="293"/>
      <c r="K90" s="293"/>
      <c r="L90" s="293"/>
      <c r="M90" s="293"/>
      <c r="N90" s="293"/>
      <c r="O90" s="293"/>
      <c r="P90" s="293"/>
      <c r="Q90" s="293"/>
      <c r="R90" s="293"/>
      <c r="S90" s="293"/>
      <c r="T90" s="293"/>
      <c r="U90" s="293"/>
      <c r="V90" s="293"/>
      <c r="W90" s="293"/>
      <c r="X90" s="293"/>
      <c r="Y90" s="401"/>
      <c r="Z90" s="401"/>
      <c r="AA90" s="401"/>
      <c r="AB90" s="401"/>
      <c r="AC90" s="401"/>
      <c r="AD90" s="401"/>
      <c r="AE90" s="401"/>
      <c r="AF90" s="401"/>
      <c r="AG90" s="401"/>
      <c r="AH90" s="401"/>
      <c r="AI90" s="401"/>
      <c r="AJ90" s="401"/>
      <c r="AK90" s="401"/>
      <c r="AL90" s="401"/>
      <c r="AM90" s="294"/>
    </row>
    <row r="91" spans="1:40" s="281" customFormat="1" ht="16" hidden="1" outlineLevel="1">
      <c r="A91" s="513"/>
      <c r="B91" s="322"/>
      <c r="C91" s="289"/>
      <c r="D91" s="293"/>
      <c r="E91" s="293"/>
      <c r="F91" s="293"/>
      <c r="G91" s="293"/>
      <c r="H91" s="293"/>
      <c r="I91" s="293"/>
      <c r="J91" s="293"/>
      <c r="K91" s="293"/>
      <c r="L91" s="293"/>
      <c r="M91" s="293"/>
      <c r="N91" s="293"/>
      <c r="O91" s="293"/>
      <c r="P91" s="293"/>
      <c r="Q91" s="293"/>
      <c r="R91" s="293"/>
      <c r="S91" s="293"/>
      <c r="T91" s="293"/>
      <c r="U91" s="293"/>
      <c r="V91" s="293"/>
      <c r="W91" s="293"/>
      <c r="X91" s="293"/>
      <c r="Y91" s="402"/>
      <c r="Z91" s="402"/>
      <c r="AA91" s="402"/>
      <c r="AB91" s="402"/>
      <c r="AC91" s="402"/>
      <c r="AD91" s="402"/>
      <c r="AE91" s="402"/>
      <c r="AF91" s="402"/>
      <c r="AG91" s="402"/>
      <c r="AH91" s="402"/>
      <c r="AI91" s="402"/>
      <c r="AJ91" s="402"/>
      <c r="AK91" s="402"/>
      <c r="AL91" s="402"/>
      <c r="AM91" s="295"/>
    </row>
    <row r="92" spans="1:40" s="281" customFormat="1" ht="16" hidden="1" outlineLevel="1">
      <c r="A92" s="513"/>
      <c r="B92" s="322"/>
      <c r="C92" s="289"/>
      <c r="D92" s="289"/>
      <c r="E92" s="289"/>
      <c r="F92" s="289"/>
      <c r="G92" s="289"/>
      <c r="H92" s="289"/>
      <c r="I92" s="289"/>
      <c r="J92" s="289"/>
      <c r="K92" s="289"/>
      <c r="L92" s="289"/>
      <c r="M92" s="289"/>
      <c r="N92" s="289"/>
      <c r="O92" s="289"/>
      <c r="P92" s="289"/>
      <c r="Q92" s="289"/>
      <c r="R92" s="289"/>
      <c r="S92" s="289"/>
      <c r="T92" s="289"/>
      <c r="U92" s="289"/>
      <c r="V92" s="289"/>
      <c r="W92" s="289"/>
      <c r="X92" s="289"/>
      <c r="Y92" s="403"/>
      <c r="Z92" s="403"/>
      <c r="AA92" s="403"/>
      <c r="AB92" s="403"/>
      <c r="AC92" s="403"/>
      <c r="AD92" s="403"/>
      <c r="AE92" s="407"/>
      <c r="AF92" s="407"/>
      <c r="AG92" s="407"/>
      <c r="AH92" s="407"/>
      <c r="AI92" s="407"/>
      <c r="AJ92" s="407"/>
      <c r="AK92" s="407"/>
      <c r="AL92" s="407"/>
      <c r="AM92" s="311"/>
    </row>
    <row r="93" spans="1:40" ht="16" hidden="1" outlineLevel="1">
      <c r="B93" s="510"/>
      <c r="C93" s="318"/>
      <c r="D93" s="288"/>
      <c r="E93" s="287"/>
      <c r="F93" s="287"/>
      <c r="G93" s="287"/>
      <c r="H93" s="287"/>
      <c r="I93" s="287"/>
      <c r="J93" s="287"/>
      <c r="K93" s="287"/>
      <c r="L93" s="287"/>
      <c r="M93" s="287"/>
      <c r="N93" s="288"/>
      <c r="O93" s="287"/>
      <c r="P93" s="287"/>
      <c r="Q93" s="287"/>
      <c r="R93" s="287"/>
      <c r="S93" s="287"/>
      <c r="T93" s="287"/>
      <c r="U93" s="287"/>
      <c r="V93" s="287"/>
      <c r="W93" s="287"/>
      <c r="X93" s="287"/>
      <c r="Y93" s="405"/>
      <c r="Z93" s="405"/>
      <c r="AA93" s="405"/>
      <c r="AB93" s="405"/>
      <c r="AC93" s="405"/>
      <c r="AD93" s="405"/>
      <c r="AE93" s="405"/>
      <c r="AF93" s="405"/>
      <c r="AG93" s="405"/>
      <c r="AH93" s="405"/>
      <c r="AI93" s="405"/>
      <c r="AJ93" s="405"/>
      <c r="AK93" s="405"/>
      <c r="AL93" s="405"/>
      <c r="AM93" s="290"/>
    </row>
    <row r="94" spans="1:40" ht="16" hidden="1" outlineLevel="1">
      <c r="B94" s="511"/>
      <c r="C94" s="289"/>
      <c r="D94" s="293"/>
      <c r="E94" s="293"/>
      <c r="F94" s="293"/>
      <c r="G94" s="293"/>
      <c r="H94" s="293"/>
      <c r="I94" s="293"/>
      <c r="J94" s="293"/>
      <c r="K94" s="293"/>
      <c r="L94" s="293"/>
      <c r="M94" s="293"/>
      <c r="N94" s="293"/>
      <c r="O94" s="293"/>
      <c r="P94" s="293"/>
      <c r="Q94" s="293"/>
      <c r="R94" s="293"/>
      <c r="S94" s="293"/>
      <c r="T94" s="293"/>
      <c r="U94" s="293"/>
      <c r="V94" s="293"/>
      <c r="W94" s="293"/>
      <c r="X94" s="293"/>
      <c r="Y94" s="417"/>
      <c r="Z94" s="401"/>
      <c r="AA94" s="401"/>
      <c r="AB94" s="401"/>
      <c r="AC94" s="401"/>
      <c r="AD94" s="401"/>
      <c r="AE94" s="401"/>
      <c r="AF94" s="406"/>
      <c r="AG94" s="406"/>
      <c r="AH94" s="406"/>
      <c r="AI94" s="406"/>
      <c r="AJ94" s="406"/>
      <c r="AK94" s="406"/>
      <c r="AL94" s="406"/>
      <c r="AM94" s="294"/>
    </row>
    <row r="95" spans="1:40" ht="16" hidden="1" outlineLevel="1">
      <c r="B95" s="292"/>
      <c r="C95" s="289"/>
      <c r="D95" s="293"/>
      <c r="E95" s="293"/>
      <c r="F95" s="293"/>
      <c r="G95" s="293"/>
      <c r="H95" s="293"/>
      <c r="I95" s="293"/>
      <c r="J95" s="293"/>
      <c r="K95" s="293"/>
      <c r="L95" s="293"/>
      <c r="M95" s="293"/>
      <c r="N95" s="293"/>
      <c r="O95" s="293"/>
      <c r="P95" s="293"/>
      <c r="Q95" s="293"/>
      <c r="R95" s="293"/>
      <c r="S95" s="293"/>
      <c r="T95" s="293"/>
      <c r="U95" s="293"/>
      <c r="V95" s="293"/>
      <c r="W95" s="293"/>
      <c r="X95" s="293"/>
      <c r="Y95" s="402"/>
      <c r="Z95" s="402"/>
      <c r="AA95" s="402"/>
      <c r="AB95" s="402"/>
      <c r="AC95" s="402"/>
      <c r="AD95" s="402"/>
      <c r="AE95" s="402"/>
      <c r="AF95" s="402"/>
      <c r="AG95" s="402"/>
      <c r="AH95" s="402"/>
      <c r="AI95" s="402"/>
      <c r="AJ95" s="402"/>
      <c r="AK95" s="402"/>
      <c r="AL95" s="402"/>
      <c r="AM95" s="304"/>
    </row>
    <row r="96" spans="1:40" ht="16" hidden="1" outlineLevel="1">
      <c r="B96" s="292"/>
      <c r="C96" s="289"/>
      <c r="D96" s="289"/>
      <c r="E96" s="289"/>
      <c r="F96" s="289"/>
      <c r="G96" s="289"/>
      <c r="H96" s="289"/>
      <c r="I96" s="289"/>
      <c r="J96" s="289"/>
      <c r="K96" s="289"/>
      <c r="L96" s="289"/>
      <c r="M96" s="289"/>
      <c r="N96" s="289"/>
      <c r="O96" s="289"/>
      <c r="P96" s="289"/>
      <c r="Q96" s="289"/>
      <c r="R96" s="289"/>
      <c r="S96" s="289"/>
      <c r="T96" s="289"/>
      <c r="U96" s="289"/>
      <c r="V96" s="289"/>
      <c r="W96" s="289"/>
      <c r="X96" s="289"/>
      <c r="Y96" s="413"/>
      <c r="Z96" s="416"/>
      <c r="AA96" s="416"/>
      <c r="AB96" s="416"/>
      <c r="AC96" s="416"/>
      <c r="AD96" s="416"/>
      <c r="AE96" s="416"/>
      <c r="AF96" s="416"/>
      <c r="AG96" s="416"/>
      <c r="AH96" s="416"/>
      <c r="AI96" s="416"/>
      <c r="AJ96" s="416"/>
      <c r="AK96" s="416"/>
      <c r="AL96" s="416"/>
      <c r="AM96" s="304"/>
    </row>
    <row r="97" spans="1:39" ht="16" hidden="1" outlineLevel="1">
      <c r="B97" s="511"/>
      <c r="C97" s="289"/>
      <c r="D97" s="293"/>
      <c r="E97" s="293"/>
      <c r="F97" s="293"/>
      <c r="G97" s="293"/>
      <c r="H97" s="293"/>
      <c r="I97" s="293"/>
      <c r="J97" s="293"/>
      <c r="K97" s="293"/>
      <c r="L97" s="293"/>
      <c r="M97" s="293"/>
      <c r="N97" s="293"/>
      <c r="O97" s="293"/>
      <c r="P97" s="293"/>
      <c r="Q97" s="293"/>
      <c r="R97" s="293"/>
      <c r="S97" s="293"/>
      <c r="T97" s="293"/>
      <c r="U97" s="293"/>
      <c r="V97" s="293"/>
      <c r="W97" s="293"/>
      <c r="X97" s="293"/>
      <c r="Y97" s="417"/>
      <c r="Z97" s="401"/>
      <c r="AA97" s="401"/>
      <c r="AB97" s="401"/>
      <c r="AC97" s="401"/>
      <c r="AD97" s="401"/>
      <c r="AE97" s="401"/>
      <c r="AF97" s="406"/>
      <c r="AG97" s="406"/>
      <c r="AH97" s="406"/>
      <c r="AI97" s="406"/>
      <c r="AJ97" s="406"/>
      <c r="AK97" s="406"/>
      <c r="AL97" s="406"/>
      <c r="AM97" s="294"/>
    </row>
    <row r="98" spans="1:39" ht="16" hidden="1" outlineLevel="1">
      <c r="B98" s="292"/>
      <c r="C98" s="289"/>
      <c r="D98" s="293"/>
      <c r="E98" s="293"/>
      <c r="F98" s="293"/>
      <c r="G98" s="293"/>
      <c r="H98" s="293"/>
      <c r="I98" s="293"/>
      <c r="J98" s="293"/>
      <c r="K98" s="293"/>
      <c r="L98" s="293"/>
      <c r="M98" s="293"/>
      <c r="N98" s="293"/>
      <c r="O98" s="293"/>
      <c r="P98" s="293"/>
      <c r="Q98" s="293"/>
      <c r="R98" s="293"/>
      <c r="S98" s="293"/>
      <c r="T98" s="293"/>
      <c r="U98" s="293"/>
      <c r="V98" s="293"/>
      <c r="W98" s="293"/>
      <c r="X98" s="293"/>
      <c r="Y98" s="402"/>
      <c r="Z98" s="402"/>
      <c r="AA98" s="402"/>
      <c r="AB98" s="402"/>
      <c r="AC98" s="402"/>
      <c r="AD98" s="402"/>
      <c r="AE98" s="402"/>
      <c r="AF98" s="402"/>
      <c r="AG98" s="402"/>
      <c r="AH98" s="402"/>
      <c r="AI98" s="402"/>
      <c r="AJ98" s="402"/>
      <c r="AK98" s="402"/>
      <c r="AL98" s="402"/>
      <c r="AM98" s="304"/>
    </row>
    <row r="99" spans="1:39" ht="16" hidden="1" outlineLevel="1">
      <c r="B99" s="320"/>
      <c r="C99" s="289"/>
      <c r="D99" s="289"/>
      <c r="E99" s="289"/>
      <c r="F99" s="289"/>
      <c r="G99" s="289"/>
      <c r="H99" s="289"/>
      <c r="I99" s="289"/>
      <c r="J99" s="289"/>
      <c r="K99" s="289"/>
      <c r="L99" s="289"/>
      <c r="M99" s="289"/>
      <c r="N99" s="289"/>
      <c r="O99" s="289"/>
      <c r="P99" s="289"/>
      <c r="Q99" s="289"/>
      <c r="R99" s="289"/>
      <c r="S99" s="289"/>
      <c r="T99" s="289"/>
      <c r="U99" s="289"/>
      <c r="V99" s="289"/>
      <c r="W99" s="289"/>
      <c r="X99" s="289"/>
      <c r="Y99" s="414"/>
      <c r="Z99" s="415"/>
      <c r="AA99" s="415"/>
      <c r="AB99" s="415"/>
      <c r="AC99" s="415"/>
      <c r="AD99" s="415"/>
      <c r="AE99" s="415"/>
      <c r="AF99" s="415"/>
      <c r="AG99" s="415"/>
      <c r="AH99" s="415"/>
      <c r="AI99" s="415"/>
      <c r="AJ99" s="415"/>
      <c r="AK99" s="415"/>
      <c r="AL99" s="415"/>
      <c r="AM99" s="295"/>
    </row>
    <row r="100" spans="1:39" ht="16" hidden="1" outlineLevel="1">
      <c r="B100" s="511"/>
      <c r="C100" s="289"/>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7"/>
      <c r="Z100" s="401"/>
      <c r="AA100" s="401"/>
      <c r="AB100" s="401"/>
      <c r="AC100" s="401"/>
      <c r="AD100" s="401"/>
      <c r="AE100" s="401"/>
      <c r="AF100" s="406"/>
      <c r="AG100" s="406"/>
      <c r="AH100" s="406"/>
      <c r="AI100" s="406"/>
      <c r="AJ100" s="406"/>
      <c r="AK100" s="406"/>
      <c r="AL100" s="406"/>
      <c r="AM100" s="294"/>
    </row>
    <row r="101" spans="1:39" ht="16" hidden="1" outlineLevel="1">
      <c r="B101" s="292"/>
      <c r="C101" s="289"/>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402"/>
      <c r="Z101" s="402"/>
      <c r="AA101" s="402"/>
      <c r="AB101" s="402"/>
      <c r="AC101" s="402"/>
      <c r="AD101" s="402"/>
      <c r="AE101" s="402"/>
      <c r="AF101" s="402"/>
      <c r="AG101" s="402"/>
      <c r="AH101" s="402"/>
      <c r="AI101" s="402"/>
      <c r="AJ101" s="402"/>
      <c r="AK101" s="402"/>
      <c r="AL101" s="402"/>
      <c r="AM101" s="295"/>
    </row>
    <row r="102" spans="1:39" ht="16" hidden="1" outlineLevel="1">
      <c r="B102" s="320"/>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403"/>
      <c r="Z102" s="403"/>
      <c r="AA102" s="403"/>
      <c r="AB102" s="403"/>
      <c r="AC102" s="403"/>
      <c r="AD102" s="403"/>
      <c r="AE102" s="403"/>
      <c r="AF102" s="403"/>
      <c r="AG102" s="403"/>
      <c r="AH102" s="403"/>
      <c r="AI102" s="403"/>
      <c r="AJ102" s="403"/>
      <c r="AK102" s="403"/>
      <c r="AL102" s="403"/>
      <c r="AM102" s="304"/>
    </row>
    <row r="103" spans="1:39" ht="16" hidden="1" outlineLevel="1">
      <c r="B103" s="511"/>
      <c r="C103" s="289"/>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17"/>
      <c r="Z103" s="401"/>
      <c r="AA103" s="401"/>
      <c r="AB103" s="401"/>
      <c r="AC103" s="401"/>
      <c r="AD103" s="401"/>
      <c r="AE103" s="401"/>
      <c r="AF103" s="406"/>
      <c r="AG103" s="406"/>
      <c r="AH103" s="406"/>
      <c r="AI103" s="406"/>
      <c r="AJ103" s="406"/>
      <c r="AK103" s="406"/>
      <c r="AL103" s="406"/>
      <c r="AM103" s="294"/>
    </row>
    <row r="104" spans="1:39" ht="16" hidden="1" outlineLevel="1">
      <c r="B104" s="292"/>
      <c r="C104" s="289"/>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02"/>
      <c r="Z104" s="402"/>
      <c r="AA104" s="402"/>
      <c r="AB104" s="402"/>
      <c r="AC104" s="402"/>
      <c r="AD104" s="402"/>
      <c r="AE104" s="402"/>
      <c r="AF104" s="402"/>
      <c r="AG104" s="402"/>
      <c r="AH104" s="402"/>
      <c r="AI104" s="402"/>
      <c r="AJ104" s="402"/>
      <c r="AK104" s="402"/>
      <c r="AL104" s="402"/>
      <c r="AM104" s="304"/>
    </row>
    <row r="105" spans="1:39" ht="16" hidden="1" outlineLevel="1">
      <c r="B105" s="321"/>
      <c r="C105" s="298"/>
      <c r="D105" s="289"/>
      <c r="E105" s="289"/>
      <c r="F105" s="289"/>
      <c r="G105" s="289"/>
      <c r="H105" s="289"/>
      <c r="I105" s="289"/>
      <c r="J105" s="289"/>
      <c r="K105" s="289"/>
      <c r="L105" s="289"/>
      <c r="M105" s="289"/>
      <c r="N105" s="298"/>
      <c r="O105" s="289"/>
      <c r="P105" s="289"/>
      <c r="Q105" s="289"/>
      <c r="R105" s="289"/>
      <c r="S105" s="289"/>
      <c r="T105" s="289"/>
      <c r="U105" s="289"/>
      <c r="V105" s="289"/>
      <c r="W105" s="289"/>
      <c r="X105" s="289"/>
      <c r="Y105" s="403"/>
      <c r="Z105" s="403"/>
      <c r="AA105" s="403"/>
      <c r="AB105" s="403"/>
      <c r="AC105" s="403"/>
      <c r="AD105" s="403"/>
      <c r="AE105" s="403"/>
      <c r="AF105" s="403"/>
      <c r="AG105" s="403"/>
      <c r="AH105" s="403"/>
      <c r="AI105" s="403"/>
      <c r="AJ105" s="403"/>
      <c r="AK105" s="403"/>
      <c r="AL105" s="403"/>
      <c r="AM105" s="304"/>
    </row>
    <row r="106" spans="1:39" ht="16" outlineLevel="1">
      <c r="B106" s="509" t="s">
        <v>483</v>
      </c>
      <c r="C106" s="289"/>
      <c r="D106" s="289"/>
      <c r="E106" s="289"/>
      <c r="F106" s="289"/>
      <c r="G106" s="289"/>
      <c r="H106" s="289"/>
      <c r="I106" s="289"/>
      <c r="J106" s="289"/>
      <c r="K106" s="289"/>
      <c r="L106" s="289"/>
      <c r="M106" s="289"/>
      <c r="N106" s="289"/>
      <c r="O106" s="289"/>
      <c r="P106" s="289"/>
      <c r="Q106" s="289"/>
      <c r="R106" s="289"/>
      <c r="S106" s="289"/>
      <c r="T106" s="289"/>
      <c r="U106" s="289"/>
      <c r="V106" s="289"/>
      <c r="W106" s="289"/>
      <c r="X106" s="289"/>
      <c r="Y106" s="413"/>
      <c r="Z106" s="416"/>
      <c r="AA106" s="416"/>
      <c r="AB106" s="416"/>
      <c r="AC106" s="416"/>
      <c r="AD106" s="416"/>
      <c r="AE106" s="416"/>
      <c r="AF106" s="416"/>
      <c r="AG106" s="416"/>
      <c r="AH106" s="416"/>
      <c r="AI106" s="416"/>
      <c r="AJ106" s="416"/>
      <c r="AK106" s="416"/>
      <c r="AL106" s="416"/>
      <c r="AM106" s="304"/>
    </row>
    <row r="107" spans="1:39" ht="16" outlineLevel="1">
      <c r="B107" s="286" t="s">
        <v>479</v>
      </c>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413"/>
      <c r="Z107" s="416"/>
      <c r="AA107" s="416"/>
      <c r="AB107" s="416"/>
      <c r="AC107" s="416"/>
      <c r="AD107" s="416"/>
      <c r="AE107" s="416"/>
      <c r="AF107" s="416"/>
      <c r="AG107" s="416"/>
      <c r="AH107" s="416"/>
      <c r="AI107" s="416"/>
      <c r="AJ107" s="416"/>
      <c r="AK107" s="416"/>
      <c r="AL107" s="416"/>
      <c r="AM107" s="304"/>
    </row>
    <row r="108" spans="1:39" ht="17" outlineLevel="1">
      <c r="A108" s="513">
        <v>21</v>
      </c>
      <c r="B108" s="511" t="s">
        <v>105</v>
      </c>
      <c r="C108" s="289" t="s">
        <v>17</v>
      </c>
      <c r="D108" s="293">
        <v>588675</v>
      </c>
      <c r="E108" s="293">
        <v>583901</v>
      </c>
      <c r="F108" s="293">
        <v>583901</v>
      </c>
      <c r="G108" s="293">
        <v>583901</v>
      </c>
      <c r="H108" s="293">
        <v>583901</v>
      </c>
      <c r="I108" s="293">
        <v>583901</v>
      </c>
      <c r="J108" s="293">
        <v>583901</v>
      </c>
      <c r="K108" s="293">
        <v>583529</v>
      </c>
      <c r="L108" s="293">
        <v>583529</v>
      </c>
      <c r="M108" s="293">
        <v>583529</v>
      </c>
      <c r="N108" s="736"/>
      <c r="O108" s="293">
        <v>38</v>
      </c>
      <c r="P108" s="293">
        <v>37</v>
      </c>
      <c r="Q108" s="293">
        <v>37</v>
      </c>
      <c r="R108" s="293">
        <v>37</v>
      </c>
      <c r="S108" s="293">
        <v>37</v>
      </c>
      <c r="T108" s="293">
        <v>37</v>
      </c>
      <c r="U108" s="293">
        <v>37</v>
      </c>
      <c r="V108" s="293">
        <v>37</v>
      </c>
      <c r="W108" s="293">
        <v>37</v>
      </c>
      <c r="X108" s="293">
        <v>37</v>
      </c>
      <c r="Y108" s="779">
        <v>1</v>
      </c>
      <c r="Z108" s="401"/>
      <c r="AA108" s="401"/>
      <c r="AB108" s="401"/>
      <c r="AC108" s="401"/>
      <c r="AD108" s="401"/>
      <c r="AE108" s="401"/>
      <c r="AF108" s="401"/>
      <c r="AG108" s="401"/>
      <c r="AH108" s="401"/>
      <c r="AI108" s="401"/>
      <c r="AJ108" s="401"/>
      <c r="AK108" s="401"/>
      <c r="AL108" s="401"/>
      <c r="AM108" s="294">
        <f>SUM(Y108:AL108)</f>
        <v>1</v>
      </c>
    </row>
    <row r="109" spans="1:39" ht="16" outlineLevel="1">
      <c r="B109" s="292" t="s">
        <v>253</v>
      </c>
      <c r="C109" s="289" t="s">
        <v>155</v>
      </c>
      <c r="D109" s="293">
        <v>63962</v>
      </c>
      <c r="E109" s="293">
        <v>63013</v>
      </c>
      <c r="F109" s="293">
        <v>63013</v>
      </c>
      <c r="G109" s="293">
        <v>63013</v>
      </c>
      <c r="H109" s="293">
        <v>63013</v>
      </c>
      <c r="I109" s="293">
        <v>63013</v>
      </c>
      <c r="J109" s="293">
        <v>63013</v>
      </c>
      <c r="K109" s="293">
        <v>62971</v>
      </c>
      <c r="L109" s="293">
        <v>62971</v>
      </c>
      <c r="M109" s="293">
        <v>62971</v>
      </c>
      <c r="N109" s="736"/>
      <c r="O109" s="293">
        <v>4</v>
      </c>
      <c r="P109" s="293">
        <v>4</v>
      </c>
      <c r="Q109" s="293">
        <v>4</v>
      </c>
      <c r="R109" s="293">
        <v>4</v>
      </c>
      <c r="S109" s="293">
        <v>4</v>
      </c>
      <c r="T109" s="293">
        <v>4</v>
      </c>
      <c r="U109" s="293">
        <v>4</v>
      </c>
      <c r="V109" s="293">
        <v>4</v>
      </c>
      <c r="W109" s="293">
        <v>4</v>
      </c>
      <c r="X109" s="293">
        <v>4</v>
      </c>
      <c r="Y109" s="753">
        <f t="shared" ref="Y109" si="44">Y108</f>
        <v>1</v>
      </c>
      <c r="Z109" s="402">
        <f t="shared" ref="Z109" si="45">Z108</f>
        <v>0</v>
      </c>
      <c r="AA109" s="402">
        <f t="shared" ref="AA109" si="46">AA108</f>
        <v>0</v>
      </c>
      <c r="AB109" s="402">
        <f t="shared" ref="AB109" si="47">AB108</f>
        <v>0</v>
      </c>
      <c r="AC109" s="402">
        <f t="shared" ref="AC109" si="48">AC108</f>
        <v>0</v>
      </c>
      <c r="AD109" s="402">
        <f t="shared" ref="AD109" si="49">AD108</f>
        <v>0</v>
      </c>
      <c r="AE109" s="402">
        <f t="shared" ref="AE109" si="50">AE108</f>
        <v>0</v>
      </c>
      <c r="AF109" s="402">
        <f t="shared" ref="AF109" si="51">AF108</f>
        <v>0</v>
      </c>
      <c r="AG109" s="402">
        <f t="shared" ref="AG109" si="52">AG108</f>
        <v>0</v>
      </c>
      <c r="AH109" s="402">
        <f t="shared" ref="AH109" si="53">AH108</f>
        <v>0</v>
      </c>
      <c r="AI109" s="402">
        <f t="shared" ref="AI109" si="54">AI108</f>
        <v>0</v>
      </c>
      <c r="AJ109" s="402">
        <f t="shared" ref="AJ109" si="55">AJ108</f>
        <v>0</v>
      </c>
      <c r="AK109" s="402">
        <f t="shared" ref="AK109" si="56">AK108</f>
        <v>0</v>
      </c>
      <c r="AL109" s="402">
        <f t="shared" ref="AL109" si="57">AL108</f>
        <v>0</v>
      </c>
      <c r="AM109" s="304"/>
    </row>
    <row r="110" spans="1:39" ht="16" outlineLevel="1">
      <c r="B110" s="292"/>
      <c r="C110" s="289"/>
      <c r="D110" s="736"/>
      <c r="E110" s="736"/>
      <c r="F110" s="736"/>
      <c r="G110" s="736"/>
      <c r="H110" s="736"/>
      <c r="I110" s="736"/>
      <c r="J110" s="736"/>
      <c r="K110" s="736"/>
      <c r="L110" s="736"/>
      <c r="M110" s="736"/>
      <c r="N110" s="736"/>
      <c r="O110" s="736"/>
      <c r="P110" s="736"/>
      <c r="Q110" s="736"/>
      <c r="R110" s="736"/>
      <c r="S110" s="736"/>
      <c r="T110" s="736"/>
      <c r="U110" s="736"/>
      <c r="V110" s="736"/>
      <c r="W110" s="736"/>
      <c r="X110" s="736"/>
      <c r="Y110" s="780"/>
      <c r="Z110" s="416"/>
      <c r="AA110" s="416"/>
      <c r="AB110" s="416"/>
      <c r="AC110" s="416"/>
      <c r="AD110" s="416"/>
      <c r="AE110" s="416"/>
      <c r="AF110" s="416"/>
      <c r="AG110" s="416"/>
      <c r="AH110" s="416"/>
      <c r="AI110" s="416"/>
      <c r="AJ110" s="416"/>
      <c r="AK110" s="416"/>
      <c r="AL110" s="416"/>
      <c r="AM110" s="304"/>
    </row>
    <row r="111" spans="1:39" ht="17" outlineLevel="1">
      <c r="A111" s="513">
        <v>22</v>
      </c>
      <c r="B111" s="511" t="s">
        <v>106</v>
      </c>
      <c r="C111" s="289" t="s">
        <v>17</v>
      </c>
      <c r="D111" s="293">
        <v>121369</v>
      </c>
      <c r="E111" s="293">
        <v>121369</v>
      </c>
      <c r="F111" s="293">
        <v>121369</v>
      </c>
      <c r="G111" s="293">
        <v>121369</v>
      </c>
      <c r="H111" s="293">
        <v>121369</v>
      </c>
      <c r="I111" s="293">
        <v>121369</v>
      </c>
      <c r="J111" s="293">
        <v>121369</v>
      </c>
      <c r="K111" s="293">
        <v>121369</v>
      </c>
      <c r="L111" s="293">
        <v>121369</v>
      </c>
      <c r="M111" s="293">
        <v>121369</v>
      </c>
      <c r="N111" s="736"/>
      <c r="O111" s="293">
        <v>62</v>
      </c>
      <c r="P111" s="293">
        <v>62</v>
      </c>
      <c r="Q111" s="293">
        <v>62</v>
      </c>
      <c r="R111" s="293">
        <v>62</v>
      </c>
      <c r="S111" s="293">
        <v>62</v>
      </c>
      <c r="T111" s="293">
        <v>62</v>
      </c>
      <c r="U111" s="293">
        <v>62</v>
      </c>
      <c r="V111" s="293">
        <v>62</v>
      </c>
      <c r="W111" s="293">
        <v>62</v>
      </c>
      <c r="X111" s="293">
        <v>62</v>
      </c>
      <c r="Y111" s="779">
        <v>1</v>
      </c>
      <c r="Z111" s="401"/>
      <c r="AA111" s="401"/>
      <c r="AB111" s="401"/>
      <c r="AC111" s="401"/>
      <c r="AD111" s="401"/>
      <c r="AE111" s="401"/>
      <c r="AF111" s="401"/>
      <c r="AG111" s="401"/>
      <c r="AH111" s="401"/>
      <c r="AI111" s="401"/>
      <c r="AJ111" s="401"/>
      <c r="AK111" s="401"/>
      <c r="AL111" s="401"/>
      <c r="AM111" s="294">
        <f>SUM(Y111:AL111)</f>
        <v>1</v>
      </c>
    </row>
    <row r="112" spans="1:39" ht="16" outlineLevel="1">
      <c r="B112" s="292" t="s">
        <v>253</v>
      </c>
      <c r="C112" s="289" t="s">
        <v>155</v>
      </c>
      <c r="D112" s="293">
        <v>11387</v>
      </c>
      <c r="E112" s="293">
        <v>11387</v>
      </c>
      <c r="F112" s="293">
        <v>11387</v>
      </c>
      <c r="G112" s="293">
        <v>11387</v>
      </c>
      <c r="H112" s="293">
        <v>11387</v>
      </c>
      <c r="I112" s="293">
        <v>11387</v>
      </c>
      <c r="J112" s="293">
        <v>11387</v>
      </c>
      <c r="K112" s="293">
        <v>11387</v>
      </c>
      <c r="L112" s="293">
        <v>11387</v>
      </c>
      <c r="M112" s="293">
        <v>11387</v>
      </c>
      <c r="N112" s="736"/>
      <c r="O112" s="293">
        <v>6</v>
      </c>
      <c r="P112" s="293">
        <v>6</v>
      </c>
      <c r="Q112" s="293">
        <v>6</v>
      </c>
      <c r="R112" s="293">
        <v>6</v>
      </c>
      <c r="S112" s="293">
        <v>6</v>
      </c>
      <c r="T112" s="293">
        <v>6</v>
      </c>
      <c r="U112" s="293">
        <v>6</v>
      </c>
      <c r="V112" s="293">
        <v>6</v>
      </c>
      <c r="W112" s="293">
        <v>6</v>
      </c>
      <c r="X112" s="293">
        <v>6</v>
      </c>
      <c r="Y112" s="753">
        <f t="shared" ref="Y112" si="58">Y111</f>
        <v>1</v>
      </c>
      <c r="Z112" s="402">
        <f t="shared" ref="Z112" si="59">Z111</f>
        <v>0</v>
      </c>
      <c r="AA112" s="402">
        <f t="shared" ref="AA112" si="60">AA111</f>
        <v>0</v>
      </c>
      <c r="AB112" s="402">
        <f t="shared" ref="AB112" si="61">AB111</f>
        <v>0</v>
      </c>
      <c r="AC112" s="402">
        <f t="shared" ref="AC112" si="62">AC111</f>
        <v>0</v>
      </c>
      <c r="AD112" s="402">
        <f t="shared" ref="AD112" si="63">AD111</f>
        <v>0</v>
      </c>
      <c r="AE112" s="402">
        <f t="shared" ref="AE112" si="64">AE111</f>
        <v>0</v>
      </c>
      <c r="AF112" s="402">
        <f t="shared" ref="AF112" si="65">AF111</f>
        <v>0</v>
      </c>
      <c r="AG112" s="402">
        <f t="shared" ref="AG112" si="66">AG111</f>
        <v>0</v>
      </c>
      <c r="AH112" s="402">
        <f t="shared" ref="AH112" si="67">AH111</f>
        <v>0</v>
      </c>
      <c r="AI112" s="402">
        <f t="shared" ref="AI112" si="68">AI111</f>
        <v>0</v>
      </c>
      <c r="AJ112" s="402">
        <f t="shared" ref="AJ112" si="69">AJ111</f>
        <v>0</v>
      </c>
      <c r="AK112" s="402">
        <f t="shared" ref="AK112" si="70">AK111</f>
        <v>0</v>
      </c>
      <c r="AL112" s="402">
        <f t="shared" ref="AL112" si="71">AL111</f>
        <v>0</v>
      </c>
      <c r="AM112" s="304"/>
    </row>
    <row r="113" spans="1:39" ht="16" outlineLevel="1">
      <c r="B113" s="292"/>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413"/>
      <c r="Z113" s="416"/>
      <c r="AA113" s="416"/>
      <c r="AB113" s="416"/>
      <c r="AC113" s="416"/>
      <c r="AD113" s="416"/>
      <c r="AE113" s="416"/>
      <c r="AF113" s="416"/>
      <c r="AG113" s="416"/>
      <c r="AH113" s="416"/>
      <c r="AI113" s="416"/>
      <c r="AJ113" s="416"/>
      <c r="AK113" s="416"/>
      <c r="AL113" s="416"/>
      <c r="AM113" s="304"/>
    </row>
    <row r="114" spans="1:39" ht="16" hidden="1" outlineLevel="1">
      <c r="B114" s="511"/>
      <c r="C114" s="289"/>
      <c r="D114" s="293"/>
      <c r="E114" s="293"/>
      <c r="F114" s="293"/>
      <c r="G114" s="293"/>
      <c r="H114" s="293"/>
      <c r="I114" s="293"/>
      <c r="J114" s="293"/>
      <c r="K114" s="293"/>
      <c r="L114" s="293"/>
      <c r="M114" s="293"/>
      <c r="N114" s="289"/>
      <c r="O114" s="293"/>
      <c r="P114" s="293"/>
      <c r="Q114" s="293"/>
      <c r="R114" s="293"/>
      <c r="S114" s="293"/>
      <c r="T114" s="293"/>
      <c r="U114" s="293"/>
      <c r="V114" s="293"/>
      <c r="W114" s="293"/>
      <c r="X114" s="293"/>
      <c r="Y114" s="401"/>
      <c r="Z114" s="401"/>
      <c r="AA114" s="401"/>
      <c r="AB114" s="401"/>
      <c r="AC114" s="401"/>
      <c r="AD114" s="401"/>
      <c r="AE114" s="401"/>
      <c r="AF114" s="401"/>
      <c r="AG114" s="401"/>
      <c r="AH114" s="401"/>
      <c r="AI114" s="401"/>
      <c r="AJ114" s="401"/>
      <c r="AK114" s="401"/>
      <c r="AL114" s="401"/>
      <c r="AM114" s="294"/>
    </row>
    <row r="115" spans="1:39" ht="16" hidden="1" outlineLevel="1">
      <c r="B115" s="292"/>
      <c r="C115" s="289"/>
      <c r="D115" s="293"/>
      <c r="E115" s="293"/>
      <c r="F115" s="293"/>
      <c r="G115" s="293"/>
      <c r="H115" s="293"/>
      <c r="I115" s="293"/>
      <c r="J115" s="293"/>
      <c r="K115" s="293"/>
      <c r="L115" s="293"/>
      <c r="M115" s="293"/>
      <c r="N115" s="289"/>
      <c r="O115" s="293"/>
      <c r="P115" s="293"/>
      <c r="Q115" s="293"/>
      <c r="R115" s="293"/>
      <c r="S115" s="293"/>
      <c r="T115" s="293"/>
      <c r="U115" s="293"/>
      <c r="V115" s="293"/>
      <c r="W115" s="293"/>
      <c r="X115" s="293"/>
      <c r="Y115" s="402"/>
      <c r="Z115" s="402"/>
      <c r="AA115" s="402"/>
      <c r="AB115" s="402"/>
      <c r="AC115" s="402"/>
      <c r="AD115" s="402"/>
      <c r="AE115" s="402"/>
      <c r="AF115" s="402"/>
      <c r="AG115" s="402"/>
      <c r="AH115" s="402"/>
      <c r="AI115" s="402"/>
      <c r="AJ115" s="402"/>
      <c r="AK115" s="402"/>
      <c r="AL115" s="402"/>
      <c r="AM115" s="304"/>
    </row>
    <row r="116" spans="1:39" ht="16" hidden="1" outlineLevel="1">
      <c r="B116" s="320"/>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413"/>
      <c r="Z116" s="416"/>
      <c r="AA116" s="416"/>
      <c r="AB116" s="416"/>
      <c r="AC116" s="416"/>
      <c r="AD116" s="416"/>
      <c r="AE116" s="416"/>
      <c r="AF116" s="416"/>
      <c r="AG116" s="416"/>
      <c r="AH116" s="416"/>
      <c r="AI116" s="416"/>
      <c r="AJ116" s="416"/>
      <c r="AK116" s="416"/>
      <c r="AL116" s="416"/>
      <c r="AM116" s="304"/>
    </row>
    <row r="117" spans="1:39" ht="16" hidden="1" outlineLevel="1">
      <c r="B117" s="511"/>
      <c r="C117" s="289"/>
      <c r="D117" s="293"/>
      <c r="E117" s="293"/>
      <c r="F117" s="293"/>
      <c r="G117" s="293"/>
      <c r="H117" s="293"/>
      <c r="I117" s="293"/>
      <c r="J117" s="293"/>
      <c r="K117" s="293"/>
      <c r="L117" s="293"/>
      <c r="M117" s="293"/>
      <c r="N117" s="289"/>
      <c r="O117" s="293"/>
      <c r="P117" s="293"/>
      <c r="Q117" s="293"/>
      <c r="R117" s="293"/>
      <c r="S117" s="293"/>
      <c r="T117" s="293"/>
      <c r="U117" s="293"/>
      <c r="V117" s="293"/>
      <c r="W117" s="293"/>
      <c r="X117" s="293"/>
      <c r="Y117" s="401"/>
      <c r="Z117" s="401"/>
      <c r="AA117" s="401"/>
      <c r="AB117" s="401"/>
      <c r="AC117" s="401"/>
      <c r="AD117" s="401"/>
      <c r="AE117" s="401"/>
      <c r="AF117" s="401"/>
      <c r="AG117" s="401"/>
      <c r="AH117" s="401"/>
      <c r="AI117" s="401"/>
      <c r="AJ117" s="401"/>
      <c r="AK117" s="401"/>
      <c r="AL117" s="401"/>
      <c r="AM117" s="294"/>
    </row>
    <row r="118" spans="1:39" ht="16" hidden="1" outlineLevel="1">
      <c r="B118" s="292"/>
      <c r="C118" s="289"/>
      <c r="D118" s="293"/>
      <c r="E118" s="293"/>
      <c r="F118" s="293"/>
      <c r="G118" s="293"/>
      <c r="H118" s="293"/>
      <c r="I118" s="293"/>
      <c r="J118" s="293"/>
      <c r="K118" s="293"/>
      <c r="L118" s="293"/>
      <c r="M118" s="293"/>
      <c r="N118" s="289"/>
      <c r="O118" s="293"/>
      <c r="P118" s="293"/>
      <c r="Q118" s="293"/>
      <c r="R118" s="293"/>
      <c r="S118" s="293"/>
      <c r="T118" s="293"/>
      <c r="U118" s="293"/>
      <c r="V118" s="293"/>
      <c r="W118" s="293"/>
      <c r="X118" s="293"/>
      <c r="Y118" s="402"/>
      <c r="Z118" s="402"/>
      <c r="AA118" s="402"/>
      <c r="AB118" s="402"/>
      <c r="AC118" s="402"/>
      <c r="AD118" s="402"/>
      <c r="AE118" s="402"/>
      <c r="AF118" s="402"/>
      <c r="AG118" s="402"/>
      <c r="AH118" s="402"/>
      <c r="AI118" s="402"/>
      <c r="AJ118" s="402"/>
      <c r="AK118" s="402"/>
      <c r="AL118" s="402"/>
      <c r="AM118" s="304"/>
    </row>
    <row r="119" spans="1:39" ht="16" hidden="1" outlineLevel="1">
      <c r="B119" s="292"/>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403"/>
      <c r="Z119" s="416"/>
      <c r="AA119" s="416"/>
      <c r="AB119" s="416"/>
      <c r="AC119" s="416"/>
      <c r="AD119" s="416"/>
      <c r="AE119" s="416"/>
      <c r="AF119" s="416"/>
      <c r="AG119" s="416"/>
      <c r="AH119" s="416"/>
      <c r="AI119" s="416"/>
      <c r="AJ119" s="416"/>
      <c r="AK119" s="416"/>
      <c r="AL119" s="416"/>
      <c r="AM119" s="304"/>
    </row>
    <row r="120" spans="1:39" ht="16" outlineLevel="1">
      <c r="B120" s="286" t="s">
        <v>480</v>
      </c>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03"/>
      <c r="Z120" s="416"/>
      <c r="AA120" s="416"/>
      <c r="AB120" s="416"/>
      <c r="AC120" s="416"/>
      <c r="AD120" s="416"/>
      <c r="AE120" s="416"/>
      <c r="AF120" s="416"/>
      <c r="AG120" s="416"/>
      <c r="AH120" s="416"/>
      <c r="AI120" s="416"/>
      <c r="AJ120" s="416"/>
      <c r="AK120" s="416"/>
      <c r="AL120" s="416"/>
      <c r="AM120" s="304"/>
    </row>
    <row r="121" spans="1:39" ht="16" hidden="1" outlineLevel="1">
      <c r="B121" s="511"/>
      <c r="C121" s="289"/>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417"/>
      <c r="Z121" s="401"/>
      <c r="AA121" s="401"/>
      <c r="AB121" s="401"/>
      <c r="AC121" s="401"/>
      <c r="AD121" s="401"/>
      <c r="AE121" s="401"/>
      <c r="AF121" s="406"/>
      <c r="AG121" s="406"/>
      <c r="AH121" s="406"/>
      <c r="AI121" s="406"/>
      <c r="AJ121" s="406"/>
      <c r="AK121" s="406"/>
      <c r="AL121" s="406"/>
      <c r="AM121" s="294"/>
    </row>
    <row r="122" spans="1:39" ht="16" hidden="1" outlineLevel="1">
      <c r="B122" s="292"/>
      <c r="C122" s="289"/>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402"/>
      <c r="Z122" s="402"/>
      <c r="AA122" s="402"/>
      <c r="AB122" s="402"/>
      <c r="AC122" s="402"/>
      <c r="AD122" s="402"/>
      <c r="AE122" s="402"/>
      <c r="AF122" s="402"/>
      <c r="AG122" s="402"/>
      <c r="AH122" s="402"/>
      <c r="AI122" s="402"/>
      <c r="AJ122" s="402"/>
      <c r="AK122" s="402"/>
      <c r="AL122" s="402"/>
      <c r="AM122" s="304"/>
    </row>
    <row r="123" spans="1:39" ht="16" hidden="1" outlineLevel="1">
      <c r="B123" s="29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03"/>
      <c r="Z123" s="416"/>
      <c r="AA123" s="416"/>
      <c r="AB123" s="416"/>
      <c r="AC123" s="416"/>
      <c r="AD123" s="416"/>
      <c r="AE123" s="416"/>
      <c r="AF123" s="416"/>
      <c r="AG123" s="416"/>
      <c r="AH123" s="416"/>
      <c r="AI123" s="416"/>
      <c r="AJ123" s="416"/>
      <c r="AK123" s="416"/>
      <c r="AL123" s="416"/>
      <c r="AM123" s="304"/>
    </row>
    <row r="124" spans="1:39" ht="17" outlineLevel="1">
      <c r="A124" s="513">
        <v>26</v>
      </c>
      <c r="B124" s="511" t="s">
        <v>110</v>
      </c>
      <c r="C124" s="289" t="s">
        <v>17</v>
      </c>
      <c r="D124" s="293">
        <v>274160</v>
      </c>
      <c r="E124" s="293">
        <v>274160</v>
      </c>
      <c r="F124" s="293">
        <v>265861</v>
      </c>
      <c r="G124" s="293">
        <v>265861</v>
      </c>
      <c r="H124" s="293">
        <v>265861</v>
      </c>
      <c r="I124" s="293">
        <v>265861</v>
      </c>
      <c r="J124" s="293">
        <v>259756</v>
      </c>
      <c r="K124" s="293">
        <v>259756</v>
      </c>
      <c r="L124" s="293">
        <v>259756</v>
      </c>
      <c r="M124" s="293">
        <v>239855</v>
      </c>
      <c r="N124" s="293">
        <v>12</v>
      </c>
      <c r="O124" s="293">
        <v>29</v>
      </c>
      <c r="P124" s="293">
        <v>29</v>
      </c>
      <c r="Q124" s="293">
        <v>26</v>
      </c>
      <c r="R124" s="293">
        <v>26</v>
      </c>
      <c r="S124" s="293">
        <v>26</v>
      </c>
      <c r="T124" s="293">
        <v>26</v>
      </c>
      <c r="U124" s="293">
        <v>25</v>
      </c>
      <c r="V124" s="293">
        <v>25</v>
      </c>
      <c r="W124" s="293">
        <v>25</v>
      </c>
      <c r="X124" s="293">
        <v>22</v>
      </c>
      <c r="Y124" s="758"/>
      <c r="Z124" s="758">
        <v>0.14511177174369422</v>
      </c>
      <c r="AA124" s="758">
        <v>0.85</v>
      </c>
      <c r="AB124" s="401"/>
      <c r="AC124" s="524"/>
      <c r="AD124" s="401"/>
      <c r="AE124" s="401"/>
      <c r="AF124" s="406"/>
      <c r="AG124" s="406"/>
      <c r="AH124" s="406"/>
      <c r="AI124" s="406"/>
      <c r="AJ124" s="406"/>
      <c r="AK124" s="406"/>
      <c r="AL124" s="406"/>
      <c r="AM124" s="294">
        <f>SUM(Y124:AL124)</f>
        <v>0.99511177174369414</v>
      </c>
    </row>
    <row r="125" spans="1:39" ht="16" outlineLevel="1">
      <c r="B125" s="292" t="s">
        <v>253</v>
      </c>
      <c r="C125" s="289" t="s">
        <v>723</v>
      </c>
      <c r="D125" s="293">
        <v>45024</v>
      </c>
      <c r="E125" s="293">
        <v>44245</v>
      </c>
      <c r="F125" s="293">
        <v>40533</v>
      </c>
      <c r="G125" s="293">
        <v>40533</v>
      </c>
      <c r="H125" s="293">
        <v>40533</v>
      </c>
      <c r="I125" s="293">
        <v>40533</v>
      </c>
      <c r="J125" s="293">
        <v>39581</v>
      </c>
      <c r="K125" s="293">
        <v>39581</v>
      </c>
      <c r="L125" s="293">
        <v>38382</v>
      </c>
      <c r="M125" s="293">
        <v>35376</v>
      </c>
      <c r="N125" s="293">
        <f>N124</f>
        <v>12</v>
      </c>
      <c r="O125" s="293">
        <v>9</v>
      </c>
      <c r="P125" s="293">
        <v>9</v>
      </c>
      <c r="Q125" s="293">
        <v>8</v>
      </c>
      <c r="R125" s="293">
        <v>8</v>
      </c>
      <c r="S125" s="293">
        <v>8</v>
      </c>
      <c r="T125" s="293">
        <v>8</v>
      </c>
      <c r="U125" s="293">
        <v>8</v>
      </c>
      <c r="V125" s="293">
        <v>8</v>
      </c>
      <c r="W125" s="293">
        <v>7</v>
      </c>
      <c r="X125" s="293">
        <v>6</v>
      </c>
      <c r="Y125" s="753">
        <f t="shared" ref="Y125:AA125" si="72">Y124</f>
        <v>0</v>
      </c>
      <c r="Z125" s="753">
        <f t="shared" si="72"/>
        <v>0.14511177174369422</v>
      </c>
      <c r="AA125" s="753">
        <f t="shared" si="72"/>
        <v>0.85</v>
      </c>
      <c r="AB125" s="402">
        <f t="shared" ref="AB125" si="73">AB124</f>
        <v>0</v>
      </c>
      <c r="AC125" s="402">
        <f t="shared" ref="AC125" si="74">AC124</f>
        <v>0</v>
      </c>
      <c r="AD125" s="402">
        <f t="shared" ref="AD125" si="75">AD124</f>
        <v>0</v>
      </c>
      <c r="AE125" s="402">
        <f t="shared" ref="AE125" si="76">AE124</f>
        <v>0</v>
      </c>
      <c r="AF125" s="402">
        <f t="shared" ref="AF125" si="77">AF124</f>
        <v>0</v>
      </c>
      <c r="AG125" s="402">
        <f t="shared" ref="AG125" si="78">AG124</f>
        <v>0</v>
      </c>
      <c r="AH125" s="402">
        <f t="shared" ref="AH125" si="79">AH124</f>
        <v>0</v>
      </c>
      <c r="AI125" s="402">
        <f t="shared" ref="AI125" si="80">AI124</f>
        <v>0</v>
      </c>
      <c r="AJ125" s="402">
        <f t="shared" ref="AJ125" si="81">AJ124</f>
        <v>0</v>
      </c>
      <c r="AK125" s="402">
        <f t="shared" ref="AK125" si="82">AK124</f>
        <v>0</v>
      </c>
      <c r="AL125" s="402">
        <f t="shared" ref="AL125" si="83">AL124</f>
        <v>0</v>
      </c>
      <c r="AM125" s="304"/>
    </row>
    <row r="126" spans="1:39" ht="16" outlineLevel="1">
      <c r="B126" s="292"/>
      <c r="C126" s="289" t="s">
        <v>724</v>
      </c>
      <c r="D126" s="293">
        <v>27076</v>
      </c>
      <c r="E126" s="293">
        <v>27854</v>
      </c>
      <c r="F126" s="293">
        <v>39865</v>
      </c>
      <c r="G126" s="293">
        <v>39865</v>
      </c>
      <c r="H126" s="293">
        <v>39865</v>
      </c>
      <c r="I126" s="293">
        <v>39865</v>
      </c>
      <c r="J126" s="293">
        <v>46923</v>
      </c>
      <c r="K126" s="293">
        <v>46923</v>
      </c>
      <c r="L126" s="293">
        <v>46923</v>
      </c>
      <c r="M126" s="293">
        <v>44839</v>
      </c>
      <c r="N126" s="293">
        <v>12</v>
      </c>
      <c r="O126" s="293">
        <v>0</v>
      </c>
      <c r="P126" s="293">
        <v>0</v>
      </c>
      <c r="Q126" s="293">
        <v>4</v>
      </c>
      <c r="R126" s="293">
        <v>4</v>
      </c>
      <c r="S126" s="293">
        <v>4</v>
      </c>
      <c r="T126" s="293">
        <v>4</v>
      </c>
      <c r="U126" s="293">
        <v>5</v>
      </c>
      <c r="V126" s="293">
        <v>5</v>
      </c>
      <c r="W126" s="293">
        <v>5</v>
      </c>
      <c r="X126" s="293">
        <v>5</v>
      </c>
      <c r="Y126" s="753"/>
      <c r="Z126" s="753"/>
      <c r="AA126" s="753"/>
      <c r="AB126" s="416"/>
      <c r="AC126" s="416"/>
      <c r="AD126" s="416"/>
      <c r="AE126" s="416"/>
      <c r="AF126" s="416"/>
      <c r="AG126" s="416"/>
      <c r="AH126" s="416"/>
      <c r="AI126" s="416"/>
      <c r="AJ126" s="416"/>
      <c r="AK126" s="416"/>
      <c r="AL126" s="416"/>
      <c r="AM126" s="304"/>
    </row>
    <row r="127" spans="1:39" ht="16" outlineLevel="1">
      <c r="B127" s="292"/>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753"/>
      <c r="Z127" s="753"/>
      <c r="AA127" s="753"/>
      <c r="AB127" s="416"/>
      <c r="AC127" s="416"/>
      <c r="AD127" s="416"/>
      <c r="AE127" s="416"/>
      <c r="AF127" s="416"/>
      <c r="AG127" s="416"/>
      <c r="AH127" s="416"/>
      <c r="AI127" s="416"/>
      <c r="AJ127" s="416"/>
      <c r="AK127" s="416"/>
      <c r="AL127" s="416"/>
      <c r="AM127" s="304"/>
    </row>
    <row r="128" spans="1:39" ht="16" hidden="1" outlineLevel="1">
      <c r="B128" s="511"/>
      <c r="C128" s="289"/>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417"/>
      <c r="Z128" s="401"/>
      <c r="AA128" s="401"/>
      <c r="AB128" s="401"/>
      <c r="AC128" s="401"/>
      <c r="AD128" s="401"/>
      <c r="AE128" s="401"/>
      <c r="AF128" s="406"/>
      <c r="AG128" s="406"/>
      <c r="AH128" s="406"/>
      <c r="AI128" s="406"/>
      <c r="AJ128" s="406"/>
      <c r="AK128" s="406"/>
      <c r="AL128" s="406"/>
      <c r="AM128" s="294"/>
    </row>
    <row r="129" spans="2:39" ht="16" hidden="1" outlineLevel="1">
      <c r="B129" s="292"/>
      <c r="C129" s="289"/>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02"/>
      <c r="Z129" s="402"/>
      <c r="AA129" s="402"/>
      <c r="AB129" s="402"/>
      <c r="AC129" s="402"/>
      <c r="AD129" s="402"/>
      <c r="AE129" s="402"/>
      <c r="AF129" s="402"/>
      <c r="AG129" s="402"/>
      <c r="AH129" s="402"/>
      <c r="AI129" s="402"/>
      <c r="AJ129" s="402"/>
      <c r="AK129" s="402"/>
      <c r="AL129" s="402"/>
      <c r="AM129" s="304"/>
    </row>
    <row r="130" spans="2:39" ht="16" hidden="1" outlineLevel="1">
      <c r="B130" s="292"/>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403"/>
      <c r="Z130" s="416"/>
      <c r="AA130" s="416"/>
      <c r="AB130" s="416"/>
      <c r="AC130" s="416"/>
      <c r="AD130" s="416"/>
      <c r="AE130" s="416"/>
      <c r="AF130" s="416"/>
      <c r="AG130" s="416"/>
      <c r="AH130" s="416"/>
      <c r="AI130" s="416"/>
      <c r="AJ130" s="416"/>
      <c r="AK130" s="416"/>
      <c r="AL130" s="416"/>
      <c r="AM130" s="304"/>
    </row>
    <row r="131" spans="2:39" ht="16" hidden="1" outlineLevel="1">
      <c r="B131" s="511"/>
      <c r="C131" s="289"/>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417"/>
      <c r="Z131" s="401"/>
      <c r="AA131" s="401"/>
      <c r="AB131" s="401"/>
      <c r="AC131" s="401"/>
      <c r="AD131" s="401"/>
      <c r="AE131" s="401"/>
      <c r="AF131" s="406"/>
      <c r="AG131" s="406"/>
      <c r="AH131" s="406"/>
      <c r="AI131" s="406"/>
      <c r="AJ131" s="406"/>
      <c r="AK131" s="406"/>
      <c r="AL131" s="406"/>
      <c r="AM131" s="294"/>
    </row>
    <row r="132" spans="2:39" ht="16" hidden="1" outlineLevel="1">
      <c r="B132" s="292"/>
      <c r="C132" s="289"/>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02"/>
      <c r="Z132" s="402"/>
      <c r="AA132" s="402"/>
      <c r="AB132" s="402"/>
      <c r="AC132" s="402"/>
      <c r="AD132" s="402"/>
      <c r="AE132" s="402"/>
      <c r="AF132" s="402"/>
      <c r="AG132" s="402"/>
      <c r="AH132" s="402"/>
      <c r="AI132" s="402"/>
      <c r="AJ132" s="402"/>
      <c r="AK132" s="402"/>
      <c r="AL132" s="402"/>
      <c r="AM132" s="304"/>
    </row>
    <row r="133" spans="2:39" ht="16" hidden="1" outlineLevel="1">
      <c r="B133" s="292"/>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403"/>
      <c r="Z133" s="416"/>
      <c r="AA133" s="416"/>
      <c r="AB133" s="416"/>
      <c r="AC133" s="416"/>
      <c r="AD133" s="416"/>
      <c r="AE133" s="416"/>
      <c r="AF133" s="416"/>
      <c r="AG133" s="416"/>
      <c r="AH133" s="416"/>
      <c r="AI133" s="416"/>
      <c r="AJ133" s="416"/>
      <c r="AK133" s="416"/>
      <c r="AL133" s="416"/>
      <c r="AM133" s="304"/>
    </row>
    <row r="134" spans="2:39" ht="16" hidden="1" outlineLevel="1">
      <c r="B134" s="511"/>
      <c r="C134" s="289"/>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417"/>
      <c r="Z134" s="401"/>
      <c r="AA134" s="401"/>
      <c r="AB134" s="401"/>
      <c r="AC134" s="401"/>
      <c r="AD134" s="401"/>
      <c r="AE134" s="401"/>
      <c r="AF134" s="406"/>
      <c r="AG134" s="406"/>
      <c r="AH134" s="406"/>
      <c r="AI134" s="406"/>
      <c r="AJ134" s="406"/>
      <c r="AK134" s="406"/>
      <c r="AL134" s="406"/>
      <c r="AM134" s="294"/>
    </row>
    <row r="135" spans="2:39" ht="16" hidden="1" outlineLevel="1">
      <c r="B135" s="292"/>
      <c r="C135" s="289"/>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02"/>
      <c r="Z135" s="402"/>
      <c r="AA135" s="402"/>
      <c r="AB135" s="402"/>
      <c r="AC135" s="402"/>
      <c r="AD135" s="402"/>
      <c r="AE135" s="402"/>
      <c r="AF135" s="402"/>
      <c r="AG135" s="402"/>
      <c r="AH135" s="402"/>
      <c r="AI135" s="402"/>
      <c r="AJ135" s="402"/>
      <c r="AK135" s="402"/>
      <c r="AL135" s="402"/>
      <c r="AM135" s="304"/>
    </row>
    <row r="136" spans="2:39" ht="16" hidden="1" outlineLevel="1">
      <c r="B136" s="292"/>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403"/>
      <c r="Z136" s="416"/>
      <c r="AA136" s="416"/>
      <c r="AB136" s="416"/>
      <c r="AC136" s="416"/>
      <c r="AD136" s="416"/>
      <c r="AE136" s="416"/>
      <c r="AF136" s="416"/>
      <c r="AG136" s="416"/>
      <c r="AH136" s="416"/>
      <c r="AI136" s="416"/>
      <c r="AJ136" s="416"/>
      <c r="AK136" s="416"/>
      <c r="AL136" s="416"/>
      <c r="AM136" s="304"/>
    </row>
    <row r="137" spans="2:39" ht="16" hidden="1" outlineLevel="1">
      <c r="B137" s="511"/>
      <c r="C137" s="289"/>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417"/>
      <c r="Z137" s="401"/>
      <c r="AA137" s="401"/>
      <c r="AB137" s="401"/>
      <c r="AC137" s="401"/>
      <c r="AD137" s="401"/>
      <c r="AE137" s="401"/>
      <c r="AF137" s="406"/>
      <c r="AG137" s="406"/>
      <c r="AH137" s="406"/>
      <c r="AI137" s="406"/>
      <c r="AJ137" s="406"/>
      <c r="AK137" s="406"/>
      <c r="AL137" s="406"/>
      <c r="AM137" s="294"/>
    </row>
    <row r="138" spans="2:39" ht="16" hidden="1" outlineLevel="1">
      <c r="B138" s="292"/>
      <c r="C138" s="289"/>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02"/>
      <c r="Z138" s="402"/>
      <c r="AA138" s="402"/>
      <c r="AB138" s="402"/>
      <c r="AC138" s="402"/>
      <c r="AD138" s="402"/>
      <c r="AE138" s="402"/>
      <c r="AF138" s="402"/>
      <c r="AG138" s="402"/>
      <c r="AH138" s="402"/>
      <c r="AI138" s="402"/>
      <c r="AJ138" s="402"/>
      <c r="AK138" s="402"/>
      <c r="AL138" s="402"/>
      <c r="AM138" s="304"/>
    </row>
    <row r="139" spans="2:39" ht="16" hidden="1" outlineLevel="1">
      <c r="B139" s="292"/>
      <c r="C139" s="289"/>
      <c r="D139" s="289"/>
      <c r="E139" s="289"/>
      <c r="F139" s="289"/>
      <c r="G139" s="289"/>
      <c r="H139" s="289"/>
      <c r="I139" s="289"/>
      <c r="J139" s="289"/>
      <c r="K139" s="289"/>
      <c r="L139" s="289"/>
      <c r="M139" s="289"/>
      <c r="N139" s="289"/>
      <c r="O139" s="289"/>
      <c r="P139" s="289"/>
      <c r="Q139" s="289"/>
      <c r="R139" s="289"/>
      <c r="S139" s="289"/>
      <c r="T139" s="289"/>
      <c r="U139" s="289"/>
      <c r="V139" s="289"/>
      <c r="W139" s="289"/>
      <c r="X139" s="289"/>
      <c r="Y139" s="403"/>
      <c r="Z139" s="416"/>
      <c r="AA139" s="416"/>
      <c r="AB139" s="416"/>
      <c r="AC139" s="416"/>
      <c r="AD139" s="416"/>
      <c r="AE139" s="416"/>
      <c r="AF139" s="416"/>
      <c r="AG139" s="416"/>
      <c r="AH139" s="416"/>
      <c r="AI139" s="416"/>
      <c r="AJ139" s="416"/>
      <c r="AK139" s="416"/>
      <c r="AL139" s="416"/>
      <c r="AM139" s="304"/>
    </row>
    <row r="140" spans="2:39" ht="16" hidden="1" outlineLevel="1">
      <c r="B140" s="511"/>
      <c r="C140" s="289"/>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417"/>
      <c r="Z140" s="401"/>
      <c r="AA140" s="401"/>
      <c r="AB140" s="401"/>
      <c r="AC140" s="401"/>
      <c r="AD140" s="401"/>
      <c r="AE140" s="401"/>
      <c r="AF140" s="406"/>
      <c r="AG140" s="406"/>
      <c r="AH140" s="406"/>
      <c r="AI140" s="406"/>
      <c r="AJ140" s="406"/>
      <c r="AK140" s="406"/>
      <c r="AL140" s="406"/>
      <c r="AM140" s="294"/>
    </row>
    <row r="141" spans="2:39" ht="16" hidden="1" outlineLevel="1">
      <c r="B141" s="292"/>
      <c r="C141" s="289"/>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02"/>
      <c r="Z141" s="402"/>
      <c r="AA141" s="402"/>
      <c r="AB141" s="402"/>
      <c r="AC141" s="402"/>
      <c r="AD141" s="402"/>
      <c r="AE141" s="402"/>
      <c r="AF141" s="402"/>
      <c r="AG141" s="402"/>
      <c r="AH141" s="402"/>
      <c r="AI141" s="402"/>
      <c r="AJ141" s="402"/>
      <c r="AK141" s="402"/>
      <c r="AL141" s="402"/>
      <c r="AM141" s="304"/>
    </row>
    <row r="142" spans="2:39" ht="16" hidden="1" outlineLevel="1">
      <c r="B142" s="511"/>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403"/>
      <c r="Z142" s="416"/>
      <c r="AA142" s="416"/>
      <c r="AB142" s="416"/>
      <c r="AC142" s="416"/>
      <c r="AD142" s="416"/>
      <c r="AE142" s="416"/>
      <c r="AF142" s="416"/>
      <c r="AG142" s="416"/>
      <c r="AH142" s="416"/>
      <c r="AI142" s="416"/>
      <c r="AJ142" s="416"/>
      <c r="AK142" s="416"/>
      <c r="AL142" s="416"/>
      <c r="AM142" s="304"/>
    </row>
    <row r="143" spans="2:39" ht="15.75" hidden="1" customHeight="1" outlineLevel="1">
      <c r="B143" s="511"/>
      <c r="C143" s="289"/>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417"/>
      <c r="Z143" s="401"/>
      <c r="AA143" s="401"/>
      <c r="AB143" s="401"/>
      <c r="AC143" s="401"/>
      <c r="AD143" s="401"/>
      <c r="AE143" s="401"/>
      <c r="AF143" s="406"/>
      <c r="AG143" s="406"/>
      <c r="AH143" s="406"/>
      <c r="AI143" s="406"/>
      <c r="AJ143" s="406"/>
      <c r="AK143" s="406"/>
      <c r="AL143" s="406"/>
      <c r="AM143" s="294"/>
    </row>
    <row r="144" spans="2:39" ht="16" hidden="1" outlineLevel="1">
      <c r="B144" s="292"/>
      <c r="C144" s="289"/>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402"/>
      <c r="Z144" s="402"/>
      <c r="AA144" s="402"/>
      <c r="AB144" s="402"/>
      <c r="AC144" s="402"/>
      <c r="AD144" s="402"/>
      <c r="AE144" s="402"/>
      <c r="AF144" s="402"/>
      <c r="AG144" s="402"/>
      <c r="AH144" s="402"/>
      <c r="AI144" s="402"/>
      <c r="AJ144" s="402"/>
      <c r="AK144" s="402"/>
      <c r="AL144" s="402"/>
      <c r="AM144" s="304"/>
    </row>
    <row r="145" spans="2:39" ht="16" hidden="1" outlineLevel="1">
      <c r="B145" s="511"/>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403"/>
      <c r="Z145" s="416"/>
      <c r="AA145" s="416"/>
      <c r="AB145" s="416"/>
      <c r="AC145" s="416"/>
      <c r="AD145" s="416"/>
      <c r="AE145" s="416"/>
      <c r="AF145" s="416"/>
      <c r="AG145" s="416"/>
      <c r="AH145" s="416"/>
      <c r="AI145" s="416"/>
      <c r="AJ145" s="416"/>
      <c r="AK145" s="416"/>
      <c r="AL145" s="416"/>
      <c r="AM145" s="304"/>
    </row>
    <row r="146" spans="2:39" ht="16" hidden="1" outlineLevel="1">
      <c r="B146" s="286"/>
      <c r="C146" s="289"/>
      <c r="D146" s="289"/>
      <c r="E146" s="289"/>
      <c r="F146" s="289"/>
      <c r="G146" s="289"/>
      <c r="H146" s="289"/>
      <c r="I146" s="289"/>
      <c r="J146" s="289"/>
      <c r="K146" s="289"/>
      <c r="L146" s="289"/>
      <c r="M146" s="289"/>
      <c r="N146" s="289"/>
      <c r="O146" s="289"/>
      <c r="P146" s="289"/>
      <c r="Q146" s="289"/>
      <c r="R146" s="289"/>
      <c r="S146" s="289"/>
      <c r="T146" s="289"/>
      <c r="U146" s="289"/>
      <c r="V146" s="289"/>
      <c r="W146" s="289"/>
      <c r="X146" s="289"/>
      <c r="Y146" s="403"/>
      <c r="Z146" s="416"/>
      <c r="AA146" s="416"/>
      <c r="AB146" s="416"/>
      <c r="AC146" s="416"/>
      <c r="AD146" s="416"/>
      <c r="AE146" s="416"/>
      <c r="AF146" s="416"/>
      <c r="AG146" s="416"/>
      <c r="AH146" s="416"/>
      <c r="AI146" s="416"/>
      <c r="AJ146" s="416"/>
      <c r="AK146" s="416"/>
      <c r="AL146" s="416"/>
      <c r="AM146" s="304"/>
    </row>
    <row r="147" spans="2:39" ht="16" hidden="1" outlineLevel="1">
      <c r="B147" s="511"/>
      <c r="C147" s="289"/>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417"/>
      <c r="Z147" s="401"/>
      <c r="AA147" s="401"/>
      <c r="AB147" s="401"/>
      <c r="AC147" s="401"/>
      <c r="AD147" s="401"/>
      <c r="AE147" s="401"/>
      <c r="AF147" s="406"/>
      <c r="AG147" s="406"/>
      <c r="AH147" s="406"/>
      <c r="AI147" s="406"/>
      <c r="AJ147" s="406"/>
      <c r="AK147" s="406"/>
      <c r="AL147" s="406"/>
      <c r="AM147" s="294"/>
    </row>
    <row r="148" spans="2:39" ht="16" hidden="1" outlineLevel="1">
      <c r="B148" s="292"/>
      <c r="C148" s="289"/>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02"/>
      <c r="Z148" s="402"/>
      <c r="AA148" s="402"/>
      <c r="AB148" s="402"/>
      <c r="AC148" s="402"/>
      <c r="AD148" s="402"/>
      <c r="AE148" s="402"/>
      <c r="AF148" s="402"/>
      <c r="AG148" s="402"/>
      <c r="AH148" s="402"/>
      <c r="AI148" s="402"/>
      <c r="AJ148" s="402"/>
      <c r="AK148" s="402"/>
      <c r="AL148" s="402"/>
      <c r="AM148" s="304"/>
    </row>
    <row r="149" spans="2:39" ht="16" hidden="1" outlineLevel="1">
      <c r="B149" s="511"/>
      <c r="C149" s="289"/>
      <c r="D149" s="289"/>
      <c r="E149" s="289"/>
      <c r="F149" s="289"/>
      <c r="G149" s="289"/>
      <c r="H149" s="289"/>
      <c r="I149" s="289"/>
      <c r="J149" s="289"/>
      <c r="K149" s="289"/>
      <c r="L149" s="289"/>
      <c r="M149" s="289"/>
      <c r="N149" s="289"/>
      <c r="O149" s="289"/>
      <c r="P149" s="289"/>
      <c r="Q149" s="289"/>
      <c r="R149" s="289"/>
      <c r="S149" s="289"/>
      <c r="T149" s="289"/>
      <c r="U149" s="289"/>
      <c r="V149" s="289"/>
      <c r="W149" s="289"/>
      <c r="X149" s="289"/>
      <c r="Y149" s="403"/>
      <c r="Z149" s="416"/>
      <c r="AA149" s="416"/>
      <c r="AB149" s="416"/>
      <c r="AC149" s="416"/>
      <c r="AD149" s="416"/>
      <c r="AE149" s="416"/>
      <c r="AF149" s="416"/>
      <c r="AG149" s="416"/>
      <c r="AH149" s="416"/>
      <c r="AI149" s="416"/>
      <c r="AJ149" s="416"/>
      <c r="AK149" s="416"/>
      <c r="AL149" s="416"/>
      <c r="AM149" s="304"/>
    </row>
    <row r="150" spans="2:39" ht="16" hidden="1" outlineLevel="1">
      <c r="B150" s="511"/>
      <c r="C150" s="289"/>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417"/>
      <c r="Z150" s="401"/>
      <c r="AA150" s="401"/>
      <c r="AB150" s="401"/>
      <c r="AC150" s="401"/>
      <c r="AD150" s="401"/>
      <c r="AE150" s="401"/>
      <c r="AF150" s="406"/>
      <c r="AG150" s="406"/>
      <c r="AH150" s="406"/>
      <c r="AI150" s="406"/>
      <c r="AJ150" s="406"/>
      <c r="AK150" s="406"/>
      <c r="AL150" s="406"/>
      <c r="AM150" s="294"/>
    </row>
    <row r="151" spans="2:39" ht="16" hidden="1" outlineLevel="1">
      <c r="B151" s="292"/>
      <c r="C151" s="289"/>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02"/>
      <c r="Z151" s="402"/>
      <c r="AA151" s="402"/>
      <c r="AB151" s="402"/>
      <c r="AC151" s="402"/>
      <c r="AD151" s="402"/>
      <c r="AE151" s="402"/>
      <c r="AF151" s="402"/>
      <c r="AG151" s="402"/>
      <c r="AH151" s="402"/>
      <c r="AI151" s="402"/>
      <c r="AJ151" s="402"/>
      <c r="AK151" s="402"/>
      <c r="AL151" s="402"/>
      <c r="AM151" s="304"/>
    </row>
    <row r="152" spans="2:39" ht="16" hidden="1" outlineLevel="1">
      <c r="B152" s="511"/>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403"/>
      <c r="Z152" s="416"/>
      <c r="AA152" s="416"/>
      <c r="AB152" s="416"/>
      <c r="AC152" s="416"/>
      <c r="AD152" s="416"/>
      <c r="AE152" s="416"/>
      <c r="AF152" s="416"/>
      <c r="AG152" s="416"/>
      <c r="AH152" s="416"/>
      <c r="AI152" s="416"/>
      <c r="AJ152" s="416"/>
      <c r="AK152" s="416"/>
      <c r="AL152" s="416"/>
      <c r="AM152" s="304"/>
    </row>
    <row r="153" spans="2:39" ht="16" hidden="1" outlineLevel="1">
      <c r="B153" s="511"/>
      <c r="C153" s="289"/>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417"/>
      <c r="Z153" s="401"/>
      <c r="AA153" s="401"/>
      <c r="AB153" s="401"/>
      <c r="AC153" s="401"/>
      <c r="AD153" s="401"/>
      <c r="AE153" s="401"/>
      <c r="AF153" s="406"/>
      <c r="AG153" s="406"/>
      <c r="AH153" s="406"/>
      <c r="AI153" s="406"/>
      <c r="AJ153" s="406"/>
      <c r="AK153" s="406"/>
      <c r="AL153" s="406"/>
      <c r="AM153" s="294"/>
    </row>
    <row r="154" spans="2:39" ht="16" hidden="1" outlineLevel="1">
      <c r="B154" s="292"/>
      <c r="C154" s="289"/>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402"/>
      <c r="Z154" s="402"/>
      <c r="AA154" s="402"/>
      <c r="AB154" s="402"/>
      <c r="AC154" s="402"/>
      <c r="AD154" s="402"/>
      <c r="AE154" s="402"/>
      <c r="AF154" s="402"/>
      <c r="AG154" s="402"/>
      <c r="AH154" s="402"/>
      <c r="AI154" s="402"/>
      <c r="AJ154" s="402"/>
      <c r="AK154" s="402"/>
      <c r="AL154" s="402"/>
      <c r="AM154" s="304"/>
    </row>
    <row r="155" spans="2:39" ht="16" hidden="1" outlineLevel="1">
      <c r="B155" s="292"/>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403"/>
      <c r="Z155" s="416"/>
      <c r="AA155" s="416"/>
      <c r="AB155" s="416"/>
      <c r="AC155" s="416"/>
      <c r="AD155" s="416"/>
      <c r="AE155" s="416"/>
      <c r="AF155" s="416"/>
      <c r="AG155" s="416"/>
      <c r="AH155" s="416"/>
      <c r="AI155" s="416"/>
      <c r="AJ155" s="416"/>
      <c r="AK155" s="416"/>
      <c r="AL155" s="416"/>
      <c r="AM155" s="304"/>
    </row>
    <row r="156" spans="2:39" ht="16" hidden="1" outlineLevel="1">
      <c r="B156" s="286"/>
      <c r="C156" s="289"/>
      <c r="D156" s="289"/>
      <c r="E156" s="289"/>
      <c r="F156" s="289"/>
      <c r="G156" s="289"/>
      <c r="H156" s="289"/>
      <c r="I156" s="289"/>
      <c r="J156" s="289"/>
      <c r="K156" s="289"/>
      <c r="L156" s="289"/>
      <c r="M156" s="289"/>
      <c r="N156" s="289"/>
      <c r="O156" s="289"/>
      <c r="P156" s="289"/>
      <c r="Q156" s="289"/>
      <c r="R156" s="289"/>
      <c r="S156" s="289"/>
      <c r="T156" s="289"/>
      <c r="U156" s="289"/>
      <c r="V156" s="289"/>
      <c r="W156" s="289"/>
      <c r="X156" s="289"/>
      <c r="Y156" s="403"/>
      <c r="Z156" s="416"/>
      <c r="AA156" s="416"/>
      <c r="AB156" s="416"/>
      <c r="AC156" s="416"/>
      <c r="AD156" s="416"/>
      <c r="AE156" s="416"/>
      <c r="AF156" s="416"/>
      <c r="AG156" s="416"/>
      <c r="AH156" s="416"/>
      <c r="AI156" s="416"/>
      <c r="AJ156" s="416"/>
      <c r="AK156" s="416"/>
      <c r="AL156" s="416"/>
      <c r="AM156" s="304"/>
    </row>
    <row r="157" spans="2:39" ht="16" hidden="1" outlineLevel="1">
      <c r="B157" s="511"/>
      <c r="C157" s="289"/>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417"/>
      <c r="Z157" s="401"/>
      <c r="AA157" s="401"/>
      <c r="AB157" s="401"/>
      <c r="AC157" s="401"/>
      <c r="AD157" s="401"/>
      <c r="AE157" s="401"/>
      <c r="AF157" s="406"/>
      <c r="AG157" s="406"/>
      <c r="AH157" s="406"/>
      <c r="AI157" s="406"/>
      <c r="AJ157" s="406"/>
      <c r="AK157" s="406"/>
      <c r="AL157" s="406"/>
      <c r="AM157" s="294"/>
    </row>
    <row r="158" spans="2:39" ht="16" hidden="1" outlineLevel="1">
      <c r="B158" s="292"/>
      <c r="C158" s="289"/>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02"/>
      <c r="Z158" s="402"/>
      <c r="AA158" s="402"/>
      <c r="AB158" s="402"/>
      <c r="AC158" s="402"/>
      <c r="AD158" s="402"/>
      <c r="AE158" s="402"/>
      <c r="AF158" s="402"/>
      <c r="AG158" s="402"/>
      <c r="AH158" s="402"/>
      <c r="AI158" s="402"/>
      <c r="AJ158" s="402"/>
      <c r="AK158" s="402"/>
      <c r="AL158" s="402"/>
      <c r="AM158" s="304"/>
    </row>
    <row r="159" spans="2:39" ht="16" hidden="1" outlineLevel="1">
      <c r="B159" s="511"/>
      <c r="C159" s="289"/>
      <c r="D159" s="289"/>
      <c r="E159" s="289"/>
      <c r="F159" s="289"/>
      <c r="G159" s="289"/>
      <c r="H159" s="289"/>
      <c r="I159" s="289"/>
      <c r="J159" s="289"/>
      <c r="K159" s="289"/>
      <c r="L159" s="289"/>
      <c r="M159" s="289"/>
      <c r="N159" s="289"/>
      <c r="O159" s="289"/>
      <c r="P159" s="289"/>
      <c r="Q159" s="289"/>
      <c r="R159" s="289"/>
      <c r="S159" s="289"/>
      <c r="T159" s="289"/>
      <c r="U159" s="289"/>
      <c r="V159" s="289"/>
      <c r="W159" s="289"/>
      <c r="X159" s="289"/>
      <c r="Y159" s="403"/>
      <c r="Z159" s="416"/>
      <c r="AA159" s="416"/>
      <c r="AB159" s="416"/>
      <c r="AC159" s="416"/>
      <c r="AD159" s="416"/>
      <c r="AE159" s="416"/>
      <c r="AF159" s="416"/>
      <c r="AG159" s="416"/>
      <c r="AH159" s="416"/>
      <c r="AI159" s="416"/>
      <c r="AJ159" s="416"/>
      <c r="AK159" s="416"/>
      <c r="AL159" s="416"/>
      <c r="AM159" s="304"/>
    </row>
    <row r="160" spans="2:39" ht="16" hidden="1" outlineLevel="1">
      <c r="B160" s="511"/>
      <c r="C160" s="289"/>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417"/>
      <c r="Z160" s="401"/>
      <c r="AA160" s="401"/>
      <c r="AB160" s="401"/>
      <c r="AC160" s="401"/>
      <c r="AD160" s="401"/>
      <c r="AE160" s="401"/>
      <c r="AF160" s="406"/>
      <c r="AG160" s="406"/>
      <c r="AH160" s="406"/>
      <c r="AI160" s="406"/>
      <c r="AJ160" s="406"/>
      <c r="AK160" s="406"/>
      <c r="AL160" s="406"/>
      <c r="AM160" s="294"/>
    </row>
    <row r="161" spans="2:39" ht="16" hidden="1" outlineLevel="1">
      <c r="B161" s="292"/>
      <c r="C161" s="289"/>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02"/>
      <c r="Z161" s="402"/>
      <c r="AA161" s="402"/>
      <c r="AB161" s="402"/>
      <c r="AC161" s="402"/>
      <c r="AD161" s="402"/>
      <c r="AE161" s="402"/>
      <c r="AF161" s="402"/>
      <c r="AG161" s="402"/>
      <c r="AH161" s="402"/>
      <c r="AI161" s="402"/>
      <c r="AJ161" s="402"/>
      <c r="AK161" s="402"/>
      <c r="AL161" s="402"/>
      <c r="AM161" s="304"/>
    </row>
    <row r="162" spans="2:39" ht="16" hidden="1" outlineLevel="1">
      <c r="B162" s="511"/>
      <c r="C162" s="289"/>
      <c r="D162" s="289"/>
      <c r="E162" s="289"/>
      <c r="F162" s="289"/>
      <c r="G162" s="289"/>
      <c r="H162" s="289"/>
      <c r="I162" s="289"/>
      <c r="J162" s="289"/>
      <c r="K162" s="289"/>
      <c r="L162" s="289"/>
      <c r="M162" s="289"/>
      <c r="N162" s="289"/>
      <c r="O162" s="289"/>
      <c r="P162" s="289"/>
      <c r="Q162" s="289"/>
      <c r="R162" s="289"/>
      <c r="S162" s="289"/>
      <c r="T162" s="289"/>
      <c r="U162" s="289"/>
      <c r="V162" s="289"/>
      <c r="W162" s="289"/>
      <c r="X162" s="289"/>
      <c r="Y162" s="403"/>
      <c r="Z162" s="416"/>
      <c r="AA162" s="416"/>
      <c r="AB162" s="416"/>
      <c r="AC162" s="416"/>
      <c r="AD162" s="416"/>
      <c r="AE162" s="416"/>
      <c r="AF162" s="416"/>
      <c r="AG162" s="416"/>
      <c r="AH162" s="416"/>
      <c r="AI162" s="416"/>
      <c r="AJ162" s="416"/>
      <c r="AK162" s="416"/>
      <c r="AL162" s="416"/>
      <c r="AM162" s="304"/>
    </row>
    <row r="163" spans="2:39" ht="16" hidden="1" outlineLevel="1">
      <c r="B163" s="511"/>
      <c r="C163" s="289"/>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417"/>
      <c r="Z163" s="401"/>
      <c r="AA163" s="401"/>
      <c r="AB163" s="401"/>
      <c r="AC163" s="401"/>
      <c r="AD163" s="401"/>
      <c r="AE163" s="401"/>
      <c r="AF163" s="406"/>
      <c r="AG163" s="406"/>
      <c r="AH163" s="406"/>
      <c r="AI163" s="406"/>
      <c r="AJ163" s="406"/>
      <c r="AK163" s="406"/>
      <c r="AL163" s="406"/>
      <c r="AM163" s="294"/>
    </row>
    <row r="164" spans="2:39" ht="16" hidden="1" outlineLevel="1">
      <c r="B164" s="292"/>
      <c r="C164" s="289"/>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02"/>
      <c r="Z164" s="402"/>
      <c r="AA164" s="402"/>
      <c r="AB164" s="402"/>
      <c r="AC164" s="402"/>
      <c r="AD164" s="402"/>
      <c r="AE164" s="402"/>
      <c r="AF164" s="402"/>
      <c r="AG164" s="402"/>
      <c r="AH164" s="402"/>
      <c r="AI164" s="402"/>
      <c r="AJ164" s="402"/>
      <c r="AK164" s="402"/>
      <c r="AL164" s="402"/>
      <c r="AM164" s="304"/>
    </row>
    <row r="165" spans="2:39" ht="16" hidden="1" outlineLevel="1">
      <c r="B165" s="511"/>
      <c r="C165" s="289"/>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403"/>
      <c r="Z165" s="416"/>
      <c r="AA165" s="416"/>
      <c r="AB165" s="416"/>
      <c r="AC165" s="416"/>
      <c r="AD165" s="416"/>
      <c r="AE165" s="416"/>
      <c r="AF165" s="416"/>
      <c r="AG165" s="416"/>
      <c r="AH165" s="416"/>
      <c r="AI165" s="416"/>
      <c r="AJ165" s="416"/>
      <c r="AK165" s="416"/>
      <c r="AL165" s="416"/>
      <c r="AM165" s="304"/>
    </row>
    <row r="166" spans="2:39" ht="16" hidden="1" outlineLevel="1">
      <c r="B166" s="511"/>
      <c r="C166" s="289"/>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417"/>
      <c r="Z166" s="401"/>
      <c r="AA166" s="401"/>
      <c r="AB166" s="401"/>
      <c r="AC166" s="401"/>
      <c r="AD166" s="401"/>
      <c r="AE166" s="401"/>
      <c r="AF166" s="406"/>
      <c r="AG166" s="406"/>
      <c r="AH166" s="406"/>
      <c r="AI166" s="406"/>
      <c r="AJ166" s="406"/>
      <c r="AK166" s="406"/>
      <c r="AL166" s="406"/>
      <c r="AM166" s="294"/>
    </row>
    <row r="167" spans="2:39" ht="16" hidden="1" outlineLevel="1">
      <c r="B167" s="292"/>
      <c r="C167" s="289"/>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02"/>
      <c r="Z167" s="402"/>
      <c r="AA167" s="402"/>
      <c r="AB167" s="402"/>
      <c r="AC167" s="402"/>
      <c r="AD167" s="402"/>
      <c r="AE167" s="402"/>
      <c r="AF167" s="402"/>
      <c r="AG167" s="402"/>
      <c r="AH167" s="402"/>
      <c r="AI167" s="402"/>
      <c r="AJ167" s="402"/>
      <c r="AK167" s="402"/>
      <c r="AL167" s="402"/>
      <c r="AM167" s="304"/>
    </row>
    <row r="168" spans="2:39" ht="16" hidden="1" outlineLevel="1">
      <c r="B168" s="511"/>
      <c r="C168" s="289"/>
      <c r="D168" s="289"/>
      <c r="E168" s="289"/>
      <c r="F168" s="289"/>
      <c r="G168" s="289"/>
      <c r="H168" s="289"/>
      <c r="I168" s="289"/>
      <c r="J168" s="289"/>
      <c r="K168" s="289"/>
      <c r="L168" s="289"/>
      <c r="M168" s="289"/>
      <c r="N168" s="289"/>
      <c r="O168" s="289"/>
      <c r="P168" s="289"/>
      <c r="Q168" s="289"/>
      <c r="R168" s="289"/>
      <c r="S168" s="289"/>
      <c r="T168" s="289"/>
      <c r="U168" s="289"/>
      <c r="V168" s="289"/>
      <c r="W168" s="289"/>
      <c r="X168" s="289"/>
      <c r="Y168" s="403"/>
      <c r="Z168" s="416"/>
      <c r="AA168" s="416"/>
      <c r="AB168" s="416"/>
      <c r="AC168" s="416"/>
      <c r="AD168" s="416"/>
      <c r="AE168" s="416"/>
      <c r="AF168" s="416"/>
      <c r="AG168" s="416"/>
      <c r="AH168" s="416"/>
      <c r="AI168" s="416"/>
      <c r="AJ168" s="416"/>
      <c r="AK168" s="416"/>
      <c r="AL168" s="416"/>
      <c r="AM168" s="304"/>
    </row>
    <row r="169" spans="2:39" ht="16" hidden="1" outlineLevel="1">
      <c r="B169" s="511"/>
      <c r="C169" s="289"/>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417"/>
      <c r="Z169" s="401"/>
      <c r="AA169" s="401"/>
      <c r="AB169" s="401"/>
      <c r="AC169" s="401"/>
      <c r="AD169" s="401"/>
      <c r="AE169" s="401"/>
      <c r="AF169" s="406"/>
      <c r="AG169" s="406"/>
      <c r="AH169" s="406"/>
      <c r="AI169" s="406"/>
      <c r="AJ169" s="406"/>
      <c r="AK169" s="406"/>
      <c r="AL169" s="406"/>
      <c r="AM169" s="294"/>
    </row>
    <row r="170" spans="2:39" ht="16" hidden="1" outlineLevel="1">
      <c r="B170" s="292"/>
      <c r="C170" s="289"/>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02"/>
      <c r="Z170" s="402"/>
      <c r="AA170" s="402"/>
      <c r="AB170" s="402"/>
      <c r="AC170" s="402"/>
      <c r="AD170" s="402"/>
      <c r="AE170" s="402"/>
      <c r="AF170" s="402"/>
      <c r="AG170" s="402"/>
      <c r="AH170" s="402"/>
      <c r="AI170" s="402"/>
      <c r="AJ170" s="402"/>
      <c r="AK170" s="402"/>
      <c r="AL170" s="402"/>
      <c r="AM170" s="304"/>
    </row>
    <row r="171" spans="2:39" ht="16" hidden="1" outlineLevel="1">
      <c r="B171" s="511"/>
      <c r="C171" s="289"/>
      <c r="D171" s="289"/>
      <c r="E171" s="289"/>
      <c r="F171" s="289"/>
      <c r="G171" s="289"/>
      <c r="H171" s="289"/>
      <c r="I171" s="289"/>
      <c r="J171" s="289"/>
      <c r="K171" s="289"/>
      <c r="L171" s="289"/>
      <c r="M171" s="289"/>
      <c r="N171" s="289"/>
      <c r="O171" s="289"/>
      <c r="P171" s="289"/>
      <c r="Q171" s="289"/>
      <c r="R171" s="289"/>
      <c r="S171" s="289"/>
      <c r="T171" s="289"/>
      <c r="U171" s="289"/>
      <c r="V171" s="289"/>
      <c r="W171" s="289"/>
      <c r="X171" s="289"/>
      <c r="Y171" s="403"/>
      <c r="Z171" s="416"/>
      <c r="AA171" s="416"/>
      <c r="AB171" s="416"/>
      <c r="AC171" s="416"/>
      <c r="AD171" s="416"/>
      <c r="AE171" s="416"/>
      <c r="AF171" s="416"/>
      <c r="AG171" s="416"/>
      <c r="AH171" s="416"/>
      <c r="AI171" s="416"/>
      <c r="AJ171" s="416"/>
      <c r="AK171" s="416"/>
      <c r="AL171" s="416"/>
      <c r="AM171" s="304"/>
    </row>
    <row r="172" spans="2:39" ht="16" hidden="1" outlineLevel="1">
      <c r="B172" s="511"/>
      <c r="C172" s="289"/>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417"/>
      <c r="Z172" s="401"/>
      <c r="AA172" s="401"/>
      <c r="AB172" s="401"/>
      <c r="AC172" s="401"/>
      <c r="AD172" s="401"/>
      <c r="AE172" s="401"/>
      <c r="AF172" s="406"/>
      <c r="AG172" s="406"/>
      <c r="AH172" s="406"/>
      <c r="AI172" s="406"/>
      <c r="AJ172" s="406"/>
      <c r="AK172" s="406"/>
      <c r="AL172" s="406"/>
      <c r="AM172" s="294"/>
    </row>
    <row r="173" spans="2:39" ht="16" hidden="1" outlineLevel="1">
      <c r="B173" s="292"/>
      <c r="C173" s="289"/>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02"/>
      <c r="Z173" s="402"/>
      <c r="AA173" s="402"/>
      <c r="AB173" s="402"/>
      <c r="AC173" s="402"/>
      <c r="AD173" s="402"/>
      <c r="AE173" s="402"/>
      <c r="AF173" s="402"/>
      <c r="AG173" s="402"/>
      <c r="AH173" s="402"/>
      <c r="AI173" s="402"/>
      <c r="AJ173" s="402"/>
      <c r="AK173" s="402"/>
      <c r="AL173" s="402"/>
      <c r="AM173" s="304"/>
    </row>
    <row r="174" spans="2:39" ht="16" hidden="1" outlineLevel="1">
      <c r="B174" s="511"/>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403"/>
      <c r="Z174" s="416"/>
      <c r="AA174" s="416"/>
      <c r="AB174" s="416"/>
      <c r="AC174" s="416"/>
      <c r="AD174" s="416"/>
      <c r="AE174" s="416"/>
      <c r="AF174" s="416"/>
      <c r="AG174" s="416"/>
      <c r="AH174" s="416"/>
      <c r="AI174" s="416"/>
      <c r="AJ174" s="416"/>
      <c r="AK174" s="416"/>
      <c r="AL174" s="416"/>
      <c r="AM174" s="304"/>
    </row>
    <row r="175" spans="2:39" ht="16" hidden="1" outlineLevel="1">
      <c r="B175" s="511"/>
      <c r="C175" s="289"/>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17"/>
      <c r="Z175" s="401"/>
      <c r="AA175" s="401"/>
      <c r="AB175" s="401"/>
      <c r="AC175" s="401"/>
      <c r="AD175" s="401"/>
      <c r="AE175" s="401"/>
      <c r="AF175" s="406"/>
      <c r="AG175" s="406"/>
      <c r="AH175" s="406"/>
      <c r="AI175" s="406"/>
      <c r="AJ175" s="406"/>
      <c r="AK175" s="406"/>
      <c r="AL175" s="406"/>
      <c r="AM175" s="294"/>
    </row>
    <row r="176" spans="2:39" ht="16" hidden="1" outlineLevel="1">
      <c r="B176" s="292"/>
      <c r="C176" s="289"/>
      <c r="D176" s="293"/>
      <c r="E176" s="293"/>
      <c r="F176" s="293"/>
      <c r="G176" s="293"/>
      <c r="H176" s="293"/>
      <c r="I176" s="293"/>
      <c r="J176" s="293"/>
      <c r="K176" s="293"/>
      <c r="L176" s="293"/>
      <c r="M176" s="293"/>
      <c r="N176" s="459"/>
      <c r="O176" s="293"/>
      <c r="P176" s="293"/>
      <c r="Q176" s="293"/>
      <c r="R176" s="293"/>
      <c r="S176" s="293"/>
      <c r="T176" s="293"/>
      <c r="U176" s="293"/>
      <c r="V176" s="293"/>
      <c r="W176" s="293"/>
      <c r="X176" s="293"/>
      <c r="Y176" s="402"/>
      <c r="Z176" s="402"/>
      <c r="AA176" s="402"/>
      <c r="AB176" s="402"/>
      <c r="AC176" s="402"/>
      <c r="AD176" s="402"/>
      <c r="AE176" s="402"/>
      <c r="AF176" s="402"/>
      <c r="AG176" s="402"/>
      <c r="AH176" s="402"/>
      <c r="AI176" s="402"/>
      <c r="AJ176" s="402"/>
      <c r="AK176" s="402"/>
      <c r="AL176" s="402"/>
      <c r="AM176" s="304"/>
    </row>
    <row r="177" spans="2:39" ht="16" hidden="1" outlineLevel="1">
      <c r="B177" s="511"/>
      <c r="C177" s="289"/>
      <c r="D177" s="289"/>
      <c r="E177" s="289"/>
      <c r="F177" s="289"/>
      <c r="G177" s="289"/>
      <c r="H177" s="289"/>
      <c r="I177" s="289"/>
      <c r="J177" s="289"/>
      <c r="K177" s="289"/>
      <c r="L177" s="289"/>
      <c r="M177" s="289"/>
      <c r="N177" s="289"/>
      <c r="O177" s="289"/>
      <c r="P177" s="289"/>
      <c r="Q177" s="289"/>
      <c r="R177" s="289"/>
      <c r="S177" s="289"/>
      <c r="T177" s="289"/>
      <c r="U177" s="289"/>
      <c r="V177" s="289"/>
      <c r="W177" s="289"/>
      <c r="X177" s="289"/>
      <c r="Y177" s="403"/>
      <c r="Z177" s="416"/>
      <c r="AA177" s="416"/>
      <c r="AB177" s="416"/>
      <c r="AC177" s="416"/>
      <c r="AD177" s="416"/>
      <c r="AE177" s="416"/>
      <c r="AF177" s="416"/>
      <c r="AG177" s="416"/>
      <c r="AH177" s="416"/>
      <c r="AI177" s="416"/>
      <c r="AJ177" s="416"/>
      <c r="AK177" s="416"/>
      <c r="AL177" s="416"/>
      <c r="AM177" s="304"/>
    </row>
    <row r="178" spans="2:39" ht="16" hidden="1" outlineLevel="1">
      <c r="B178" s="511"/>
      <c r="C178" s="289"/>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417"/>
      <c r="Z178" s="401"/>
      <c r="AA178" s="401"/>
      <c r="AB178" s="401"/>
      <c r="AC178" s="401"/>
      <c r="AD178" s="401"/>
      <c r="AE178" s="401"/>
      <c r="AF178" s="406"/>
      <c r="AG178" s="406"/>
      <c r="AH178" s="406"/>
      <c r="AI178" s="406"/>
      <c r="AJ178" s="406"/>
      <c r="AK178" s="406"/>
      <c r="AL178" s="406"/>
      <c r="AM178" s="294"/>
    </row>
    <row r="179" spans="2:39" ht="16" hidden="1" outlineLevel="1">
      <c r="B179" s="292"/>
      <c r="C179" s="289"/>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02"/>
      <c r="Z179" s="402"/>
      <c r="AA179" s="402"/>
      <c r="AB179" s="402"/>
      <c r="AC179" s="402"/>
      <c r="AD179" s="402"/>
      <c r="AE179" s="402"/>
      <c r="AF179" s="402"/>
      <c r="AG179" s="402"/>
      <c r="AH179" s="402"/>
      <c r="AI179" s="402"/>
      <c r="AJ179" s="402"/>
      <c r="AK179" s="402"/>
      <c r="AL179" s="402"/>
      <c r="AM179" s="304"/>
    </row>
    <row r="180" spans="2:39" ht="16" hidden="1" outlineLevel="1">
      <c r="B180" s="511"/>
      <c r="C180" s="289"/>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03"/>
      <c r="Z180" s="416"/>
      <c r="AA180" s="416"/>
      <c r="AB180" s="416"/>
      <c r="AC180" s="416"/>
      <c r="AD180" s="416"/>
      <c r="AE180" s="416"/>
      <c r="AF180" s="416"/>
      <c r="AG180" s="416"/>
      <c r="AH180" s="416"/>
      <c r="AI180" s="416"/>
      <c r="AJ180" s="416"/>
      <c r="AK180" s="416"/>
      <c r="AL180" s="416"/>
      <c r="AM180" s="304"/>
    </row>
    <row r="181" spans="2:39" ht="16" hidden="1" outlineLevel="1">
      <c r="B181" s="511"/>
      <c r="C181" s="289"/>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417"/>
      <c r="Z181" s="401"/>
      <c r="AA181" s="401"/>
      <c r="AB181" s="401"/>
      <c r="AC181" s="401"/>
      <c r="AD181" s="401"/>
      <c r="AE181" s="401"/>
      <c r="AF181" s="406"/>
      <c r="AG181" s="406"/>
      <c r="AH181" s="406"/>
      <c r="AI181" s="406"/>
      <c r="AJ181" s="406"/>
      <c r="AK181" s="406"/>
      <c r="AL181" s="406"/>
      <c r="AM181" s="294"/>
    </row>
    <row r="182" spans="2:39" ht="16" hidden="1" outlineLevel="1">
      <c r="B182" s="292"/>
      <c r="C182" s="289"/>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02"/>
      <c r="Z182" s="402"/>
      <c r="AA182" s="402"/>
      <c r="AB182" s="402"/>
      <c r="AC182" s="402"/>
      <c r="AD182" s="402"/>
      <c r="AE182" s="402"/>
      <c r="AF182" s="402"/>
      <c r="AG182" s="402"/>
      <c r="AH182" s="402"/>
      <c r="AI182" s="402"/>
      <c r="AJ182" s="402"/>
      <c r="AK182" s="402"/>
      <c r="AL182" s="402"/>
      <c r="AM182" s="304"/>
    </row>
    <row r="183" spans="2:39" ht="16" hidden="1" outlineLevel="1">
      <c r="B183" s="511"/>
      <c r="C183" s="289"/>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403"/>
      <c r="Z183" s="416"/>
      <c r="AA183" s="416"/>
      <c r="AB183" s="416"/>
      <c r="AC183" s="416"/>
      <c r="AD183" s="416"/>
      <c r="AE183" s="416"/>
      <c r="AF183" s="416"/>
      <c r="AG183" s="416"/>
      <c r="AH183" s="416"/>
      <c r="AI183" s="416"/>
      <c r="AJ183" s="416"/>
      <c r="AK183" s="416"/>
      <c r="AL183" s="416"/>
      <c r="AM183" s="304"/>
    </row>
    <row r="184" spans="2:39" ht="16" hidden="1" outlineLevel="1">
      <c r="B184" s="511"/>
      <c r="C184" s="289"/>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417"/>
      <c r="Z184" s="401"/>
      <c r="AA184" s="401"/>
      <c r="AB184" s="401"/>
      <c r="AC184" s="401"/>
      <c r="AD184" s="401"/>
      <c r="AE184" s="401"/>
      <c r="AF184" s="406"/>
      <c r="AG184" s="406"/>
      <c r="AH184" s="406"/>
      <c r="AI184" s="406"/>
      <c r="AJ184" s="406"/>
      <c r="AK184" s="406"/>
      <c r="AL184" s="406"/>
      <c r="AM184" s="294"/>
    </row>
    <row r="185" spans="2:39" ht="16" hidden="1" outlineLevel="1">
      <c r="B185" s="292"/>
      <c r="C185" s="289"/>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02"/>
      <c r="Z185" s="402"/>
      <c r="AA185" s="402"/>
      <c r="AB185" s="402"/>
      <c r="AC185" s="402"/>
      <c r="AD185" s="402"/>
      <c r="AE185" s="402"/>
      <c r="AF185" s="402"/>
      <c r="AG185" s="402"/>
      <c r="AH185" s="402"/>
      <c r="AI185" s="402"/>
      <c r="AJ185" s="402"/>
      <c r="AK185" s="402"/>
      <c r="AL185" s="402"/>
      <c r="AM185" s="304"/>
    </row>
    <row r="186" spans="2:39" ht="16" hidden="1" outlineLevel="1">
      <c r="B186" s="511"/>
      <c r="C186" s="289"/>
      <c r="D186" s="289"/>
      <c r="E186" s="289"/>
      <c r="F186" s="289"/>
      <c r="G186" s="289"/>
      <c r="H186" s="289"/>
      <c r="I186" s="289"/>
      <c r="J186" s="289"/>
      <c r="K186" s="289"/>
      <c r="L186" s="289"/>
      <c r="M186" s="289"/>
      <c r="N186" s="289"/>
      <c r="O186" s="289"/>
      <c r="P186" s="289"/>
      <c r="Q186" s="289"/>
      <c r="R186" s="289"/>
      <c r="S186" s="289"/>
      <c r="T186" s="289"/>
      <c r="U186" s="289"/>
      <c r="V186" s="289"/>
      <c r="W186" s="289"/>
      <c r="X186" s="289"/>
      <c r="Y186" s="403"/>
      <c r="Z186" s="416"/>
      <c r="AA186" s="416"/>
      <c r="AB186" s="416"/>
      <c r="AC186" s="416"/>
      <c r="AD186" s="416"/>
      <c r="AE186" s="416"/>
      <c r="AF186" s="416"/>
      <c r="AG186" s="416"/>
      <c r="AH186" s="416"/>
      <c r="AI186" s="416"/>
      <c r="AJ186" s="416"/>
      <c r="AK186" s="416"/>
      <c r="AL186" s="416"/>
      <c r="AM186" s="304"/>
    </row>
    <row r="187" spans="2:39" ht="16" hidden="1" outlineLevel="1">
      <c r="B187" s="511"/>
      <c r="C187" s="289"/>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417"/>
      <c r="Z187" s="401"/>
      <c r="AA187" s="401"/>
      <c r="AB187" s="401"/>
      <c r="AC187" s="401"/>
      <c r="AD187" s="401"/>
      <c r="AE187" s="401"/>
      <c r="AF187" s="406"/>
      <c r="AG187" s="406"/>
      <c r="AH187" s="406"/>
      <c r="AI187" s="406"/>
      <c r="AJ187" s="406"/>
      <c r="AK187" s="406"/>
      <c r="AL187" s="406"/>
      <c r="AM187" s="294"/>
    </row>
    <row r="188" spans="2:39" ht="16" hidden="1" outlineLevel="1">
      <c r="B188" s="292"/>
      <c r="C188" s="289"/>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02"/>
      <c r="Z188" s="402"/>
      <c r="AA188" s="402"/>
      <c r="AB188" s="402"/>
      <c r="AC188" s="402"/>
      <c r="AD188" s="402"/>
      <c r="AE188" s="402"/>
      <c r="AF188" s="402"/>
      <c r="AG188" s="402"/>
      <c r="AH188" s="402"/>
      <c r="AI188" s="402"/>
      <c r="AJ188" s="402"/>
      <c r="AK188" s="402"/>
      <c r="AL188" s="402"/>
      <c r="AM188" s="304"/>
    </row>
    <row r="189" spans="2:39" ht="16" hidden="1" outlineLevel="1">
      <c r="B189" s="511"/>
      <c r="C189" s="289"/>
      <c r="D189" s="289"/>
      <c r="E189" s="289"/>
      <c r="F189" s="289"/>
      <c r="G189" s="289"/>
      <c r="H189" s="289"/>
      <c r="I189" s="289"/>
      <c r="J189" s="289"/>
      <c r="K189" s="289"/>
      <c r="L189" s="289"/>
      <c r="M189" s="289"/>
      <c r="N189" s="289"/>
      <c r="O189" s="289"/>
      <c r="P189" s="289"/>
      <c r="Q189" s="289"/>
      <c r="R189" s="289"/>
      <c r="S189" s="289"/>
      <c r="T189" s="289"/>
      <c r="U189" s="289"/>
      <c r="V189" s="289"/>
      <c r="W189" s="289"/>
      <c r="X189" s="289"/>
      <c r="Y189" s="403"/>
      <c r="Z189" s="416"/>
      <c r="AA189" s="416"/>
      <c r="AB189" s="416"/>
      <c r="AC189" s="416"/>
      <c r="AD189" s="416"/>
      <c r="AE189" s="416"/>
      <c r="AF189" s="416"/>
      <c r="AG189" s="416"/>
      <c r="AH189" s="416"/>
      <c r="AI189" s="416"/>
      <c r="AJ189" s="416"/>
      <c r="AK189" s="416"/>
      <c r="AL189" s="416"/>
      <c r="AM189" s="304"/>
    </row>
    <row r="190" spans="2:39" ht="16" hidden="1" outlineLevel="1">
      <c r="B190" s="511"/>
      <c r="C190" s="289"/>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417"/>
      <c r="Z190" s="401"/>
      <c r="AA190" s="401"/>
      <c r="AB190" s="401"/>
      <c r="AC190" s="401"/>
      <c r="AD190" s="401"/>
      <c r="AE190" s="401"/>
      <c r="AF190" s="406"/>
      <c r="AG190" s="406"/>
      <c r="AH190" s="406"/>
      <c r="AI190" s="406"/>
      <c r="AJ190" s="406"/>
      <c r="AK190" s="406"/>
      <c r="AL190" s="406"/>
      <c r="AM190" s="294"/>
    </row>
    <row r="191" spans="2:39" ht="16" hidden="1" outlineLevel="1">
      <c r="B191" s="292"/>
      <c r="C191" s="289"/>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02"/>
      <c r="Z191" s="402"/>
      <c r="AA191" s="402"/>
      <c r="AB191" s="402"/>
      <c r="AC191" s="402"/>
      <c r="AD191" s="402"/>
      <c r="AE191" s="402"/>
      <c r="AF191" s="402"/>
      <c r="AG191" s="402"/>
      <c r="AH191" s="402"/>
      <c r="AI191" s="402"/>
      <c r="AJ191" s="402"/>
      <c r="AK191" s="402"/>
      <c r="AL191" s="402"/>
      <c r="AM191" s="304"/>
    </row>
    <row r="192" spans="2:39" ht="16" hidden="1" outlineLevel="1">
      <c r="B192" s="511"/>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403"/>
      <c r="Z192" s="416"/>
      <c r="AA192" s="416"/>
      <c r="AB192" s="416"/>
      <c r="AC192" s="416"/>
      <c r="AD192" s="416"/>
      <c r="AE192" s="416"/>
      <c r="AF192" s="416"/>
      <c r="AG192" s="416"/>
      <c r="AH192" s="416"/>
      <c r="AI192" s="416"/>
      <c r="AJ192" s="416"/>
      <c r="AK192" s="416"/>
      <c r="AL192" s="416"/>
      <c r="AM192" s="304"/>
    </row>
    <row r="193" spans="1:39" ht="16" hidden="1" outlineLevel="1">
      <c r="B193" s="511"/>
      <c r="C193" s="289"/>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417"/>
      <c r="Z193" s="401"/>
      <c r="AA193" s="401"/>
      <c r="AB193" s="401"/>
      <c r="AC193" s="401"/>
      <c r="AD193" s="401"/>
      <c r="AE193" s="401"/>
      <c r="AF193" s="406"/>
      <c r="AG193" s="406"/>
      <c r="AH193" s="406"/>
      <c r="AI193" s="406"/>
      <c r="AJ193" s="406"/>
      <c r="AK193" s="406"/>
      <c r="AL193" s="406"/>
      <c r="AM193" s="294"/>
    </row>
    <row r="194" spans="1:39" ht="16" hidden="1" outlineLevel="1">
      <c r="B194" s="292"/>
      <c r="C194" s="289"/>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402"/>
      <c r="Z194" s="402"/>
      <c r="AA194" s="402"/>
      <c r="AB194" s="402"/>
      <c r="AC194" s="402"/>
      <c r="AD194" s="402"/>
      <c r="AE194" s="402"/>
      <c r="AF194" s="402"/>
      <c r="AG194" s="402"/>
      <c r="AH194" s="402"/>
      <c r="AI194" s="402"/>
      <c r="AJ194" s="402"/>
      <c r="AK194" s="402"/>
      <c r="AL194" s="402"/>
      <c r="AM194" s="304"/>
    </row>
    <row r="195" spans="1:39" ht="16" hidden="1" outlineLevel="1">
      <c r="B195" s="511"/>
      <c r="C195" s="289"/>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403"/>
      <c r="Z195" s="416"/>
      <c r="AA195" s="416"/>
      <c r="AB195" s="416"/>
      <c r="AC195" s="416"/>
      <c r="AD195" s="416"/>
      <c r="AE195" s="416"/>
      <c r="AF195" s="416"/>
      <c r="AG195" s="416"/>
      <c r="AH195" s="416"/>
      <c r="AI195" s="416"/>
      <c r="AJ195" s="416"/>
      <c r="AK195" s="416"/>
      <c r="AL195" s="416"/>
      <c r="AM195" s="304"/>
    </row>
    <row r="196" spans="1:39" ht="16" hidden="1" outlineLevel="1">
      <c r="B196" s="511"/>
      <c r="C196" s="289"/>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417"/>
      <c r="Z196" s="401"/>
      <c r="AA196" s="401"/>
      <c r="AB196" s="401"/>
      <c r="AC196" s="401"/>
      <c r="AD196" s="401"/>
      <c r="AE196" s="401"/>
      <c r="AF196" s="406"/>
      <c r="AG196" s="406"/>
      <c r="AH196" s="406"/>
      <c r="AI196" s="406"/>
      <c r="AJ196" s="406"/>
      <c r="AK196" s="406"/>
      <c r="AL196" s="406"/>
      <c r="AM196" s="294"/>
    </row>
    <row r="197" spans="1:39" ht="16" hidden="1" outlineLevel="1">
      <c r="B197" s="292"/>
      <c r="C197" s="289"/>
      <c r="D197" s="789"/>
      <c r="E197" s="789"/>
      <c r="F197" s="789"/>
      <c r="G197" s="789"/>
      <c r="H197" s="789"/>
      <c r="I197" s="789"/>
      <c r="J197" s="789"/>
      <c r="K197" s="789"/>
      <c r="L197" s="789"/>
      <c r="M197" s="789"/>
      <c r="N197" s="789"/>
      <c r="O197" s="789"/>
      <c r="P197" s="789"/>
      <c r="Q197" s="789"/>
      <c r="R197" s="789"/>
      <c r="S197" s="789"/>
      <c r="T197" s="789"/>
      <c r="U197" s="789"/>
      <c r="V197" s="789"/>
      <c r="W197" s="789"/>
      <c r="X197" s="789"/>
      <c r="Y197" s="402"/>
      <c r="Z197" s="402"/>
      <c r="AA197" s="402"/>
      <c r="AB197" s="402"/>
      <c r="AC197" s="402"/>
      <c r="AD197" s="402"/>
      <c r="AE197" s="402"/>
      <c r="AF197" s="402"/>
      <c r="AG197" s="402"/>
      <c r="AH197" s="402"/>
      <c r="AI197" s="402"/>
      <c r="AJ197" s="402"/>
      <c r="AK197" s="402"/>
      <c r="AL197" s="402"/>
      <c r="AM197" s="304"/>
    </row>
    <row r="198" spans="1:39" ht="21" customHeight="1" outlineLevel="1">
      <c r="B198" s="737" t="s">
        <v>733</v>
      </c>
      <c r="C198" s="761"/>
      <c r="D198" s="738">
        <f>SUM(D39:D126)</f>
        <v>19885417.359978594</v>
      </c>
      <c r="E198" s="738"/>
      <c r="F198" s="738"/>
      <c r="G198" s="738"/>
      <c r="H198" s="738"/>
      <c r="I198" s="738"/>
      <c r="J198" s="738"/>
      <c r="K198" s="738"/>
      <c r="L198" s="738"/>
      <c r="M198" s="738"/>
      <c r="N198" s="738"/>
      <c r="O198" s="738">
        <f>SUM(O39:O197)</f>
        <v>2593.75</v>
      </c>
      <c r="P198" s="738"/>
      <c r="Q198" s="738"/>
      <c r="R198" s="738"/>
      <c r="S198" s="738"/>
      <c r="T198" s="738"/>
      <c r="U198" s="738"/>
      <c r="V198" s="738"/>
      <c r="W198" s="738"/>
      <c r="X198" s="738"/>
      <c r="Y198" s="744"/>
      <c r="Z198" s="744"/>
      <c r="AA198" s="744"/>
      <c r="AB198" s="744"/>
      <c r="AC198" s="744"/>
      <c r="AD198" s="744"/>
      <c r="AE198" s="744"/>
      <c r="AF198" s="744"/>
      <c r="AG198" s="744"/>
      <c r="AH198" s="744"/>
      <c r="AI198" s="744"/>
      <c r="AJ198" s="744"/>
      <c r="AK198" s="744"/>
      <c r="AL198" s="744"/>
      <c r="AM198" s="740"/>
    </row>
    <row r="199" spans="1:39" s="506" customFormat="1" ht="16" outlineLevel="1">
      <c r="A199" s="514"/>
      <c r="B199" s="769"/>
      <c r="C199" s="770"/>
      <c r="D199" s="771"/>
      <c r="E199" s="771"/>
      <c r="F199" s="771"/>
      <c r="G199" s="771"/>
      <c r="H199" s="771"/>
      <c r="I199" s="771"/>
      <c r="J199" s="771"/>
      <c r="K199" s="771"/>
      <c r="L199" s="771"/>
      <c r="M199" s="771"/>
      <c r="N199" s="771"/>
      <c r="O199" s="771"/>
      <c r="P199" s="771"/>
      <c r="Q199" s="771"/>
      <c r="R199" s="771"/>
      <c r="S199" s="771"/>
      <c r="T199" s="771"/>
      <c r="U199" s="771"/>
      <c r="V199" s="771"/>
      <c r="W199" s="771"/>
      <c r="X199" s="771"/>
      <c r="Y199" s="773"/>
      <c r="Z199" s="773"/>
      <c r="AA199" s="773"/>
      <c r="AB199" s="773"/>
      <c r="AC199" s="773"/>
      <c r="AD199" s="773"/>
      <c r="AE199" s="773"/>
      <c r="AF199" s="773"/>
      <c r="AG199" s="773"/>
      <c r="AH199" s="773"/>
      <c r="AI199" s="773"/>
      <c r="AJ199" s="773"/>
      <c r="AK199" s="773"/>
      <c r="AL199" s="773"/>
      <c r="AM199" s="774"/>
    </row>
    <row r="200" spans="1:39" s="506" customFormat="1" ht="17" outlineLevel="1">
      <c r="A200" s="514"/>
      <c r="B200" s="791" t="s">
        <v>735</v>
      </c>
      <c r="C200" s="303"/>
      <c r="D200" s="289"/>
      <c r="E200" s="289"/>
      <c r="F200" s="289"/>
      <c r="G200" s="289"/>
      <c r="H200" s="289"/>
      <c r="I200" s="289"/>
      <c r="J200" s="289"/>
      <c r="K200" s="289"/>
      <c r="L200" s="289"/>
      <c r="M200" s="289"/>
      <c r="N200" s="289"/>
      <c r="O200" s="289"/>
      <c r="P200" s="289"/>
      <c r="Q200" s="289"/>
      <c r="R200" s="289"/>
      <c r="S200" s="289"/>
      <c r="T200" s="289"/>
      <c r="U200" s="289"/>
      <c r="V200" s="289"/>
      <c r="W200" s="289"/>
      <c r="X200" s="289"/>
      <c r="Y200" s="299"/>
      <c r="Z200" s="299"/>
      <c r="AA200" s="299"/>
      <c r="AB200" s="299"/>
      <c r="AC200" s="299"/>
      <c r="AD200" s="299"/>
      <c r="AE200" s="299"/>
      <c r="AF200" s="299"/>
      <c r="AG200" s="299"/>
      <c r="AH200" s="299"/>
      <c r="AI200" s="299"/>
      <c r="AJ200" s="299"/>
      <c r="AK200" s="299"/>
      <c r="AL200" s="299"/>
      <c r="AM200" s="304"/>
    </row>
    <row r="201" spans="1:39" ht="16.5" customHeight="1">
      <c r="B201" s="509" t="s">
        <v>728</v>
      </c>
      <c r="C201" s="749"/>
      <c r="D201" s="749"/>
      <c r="E201" s="749"/>
      <c r="F201" s="749"/>
      <c r="G201" s="749"/>
      <c r="H201" s="749"/>
      <c r="I201" s="749"/>
      <c r="J201" s="749"/>
      <c r="K201" s="749"/>
      <c r="L201" s="749"/>
      <c r="M201" s="749"/>
      <c r="N201" s="748"/>
      <c r="O201" s="749"/>
      <c r="P201" s="749"/>
      <c r="Q201" s="749"/>
      <c r="R201" s="749"/>
      <c r="S201" s="749"/>
      <c r="T201" s="749"/>
      <c r="U201" s="749"/>
      <c r="V201" s="749"/>
      <c r="W201" s="749"/>
      <c r="X201" s="749"/>
      <c r="Y201" s="736"/>
      <c r="Z201" s="736"/>
      <c r="AA201" s="736"/>
      <c r="AB201" s="736"/>
      <c r="AC201" s="736"/>
      <c r="AD201" s="736"/>
      <c r="AE201" s="736"/>
      <c r="AF201" s="736"/>
      <c r="AG201" s="736"/>
      <c r="AH201" s="736"/>
      <c r="AI201" s="736"/>
      <c r="AJ201" s="736"/>
      <c r="AK201" s="736"/>
      <c r="AL201" s="736"/>
      <c r="AM201" s="290"/>
    </row>
    <row r="202" spans="1:39" ht="16.5" customHeight="1" outlineLevel="1">
      <c r="B202" s="286" t="s">
        <v>479</v>
      </c>
      <c r="C202" s="749"/>
      <c r="D202" s="749"/>
      <c r="E202" s="749"/>
      <c r="F202" s="749"/>
      <c r="G202" s="749"/>
      <c r="H202" s="749"/>
      <c r="I202" s="749"/>
      <c r="J202" s="749"/>
      <c r="K202" s="749"/>
      <c r="L202" s="749"/>
      <c r="M202" s="749"/>
      <c r="N202" s="748"/>
      <c r="O202" s="749"/>
      <c r="P202" s="749"/>
      <c r="Q202" s="749"/>
      <c r="R202" s="749"/>
      <c r="S202" s="749"/>
      <c r="T202" s="749"/>
      <c r="U202" s="749"/>
      <c r="V202" s="749"/>
      <c r="W202" s="749"/>
      <c r="X202" s="749"/>
      <c r="Y202" s="736"/>
      <c r="Z202" s="736"/>
      <c r="AA202" s="736"/>
      <c r="AB202" s="736"/>
      <c r="AC202" s="736"/>
      <c r="AD202" s="736"/>
      <c r="AE202" s="736"/>
      <c r="AF202" s="736"/>
      <c r="AG202" s="736"/>
      <c r="AH202" s="736"/>
      <c r="AI202" s="736"/>
      <c r="AJ202" s="736"/>
      <c r="AK202" s="736"/>
      <c r="AL202" s="736"/>
      <c r="AM202" s="290"/>
    </row>
    <row r="203" spans="1:39" ht="17" outlineLevel="1">
      <c r="A203" s="513">
        <v>1</v>
      </c>
      <c r="B203" s="511" t="s">
        <v>105</v>
      </c>
      <c r="C203" s="736" t="s">
        <v>17</v>
      </c>
      <c r="D203" s="293">
        <v>66803</v>
      </c>
      <c r="E203" s="293">
        <v>66148</v>
      </c>
      <c r="F203" s="293">
        <v>66148</v>
      </c>
      <c r="G203" s="293">
        <v>66148</v>
      </c>
      <c r="H203" s="293">
        <v>66148</v>
      </c>
      <c r="I203" s="293">
        <v>66148</v>
      </c>
      <c r="J203" s="293">
        <v>66148</v>
      </c>
      <c r="K203" s="293">
        <v>66120</v>
      </c>
      <c r="L203" s="293">
        <v>66120</v>
      </c>
      <c r="M203" s="293">
        <v>66120</v>
      </c>
      <c r="N203" s="736"/>
      <c r="O203" s="293">
        <v>4</v>
      </c>
      <c r="P203" s="293">
        <v>4</v>
      </c>
      <c r="Q203" s="293">
        <v>4</v>
      </c>
      <c r="R203" s="293">
        <v>4</v>
      </c>
      <c r="S203" s="293">
        <v>4</v>
      </c>
      <c r="T203" s="293">
        <v>4</v>
      </c>
      <c r="U203" s="293">
        <v>4</v>
      </c>
      <c r="V203" s="293">
        <v>4</v>
      </c>
      <c r="W203" s="293">
        <v>4</v>
      </c>
      <c r="X203" s="293">
        <v>4</v>
      </c>
      <c r="Y203" s="760"/>
      <c r="Z203" s="760"/>
      <c r="AA203" s="760"/>
      <c r="AB203" s="760"/>
      <c r="AC203" s="760"/>
      <c r="AD203" s="760">
        <v>1</v>
      </c>
      <c r="AE203" s="760"/>
      <c r="AF203" s="760"/>
      <c r="AG203" s="760"/>
      <c r="AH203" s="760"/>
      <c r="AI203" s="760"/>
      <c r="AJ203" s="760"/>
      <c r="AK203" s="760"/>
      <c r="AL203" s="760"/>
      <c r="AM203" s="294">
        <f>SUM(Y203:AL203)</f>
        <v>1</v>
      </c>
    </row>
    <row r="204" spans="1:39" ht="16" outlineLevel="1">
      <c r="B204" s="292" t="s">
        <v>253</v>
      </c>
      <c r="C204" s="736" t="s">
        <v>155</v>
      </c>
      <c r="D204" s="293">
        <v>24853</v>
      </c>
      <c r="E204" s="293">
        <v>24493</v>
      </c>
      <c r="F204" s="293">
        <v>24493</v>
      </c>
      <c r="G204" s="293">
        <v>24493</v>
      </c>
      <c r="H204" s="293">
        <v>24493</v>
      </c>
      <c r="I204" s="293">
        <v>24493</v>
      </c>
      <c r="J204" s="293">
        <v>24493</v>
      </c>
      <c r="K204" s="293">
        <v>24478</v>
      </c>
      <c r="L204" s="293">
        <v>24478</v>
      </c>
      <c r="M204" s="293">
        <v>24478</v>
      </c>
      <c r="N204" s="746"/>
      <c r="O204" s="293">
        <v>2</v>
      </c>
      <c r="P204" s="293">
        <v>2</v>
      </c>
      <c r="Q204" s="293">
        <v>2</v>
      </c>
      <c r="R204" s="293">
        <v>2</v>
      </c>
      <c r="S204" s="293">
        <v>2</v>
      </c>
      <c r="T204" s="293">
        <v>2</v>
      </c>
      <c r="U204" s="293">
        <v>2</v>
      </c>
      <c r="V204" s="293">
        <v>2</v>
      </c>
      <c r="W204" s="293">
        <v>2</v>
      </c>
      <c r="X204" s="293">
        <v>2</v>
      </c>
      <c r="Y204" s="753">
        <f>Y203</f>
        <v>0</v>
      </c>
      <c r="Z204" s="753">
        <f t="shared" ref="Z204:AL204" si="84">Z203</f>
        <v>0</v>
      </c>
      <c r="AA204" s="753">
        <f t="shared" si="84"/>
        <v>0</v>
      </c>
      <c r="AB204" s="753">
        <f t="shared" si="84"/>
        <v>0</v>
      </c>
      <c r="AC204" s="753">
        <f t="shared" si="84"/>
        <v>0</v>
      </c>
      <c r="AD204" s="753">
        <f t="shared" si="84"/>
        <v>1</v>
      </c>
      <c r="AE204" s="753">
        <f t="shared" si="84"/>
        <v>0</v>
      </c>
      <c r="AF204" s="753">
        <f t="shared" si="84"/>
        <v>0</v>
      </c>
      <c r="AG204" s="753">
        <f t="shared" si="84"/>
        <v>0</v>
      </c>
      <c r="AH204" s="753">
        <f t="shared" si="84"/>
        <v>0</v>
      </c>
      <c r="AI204" s="753">
        <f t="shared" si="84"/>
        <v>0</v>
      </c>
      <c r="AJ204" s="753">
        <f t="shared" si="84"/>
        <v>0</v>
      </c>
      <c r="AK204" s="753">
        <f t="shared" si="84"/>
        <v>0</v>
      </c>
      <c r="AL204" s="753">
        <f t="shared" si="84"/>
        <v>0</v>
      </c>
      <c r="AM204" s="295"/>
    </row>
    <row r="205" spans="1:39" ht="16" outlineLevel="1">
      <c r="B205" s="296"/>
      <c r="C205" s="734"/>
      <c r="D205" s="734"/>
      <c r="E205" s="734"/>
      <c r="F205" s="734"/>
      <c r="G205" s="734"/>
      <c r="H205" s="734"/>
      <c r="I205" s="734"/>
      <c r="J205" s="734"/>
      <c r="K205" s="734"/>
      <c r="L205" s="734"/>
      <c r="M205" s="734"/>
      <c r="N205" s="783"/>
      <c r="O205" s="734"/>
      <c r="P205" s="734"/>
      <c r="Q205" s="734"/>
      <c r="R205" s="734"/>
      <c r="S205" s="734"/>
      <c r="T205" s="734"/>
      <c r="U205" s="734"/>
      <c r="V205" s="734"/>
      <c r="W205" s="734"/>
      <c r="X205" s="734"/>
      <c r="Y205" s="754"/>
      <c r="Z205" s="764"/>
      <c r="AA205" s="764"/>
      <c r="AB205" s="764"/>
      <c r="AC205" s="764"/>
      <c r="AD205" s="764"/>
      <c r="AE205" s="764"/>
      <c r="AF205" s="764"/>
      <c r="AG205" s="764"/>
      <c r="AH205" s="764"/>
      <c r="AI205" s="764"/>
      <c r="AJ205" s="764"/>
      <c r="AK205" s="764"/>
      <c r="AL205" s="764"/>
      <c r="AM205" s="300"/>
    </row>
    <row r="206" spans="1:39" ht="16" hidden="1" outlineLevel="1">
      <c r="B206" s="511"/>
      <c r="C206" s="736"/>
      <c r="D206" s="293"/>
      <c r="E206" s="293"/>
      <c r="F206" s="293"/>
      <c r="G206" s="293"/>
      <c r="H206" s="293"/>
      <c r="I206" s="293"/>
      <c r="J206" s="293"/>
      <c r="K206" s="293"/>
      <c r="L206" s="293"/>
      <c r="M206" s="293"/>
      <c r="N206" s="736"/>
      <c r="O206" s="293"/>
      <c r="P206" s="293"/>
      <c r="Q206" s="293"/>
      <c r="R206" s="293"/>
      <c r="S206" s="293"/>
      <c r="T206" s="293"/>
      <c r="U206" s="293"/>
      <c r="V206" s="293"/>
      <c r="W206" s="293"/>
      <c r="X206" s="293"/>
      <c r="Y206" s="760"/>
      <c r="Z206" s="760"/>
      <c r="AA206" s="760"/>
      <c r="AB206" s="760"/>
      <c r="AC206" s="760"/>
      <c r="AD206" s="760"/>
      <c r="AE206" s="760"/>
      <c r="AF206" s="760"/>
      <c r="AG206" s="760"/>
      <c r="AH206" s="760"/>
      <c r="AI206" s="760"/>
      <c r="AJ206" s="760"/>
      <c r="AK206" s="760"/>
      <c r="AL206" s="760"/>
      <c r="AM206" s="294"/>
    </row>
    <row r="207" spans="1:39" ht="16" hidden="1" outlineLevel="1">
      <c r="B207" s="292"/>
      <c r="C207" s="736"/>
      <c r="D207" s="293"/>
      <c r="E207" s="293"/>
      <c r="F207" s="293"/>
      <c r="G207" s="293"/>
      <c r="H207" s="293"/>
      <c r="I207" s="293"/>
      <c r="J207" s="293"/>
      <c r="K207" s="293"/>
      <c r="L207" s="293"/>
      <c r="M207" s="293"/>
      <c r="N207" s="746"/>
      <c r="O207" s="293"/>
      <c r="P207" s="293"/>
      <c r="Q207" s="293"/>
      <c r="R207" s="293"/>
      <c r="S207" s="293"/>
      <c r="T207" s="293"/>
      <c r="U207" s="293"/>
      <c r="V207" s="293"/>
      <c r="W207" s="293"/>
      <c r="X207" s="293"/>
      <c r="Y207" s="753"/>
      <c r="Z207" s="753"/>
      <c r="AA207" s="753"/>
      <c r="AB207" s="753"/>
      <c r="AC207" s="753"/>
      <c r="AD207" s="753"/>
      <c r="AE207" s="753"/>
      <c r="AF207" s="753"/>
      <c r="AG207" s="753"/>
      <c r="AH207" s="753"/>
      <c r="AI207" s="753"/>
      <c r="AJ207" s="753"/>
      <c r="AK207" s="753"/>
      <c r="AL207" s="753"/>
      <c r="AM207" s="295"/>
    </row>
    <row r="208" spans="1:39" ht="16" hidden="1" outlineLevel="1">
      <c r="B208" s="296"/>
      <c r="C208" s="734"/>
      <c r="D208" s="735"/>
      <c r="E208" s="735"/>
      <c r="F208" s="735"/>
      <c r="G208" s="735"/>
      <c r="H208" s="735"/>
      <c r="I208" s="735"/>
      <c r="J208" s="735"/>
      <c r="K208" s="735"/>
      <c r="L208" s="735"/>
      <c r="M208" s="735"/>
      <c r="N208" s="783"/>
      <c r="O208" s="735"/>
      <c r="P208" s="735"/>
      <c r="Q208" s="735"/>
      <c r="R208" s="735"/>
      <c r="S208" s="735"/>
      <c r="T208" s="735"/>
      <c r="U208" s="735"/>
      <c r="V208" s="735"/>
      <c r="W208" s="735"/>
      <c r="X208" s="735"/>
      <c r="Y208" s="754"/>
      <c r="Z208" s="764"/>
      <c r="AA208" s="764"/>
      <c r="AB208" s="764"/>
      <c r="AC208" s="764"/>
      <c r="AD208" s="764"/>
      <c r="AE208" s="764"/>
      <c r="AF208" s="764"/>
      <c r="AG208" s="764"/>
      <c r="AH208" s="764"/>
      <c r="AI208" s="764"/>
      <c r="AJ208" s="764"/>
      <c r="AK208" s="764"/>
      <c r="AL208" s="764"/>
      <c r="AM208" s="300"/>
    </row>
    <row r="209" spans="1:39" ht="17" outlineLevel="1">
      <c r="A209" s="513">
        <v>3</v>
      </c>
      <c r="B209" s="511" t="s">
        <v>729</v>
      </c>
      <c r="C209" s="736" t="s">
        <v>17</v>
      </c>
      <c r="D209" s="293">
        <v>14607</v>
      </c>
      <c r="E209" s="293">
        <v>14607</v>
      </c>
      <c r="F209" s="293">
        <v>14607</v>
      </c>
      <c r="G209" s="293">
        <v>14607</v>
      </c>
      <c r="H209" s="293">
        <v>14607</v>
      </c>
      <c r="I209" s="293">
        <v>14607</v>
      </c>
      <c r="J209" s="293">
        <v>14607</v>
      </c>
      <c r="K209" s="293">
        <v>14607</v>
      </c>
      <c r="L209" s="293">
        <v>14607</v>
      </c>
      <c r="M209" s="293">
        <v>14607</v>
      </c>
      <c r="N209" s="736"/>
      <c r="O209" s="293">
        <v>8</v>
      </c>
      <c r="P209" s="293">
        <v>8</v>
      </c>
      <c r="Q209" s="293">
        <v>8</v>
      </c>
      <c r="R209" s="293">
        <v>8</v>
      </c>
      <c r="S209" s="293">
        <v>8</v>
      </c>
      <c r="T209" s="293">
        <v>8</v>
      </c>
      <c r="U209" s="293">
        <v>8</v>
      </c>
      <c r="V209" s="293">
        <v>8</v>
      </c>
      <c r="W209" s="293">
        <v>8</v>
      </c>
      <c r="X209" s="293">
        <v>8</v>
      </c>
      <c r="Y209" s="760"/>
      <c r="Z209" s="760"/>
      <c r="AA209" s="760"/>
      <c r="AB209" s="760"/>
      <c r="AC209" s="760"/>
      <c r="AD209" s="760">
        <v>1</v>
      </c>
      <c r="AE209" s="760"/>
      <c r="AF209" s="760"/>
      <c r="AG209" s="760"/>
      <c r="AH209" s="760"/>
      <c r="AI209" s="760"/>
      <c r="AJ209" s="760"/>
      <c r="AK209" s="760"/>
      <c r="AL209" s="760"/>
      <c r="AM209" s="294">
        <f>SUM(Y209:AL209)</f>
        <v>1</v>
      </c>
    </row>
    <row r="210" spans="1:39" ht="16" outlineLevel="1">
      <c r="B210" s="292" t="s">
        <v>253</v>
      </c>
      <c r="C210" s="736" t="s">
        <v>155</v>
      </c>
      <c r="D210" s="293">
        <v>2664</v>
      </c>
      <c r="E210" s="293">
        <v>2664</v>
      </c>
      <c r="F210" s="293">
        <v>2664</v>
      </c>
      <c r="G210" s="293">
        <v>2664</v>
      </c>
      <c r="H210" s="293">
        <v>2664</v>
      </c>
      <c r="I210" s="293">
        <v>2664</v>
      </c>
      <c r="J210" s="293">
        <v>2664</v>
      </c>
      <c r="K210" s="293">
        <v>2664</v>
      </c>
      <c r="L210" s="293">
        <v>2664</v>
      </c>
      <c r="M210" s="293">
        <v>2664</v>
      </c>
      <c r="N210" s="746"/>
      <c r="O210" s="293">
        <v>1</v>
      </c>
      <c r="P210" s="293">
        <v>1</v>
      </c>
      <c r="Q210" s="293">
        <v>1</v>
      </c>
      <c r="R210" s="293">
        <v>1</v>
      </c>
      <c r="S210" s="293">
        <v>1</v>
      </c>
      <c r="T210" s="293">
        <v>1</v>
      </c>
      <c r="U210" s="293">
        <v>1</v>
      </c>
      <c r="V210" s="293">
        <v>1</v>
      </c>
      <c r="W210" s="293">
        <v>1</v>
      </c>
      <c r="X210" s="293">
        <v>1</v>
      </c>
      <c r="Y210" s="753">
        <f t="shared" ref="Y210:AL210" si="85">Y209</f>
        <v>0</v>
      </c>
      <c r="Z210" s="753">
        <f t="shared" si="85"/>
        <v>0</v>
      </c>
      <c r="AA210" s="753">
        <f t="shared" si="85"/>
        <v>0</v>
      </c>
      <c r="AB210" s="753">
        <f t="shared" si="85"/>
        <v>0</v>
      </c>
      <c r="AC210" s="753">
        <f t="shared" si="85"/>
        <v>0</v>
      </c>
      <c r="AD210" s="753">
        <f t="shared" si="85"/>
        <v>1</v>
      </c>
      <c r="AE210" s="753">
        <f t="shared" si="85"/>
        <v>0</v>
      </c>
      <c r="AF210" s="753">
        <f t="shared" si="85"/>
        <v>0</v>
      </c>
      <c r="AG210" s="753">
        <f t="shared" si="85"/>
        <v>0</v>
      </c>
      <c r="AH210" s="753">
        <f t="shared" si="85"/>
        <v>0</v>
      </c>
      <c r="AI210" s="753">
        <f t="shared" si="85"/>
        <v>0</v>
      </c>
      <c r="AJ210" s="753">
        <f t="shared" si="85"/>
        <v>0</v>
      </c>
      <c r="AK210" s="753">
        <f t="shared" si="85"/>
        <v>0</v>
      </c>
      <c r="AL210" s="753">
        <f t="shared" si="85"/>
        <v>0</v>
      </c>
      <c r="AM210" s="295"/>
    </row>
    <row r="211" spans="1:39" s="506" customFormat="1" ht="16" outlineLevel="1">
      <c r="A211" s="514"/>
      <c r="B211" s="313"/>
      <c r="C211" s="303"/>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99"/>
      <c r="Z211" s="299"/>
      <c r="AA211" s="299"/>
      <c r="AB211" s="299"/>
      <c r="AC211" s="299"/>
      <c r="AD211" s="299"/>
      <c r="AE211" s="299"/>
      <c r="AF211" s="299"/>
      <c r="AG211" s="299"/>
      <c r="AH211" s="299"/>
      <c r="AI211" s="299"/>
      <c r="AJ211" s="299"/>
      <c r="AK211" s="299"/>
      <c r="AL211" s="299"/>
      <c r="AM211" s="304"/>
    </row>
    <row r="212" spans="1:39" ht="16.5" customHeight="1" outlineLevel="1">
      <c r="B212" s="317" t="s">
        <v>730</v>
      </c>
      <c r="C212" s="749"/>
      <c r="D212" s="749"/>
      <c r="E212" s="749"/>
      <c r="F212" s="749"/>
      <c r="G212" s="749"/>
      <c r="H212" s="749"/>
      <c r="I212" s="749"/>
      <c r="J212" s="749"/>
      <c r="K212" s="749"/>
      <c r="L212" s="749"/>
      <c r="M212" s="749"/>
      <c r="N212" s="748"/>
      <c r="O212" s="749"/>
      <c r="P212" s="749"/>
      <c r="Q212" s="749"/>
      <c r="R212" s="749"/>
      <c r="S212" s="749"/>
      <c r="T212" s="749"/>
      <c r="U212" s="749"/>
      <c r="V212" s="749"/>
      <c r="W212" s="749"/>
      <c r="X212" s="749"/>
      <c r="Y212" s="766"/>
      <c r="Z212" s="766"/>
      <c r="AA212" s="766"/>
      <c r="AB212" s="766"/>
      <c r="AC212" s="766"/>
      <c r="AD212" s="766"/>
      <c r="AE212" s="766"/>
      <c r="AF212" s="766"/>
      <c r="AG212" s="766"/>
      <c r="AH212" s="766"/>
      <c r="AI212" s="766"/>
      <c r="AJ212" s="766"/>
      <c r="AK212" s="766"/>
      <c r="AL212" s="766"/>
      <c r="AM212" s="290"/>
    </row>
    <row r="213" spans="1:39" ht="16" hidden="1" outlineLevel="1">
      <c r="B213" s="511"/>
      <c r="C213" s="736"/>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747"/>
      <c r="Z213" s="747"/>
      <c r="AA213" s="747"/>
      <c r="AB213" s="747"/>
      <c r="AC213" s="747"/>
      <c r="AD213" s="747"/>
      <c r="AE213" s="747"/>
      <c r="AF213" s="747"/>
      <c r="AG213" s="747"/>
      <c r="AH213" s="747"/>
      <c r="AI213" s="747"/>
      <c r="AJ213" s="747"/>
      <c r="AK213" s="747"/>
      <c r="AL213" s="747"/>
      <c r="AM213" s="294"/>
    </row>
    <row r="214" spans="1:39" ht="16" hidden="1" outlineLevel="1">
      <c r="B214" s="292"/>
      <c r="C214" s="736"/>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753"/>
      <c r="Z214" s="753"/>
      <c r="AA214" s="753"/>
      <c r="AB214" s="753"/>
      <c r="AC214" s="753"/>
      <c r="AD214" s="753"/>
      <c r="AE214" s="753"/>
      <c r="AF214" s="753"/>
      <c r="AG214" s="753"/>
      <c r="AH214" s="753"/>
      <c r="AI214" s="753"/>
      <c r="AJ214" s="753"/>
      <c r="AK214" s="753"/>
      <c r="AL214" s="753"/>
      <c r="AM214" s="309"/>
    </row>
    <row r="215" spans="1:39" ht="16" hidden="1" outlineLevel="1">
      <c r="B215" s="767"/>
      <c r="C215" s="768"/>
      <c r="D215" s="736"/>
      <c r="E215" s="736"/>
      <c r="F215" s="736"/>
      <c r="G215" s="736"/>
      <c r="H215" s="736"/>
      <c r="I215" s="736"/>
      <c r="J215" s="736"/>
      <c r="K215" s="736"/>
      <c r="L215" s="736"/>
      <c r="M215" s="736"/>
      <c r="N215" s="736"/>
      <c r="O215" s="736"/>
      <c r="P215" s="736"/>
      <c r="Q215" s="736"/>
      <c r="R215" s="736"/>
      <c r="S215" s="736"/>
      <c r="T215" s="736"/>
      <c r="U215" s="736"/>
      <c r="V215" s="736"/>
      <c r="W215" s="736"/>
      <c r="X215" s="736"/>
      <c r="Y215" s="756"/>
      <c r="Z215" s="756"/>
      <c r="AA215" s="756"/>
      <c r="AB215" s="756"/>
      <c r="AC215" s="756"/>
      <c r="AD215" s="756"/>
      <c r="AE215" s="756"/>
      <c r="AF215" s="756"/>
      <c r="AG215" s="756"/>
      <c r="AH215" s="756"/>
      <c r="AI215" s="756"/>
      <c r="AJ215" s="756"/>
      <c r="AK215" s="756"/>
      <c r="AL215" s="756"/>
      <c r="AM215" s="311"/>
    </row>
    <row r="216" spans="1:39" ht="28.5" customHeight="1" outlineLevel="1">
      <c r="A216" s="513">
        <v>7</v>
      </c>
      <c r="B216" s="511" t="s">
        <v>110</v>
      </c>
      <c r="C216" s="736" t="s">
        <v>17</v>
      </c>
      <c r="D216" s="293"/>
      <c r="E216" s="293"/>
      <c r="F216" s="293"/>
      <c r="G216" s="293"/>
      <c r="H216" s="293"/>
      <c r="I216" s="293"/>
      <c r="J216" s="293"/>
      <c r="K216" s="293"/>
      <c r="L216" s="293"/>
      <c r="M216" s="293"/>
      <c r="N216" s="293">
        <v>12</v>
      </c>
      <c r="O216" s="293">
        <v>4</v>
      </c>
      <c r="P216" s="293">
        <v>3</v>
      </c>
      <c r="Q216" s="293">
        <v>3</v>
      </c>
      <c r="R216" s="293">
        <v>3</v>
      </c>
      <c r="S216" s="293">
        <v>3</v>
      </c>
      <c r="T216" s="293">
        <v>3</v>
      </c>
      <c r="U216" s="293">
        <v>3</v>
      </c>
      <c r="V216" s="293">
        <v>3</v>
      </c>
      <c r="W216" s="293">
        <v>3</v>
      </c>
      <c r="X216" s="293">
        <v>3</v>
      </c>
      <c r="Y216" s="779"/>
      <c r="Z216" s="779"/>
      <c r="AA216" s="779"/>
      <c r="AB216" s="779"/>
      <c r="AC216" s="779"/>
      <c r="AD216" s="779"/>
      <c r="AE216" s="779">
        <v>0.21964478807328158</v>
      </c>
      <c r="AF216" s="779">
        <v>0.58774688526995023</v>
      </c>
      <c r="AG216" s="788"/>
      <c r="AH216" s="779"/>
      <c r="AI216" s="779"/>
      <c r="AJ216" s="747"/>
      <c r="AK216" s="747"/>
      <c r="AL216" s="747"/>
      <c r="AM216" s="294">
        <f>SUM(Y216:AL216)</f>
        <v>0.80739167334323181</v>
      </c>
    </row>
    <row r="217" spans="1:39" ht="28.5" customHeight="1" outlineLevel="1">
      <c r="B217" s="292" t="s">
        <v>253</v>
      </c>
      <c r="C217" s="736" t="s">
        <v>723</v>
      </c>
      <c r="D217" s="293">
        <v>12007</v>
      </c>
      <c r="E217" s="293">
        <v>8939</v>
      </c>
      <c r="F217" s="293">
        <v>8939</v>
      </c>
      <c r="G217" s="293">
        <v>8939</v>
      </c>
      <c r="H217" s="293">
        <v>8939</v>
      </c>
      <c r="I217" s="293">
        <v>8939</v>
      </c>
      <c r="J217" s="293">
        <v>8939</v>
      </c>
      <c r="K217" s="293">
        <v>8939</v>
      </c>
      <c r="L217" s="293">
        <v>8939</v>
      </c>
      <c r="M217" s="293">
        <v>8939</v>
      </c>
      <c r="N217" s="293">
        <v>12</v>
      </c>
      <c r="O217" s="293"/>
      <c r="P217" s="293"/>
      <c r="Q217" s="293"/>
      <c r="R217" s="293"/>
      <c r="S217" s="293"/>
      <c r="T217" s="293"/>
      <c r="U217" s="293"/>
      <c r="V217" s="293"/>
      <c r="W217" s="293"/>
      <c r="X217" s="293"/>
      <c r="Y217" s="753">
        <f t="shared" ref="Y217:AL217" si="86">Y216</f>
        <v>0</v>
      </c>
      <c r="Z217" s="753">
        <f t="shared" si="86"/>
        <v>0</v>
      </c>
      <c r="AA217" s="753">
        <f t="shared" si="86"/>
        <v>0</v>
      </c>
      <c r="AB217" s="753">
        <f t="shared" si="86"/>
        <v>0</v>
      </c>
      <c r="AC217" s="753">
        <f t="shared" si="86"/>
        <v>0</v>
      </c>
      <c r="AD217" s="753">
        <f t="shared" si="86"/>
        <v>0</v>
      </c>
      <c r="AE217" s="753">
        <f t="shared" si="86"/>
        <v>0.21964478807328158</v>
      </c>
      <c r="AF217" s="753">
        <f t="shared" si="86"/>
        <v>0.58774688526995023</v>
      </c>
      <c r="AG217" s="753">
        <f t="shared" si="86"/>
        <v>0</v>
      </c>
      <c r="AH217" s="753">
        <f t="shared" si="86"/>
        <v>0</v>
      </c>
      <c r="AI217" s="753">
        <f t="shared" si="86"/>
        <v>0</v>
      </c>
      <c r="AJ217" s="753">
        <f t="shared" si="86"/>
        <v>0</v>
      </c>
      <c r="AK217" s="753">
        <f t="shared" si="86"/>
        <v>0</v>
      </c>
      <c r="AL217" s="753">
        <f t="shared" si="86"/>
        <v>0</v>
      </c>
      <c r="AM217" s="309"/>
    </row>
    <row r="218" spans="1:39" ht="16" outlineLevel="1">
      <c r="B218" s="511"/>
      <c r="C218" s="736" t="s">
        <v>724</v>
      </c>
      <c r="D218" s="293">
        <v>11935</v>
      </c>
      <c r="E218" s="293">
        <v>15004</v>
      </c>
      <c r="F218" s="293">
        <v>15004</v>
      </c>
      <c r="G218" s="293">
        <v>15392</v>
      </c>
      <c r="H218" s="293">
        <v>15392</v>
      </c>
      <c r="I218" s="293">
        <v>15392</v>
      </c>
      <c r="J218" s="293">
        <v>15392</v>
      </c>
      <c r="K218" s="293">
        <v>15392</v>
      </c>
      <c r="L218" s="293">
        <v>15392</v>
      </c>
      <c r="M218" s="293">
        <v>15392</v>
      </c>
      <c r="N218" s="293">
        <f>N216</f>
        <v>12</v>
      </c>
      <c r="O218" s="293">
        <v>3</v>
      </c>
      <c r="P218" s="293">
        <v>4</v>
      </c>
      <c r="Q218" s="293">
        <v>4</v>
      </c>
      <c r="R218" s="293">
        <v>4</v>
      </c>
      <c r="S218" s="293">
        <v>4</v>
      </c>
      <c r="T218" s="293">
        <v>4</v>
      </c>
      <c r="U218" s="293">
        <v>4</v>
      </c>
      <c r="V218" s="293">
        <v>4</v>
      </c>
      <c r="W218" s="293">
        <v>4</v>
      </c>
      <c r="X218" s="293">
        <v>4</v>
      </c>
      <c r="Y218" s="753">
        <f t="shared" ref="Y218:AL218" si="87">Y216</f>
        <v>0</v>
      </c>
      <c r="Z218" s="753">
        <f t="shared" si="87"/>
        <v>0</v>
      </c>
      <c r="AA218" s="753">
        <f t="shared" si="87"/>
        <v>0</v>
      </c>
      <c r="AB218" s="753">
        <f t="shared" si="87"/>
        <v>0</v>
      </c>
      <c r="AC218" s="753">
        <f t="shared" si="87"/>
        <v>0</v>
      </c>
      <c r="AD218" s="753">
        <f t="shared" si="87"/>
        <v>0</v>
      </c>
      <c r="AE218" s="753">
        <f t="shared" si="87"/>
        <v>0.21964478807328158</v>
      </c>
      <c r="AF218" s="753">
        <f t="shared" si="87"/>
        <v>0.58774688526995023</v>
      </c>
      <c r="AG218" s="753">
        <f t="shared" si="87"/>
        <v>0</v>
      </c>
      <c r="AH218" s="753">
        <f t="shared" si="87"/>
        <v>0</v>
      </c>
      <c r="AI218" s="753">
        <f t="shared" si="87"/>
        <v>0</v>
      </c>
      <c r="AJ218" s="753">
        <f t="shared" si="87"/>
        <v>0</v>
      </c>
      <c r="AK218" s="753">
        <f t="shared" si="87"/>
        <v>0</v>
      </c>
      <c r="AL218" s="753">
        <f t="shared" si="87"/>
        <v>0</v>
      </c>
      <c r="AM218" s="309"/>
    </row>
    <row r="219" spans="1:39" ht="16" outlineLevel="1">
      <c r="B219" s="511"/>
      <c r="C219" s="768"/>
      <c r="D219" s="736"/>
      <c r="E219" s="736"/>
      <c r="F219" s="736"/>
      <c r="G219" s="736"/>
      <c r="H219" s="736"/>
      <c r="I219" s="736"/>
      <c r="J219" s="736"/>
      <c r="K219" s="736"/>
      <c r="L219" s="736"/>
      <c r="M219" s="736"/>
      <c r="N219" s="736"/>
      <c r="O219" s="736"/>
      <c r="P219" s="736"/>
      <c r="Q219" s="736"/>
      <c r="R219" s="736"/>
      <c r="S219" s="736"/>
      <c r="T219" s="736"/>
      <c r="U219" s="736"/>
      <c r="V219" s="736"/>
      <c r="W219" s="736"/>
      <c r="X219" s="736"/>
      <c r="Y219" s="756"/>
      <c r="Z219" s="785"/>
      <c r="AA219" s="756"/>
      <c r="AB219" s="756"/>
      <c r="AC219" s="756"/>
      <c r="AD219" s="756"/>
      <c r="AE219" s="756"/>
      <c r="AF219" s="756"/>
      <c r="AG219" s="756"/>
      <c r="AH219" s="756"/>
      <c r="AI219" s="756"/>
      <c r="AJ219" s="756"/>
      <c r="AK219" s="756"/>
      <c r="AL219" s="756"/>
      <c r="AM219" s="311"/>
    </row>
    <row r="220" spans="1:39" ht="16" outlineLevel="1">
      <c r="B220" s="509" t="s">
        <v>731</v>
      </c>
      <c r="C220" s="736"/>
      <c r="D220" s="736"/>
      <c r="E220" s="736"/>
      <c r="F220" s="736"/>
      <c r="G220" s="736"/>
      <c r="H220" s="736"/>
      <c r="I220" s="736"/>
      <c r="J220" s="736"/>
      <c r="K220" s="736"/>
      <c r="L220" s="736"/>
      <c r="M220" s="736"/>
      <c r="N220" s="736"/>
      <c r="O220" s="736"/>
      <c r="P220" s="736"/>
      <c r="Q220" s="736"/>
      <c r="R220" s="736"/>
      <c r="S220" s="736"/>
      <c r="T220" s="736"/>
      <c r="U220" s="736"/>
      <c r="V220" s="736"/>
      <c r="W220" s="736"/>
      <c r="X220" s="736"/>
      <c r="Y220" s="754"/>
      <c r="Z220" s="790"/>
      <c r="AA220" s="790"/>
      <c r="AB220" s="790"/>
      <c r="AC220" s="790"/>
      <c r="AD220" s="790"/>
      <c r="AE220" s="790"/>
      <c r="AF220" s="790"/>
      <c r="AG220" s="790"/>
      <c r="AH220" s="790"/>
      <c r="AI220" s="790"/>
      <c r="AJ220" s="790"/>
      <c r="AK220" s="790"/>
      <c r="AL220" s="790"/>
      <c r="AM220" s="304"/>
    </row>
    <row r="221" spans="1:39" ht="17" outlineLevel="1">
      <c r="B221" s="317" t="s">
        <v>477</v>
      </c>
      <c r="C221" s="736"/>
      <c r="D221" s="736"/>
      <c r="E221" s="736"/>
      <c r="F221" s="736"/>
      <c r="G221" s="736"/>
      <c r="H221" s="736"/>
      <c r="I221" s="736"/>
      <c r="J221" s="736"/>
      <c r="K221" s="736"/>
      <c r="L221" s="736"/>
      <c r="M221" s="736"/>
      <c r="N221" s="736"/>
      <c r="O221" s="736"/>
      <c r="P221" s="736"/>
      <c r="Q221" s="736"/>
      <c r="R221" s="736"/>
      <c r="S221" s="736"/>
      <c r="T221" s="736"/>
      <c r="U221" s="736"/>
      <c r="V221" s="736"/>
      <c r="W221" s="736"/>
      <c r="X221" s="736"/>
      <c r="Y221" s="754"/>
      <c r="Z221" s="790"/>
      <c r="AA221" s="790"/>
      <c r="AB221" s="790"/>
      <c r="AC221" s="790"/>
      <c r="AD221" s="790"/>
      <c r="AE221" s="790"/>
      <c r="AF221" s="790"/>
      <c r="AG221" s="790"/>
      <c r="AH221" s="790"/>
      <c r="AI221" s="790"/>
      <c r="AJ221" s="790"/>
      <c r="AK221" s="790"/>
      <c r="AL221" s="790"/>
      <c r="AM221" s="304"/>
    </row>
    <row r="222" spans="1:39" ht="17" outlineLevel="1">
      <c r="A222" s="513">
        <v>67</v>
      </c>
      <c r="B222" s="511" t="s">
        <v>89</v>
      </c>
      <c r="C222" s="736" t="s">
        <v>17</v>
      </c>
      <c r="D222" s="293">
        <v>10208</v>
      </c>
      <c r="E222" s="293">
        <v>10208</v>
      </c>
      <c r="F222" s="293">
        <v>10208</v>
      </c>
      <c r="G222" s="293">
        <v>10208</v>
      </c>
      <c r="H222" s="293">
        <v>5698</v>
      </c>
      <c r="I222" s="293">
        <v>0</v>
      </c>
      <c r="J222" s="293">
        <v>0</v>
      </c>
      <c r="K222" s="293">
        <v>0</v>
      </c>
      <c r="L222" s="293">
        <v>0</v>
      </c>
      <c r="M222" s="293">
        <v>0</v>
      </c>
      <c r="N222" s="736"/>
      <c r="O222" s="293">
        <v>2</v>
      </c>
      <c r="P222" s="293">
        <v>2</v>
      </c>
      <c r="Q222" s="293">
        <v>2</v>
      </c>
      <c r="R222" s="293">
        <v>2</v>
      </c>
      <c r="S222" s="293">
        <v>1</v>
      </c>
      <c r="T222" s="293">
        <v>0</v>
      </c>
      <c r="U222" s="293">
        <v>0</v>
      </c>
      <c r="V222" s="293">
        <v>0</v>
      </c>
      <c r="W222" s="293">
        <v>0</v>
      </c>
      <c r="X222" s="293">
        <v>0</v>
      </c>
      <c r="Y222" s="758"/>
      <c r="Z222" s="758"/>
      <c r="AA222" s="758"/>
      <c r="AB222" s="758"/>
      <c r="AC222" s="758"/>
      <c r="AD222" s="758">
        <v>1</v>
      </c>
      <c r="AE222" s="758"/>
      <c r="AF222" s="758"/>
      <c r="AG222" s="758"/>
      <c r="AH222" s="758"/>
      <c r="AI222" s="758"/>
      <c r="AJ222" s="747"/>
      <c r="AK222" s="747"/>
      <c r="AL222" s="747"/>
      <c r="AM222" s="294">
        <f>SUM(Y222:AL222)</f>
        <v>1</v>
      </c>
    </row>
    <row r="223" spans="1:39" ht="16" outlineLevel="1">
      <c r="B223" s="292" t="s">
        <v>253</v>
      </c>
      <c r="C223" s="736" t="s">
        <v>155</v>
      </c>
      <c r="D223" s="293"/>
      <c r="E223" s="293"/>
      <c r="F223" s="293"/>
      <c r="G223" s="293"/>
      <c r="H223" s="293"/>
      <c r="I223" s="293"/>
      <c r="J223" s="293"/>
      <c r="K223" s="293"/>
      <c r="L223" s="293"/>
      <c r="M223" s="293"/>
      <c r="N223" s="746"/>
      <c r="O223" s="293"/>
      <c r="P223" s="293"/>
      <c r="Q223" s="293"/>
      <c r="R223" s="293"/>
      <c r="S223" s="293"/>
      <c r="T223" s="293"/>
      <c r="U223" s="293"/>
      <c r="V223" s="293"/>
      <c r="W223" s="293"/>
      <c r="X223" s="293"/>
      <c r="Y223" s="753">
        <f t="shared" ref="Y223:AL223" si="88">Y222</f>
        <v>0</v>
      </c>
      <c r="Z223" s="753">
        <f t="shared" si="88"/>
        <v>0</v>
      </c>
      <c r="AA223" s="753">
        <f t="shared" si="88"/>
        <v>0</v>
      </c>
      <c r="AB223" s="753">
        <f t="shared" si="88"/>
        <v>0</v>
      </c>
      <c r="AC223" s="753">
        <f t="shared" si="88"/>
        <v>0</v>
      </c>
      <c r="AD223" s="753">
        <f t="shared" si="88"/>
        <v>1</v>
      </c>
      <c r="AE223" s="753">
        <f t="shared" si="88"/>
        <v>0</v>
      </c>
      <c r="AF223" s="753">
        <f t="shared" si="88"/>
        <v>0</v>
      </c>
      <c r="AG223" s="753">
        <f t="shared" si="88"/>
        <v>0</v>
      </c>
      <c r="AH223" s="753">
        <f t="shared" si="88"/>
        <v>0</v>
      </c>
      <c r="AI223" s="753">
        <f t="shared" si="88"/>
        <v>0</v>
      </c>
      <c r="AJ223" s="753">
        <f t="shared" si="88"/>
        <v>0</v>
      </c>
      <c r="AK223" s="753">
        <f t="shared" si="88"/>
        <v>0</v>
      </c>
      <c r="AL223" s="753">
        <f t="shared" si="88"/>
        <v>0</v>
      </c>
      <c r="AM223" s="304"/>
    </row>
    <row r="224" spans="1:39" ht="16" outlineLevel="1">
      <c r="B224" s="511"/>
      <c r="C224" s="736"/>
      <c r="D224" s="736"/>
      <c r="E224" s="736"/>
      <c r="F224" s="736"/>
      <c r="G224" s="736"/>
      <c r="H224" s="736"/>
      <c r="I224" s="736"/>
      <c r="J224" s="736"/>
      <c r="K224" s="736"/>
      <c r="L224" s="736"/>
      <c r="M224" s="736"/>
      <c r="N224" s="736"/>
      <c r="O224" s="736"/>
      <c r="P224" s="736"/>
      <c r="Q224" s="736"/>
      <c r="R224" s="736"/>
      <c r="S224" s="736"/>
      <c r="T224" s="736"/>
      <c r="U224" s="736"/>
      <c r="V224" s="736"/>
      <c r="W224" s="736"/>
      <c r="X224" s="736"/>
      <c r="Y224" s="754"/>
      <c r="Z224" s="790"/>
      <c r="AA224" s="790"/>
      <c r="AB224" s="790"/>
      <c r="AC224" s="790"/>
      <c r="AD224" s="790"/>
      <c r="AE224" s="790"/>
      <c r="AF224" s="790"/>
      <c r="AG224" s="790"/>
      <c r="AH224" s="790"/>
      <c r="AI224" s="790"/>
      <c r="AJ224" s="790"/>
      <c r="AK224" s="790"/>
      <c r="AL224" s="790"/>
      <c r="AM224" s="304"/>
    </row>
    <row r="225" spans="1:39" ht="17" outlineLevel="1">
      <c r="A225" s="513">
        <v>68</v>
      </c>
      <c r="B225" s="511" t="s">
        <v>87</v>
      </c>
      <c r="C225" s="736" t="s">
        <v>17</v>
      </c>
      <c r="D225" s="293">
        <v>94171</v>
      </c>
      <c r="E225" s="293">
        <v>93294</v>
      </c>
      <c r="F225" s="293">
        <v>93294</v>
      </c>
      <c r="G225" s="293">
        <v>93294</v>
      </c>
      <c r="H225" s="293">
        <v>93294</v>
      </c>
      <c r="I225" s="293">
        <v>93294</v>
      </c>
      <c r="J225" s="293">
        <v>93294</v>
      </c>
      <c r="K225" s="293">
        <v>93275</v>
      </c>
      <c r="L225" s="293">
        <v>93275</v>
      </c>
      <c r="M225" s="293">
        <v>93275</v>
      </c>
      <c r="N225" s="746"/>
      <c r="O225" s="293">
        <v>6</v>
      </c>
      <c r="P225" s="293">
        <v>6</v>
      </c>
      <c r="Q225" s="293">
        <v>6</v>
      </c>
      <c r="R225" s="293">
        <v>6</v>
      </c>
      <c r="S225" s="293">
        <v>6</v>
      </c>
      <c r="T225" s="293">
        <v>6</v>
      </c>
      <c r="U225" s="293">
        <v>6</v>
      </c>
      <c r="V225" s="293">
        <v>6</v>
      </c>
      <c r="W225" s="293">
        <v>6</v>
      </c>
      <c r="X225" s="293">
        <v>6</v>
      </c>
      <c r="Y225" s="758"/>
      <c r="Z225" s="758"/>
      <c r="AA225" s="758"/>
      <c r="AB225" s="758"/>
      <c r="AC225" s="758"/>
      <c r="AD225" s="758">
        <v>1</v>
      </c>
      <c r="AE225" s="758"/>
      <c r="AF225" s="758"/>
      <c r="AG225" s="758"/>
      <c r="AH225" s="758"/>
      <c r="AI225" s="758"/>
      <c r="AJ225" s="747"/>
      <c r="AK225" s="747"/>
      <c r="AL225" s="747"/>
      <c r="AM225" s="294">
        <f>SUM(Y225:AL225)</f>
        <v>1</v>
      </c>
    </row>
    <row r="226" spans="1:39" ht="16" outlineLevel="1">
      <c r="B226" s="292" t="s">
        <v>253</v>
      </c>
      <c r="C226" s="736" t="s">
        <v>155</v>
      </c>
      <c r="D226" s="293">
        <v>2306</v>
      </c>
      <c r="E226" s="293">
        <v>2284</v>
      </c>
      <c r="F226" s="293">
        <v>2284</v>
      </c>
      <c r="G226" s="293">
        <v>2284</v>
      </c>
      <c r="H226" s="293">
        <v>2284</v>
      </c>
      <c r="I226" s="293">
        <v>2284</v>
      </c>
      <c r="J226" s="293">
        <v>2284</v>
      </c>
      <c r="K226" s="293">
        <v>2283</v>
      </c>
      <c r="L226" s="293">
        <v>2283</v>
      </c>
      <c r="M226" s="293">
        <v>2283</v>
      </c>
      <c r="N226" s="736"/>
      <c r="O226" s="293">
        <v>0</v>
      </c>
      <c r="P226" s="293">
        <v>0</v>
      </c>
      <c r="Q226" s="293">
        <v>0</v>
      </c>
      <c r="R226" s="293">
        <v>0</v>
      </c>
      <c r="S226" s="293">
        <v>0</v>
      </c>
      <c r="T226" s="293">
        <v>0</v>
      </c>
      <c r="U226" s="293">
        <v>0</v>
      </c>
      <c r="V226" s="293">
        <v>0</v>
      </c>
      <c r="W226" s="293">
        <v>0</v>
      </c>
      <c r="X226" s="293">
        <v>0</v>
      </c>
      <c r="Y226" s="753">
        <f t="shared" ref="Y226:AL226" si="89">Y225</f>
        <v>0</v>
      </c>
      <c r="Z226" s="753">
        <f t="shared" si="89"/>
        <v>0</v>
      </c>
      <c r="AA226" s="753">
        <f t="shared" si="89"/>
        <v>0</v>
      </c>
      <c r="AB226" s="753">
        <f t="shared" si="89"/>
        <v>0</v>
      </c>
      <c r="AC226" s="753">
        <f t="shared" si="89"/>
        <v>0</v>
      </c>
      <c r="AD226" s="753">
        <f t="shared" si="89"/>
        <v>1</v>
      </c>
      <c r="AE226" s="753">
        <f t="shared" si="89"/>
        <v>0</v>
      </c>
      <c r="AF226" s="753">
        <f t="shared" si="89"/>
        <v>0</v>
      </c>
      <c r="AG226" s="753">
        <f t="shared" si="89"/>
        <v>0</v>
      </c>
      <c r="AH226" s="753">
        <f t="shared" si="89"/>
        <v>0</v>
      </c>
      <c r="AI226" s="753">
        <f t="shared" si="89"/>
        <v>0</v>
      </c>
      <c r="AJ226" s="753">
        <f t="shared" si="89"/>
        <v>0</v>
      </c>
      <c r="AK226" s="753">
        <f t="shared" si="89"/>
        <v>0</v>
      </c>
      <c r="AL226" s="753">
        <f t="shared" si="89"/>
        <v>0</v>
      </c>
      <c r="AM226" s="304"/>
    </row>
    <row r="227" spans="1:39" ht="16" outlineLevel="1">
      <c r="B227" s="292"/>
      <c r="C227" s="736"/>
      <c r="D227" s="736"/>
      <c r="E227" s="736"/>
      <c r="F227" s="736"/>
      <c r="G227" s="736"/>
      <c r="H227" s="736"/>
      <c r="I227" s="736"/>
      <c r="J227" s="736"/>
      <c r="K227" s="736"/>
      <c r="L227" s="736"/>
      <c r="M227" s="736"/>
      <c r="N227" s="746"/>
      <c r="O227" s="736"/>
      <c r="P227" s="736"/>
      <c r="Q227" s="736"/>
      <c r="R227" s="736"/>
      <c r="S227" s="736"/>
      <c r="T227" s="736"/>
      <c r="U227" s="736"/>
      <c r="V227" s="736"/>
      <c r="W227" s="736"/>
      <c r="X227" s="736"/>
      <c r="Y227" s="754"/>
      <c r="Z227" s="790"/>
      <c r="AA227" s="790"/>
      <c r="AB227" s="790"/>
      <c r="AC227" s="790"/>
      <c r="AD227" s="790"/>
      <c r="AE227" s="790"/>
      <c r="AF227" s="790"/>
      <c r="AG227" s="790"/>
      <c r="AH227" s="790"/>
      <c r="AI227" s="790"/>
      <c r="AJ227" s="790"/>
      <c r="AK227" s="790"/>
      <c r="AL227" s="790"/>
      <c r="AM227" s="304"/>
    </row>
    <row r="228" spans="1:39" ht="17" outlineLevel="1">
      <c r="A228" s="513">
        <v>69</v>
      </c>
      <c r="B228" s="511" t="s">
        <v>88</v>
      </c>
      <c r="C228" s="736" t="s">
        <v>17</v>
      </c>
      <c r="D228" s="293">
        <v>261200</v>
      </c>
      <c r="E228" s="293">
        <v>256541</v>
      </c>
      <c r="F228" s="293">
        <v>256541</v>
      </c>
      <c r="G228" s="293">
        <v>256541</v>
      </c>
      <c r="H228" s="293">
        <v>256541</v>
      </c>
      <c r="I228" s="293">
        <v>256541</v>
      </c>
      <c r="J228" s="293">
        <v>256541</v>
      </c>
      <c r="K228" s="293">
        <v>256417</v>
      </c>
      <c r="L228" s="293">
        <v>256417</v>
      </c>
      <c r="M228" s="293">
        <v>256417</v>
      </c>
      <c r="N228" s="736"/>
      <c r="O228" s="293">
        <v>18</v>
      </c>
      <c r="P228" s="293">
        <v>17</v>
      </c>
      <c r="Q228" s="293">
        <v>17</v>
      </c>
      <c r="R228" s="293">
        <v>17</v>
      </c>
      <c r="S228" s="293">
        <v>17</v>
      </c>
      <c r="T228" s="293">
        <v>17</v>
      </c>
      <c r="U228" s="293">
        <v>17</v>
      </c>
      <c r="V228" s="293">
        <v>17</v>
      </c>
      <c r="W228" s="293">
        <v>17</v>
      </c>
      <c r="X228" s="293">
        <v>17</v>
      </c>
      <c r="Y228" s="758"/>
      <c r="Z228" s="760"/>
      <c r="AA228" s="760"/>
      <c r="AB228" s="760"/>
      <c r="AC228" s="760"/>
      <c r="AD228" s="760">
        <v>1</v>
      </c>
      <c r="AE228" s="760"/>
      <c r="AF228" s="747"/>
      <c r="AG228" s="747"/>
      <c r="AH228" s="747"/>
      <c r="AI228" s="747"/>
      <c r="AJ228" s="747"/>
      <c r="AK228" s="747"/>
      <c r="AL228" s="747"/>
      <c r="AM228" s="294">
        <f>SUM(Y228:AL228)</f>
        <v>1</v>
      </c>
    </row>
    <row r="229" spans="1:39" ht="16" outlineLevel="1">
      <c r="B229" s="292" t="s">
        <v>253</v>
      </c>
      <c r="C229" s="736" t="s">
        <v>155</v>
      </c>
      <c r="D229" s="293">
        <v>603</v>
      </c>
      <c r="E229" s="293">
        <v>598</v>
      </c>
      <c r="F229" s="293">
        <v>598</v>
      </c>
      <c r="G229" s="293">
        <v>598</v>
      </c>
      <c r="H229" s="293">
        <v>598</v>
      </c>
      <c r="I229" s="293">
        <v>598</v>
      </c>
      <c r="J229" s="293">
        <v>598</v>
      </c>
      <c r="K229" s="293">
        <v>598</v>
      </c>
      <c r="L229" s="293">
        <v>598</v>
      </c>
      <c r="M229" s="293">
        <v>598</v>
      </c>
      <c r="N229" s="746"/>
      <c r="O229" s="293">
        <v>0</v>
      </c>
      <c r="P229" s="293">
        <v>0</v>
      </c>
      <c r="Q229" s="293">
        <v>0</v>
      </c>
      <c r="R229" s="293">
        <v>0</v>
      </c>
      <c r="S229" s="293">
        <v>0</v>
      </c>
      <c r="T229" s="293">
        <v>0</v>
      </c>
      <c r="U229" s="293">
        <v>0</v>
      </c>
      <c r="V229" s="293">
        <v>0</v>
      </c>
      <c r="W229" s="293">
        <v>0</v>
      </c>
      <c r="X229" s="293">
        <v>0</v>
      </c>
      <c r="Y229" s="753">
        <f t="shared" ref="Y229:AL229" si="90">Y228</f>
        <v>0</v>
      </c>
      <c r="Z229" s="753">
        <f t="shared" si="90"/>
        <v>0</v>
      </c>
      <c r="AA229" s="753">
        <f t="shared" si="90"/>
        <v>0</v>
      </c>
      <c r="AB229" s="753">
        <f t="shared" si="90"/>
        <v>0</v>
      </c>
      <c r="AC229" s="753">
        <f t="shared" si="90"/>
        <v>0</v>
      </c>
      <c r="AD229" s="753">
        <f t="shared" si="90"/>
        <v>1</v>
      </c>
      <c r="AE229" s="753">
        <f t="shared" si="90"/>
        <v>0</v>
      </c>
      <c r="AF229" s="753">
        <f t="shared" si="90"/>
        <v>0</v>
      </c>
      <c r="AG229" s="753">
        <f t="shared" si="90"/>
        <v>0</v>
      </c>
      <c r="AH229" s="753">
        <f t="shared" si="90"/>
        <v>0</v>
      </c>
      <c r="AI229" s="753">
        <f t="shared" si="90"/>
        <v>0</v>
      </c>
      <c r="AJ229" s="753">
        <f t="shared" si="90"/>
        <v>0</v>
      </c>
      <c r="AK229" s="753">
        <f t="shared" si="90"/>
        <v>0</v>
      </c>
      <c r="AL229" s="753">
        <f t="shared" si="90"/>
        <v>0</v>
      </c>
      <c r="AM229" s="304"/>
    </row>
    <row r="230" spans="1:39" ht="16" outlineLevel="1">
      <c r="B230" s="511"/>
      <c r="C230" s="736"/>
      <c r="D230" s="736"/>
      <c r="E230" s="736"/>
      <c r="F230" s="736"/>
      <c r="G230" s="736"/>
      <c r="H230" s="736"/>
      <c r="I230" s="736"/>
      <c r="J230" s="736"/>
      <c r="K230" s="736"/>
      <c r="L230" s="736"/>
      <c r="M230" s="736"/>
      <c r="N230" s="736"/>
      <c r="O230" s="736"/>
      <c r="P230" s="736"/>
      <c r="Q230" s="736"/>
      <c r="R230" s="736"/>
      <c r="S230" s="736"/>
      <c r="T230" s="736"/>
      <c r="U230" s="736"/>
      <c r="V230" s="736"/>
      <c r="W230" s="736"/>
      <c r="X230" s="736"/>
      <c r="Y230" s="754"/>
      <c r="Z230" s="790"/>
      <c r="AA230" s="790"/>
      <c r="AB230" s="790"/>
      <c r="AC230" s="790"/>
      <c r="AD230" s="790"/>
      <c r="AE230" s="790"/>
      <c r="AF230" s="790"/>
      <c r="AG230" s="790"/>
      <c r="AH230" s="790"/>
      <c r="AI230" s="790"/>
      <c r="AJ230" s="790"/>
      <c r="AK230" s="790"/>
      <c r="AL230" s="790"/>
      <c r="AM230" s="304"/>
    </row>
    <row r="231" spans="1:39" ht="17" outlineLevel="1">
      <c r="A231" s="513">
        <v>70</v>
      </c>
      <c r="B231" s="511" t="s">
        <v>659</v>
      </c>
      <c r="C231" s="736" t="s">
        <v>17</v>
      </c>
      <c r="D231" s="293">
        <v>187290</v>
      </c>
      <c r="E231" s="293">
        <v>187290</v>
      </c>
      <c r="F231" s="293">
        <v>187290</v>
      </c>
      <c r="G231" s="293">
        <v>187290</v>
      </c>
      <c r="H231" s="293">
        <v>187290</v>
      </c>
      <c r="I231" s="293">
        <v>187290</v>
      </c>
      <c r="J231" s="293">
        <v>187290</v>
      </c>
      <c r="K231" s="293">
        <v>187290</v>
      </c>
      <c r="L231" s="293">
        <v>187290</v>
      </c>
      <c r="M231" s="293">
        <v>187290</v>
      </c>
      <c r="N231" s="746"/>
      <c r="O231" s="293">
        <v>98</v>
      </c>
      <c r="P231" s="293">
        <v>98</v>
      </c>
      <c r="Q231" s="293">
        <v>98</v>
      </c>
      <c r="R231" s="293">
        <v>98</v>
      </c>
      <c r="S231" s="293">
        <v>98</v>
      </c>
      <c r="T231" s="293">
        <v>98</v>
      </c>
      <c r="U231" s="293">
        <v>98</v>
      </c>
      <c r="V231" s="293">
        <v>98</v>
      </c>
      <c r="W231" s="293">
        <v>98</v>
      </c>
      <c r="X231" s="293">
        <v>98</v>
      </c>
      <c r="Y231" s="758"/>
      <c r="Z231" s="760"/>
      <c r="AA231" s="760"/>
      <c r="AB231" s="760"/>
      <c r="AC231" s="760"/>
      <c r="AD231" s="760">
        <v>1</v>
      </c>
      <c r="AE231" s="760"/>
      <c r="AF231" s="747"/>
      <c r="AG231" s="747"/>
      <c r="AH231" s="747"/>
      <c r="AI231" s="747"/>
      <c r="AJ231" s="747"/>
      <c r="AK231" s="747"/>
      <c r="AL231" s="747"/>
      <c r="AM231" s="294">
        <f>SUM(Y231:AL231)</f>
        <v>1</v>
      </c>
    </row>
    <row r="232" spans="1:39" ht="16" outlineLevel="1">
      <c r="B232" s="292" t="s">
        <v>253</v>
      </c>
      <c r="C232" s="736" t="s">
        <v>155</v>
      </c>
      <c r="D232" s="293">
        <v>3308</v>
      </c>
      <c r="E232" s="293">
        <v>3308</v>
      </c>
      <c r="F232" s="293">
        <v>3308</v>
      </c>
      <c r="G232" s="293">
        <v>3308</v>
      </c>
      <c r="H232" s="293">
        <v>3308</v>
      </c>
      <c r="I232" s="293">
        <v>3308</v>
      </c>
      <c r="J232" s="293">
        <v>3308</v>
      </c>
      <c r="K232" s="293">
        <v>3308</v>
      </c>
      <c r="L232" s="293">
        <v>3308</v>
      </c>
      <c r="M232" s="293">
        <v>3308</v>
      </c>
      <c r="N232" s="736"/>
      <c r="O232" s="293">
        <v>2</v>
      </c>
      <c r="P232" s="293">
        <v>2</v>
      </c>
      <c r="Q232" s="293">
        <v>2</v>
      </c>
      <c r="R232" s="293">
        <v>2</v>
      </c>
      <c r="S232" s="293">
        <v>2</v>
      </c>
      <c r="T232" s="293">
        <v>2</v>
      </c>
      <c r="U232" s="293">
        <v>2</v>
      </c>
      <c r="V232" s="293">
        <v>2</v>
      </c>
      <c r="W232" s="293">
        <v>2</v>
      </c>
      <c r="X232" s="293">
        <v>2</v>
      </c>
      <c r="Y232" s="753">
        <f t="shared" ref="Y232:AL232" si="91">Y231</f>
        <v>0</v>
      </c>
      <c r="Z232" s="753">
        <f t="shared" si="91"/>
        <v>0</v>
      </c>
      <c r="AA232" s="753">
        <f t="shared" si="91"/>
        <v>0</v>
      </c>
      <c r="AB232" s="753">
        <f t="shared" si="91"/>
        <v>0</v>
      </c>
      <c r="AC232" s="753">
        <f t="shared" si="91"/>
        <v>0</v>
      </c>
      <c r="AD232" s="753">
        <f t="shared" si="91"/>
        <v>1</v>
      </c>
      <c r="AE232" s="753">
        <f t="shared" si="91"/>
        <v>0</v>
      </c>
      <c r="AF232" s="753">
        <f t="shared" si="91"/>
        <v>0</v>
      </c>
      <c r="AG232" s="753">
        <f t="shared" si="91"/>
        <v>0</v>
      </c>
      <c r="AH232" s="753">
        <f t="shared" si="91"/>
        <v>0</v>
      </c>
      <c r="AI232" s="753">
        <f t="shared" si="91"/>
        <v>0</v>
      </c>
      <c r="AJ232" s="753">
        <f t="shared" si="91"/>
        <v>0</v>
      </c>
      <c r="AK232" s="753">
        <f t="shared" si="91"/>
        <v>0</v>
      </c>
      <c r="AL232" s="753">
        <f t="shared" si="91"/>
        <v>0</v>
      </c>
      <c r="AM232" s="304"/>
    </row>
    <row r="233" spans="1:39" ht="16" outlineLevel="1">
      <c r="B233" s="511"/>
      <c r="C233" s="736"/>
      <c r="D233" s="736"/>
      <c r="E233" s="736"/>
      <c r="F233" s="736"/>
      <c r="G233" s="736"/>
      <c r="H233" s="736"/>
      <c r="I233" s="736"/>
      <c r="J233" s="736"/>
      <c r="K233" s="736"/>
      <c r="L233" s="736"/>
      <c r="M233" s="736"/>
      <c r="N233" s="746"/>
      <c r="O233" s="736"/>
      <c r="P233" s="736"/>
      <c r="Q233" s="736"/>
      <c r="R233" s="736"/>
      <c r="S233" s="736"/>
      <c r="T233" s="736"/>
      <c r="U233" s="736"/>
      <c r="V233" s="736"/>
      <c r="W233" s="736"/>
      <c r="X233" s="736"/>
      <c r="Y233" s="754"/>
      <c r="Z233" s="790"/>
      <c r="AA233" s="790"/>
      <c r="AB233" s="790"/>
      <c r="AC233" s="790"/>
      <c r="AD233" s="790"/>
      <c r="AE233" s="790"/>
      <c r="AF233" s="790"/>
      <c r="AG233" s="790"/>
      <c r="AH233" s="790"/>
      <c r="AI233" s="790"/>
      <c r="AJ233" s="790"/>
      <c r="AK233" s="790"/>
      <c r="AL233" s="790"/>
      <c r="AM233" s="304"/>
    </row>
    <row r="234" spans="1:39" ht="34" outlineLevel="1">
      <c r="A234" s="513">
        <v>71</v>
      </c>
      <c r="B234" s="511" t="s">
        <v>90</v>
      </c>
      <c r="C234" s="736" t="s">
        <v>17</v>
      </c>
      <c r="D234" s="293">
        <v>20230</v>
      </c>
      <c r="E234" s="293">
        <v>20230</v>
      </c>
      <c r="F234" s="293">
        <v>20230</v>
      </c>
      <c r="G234" s="293">
        <v>20230</v>
      </c>
      <c r="H234" s="293">
        <v>20230</v>
      </c>
      <c r="I234" s="293">
        <v>20230</v>
      </c>
      <c r="J234" s="293">
        <v>20230</v>
      </c>
      <c r="K234" s="293">
        <v>20230</v>
      </c>
      <c r="L234" s="293">
        <v>20230</v>
      </c>
      <c r="M234" s="293">
        <v>20230</v>
      </c>
      <c r="N234" s="736"/>
      <c r="O234" s="293">
        <v>8</v>
      </c>
      <c r="P234" s="293">
        <v>8</v>
      </c>
      <c r="Q234" s="293">
        <v>8</v>
      </c>
      <c r="R234" s="293">
        <v>8</v>
      </c>
      <c r="S234" s="293">
        <v>8</v>
      </c>
      <c r="T234" s="293">
        <v>8</v>
      </c>
      <c r="U234" s="293">
        <v>8</v>
      </c>
      <c r="V234" s="293">
        <v>8</v>
      </c>
      <c r="W234" s="293">
        <v>8</v>
      </c>
      <c r="X234" s="293">
        <v>8</v>
      </c>
      <c r="Y234" s="758"/>
      <c r="Z234" s="760"/>
      <c r="AA234" s="760"/>
      <c r="AB234" s="760"/>
      <c r="AC234" s="760"/>
      <c r="AD234" s="760">
        <v>1</v>
      </c>
      <c r="AE234" s="760"/>
      <c r="AF234" s="747"/>
      <c r="AG234" s="747"/>
      <c r="AH234" s="747"/>
      <c r="AI234" s="747"/>
      <c r="AJ234" s="747"/>
      <c r="AK234" s="747"/>
      <c r="AL234" s="747"/>
      <c r="AM234" s="294">
        <f>SUM(Y234:AL234)</f>
        <v>1</v>
      </c>
    </row>
    <row r="235" spans="1:39" ht="16" outlineLevel="1">
      <c r="B235" s="292" t="s">
        <v>253</v>
      </c>
      <c r="C235" s="736" t="s">
        <v>724</v>
      </c>
      <c r="D235" s="293">
        <v>45342</v>
      </c>
      <c r="E235" s="293">
        <v>45342</v>
      </c>
      <c r="F235" s="293">
        <v>45342</v>
      </c>
      <c r="G235" s="293">
        <v>45342</v>
      </c>
      <c r="H235" s="293">
        <v>45342</v>
      </c>
      <c r="I235" s="293">
        <v>45342</v>
      </c>
      <c r="J235" s="293">
        <v>45342</v>
      </c>
      <c r="K235" s="293">
        <v>45342</v>
      </c>
      <c r="L235" s="293">
        <v>45342</v>
      </c>
      <c r="M235" s="293">
        <v>45342</v>
      </c>
      <c r="N235" s="746"/>
      <c r="O235" s="293">
        <v>2</v>
      </c>
      <c r="P235" s="293">
        <v>2</v>
      </c>
      <c r="Q235" s="293">
        <v>2</v>
      </c>
      <c r="R235" s="293">
        <v>2</v>
      </c>
      <c r="S235" s="293">
        <v>2</v>
      </c>
      <c r="T235" s="293">
        <v>2</v>
      </c>
      <c r="U235" s="293">
        <v>2</v>
      </c>
      <c r="V235" s="293">
        <v>2</v>
      </c>
      <c r="W235" s="293">
        <v>2</v>
      </c>
      <c r="X235" s="293">
        <v>2</v>
      </c>
      <c r="Y235" s="753">
        <f t="shared" ref="Y235:AL235" si="92">Y234</f>
        <v>0</v>
      </c>
      <c r="Z235" s="753">
        <f t="shared" si="92"/>
        <v>0</v>
      </c>
      <c r="AA235" s="753">
        <f t="shared" si="92"/>
        <v>0</v>
      </c>
      <c r="AB235" s="753">
        <f t="shared" si="92"/>
        <v>0</v>
      </c>
      <c r="AC235" s="753">
        <f t="shared" si="92"/>
        <v>0</v>
      </c>
      <c r="AD235" s="753">
        <f t="shared" si="92"/>
        <v>1</v>
      </c>
      <c r="AE235" s="753">
        <f t="shared" si="92"/>
        <v>0</v>
      </c>
      <c r="AF235" s="753">
        <f t="shared" si="92"/>
        <v>0</v>
      </c>
      <c r="AG235" s="753">
        <f t="shared" si="92"/>
        <v>0</v>
      </c>
      <c r="AH235" s="753">
        <f t="shared" si="92"/>
        <v>0</v>
      </c>
      <c r="AI235" s="753">
        <f t="shared" si="92"/>
        <v>0</v>
      </c>
      <c r="AJ235" s="753">
        <f t="shared" si="92"/>
        <v>0</v>
      </c>
      <c r="AK235" s="753">
        <f t="shared" si="92"/>
        <v>0</v>
      </c>
      <c r="AL235" s="753">
        <f t="shared" si="92"/>
        <v>0</v>
      </c>
      <c r="AM235" s="304"/>
    </row>
    <row r="236" spans="1:39" ht="16" outlineLevel="1">
      <c r="B236" s="511"/>
      <c r="C236" s="736"/>
      <c r="D236" s="736"/>
      <c r="E236" s="736"/>
      <c r="F236" s="736"/>
      <c r="G236" s="736"/>
      <c r="H236" s="736"/>
      <c r="I236" s="736"/>
      <c r="J236" s="736"/>
      <c r="K236" s="736"/>
      <c r="L236" s="736"/>
      <c r="M236" s="736"/>
      <c r="N236" s="736"/>
      <c r="O236" s="736"/>
      <c r="P236" s="736"/>
      <c r="Q236" s="736"/>
      <c r="R236" s="736"/>
      <c r="S236" s="736"/>
      <c r="T236" s="736"/>
      <c r="U236" s="736"/>
      <c r="V236" s="736"/>
      <c r="W236" s="736"/>
      <c r="X236" s="736"/>
      <c r="Y236" s="754"/>
      <c r="Z236" s="790"/>
      <c r="AA236" s="790"/>
      <c r="AB236" s="790"/>
      <c r="AC236" s="790"/>
      <c r="AD236" s="790"/>
      <c r="AE236" s="790"/>
      <c r="AF236" s="790"/>
      <c r="AG236" s="790"/>
      <c r="AH236" s="790"/>
      <c r="AI236" s="790"/>
      <c r="AJ236" s="790"/>
      <c r="AK236" s="790"/>
      <c r="AL236" s="790"/>
      <c r="AM236" s="304"/>
    </row>
    <row r="237" spans="1:39" ht="17" outlineLevel="1">
      <c r="B237" s="317" t="s">
        <v>732</v>
      </c>
      <c r="C237" s="736"/>
      <c r="D237" s="736"/>
      <c r="E237" s="736"/>
      <c r="F237" s="736"/>
      <c r="G237" s="736"/>
      <c r="H237" s="736"/>
      <c r="I237" s="736"/>
      <c r="J237" s="736"/>
      <c r="K237" s="736"/>
      <c r="L237" s="736"/>
      <c r="M237" s="736"/>
      <c r="N237" s="736"/>
      <c r="O237" s="736"/>
      <c r="P237" s="736"/>
      <c r="Q237" s="736"/>
      <c r="R237" s="736"/>
      <c r="S237" s="736"/>
      <c r="T237" s="736"/>
      <c r="U237" s="736"/>
      <c r="V237" s="736"/>
      <c r="W237" s="736"/>
      <c r="X237" s="736"/>
      <c r="Y237" s="754"/>
      <c r="Z237" s="790"/>
      <c r="AA237" s="790"/>
      <c r="AB237" s="790"/>
      <c r="AC237" s="790"/>
      <c r="AD237" s="790"/>
      <c r="AE237" s="790"/>
      <c r="AF237" s="790"/>
      <c r="AG237" s="790"/>
      <c r="AH237" s="790"/>
      <c r="AI237" s="790"/>
      <c r="AJ237" s="790"/>
      <c r="AK237" s="790"/>
      <c r="AL237" s="790"/>
      <c r="AM237" s="304"/>
    </row>
    <row r="238" spans="1:39" ht="17" outlineLevel="1">
      <c r="A238" s="513">
        <v>72</v>
      </c>
      <c r="B238" s="511" t="s">
        <v>91</v>
      </c>
      <c r="C238" s="736" t="s">
        <v>17</v>
      </c>
      <c r="D238" s="293">
        <v>71357</v>
      </c>
      <c r="E238" s="293">
        <v>71357</v>
      </c>
      <c r="F238" s="293">
        <v>71357</v>
      </c>
      <c r="G238" s="293">
        <v>71357</v>
      </c>
      <c r="H238" s="293">
        <v>0</v>
      </c>
      <c r="I238" s="293">
        <v>0</v>
      </c>
      <c r="J238" s="293">
        <v>0</v>
      </c>
      <c r="K238" s="293">
        <v>0</v>
      </c>
      <c r="L238" s="293">
        <v>0</v>
      </c>
      <c r="M238" s="293">
        <v>0</v>
      </c>
      <c r="N238" s="293">
        <v>12</v>
      </c>
      <c r="O238" s="293">
        <v>15</v>
      </c>
      <c r="P238" s="293">
        <v>15</v>
      </c>
      <c r="Q238" s="293">
        <v>15</v>
      </c>
      <c r="R238" s="293">
        <v>15</v>
      </c>
      <c r="S238" s="293">
        <v>0</v>
      </c>
      <c r="T238" s="293">
        <v>0</v>
      </c>
      <c r="U238" s="293">
        <v>0</v>
      </c>
      <c r="V238" s="293">
        <v>0</v>
      </c>
      <c r="W238" s="293">
        <v>0</v>
      </c>
      <c r="X238" s="293">
        <v>0</v>
      </c>
      <c r="Y238" s="758"/>
      <c r="Z238" s="760"/>
      <c r="AA238" s="760"/>
      <c r="AB238" s="760"/>
      <c r="AC238" s="760"/>
      <c r="AD238" s="760"/>
      <c r="AE238" s="760"/>
      <c r="AF238" s="747">
        <v>1</v>
      </c>
      <c r="AG238" s="747"/>
      <c r="AH238" s="747"/>
      <c r="AI238" s="747"/>
      <c r="AJ238" s="747"/>
      <c r="AK238" s="747"/>
      <c r="AL238" s="747"/>
      <c r="AM238" s="294">
        <f>SUM(Y238:AL238)</f>
        <v>1</v>
      </c>
    </row>
    <row r="239" spans="1:39" ht="16" outlineLevel="1">
      <c r="B239" s="292" t="s">
        <v>253</v>
      </c>
      <c r="C239" s="736" t="s">
        <v>155</v>
      </c>
      <c r="D239" s="293">
        <v>4802</v>
      </c>
      <c r="E239" s="293">
        <v>4802</v>
      </c>
      <c r="F239" s="293">
        <v>4802</v>
      </c>
      <c r="G239" s="293">
        <v>4802</v>
      </c>
      <c r="H239" s="293">
        <v>76159</v>
      </c>
      <c r="I239" s="293">
        <v>76159</v>
      </c>
      <c r="J239" s="293">
        <v>76159</v>
      </c>
      <c r="K239" s="293">
        <v>76159</v>
      </c>
      <c r="L239" s="293">
        <v>76159</v>
      </c>
      <c r="M239" s="293">
        <v>76159</v>
      </c>
      <c r="N239" s="293">
        <f>N238</f>
        <v>12</v>
      </c>
      <c r="O239" s="293">
        <v>1</v>
      </c>
      <c r="P239" s="293">
        <v>1</v>
      </c>
      <c r="Q239" s="293">
        <v>1</v>
      </c>
      <c r="R239" s="293">
        <v>1</v>
      </c>
      <c r="S239" s="293">
        <v>16</v>
      </c>
      <c r="T239" s="293">
        <v>16</v>
      </c>
      <c r="U239" s="293">
        <v>16</v>
      </c>
      <c r="V239" s="293">
        <v>16</v>
      </c>
      <c r="W239" s="293">
        <v>16</v>
      </c>
      <c r="X239" s="293">
        <v>16</v>
      </c>
      <c r="Y239" s="753">
        <f t="shared" ref="Y239:AL239" si="93">Y238</f>
        <v>0</v>
      </c>
      <c r="Z239" s="753">
        <f t="shared" si="93"/>
        <v>0</v>
      </c>
      <c r="AA239" s="753">
        <f t="shared" si="93"/>
        <v>0</v>
      </c>
      <c r="AB239" s="753">
        <f t="shared" si="93"/>
        <v>0</v>
      </c>
      <c r="AC239" s="753">
        <f t="shared" si="93"/>
        <v>0</v>
      </c>
      <c r="AD239" s="753">
        <f t="shared" si="93"/>
        <v>0</v>
      </c>
      <c r="AE239" s="753">
        <f t="shared" si="93"/>
        <v>0</v>
      </c>
      <c r="AF239" s="753">
        <f t="shared" si="93"/>
        <v>1</v>
      </c>
      <c r="AG239" s="753">
        <f t="shared" si="93"/>
        <v>0</v>
      </c>
      <c r="AH239" s="753">
        <f t="shared" si="93"/>
        <v>0</v>
      </c>
      <c r="AI239" s="753">
        <f t="shared" si="93"/>
        <v>0</v>
      </c>
      <c r="AJ239" s="753">
        <f t="shared" si="93"/>
        <v>0</v>
      </c>
      <c r="AK239" s="753">
        <f t="shared" si="93"/>
        <v>0</v>
      </c>
      <c r="AL239" s="753">
        <f t="shared" si="93"/>
        <v>0</v>
      </c>
      <c r="AM239" s="304"/>
    </row>
    <row r="240" spans="1:39" ht="16" outlineLevel="1">
      <c r="B240" s="511"/>
      <c r="C240" s="736"/>
      <c r="D240" s="736"/>
      <c r="E240" s="736"/>
      <c r="F240" s="736"/>
      <c r="G240" s="736"/>
      <c r="H240" s="736"/>
      <c r="I240" s="736"/>
      <c r="J240" s="736"/>
      <c r="K240" s="736"/>
      <c r="L240" s="736"/>
      <c r="M240" s="736"/>
      <c r="N240" s="736"/>
      <c r="O240" s="736"/>
      <c r="P240" s="736"/>
      <c r="Q240" s="736"/>
      <c r="R240" s="736"/>
      <c r="S240" s="736"/>
      <c r="T240" s="736"/>
      <c r="U240" s="736"/>
      <c r="V240" s="736"/>
      <c r="W240" s="736"/>
      <c r="X240" s="736"/>
      <c r="Y240" s="754"/>
      <c r="Z240" s="790"/>
      <c r="AA240" s="790"/>
      <c r="AB240" s="790"/>
      <c r="AC240" s="790"/>
      <c r="AD240" s="790"/>
      <c r="AE240" s="790"/>
      <c r="AF240" s="790"/>
      <c r="AG240" s="790"/>
      <c r="AH240" s="790"/>
      <c r="AI240" s="790"/>
      <c r="AJ240" s="790"/>
      <c r="AK240" s="790"/>
      <c r="AL240" s="790"/>
      <c r="AM240" s="304"/>
    </row>
    <row r="241" spans="1:39" ht="34" outlineLevel="1">
      <c r="A241" s="513">
        <v>73</v>
      </c>
      <c r="B241" s="511" t="s">
        <v>92</v>
      </c>
      <c r="C241" s="736" t="s">
        <v>17</v>
      </c>
      <c r="D241" s="293">
        <v>1484333</v>
      </c>
      <c r="E241" s="293">
        <v>1484333</v>
      </c>
      <c r="F241" s="293">
        <v>1467411</v>
      </c>
      <c r="G241" s="293">
        <v>1467411</v>
      </c>
      <c r="H241" s="293">
        <v>1467411</v>
      </c>
      <c r="I241" s="293">
        <v>1467411</v>
      </c>
      <c r="J241" s="293">
        <v>1417660</v>
      </c>
      <c r="K241" s="293">
        <v>1417660</v>
      </c>
      <c r="L241" s="293">
        <v>1397220</v>
      </c>
      <c r="M241" s="293">
        <v>1231907</v>
      </c>
      <c r="N241" s="293">
        <v>12</v>
      </c>
      <c r="O241" s="293">
        <v>232</v>
      </c>
      <c r="P241" s="293">
        <v>232</v>
      </c>
      <c r="Q241" s="293">
        <v>226</v>
      </c>
      <c r="R241" s="293">
        <v>226</v>
      </c>
      <c r="S241" s="293">
        <v>226</v>
      </c>
      <c r="T241" s="293">
        <v>226</v>
      </c>
      <c r="U241" s="293">
        <v>219</v>
      </c>
      <c r="V241" s="293">
        <v>219</v>
      </c>
      <c r="W241" s="293">
        <v>215</v>
      </c>
      <c r="X241" s="293">
        <v>190</v>
      </c>
      <c r="Y241" s="758"/>
      <c r="Z241" s="760"/>
      <c r="AA241" s="760"/>
      <c r="AB241" s="760"/>
      <c r="AC241" s="760"/>
      <c r="AD241" s="760"/>
      <c r="AE241" s="760">
        <v>0.21959999999999999</v>
      </c>
      <c r="AF241" s="760">
        <v>0.5877</v>
      </c>
      <c r="AG241" s="747"/>
      <c r="AH241" s="747"/>
      <c r="AI241" s="747"/>
      <c r="AJ241" s="747"/>
      <c r="AK241" s="747"/>
      <c r="AL241" s="747"/>
      <c r="AM241" s="294">
        <f>SUM(Y241:AL241)</f>
        <v>0.80730000000000002</v>
      </c>
    </row>
    <row r="242" spans="1:39" ht="16" outlineLevel="1">
      <c r="B242" s="292" t="s">
        <v>253</v>
      </c>
      <c r="C242" s="736" t="s">
        <v>723</v>
      </c>
      <c r="D242" s="293">
        <v>80213</v>
      </c>
      <c r="E242" s="293">
        <v>80213</v>
      </c>
      <c r="F242" s="293">
        <v>80213</v>
      </c>
      <c r="G242" s="293">
        <v>69569</v>
      </c>
      <c r="H242" s="293">
        <v>69569</v>
      </c>
      <c r="I242" s="293">
        <v>69569</v>
      </c>
      <c r="J242" s="293">
        <v>67074</v>
      </c>
      <c r="K242" s="293">
        <v>67074</v>
      </c>
      <c r="L242" s="293">
        <v>67074</v>
      </c>
      <c r="M242" s="293">
        <v>56505</v>
      </c>
      <c r="N242" s="293">
        <f>N241</f>
        <v>12</v>
      </c>
      <c r="O242" s="293">
        <v>20</v>
      </c>
      <c r="P242" s="293">
        <v>20</v>
      </c>
      <c r="Q242" s="293">
        <v>20</v>
      </c>
      <c r="R242" s="293">
        <v>17</v>
      </c>
      <c r="S242" s="293">
        <v>17</v>
      </c>
      <c r="T242" s="293">
        <v>17</v>
      </c>
      <c r="U242" s="293">
        <v>16</v>
      </c>
      <c r="V242" s="293">
        <v>16</v>
      </c>
      <c r="W242" s="293">
        <v>16</v>
      </c>
      <c r="X242" s="293">
        <v>13</v>
      </c>
      <c r="Y242" s="753">
        <f t="shared" ref="Y242:AL243" si="94">Y241</f>
        <v>0</v>
      </c>
      <c r="Z242" s="753">
        <f t="shared" si="94"/>
        <v>0</v>
      </c>
      <c r="AA242" s="753">
        <f t="shared" si="94"/>
        <v>0</v>
      </c>
      <c r="AB242" s="753">
        <f t="shared" si="94"/>
        <v>0</v>
      </c>
      <c r="AC242" s="753">
        <f t="shared" si="94"/>
        <v>0</v>
      </c>
      <c r="AD242" s="753">
        <f t="shared" si="94"/>
        <v>0</v>
      </c>
      <c r="AE242" s="753">
        <f t="shared" si="94"/>
        <v>0.21959999999999999</v>
      </c>
      <c r="AF242" s="753">
        <f t="shared" si="94"/>
        <v>0.5877</v>
      </c>
      <c r="AG242" s="753">
        <f t="shared" si="94"/>
        <v>0</v>
      </c>
      <c r="AH242" s="753">
        <f t="shared" si="94"/>
        <v>0</v>
      </c>
      <c r="AI242" s="753">
        <f t="shared" si="94"/>
        <v>0</v>
      </c>
      <c r="AJ242" s="753">
        <f t="shared" si="94"/>
        <v>0</v>
      </c>
      <c r="AK242" s="753">
        <f t="shared" si="94"/>
        <v>0</v>
      </c>
      <c r="AL242" s="753">
        <f t="shared" si="94"/>
        <v>0</v>
      </c>
      <c r="AM242" s="304"/>
    </row>
    <row r="243" spans="1:39" ht="16" outlineLevel="1">
      <c r="B243" s="292"/>
      <c r="C243" s="736" t="s">
        <v>724</v>
      </c>
      <c r="D243" s="293">
        <v>71639</v>
      </c>
      <c r="E243" s="293">
        <v>71639</v>
      </c>
      <c r="F243" s="293">
        <v>88561</v>
      </c>
      <c r="G243" s="293">
        <v>99206</v>
      </c>
      <c r="H243" s="293">
        <v>99206</v>
      </c>
      <c r="I243" s="293">
        <v>99206</v>
      </c>
      <c r="J243" s="293">
        <v>151451</v>
      </c>
      <c r="K243" s="293">
        <v>151451</v>
      </c>
      <c r="L243" s="293">
        <v>159725</v>
      </c>
      <c r="M243" s="293">
        <v>147853</v>
      </c>
      <c r="N243" s="293">
        <f>N242</f>
        <v>12</v>
      </c>
      <c r="O243" s="293">
        <v>16</v>
      </c>
      <c r="P243" s="293">
        <v>16</v>
      </c>
      <c r="Q243" s="293">
        <v>22</v>
      </c>
      <c r="R243" s="293">
        <v>25</v>
      </c>
      <c r="S243" s="293">
        <v>25</v>
      </c>
      <c r="T243" s="293">
        <v>25</v>
      </c>
      <c r="U243" s="293">
        <v>33</v>
      </c>
      <c r="V243" s="293">
        <v>33</v>
      </c>
      <c r="W243" s="293">
        <v>33</v>
      </c>
      <c r="X243" s="293">
        <v>31</v>
      </c>
      <c r="Y243" s="753">
        <f t="shared" si="94"/>
        <v>0</v>
      </c>
      <c r="Z243" s="753">
        <f t="shared" si="94"/>
        <v>0</v>
      </c>
      <c r="AA243" s="753">
        <f t="shared" si="94"/>
        <v>0</v>
      </c>
      <c r="AB243" s="753">
        <f t="shared" si="94"/>
        <v>0</v>
      </c>
      <c r="AC243" s="753">
        <f t="shared" si="94"/>
        <v>0</v>
      </c>
      <c r="AD243" s="753">
        <f t="shared" si="94"/>
        <v>0</v>
      </c>
      <c r="AE243" s="753">
        <f t="shared" si="94"/>
        <v>0.21959999999999999</v>
      </c>
      <c r="AF243" s="753">
        <f t="shared" si="94"/>
        <v>0.5877</v>
      </c>
      <c r="AG243" s="753">
        <f t="shared" si="94"/>
        <v>0</v>
      </c>
      <c r="AH243" s="753">
        <f t="shared" si="94"/>
        <v>0</v>
      </c>
      <c r="AI243" s="753">
        <f t="shared" si="94"/>
        <v>0</v>
      </c>
      <c r="AJ243" s="753">
        <f t="shared" si="94"/>
        <v>0</v>
      </c>
      <c r="AK243" s="753">
        <f t="shared" si="94"/>
        <v>0</v>
      </c>
      <c r="AL243" s="753">
        <f t="shared" si="94"/>
        <v>0</v>
      </c>
      <c r="AM243" s="304"/>
    </row>
    <row r="244" spans="1:39" ht="16" outlineLevel="1">
      <c r="B244" s="511"/>
      <c r="C244" s="736"/>
      <c r="D244" s="736"/>
      <c r="E244" s="736"/>
      <c r="F244" s="736"/>
      <c r="G244" s="736"/>
      <c r="H244" s="736"/>
      <c r="I244" s="736"/>
      <c r="J244" s="736"/>
      <c r="K244" s="736"/>
      <c r="L244" s="736"/>
      <c r="M244" s="736"/>
      <c r="N244" s="736"/>
      <c r="O244" s="736"/>
      <c r="P244" s="736"/>
      <c r="Q244" s="736"/>
      <c r="R244" s="736"/>
      <c r="S244" s="736"/>
      <c r="T244" s="736"/>
      <c r="U244" s="736"/>
      <c r="V244" s="736"/>
      <c r="W244" s="736"/>
      <c r="X244" s="736"/>
      <c r="Y244" s="754"/>
      <c r="Z244" s="790"/>
      <c r="AA244" s="790"/>
      <c r="AB244" s="790"/>
      <c r="AC244" s="790"/>
      <c r="AD244" s="790"/>
      <c r="AE244" s="790"/>
      <c r="AF244" s="790"/>
      <c r="AG244" s="790"/>
      <c r="AH244" s="790"/>
      <c r="AI244" s="790"/>
      <c r="AJ244" s="790"/>
      <c r="AK244" s="790"/>
      <c r="AL244" s="790"/>
      <c r="AM244" s="304"/>
    </row>
    <row r="245" spans="1:39" ht="34" outlineLevel="1">
      <c r="A245" s="513">
        <v>74</v>
      </c>
      <c r="B245" s="511" t="s">
        <v>93</v>
      </c>
      <c r="C245" s="736" t="s">
        <v>17</v>
      </c>
      <c r="D245" s="293">
        <v>45241</v>
      </c>
      <c r="E245" s="293">
        <v>37554</v>
      </c>
      <c r="F245" s="293">
        <v>24802</v>
      </c>
      <c r="G245" s="293">
        <v>24802</v>
      </c>
      <c r="H245" s="293">
        <v>24802</v>
      </c>
      <c r="I245" s="293">
        <v>24802</v>
      </c>
      <c r="J245" s="293">
        <v>24802</v>
      </c>
      <c r="K245" s="293">
        <v>24802</v>
      </c>
      <c r="L245" s="293">
        <v>24802</v>
      </c>
      <c r="M245" s="293">
        <v>24802</v>
      </c>
      <c r="N245" s="293">
        <v>12</v>
      </c>
      <c r="O245" s="293">
        <v>10</v>
      </c>
      <c r="P245" s="293">
        <v>8</v>
      </c>
      <c r="Q245" s="293">
        <v>5</v>
      </c>
      <c r="R245" s="293">
        <v>5</v>
      </c>
      <c r="S245" s="293">
        <v>5</v>
      </c>
      <c r="T245" s="293">
        <v>5</v>
      </c>
      <c r="U245" s="293">
        <v>5</v>
      </c>
      <c r="V245" s="293">
        <v>5</v>
      </c>
      <c r="W245" s="293">
        <v>5</v>
      </c>
      <c r="X245" s="293">
        <v>5</v>
      </c>
      <c r="Y245" s="758"/>
      <c r="Z245" s="760"/>
      <c r="AA245" s="760"/>
      <c r="AB245" s="760"/>
      <c r="AC245" s="760"/>
      <c r="AD245" s="760"/>
      <c r="AE245" s="760">
        <v>1</v>
      </c>
      <c r="AF245" s="747"/>
      <c r="AG245" s="747"/>
      <c r="AH245" s="747"/>
      <c r="AI245" s="747"/>
      <c r="AJ245" s="747"/>
      <c r="AK245" s="747"/>
      <c r="AL245" s="747"/>
      <c r="AM245" s="294">
        <f>SUM(Y245:AL245)</f>
        <v>1</v>
      </c>
    </row>
    <row r="246" spans="1:39" ht="16" outlineLevel="1">
      <c r="B246" s="292" t="s">
        <v>253</v>
      </c>
      <c r="C246" s="736" t="s">
        <v>724</v>
      </c>
      <c r="D246" s="293">
        <v>-17306</v>
      </c>
      <c r="E246" s="293">
        <v>-9620</v>
      </c>
      <c r="F246" s="293">
        <v>3132</v>
      </c>
      <c r="G246" s="293">
        <v>4647</v>
      </c>
      <c r="H246" s="293">
        <v>4647</v>
      </c>
      <c r="I246" s="293">
        <v>4647</v>
      </c>
      <c r="J246" s="293">
        <v>4647</v>
      </c>
      <c r="K246" s="293">
        <v>4647</v>
      </c>
      <c r="L246" s="293">
        <v>4647</v>
      </c>
      <c r="M246" s="293">
        <v>4647</v>
      </c>
      <c r="N246" s="293">
        <f>N245</f>
        <v>12</v>
      </c>
      <c r="O246" s="293">
        <v>-4</v>
      </c>
      <c r="P246" s="293">
        <v>-3</v>
      </c>
      <c r="Q246" s="293">
        <v>1</v>
      </c>
      <c r="R246" s="293">
        <v>1</v>
      </c>
      <c r="S246" s="293">
        <v>1</v>
      </c>
      <c r="T246" s="293">
        <v>1</v>
      </c>
      <c r="U246" s="293">
        <v>1</v>
      </c>
      <c r="V246" s="293">
        <v>1</v>
      </c>
      <c r="W246" s="293">
        <v>1</v>
      </c>
      <c r="X246" s="293">
        <v>1</v>
      </c>
      <c r="Y246" s="753">
        <f t="shared" ref="Y246:AL246" si="95">Y245</f>
        <v>0</v>
      </c>
      <c r="Z246" s="753">
        <f t="shared" si="95"/>
        <v>0</v>
      </c>
      <c r="AA246" s="753">
        <f t="shared" si="95"/>
        <v>0</v>
      </c>
      <c r="AB246" s="753">
        <f t="shared" si="95"/>
        <v>0</v>
      </c>
      <c r="AC246" s="753">
        <f t="shared" si="95"/>
        <v>0</v>
      </c>
      <c r="AD246" s="753">
        <f t="shared" si="95"/>
        <v>0</v>
      </c>
      <c r="AE246" s="753">
        <f t="shared" si="95"/>
        <v>1</v>
      </c>
      <c r="AF246" s="753">
        <f t="shared" si="95"/>
        <v>0</v>
      </c>
      <c r="AG246" s="753">
        <f t="shared" si="95"/>
        <v>0</v>
      </c>
      <c r="AH246" s="753">
        <f t="shared" si="95"/>
        <v>0</v>
      </c>
      <c r="AI246" s="753">
        <f t="shared" si="95"/>
        <v>0</v>
      </c>
      <c r="AJ246" s="753">
        <f t="shared" si="95"/>
        <v>0</v>
      </c>
      <c r="AK246" s="753">
        <f t="shared" si="95"/>
        <v>0</v>
      </c>
      <c r="AL246" s="753">
        <f t="shared" si="95"/>
        <v>0</v>
      </c>
      <c r="AM246" s="304"/>
    </row>
    <row r="247" spans="1:39" s="506" customFormat="1" ht="16" outlineLevel="1">
      <c r="A247" s="514"/>
      <c r="B247" s="313"/>
      <c r="C247" s="303"/>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99"/>
      <c r="Z247" s="299"/>
      <c r="AA247" s="299"/>
      <c r="AB247" s="299"/>
      <c r="AC247" s="299"/>
      <c r="AD247" s="299"/>
      <c r="AE247" s="299"/>
      <c r="AF247" s="299"/>
      <c r="AG247" s="299"/>
      <c r="AH247" s="299"/>
      <c r="AI247" s="299"/>
      <c r="AJ247" s="299"/>
      <c r="AK247" s="299"/>
      <c r="AL247" s="299"/>
      <c r="AM247" s="304"/>
    </row>
    <row r="248" spans="1:39" ht="17" outlineLevel="1">
      <c r="B248" s="317" t="s">
        <v>8</v>
      </c>
      <c r="C248" s="736"/>
      <c r="D248" s="736"/>
      <c r="E248" s="736"/>
      <c r="F248" s="736"/>
      <c r="G248" s="736"/>
      <c r="H248" s="736"/>
      <c r="I248" s="736"/>
      <c r="J248" s="736"/>
      <c r="K248" s="736"/>
      <c r="L248" s="736"/>
      <c r="M248" s="736"/>
      <c r="N248" s="736"/>
      <c r="O248" s="736"/>
      <c r="P248" s="736"/>
      <c r="Q248" s="736"/>
      <c r="R248" s="736"/>
      <c r="S248" s="736"/>
      <c r="T248" s="736"/>
      <c r="U248" s="736"/>
      <c r="V248" s="736"/>
      <c r="W248" s="736"/>
      <c r="X248" s="736"/>
      <c r="Y248" s="754"/>
      <c r="Z248" s="790"/>
      <c r="AA248" s="790"/>
      <c r="AB248" s="790"/>
      <c r="AC248" s="790"/>
      <c r="AD248" s="790"/>
      <c r="AE248" s="790"/>
      <c r="AF248" s="790"/>
      <c r="AG248" s="790"/>
      <c r="AH248" s="790"/>
      <c r="AI248" s="790"/>
      <c r="AJ248" s="790"/>
      <c r="AK248" s="790"/>
      <c r="AL248" s="790"/>
      <c r="AM248" s="304"/>
    </row>
    <row r="249" spans="1:39" ht="16" hidden="1" outlineLevel="1">
      <c r="B249" s="511"/>
      <c r="C249" s="736"/>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758"/>
      <c r="Z249" s="760"/>
      <c r="AA249" s="760"/>
      <c r="AB249" s="760"/>
      <c r="AC249" s="760"/>
      <c r="AD249" s="760"/>
      <c r="AE249" s="760"/>
      <c r="AF249" s="747"/>
      <c r="AG249" s="747"/>
      <c r="AH249" s="747"/>
      <c r="AI249" s="747"/>
      <c r="AJ249" s="747"/>
      <c r="AK249" s="747"/>
      <c r="AL249" s="747"/>
      <c r="AM249" s="294"/>
    </row>
    <row r="250" spans="1:39" ht="16" hidden="1" outlineLevel="1">
      <c r="B250" s="292"/>
      <c r="C250" s="736"/>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753"/>
      <c r="Z250" s="753"/>
      <c r="AA250" s="753"/>
      <c r="AB250" s="753"/>
      <c r="AC250" s="753"/>
      <c r="AD250" s="753"/>
      <c r="AE250" s="753"/>
      <c r="AF250" s="753"/>
      <c r="AG250" s="753"/>
      <c r="AH250" s="753"/>
      <c r="AI250" s="753"/>
      <c r="AJ250" s="753"/>
      <c r="AK250" s="753"/>
      <c r="AL250" s="753"/>
      <c r="AM250" s="304"/>
    </row>
    <row r="251" spans="1:39" ht="16" hidden="1" outlineLevel="1">
      <c r="B251" s="511"/>
      <c r="C251" s="736"/>
      <c r="D251" s="736"/>
      <c r="E251" s="736"/>
      <c r="F251" s="736"/>
      <c r="G251" s="736"/>
      <c r="H251" s="736"/>
      <c r="I251" s="736"/>
      <c r="J251" s="736"/>
      <c r="K251" s="736"/>
      <c r="L251" s="736"/>
      <c r="M251" s="736"/>
      <c r="N251" s="736"/>
      <c r="O251" s="736"/>
      <c r="P251" s="736"/>
      <c r="Q251" s="736"/>
      <c r="R251" s="736"/>
      <c r="S251" s="736"/>
      <c r="T251" s="736"/>
      <c r="U251" s="736"/>
      <c r="V251" s="736"/>
      <c r="W251" s="736"/>
      <c r="X251" s="736"/>
      <c r="Y251" s="754"/>
      <c r="Z251" s="790"/>
      <c r="AA251" s="790"/>
      <c r="AB251" s="790"/>
      <c r="AC251" s="790"/>
      <c r="AD251" s="790"/>
      <c r="AE251" s="790"/>
      <c r="AF251" s="790"/>
      <c r="AG251" s="790"/>
      <c r="AH251" s="790"/>
      <c r="AI251" s="790"/>
      <c r="AJ251" s="790"/>
      <c r="AK251" s="790"/>
      <c r="AL251" s="790"/>
      <c r="AM251" s="304"/>
    </row>
    <row r="252" spans="1:39" ht="34" outlineLevel="1">
      <c r="A252" s="513">
        <v>78</v>
      </c>
      <c r="B252" s="511" t="s">
        <v>98</v>
      </c>
      <c r="C252" s="736" t="s">
        <v>17</v>
      </c>
      <c r="D252" s="293">
        <v>131610</v>
      </c>
      <c r="E252" s="293">
        <v>3360</v>
      </c>
      <c r="F252" s="293">
        <v>3360</v>
      </c>
      <c r="G252" s="293">
        <v>3360</v>
      </c>
      <c r="H252" s="293">
        <v>3360</v>
      </c>
      <c r="I252" s="293">
        <v>3360</v>
      </c>
      <c r="J252" s="293">
        <v>3360</v>
      </c>
      <c r="K252" s="293">
        <v>2600</v>
      </c>
      <c r="L252" s="293">
        <v>0</v>
      </c>
      <c r="M252" s="293">
        <v>0</v>
      </c>
      <c r="N252" s="293">
        <v>12</v>
      </c>
      <c r="O252" s="293">
        <v>2</v>
      </c>
      <c r="P252" s="293">
        <v>1</v>
      </c>
      <c r="Q252" s="293">
        <v>1</v>
      </c>
      <c r="R252" s="293">
        <v>1</v>
      </c>
      <c r="S252" s="293">
        <v>1</v>
      </c>
      <c r="T252" s="293">
        <v>1</v>
      </c>
      <c r="U252" s="293">
        <v>1</v>
      </c>
      <c r="V252" s="293">
        <v>0</v>
      </c>
      <c r="W252" s="293">
        <v>0</v>
      </c>
      <c r="X252" s="293">
        <v>0</v>
      </c>
      <c r="Y252" s="758"/>
      <c r="Z252" s="760"/>
      <c r="AA252" s="760"/>
      <c r="AB252" s="760"/>
      <c r="AC252" s="760"/>
      <c r="AD252" s="760"/>
      <c r="AE252" s="760"/>
      <c r="AF252" s="747">
        <v>1</v>
      </c>
      <c r="AG252" s="747"/>
      <c r="AH252" s="747"/>
      <c r="AI252" s="747"/>
      <c r="AJ252" s="747"/>
      <c r="AK252" s="747"/>
      <c r="AL252" s="747"/>
      <c r="AM252" s="294">
        <f>SUM(Y252:AL252)</f>
        <v>1</v>
      </c>
    </row>
    <row r="253" spans="1:39" ht="16" outlineLevel="1">
      <c r="B253" s="292" t="s">
        <v>253</v>
      </c>
      <c r="C253" s="736" t="s">
        <v>155</v>
      </c>
      <c r="D253" s="293"/>
      <c r="E253" s="293"/>
      <c r="F253" s="293"/>
      <c r="G253" s="293"/>
      <c r="H253" s="293"/>
      <c r="I253" s="293"/>
      <c r="J253" s="293"/>
      <c r="K253" s="293"/>
      <c r="L253" s="293"/>
      <c r="M253" s="293"/>
      <c r="N253" s="293">
        <v>12</v>
      </c>
      <c r="O253" s="293"/>
      <c r="P253" s="293"/>
      <c r="Q253" s="293"/>
      <c r="R253" s="293"/>
      <c r="S253" s="293"/>
      <c r="T253" s="293"/>
      <c r="U253" s="293"/>
      <c r="V253" s="293"/>
      <c r="W253" s="293"/>
      <c r="X253" s="293"/>
      <c r="Y253" s="753">
        <f t="shared" ref="Y253:AL253" si="96">Y252</f>
        <v>0</v>
      </c>
      <c r="Z253" s="753">
        <f t="shared" si="96"/>
        <v>0</v>
      </c>
      <c r="AA253" s="753">
        <f t="shared" si="96"/>
        <v>0</v>
      </c>
      <c r="AB253" s="753">
        <f t="shared" si="96"/>
        <v>0</v>
      </c>
      <c r="AC253" s="753">
        <f t="shared" si="96"/>
        <v>0</v>
      </c>
      <c r="AD253" s="753">
        <f t="shared" si="96"/>
        <v>0</v>
      </c>
      <c r="AE253" s="753">
        <f t="shared" si="96"/>
        <v>0</v>
      </c>
      <c r="AF253" s="753">
        <f t="shared" si="96"/>
        <v>1</v>
      </c>
      <c r="AG253" s="753">
        <f t="shared" si="96"/>
        <v>0</v>
      </c>
      <c r="AH253" s="753">
        <f t="shared" si="96"/>
        <v>0</v>
      </c>
      <c r="AI253" s="753">
        <f t="shared" si="96"/>
        <v>0</v>
      </c>
      <c r="AJ253" s="753">
        <f t="shared" si="96"/>
        <v>0</v>
      </c>
      <c r="AK253" s="753">
        <f t="shared" si="96"/>
        <v>0</v>
      </c>
      <c r="AL253" s="753">
        <f t="shared" si="96"/>
        <v>0</v>
      </c>
      <c r="AM253" s="304"/>
    </row>
    <row r="254" spans="1:39" ht="16" outlineLevel="1">
      <c r="B254" s="511"/>
      <c r="C254" s="736"/>
      <c r="D254" s="736"/>
      <c r="E254" s="736"/>
      <c r="F254" s="736"/>
      <c r="G254" s="736"/>
      <c r="H254" s="736"/>
      <c r="I254" s="736"/>
      <c r="J254" s="736"/>
      <c r="K254" s="736"/>
      <c r="L254" s="736"/>
      <c r="M254" s="736"/>
      <c r="N254" s="736"/>
      <c r="O254" s="736"/>
      <c r="P254" s="736"/>
      <c r="Q254" s="736"/>
      <c r="R254" s="736"/>
      <c r="S254" s="736"/>
      <c r="T254" s="736"/>
      <c r="U254" s="736"/>
      <c r="V254" s="736"/>
      <c r="W254" s="736"/>
      <c r="X254" s="736"/>
      <c r="Y254" s="754"/>
      <c r="Z254" s="790"/>
      <c r="AA254" s="790"/>
      <c r="AB254" s="790"/>
      <c r="AC254" s="790"/>
      <c r="AD254" s="790"/>
      <c r="AE254" s="790"/>
      <c r="AF254" s="790"/>
      <c r="AG254" s="790"/>
      <c r="AH254" s="790"/>
      <c r="AI254" s="790"/>
      <c r="AJ254" s="790"/>
      <c r="AK254" s="790"/>
      <c r="AL254" s="790"/>
      <c r="AM254" s="304"/>
    </row>
    <row r="255" spans="1:39" ht="16" hidden="1" outlineLevel="1">
      <c r="B255" s="511"/>
      <c r="C255" s="736"/>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758"/>
      <c r="Z255" s="760"/>
      <c r="AA255" s="760"/>
      <c r="AB255" s="760"/>
      <c r="AC255" s="760"/>
      <c r="AD255" s="760"/>
      <c r="AE255" s="760"/>
      <c r="AF255" s="747"/>
      <c r="AG255" s="747"/>
      <c r="AH255" s="747"/>
      <c r="AI255" s="747"/>
      <c r="AJ255" s="747"/>
      <c r="AK255" s="747"/>
      <c r="AL255" s="747"/>
      <c r="AM255" s="294"/>
    </row>
    <row r="256" spans="1:39" ht="16" hidden="1" outlineLevel="1">
      <c r="B256" s="292"/>
      <c r="C256" s="736"/>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753"/>
      <c r="Z256" s="753"/>
      <c r="AA256" s="753"/>
      <c r="AB256" s="753"/>
      <c r="AC256" s="753"/>
      <c r="AD256" s="753"/>
      <c r="AE256" s="753"/>
      <c r="AF256" s="753"/>
      <c r="AG256" s="753"/>
      <c r="AH256" s="753"/>
      <c r="AI256" s="753"/>
      <c r="AJ256" s="753"/>
      <c r="AK256" s="753"/>
      <c r="AL256" s="753"/>
      <c r="AM256" s="304"/>
    </row>
    <row r="257" spans="1:39" ht="16" hidden="1" outlineLevel="1">
      <c r="B257" s="511"/>
      <c r="C257" s="736"/>
      <c r="D257" s="736"/>
      <c r="E257" s="736"/>
      <c r="F257" s="736"/>
      <c r="G257" s="736"/>
      <c r="H257" s="736"/>
      <c r="I257" s="736"/>
      <c r="J257" s="736"/>
      <c r="K257" s="736"/>
      <c r="L257" s="736"/>
      <c r="M257" s="736"/>
      <c r="N257" s="736"/>
      <c r="O257" s="736"/>
      <c r="P257" s="736"/>
      <c r="Q257" s="736"/>
      <c r="R257" s="736"/>
      <c r="S257" s="736"/>
      <c r="T257" s="736"/>
      <c r="U257" s="736"/>
      <c r="V257" s="736"/>
      <c r="W257" s="736"/>
      <c r="X257" s="736"/>
      <c r="Y257" s="754"/>
      <c r="Z257" s="790"/>
      <c r="AA257" s="790"/>
      <c r="AB257" s="790"/>
      <c r="AC257" s="790"/>
      <c r="AD257" s="790"/>
      <c r="AE257" s="790"/>
      <c r="AF257" s="790"/>
      <c r="AG257" s="790"/>
      <c r="AH257" s="790"/>
      <c r="AI257" s="790"/>
      <c r="AJ257" s="790"/>
      <c r="AK257" s="790"/>
      <c r="AL257" s="790"/>
      <c r="AM257" s="304"/>
    </row>
    <row r="258" spans="1:39" ht="17" outlineLevel="1">
      <c r="B258" s="317" t="s">
        <v>99</v>
      </c>
      <c r="C258" s="736"/>
      <c r="D258" s="736"/>
      <c r="E258" s="736"/>
      <c r="F258" s="736"/>
      <c r="G258" s="736"/>
      <c r="H258" s="736"/>
      <c r="I258" s="736"/>
      <c r="J258" s="736"/>
      <c r="K258" s="736"/>
      <c r="L258" s="736"/>
      <c r="M258" s="736"/>
      <c r="N258" s="736"/>
      <c r="O258" s="736"/>
      <c r="P258" s="736"/>
      <c r="Q258" s="736"/>
      <c r="R258" s="736"/>
      <c r="S258" s="736"/>
      <c r="T258" s="736"/>
      <c r="U258" s="736"/>
      <c r="V258" s="736"/>
      <c r="W258" s="736"/>
      <c r="X258" s="736"/>
      <c r="Y258" s="754"/>
      <c r="Z258" s="790"/>
      <c r="AA258" s="790"/>
      <c r="AB258" s="790"/>
      <c r="AC258" s="790"/>
      <c r="AD258" s="790"/>
      <c r="AE258" s="790"/>
      <c r="AF258" s="790"/>
      <c r="AG258" s="790"/>
      <c r="AH258" s="790"/>
      <c r="AI258" s="790"/>
      <c r="AJ258" s="790"/>
      <c r="AK258" s="790"/>
      <c r="AL258" s="790"/>
      <c r="AM258" s="304"/>
    </row>
    <row r="259" spans="1:39" ht="17" outlineLevel="1">
      <c r="A259" s="513">
        <v>80</v>
      </c>
      <c r="B259" s="511" t="s">
        <v>100</v>
      </c>
      <c r="C259" s="736" t="s">
        <v>17</v>
      </c>
      <c r="D259" s="293">
        <v>17715</v>
      </c>
      <c r="E259" s="293">
        <v>13458</v>
      </c>
      <c r="F259" s="293">
        <v>13158</v>
      </c>
      <c r="G259" s="293">
        <v>12859</v>
      </c>
      <c r="H259" s="293">
        <v>12859</v>
      </c>
      <c r="I259" s="293">
        <v>12859</v>
      </c>
      <c r="J259" s="293">
        <v>12859</v>
      </c>
      <c r="K259" s="293">
        <v>12859</v>
      </c>
      <c r="L259" s="293">
        <v>5599</v>
      </c>
      <c r="M259" s="293">
        <v>5599</v>
      </c>
      <c r="N259" s="736"/>
      <c r="O259" s="293">
        <v>1</v>
      </c>
      <c r="P259" s="293">
        <v>1</v>
      </c>
      <c r="Q259" s="293">
        <v>1</v>
      </c>
      <c r="R259" s="293">
        <v>1</v>
      </c>
      <c r="S259" s="293">
        <v>1</v>
      </c>
      <c r="T259" s="293">
        <v>1</v>
      </c>
      <c r="U259" s="293">
        <v>1</v>
      </c>
      <c r="V259" s="293">
        <v>1</v>
      </c>
      <c r="W259" s="293">
        <v>1</v>
      </c>
      <c r="X259" s="293">
        <v>1</v>
      </c>
      <c r="Y259" s="758"/>
      <c r="Z259" s="760"/>
      <c r="AA259" s="760"/>
      <c r="AB259" s="760"/>
      <c r="AC259" s="760"/>
      <c r="AD259" s="760">
        <v>1</v>
      </c>
      <c r="AE259" s="760"/>
      <c r="AF259" s="747"/>
      <c r="AG259" s="747"/>
      <c r="AH259" s="747"/>
      <c r="AI259" s="747"/>
      <c r="AJ259" s="747"/>
      <c r="AK259" s="747"/>
      <c r="AL259" s="747"/>
      <c r="AM259" s="294">
        <f>SUM(Y259:AL259)</f>
        <v>1</v>
      </c>
    </row>
    <row r="260" spans="1:39" ht="16" outlineLevel="1">
      <c r="B260" s="292" t="s">
        <v>253</v>
      </c>
      <c r="C260" s="736" t="s">
        <v>155</v>
      </c>
      <c r="D260" s="293"/>
      <c r="E260" s="293"/>
      <c r="F260" s="293"/>
      <c r="G260" s="293"/>
      <c r="H260" s="293"/>
      <c r="I260" s="293"/>
      <c r="J260" s="293"/>
      <c r="K260" s="293"/>
      <c r="L260" s="293"/>
      <c r="M260" s="293"/>
      <c r="N260" s="746"/>
      <c r="O260" s="293"/>
      <c r="P260" s="293"/>
      <c r="Q260" s="293"/>
      <c r="R260" s="293"/>
      <c r="S260" s="293"/>
      <c r="T260" s="293"/>
      <c r="U260" s="293"/>
      <c r="V260" s="293"/>
      <c r="W260" s="293"/>
      <c r="X260" s="293"/>
      <c r="Y260" s="753">
        <f t="shared" ref="Y260:AL260" si="97">Y259</f>
        <v>0</v>
      </c>
      <c r="Z260" s="753">
        <f t="shared" si="97"/>
        <v>0</v>
      </c>
      <c r="AA260" s="753">
        <f t="shared" si="97"/>
        <v>0</v>
      </c>
      <c r="AB260" s="753">
        <f t="shared" si="97"/>
        <v>0</v>
      </c>
      <c r="AC260" s="753">
        <f t="shared" si="97"/>
        <v>0</v>
      </c>
      <c r="AD260" s="753">
        <f t="shared" si="97"/>
        <v>1</v>
      </c>
      <c r="AE260" s="753">
        <f t="shared" si="97"/>
        <v>0</v>
      </c>
      <c r="AF260" s="753">
        <f t="shared" si="97"/>
        <v>0</v>
      </c>
      <c r="AG260" s="753">
        <f t="shared" si="97"/>
        <v>0</v>
      </c>
      <c r="AH260" s="753">
        <f t="shared" si="97"/>
        <v>0</v>
      </c>
      <c r="AI260" s="753">
        <f t="shared" si="97"/>
        <v>0</v>
      </c>
      <c r="AJ260" s="753">
        <f t="shared" si="97"/>
        <v>0</v>
      </c>
      <c r="AK260" s="753">
        <f t="shared" si="97"/>
        <v>0</v>
      </c>
      <c r="AL260" s="753">
        <f t="shared" si="97"/>
        <v>0</v>
      </c>
      <c r="AM260" s="304"/>
    </row>
    <row r="261" spans="1:39" s="506" customFormat="1" ht="16" outlineLevel="1">
      <c r="A261" s="514"/>
      <c r="B261" s="313"/>
      <c r="C261" s="303"/>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299"/>
      <c r="Z261" s="299"/>
      <c r="AA261" s="299"/>
      <c r="AB261" s="299"/>
      <c r="AC261" s="299"/>
      <c r="AD261" s="299"/>
      <c r="AE261" s="299"/>
      <c r="AF261" s="299"/>
      <c r="AG261" s="299"/>
      <c r="AH261" s="299"/>
      <c r="AI261" s="299"/>
      <c r="AJ261" s="299"/>
      <c r="AK261" s="299"/>
      <c r="AL261" s="299"/>
      <c r="AM261" s="304"/>
    </row>
    <row r="262" spans="1:39" s="506" customFormat="1" ht="24" customHeight="1" outlineLevel="1">
      <c r="A262" s="514"/>
      <c r="B262" s="737" t="s">
        <v>734</v>
      </c>
      <c r="C262" s="761"/>
      <c r="D262" s="738">
        <f>SUM(D200:D261)</f>
        <v>2647131</v>
      </c>
      <c r="E262" s="738"/>
      <c r="F262" s="738"/>
      <c r="G262" s="738"/>
      <c r="H262" s="738"/>
      <c r="I262" s="738"/>
      <c r="J262" s="738"/>
      <c r="K262" s="738"/>
      <c r="L262" s="738"/>
      <c r="M262" s="738"/>
      <c r="N262" s="738"/>
      <c r="O262" s="738">
        <f>SUM(O200:O261)</f>
        <v>451</v>
      </c>
      <c r="P262" s="738"/>
      <c r="Q262" s="738"/>
      <c r="R262" s="738"/>
      <c r="S262" s="738"/>
      <c r="T262" s="738"/>
      <c r="U262" s="738"/>
      <c r="V262" s="738"/>
      <c r="W262" s="738"/>
      <c r="X262" s="738"/>
      <c r="Y262" s="750"/>
      <c r="Z262" s="744"/>
      <c r="AA262" s="744"/>
      <c r="AB262" s="744"/>
      <c r="AC262" s="744"/>
      <c r="AD262" s="804"/>
      <c r="AE262" s="804"/>
      <c r="AF262" s="744"/>
      <c r="AG262" s="744"/>
      <c r="AH262" s="741"/>
      <c r="AI262" s="744"/>
      <c r="AJ262" s="744"/>
      <c r="AK262" s="744"/>
      <c r="AL262" s="744"/>
      <c r="AM262" s="740"/>
    </row>
    <row r="263" spans="1:39" ht="16">
      <c r="B263" s="325" t="s">
        <v>257</v>
      </c>
      <c r="C263" s="327"/>
      <c r="D263" s="327">
        <f>SUM(D262,D198)</f>
        <v>22532548.359978594</v>
      </c>
      <c r="E263" s="327"/>
      <c r="F263" s="327"/>
      <c r="G263" s="327"/>
      <c r="H263" s="327"/>
      <c r="I263" s="327"/>
      <c r="J263" s="327"/>
      <c r="K263" s="327"/>
      <c r="L263" s="327"/>
      <c r="M263" s="327"/>
      <c r="N263" s="327"/>
      <c r="O263" s="327">
        <f>SUM(O262,O198)</f>
        <v>3044.75</v>
      </c>
      <c r="P263" s="327"/>
      <c r="Q263" s="327"/>
      <c r="R263" s="327"/>
      <c r="S263" s="327"/>
      <c r="T263" s="327"/>
      <c r="U263" s="327"/>
      <c r="V263" s="327"/>
      <c r="W263" s="327"/>
      <c r="X263" s="327"/>
      <c r="Y263" s="327">
        <f>IF(Y36="kWh",SUMPRODUCT(D39:D260,Y39:Y260))</f>
        <v>1874843</v>
      </c>
      <c r="Z263" s="327">
        <f>IF(Z36="kWh",SUMPRODUCT(D39:D260,Z39:Z260))</f>
        <v>2149986.4140810287</v>
      </c>
      <c r="AA263" s="327">
        <f>IF(AA36="kw",SUMPRODUCT(N39:N260,O39:O260,AA39:AA260),SUMPRODUCT(D39:D260,AA39:AA260))</f>
        <v>23181.599999999999</v>
      </c>
      <c r="AB263" s="327">
        <f>IF(AB36="kw",SUMPRODUCT(N39:N260,O39:O260,AB39:AB260),SUMPRODUCT(D39:D260,AB39:AB260))</f>
        <v>0</v>
      </c>
      <c r="AC263" s="852">
        <f>'8.  Streetlighting'!F69</f>
        <v>201.90177353342426</v>
      </c>
      <c r="AD263" s="327">
        <f>IF(AD36="kWh",SUMPRODUCT(D39:D260,AD39:AD260))</f>
        <v>751300</v>
      </c>
      <c r="AE263" s="327">
        <f>IF(AE36="kWh",SUMPRODUCT(D39:D260,AE39:AE260))</f>
        <v>392499.96151605051</v>
      </c>
      <c r="AF263" s="327">
        <f>IF(AF36="kw",SUMPRODUCT(N39:N260,O39:O260,AF39:AF260),SUMPRODUCT(D39:D260,AF39:AF260))</f>
        <v>2155.4139383626757</v>
      </c>
      <c r="AG263" s="327">
        <f>IF(AG36="kw",SUMPRODUCT($N$39:$N$260,$O$39:$O$260,AG39:AG260),SUMPRODUCT($D$39:$D$260,AG39:AG260))</f>
        <v>0</v>
      </c>
      <c r="AH263" s="327">
        <f t="shared" ref="AH263:AL263" si="98">IF(AH36="kw",SUMPRODUCT($N$39:$N$260,$O$39:$O$260,AH39:AH260),SUMPRODUCT($D$39:$D$260,AH39:AH260))</f>
        <v>0</v>
      </c>
      <c r="AI263" s="327">
        <f t="shared" si="98"/>
        <v>0</v>
      </c>
      <c r="AJ263" s="327">
        <f t="shared" si="98"/>
        <v>0</v>
      </c>
      <c r="AK263" s="327">
        <f t="shared" si="98"/>
        <v>0</v>
      </c>
      <c r="AL263" s="327">
        <f t="shared" si="98"/>
        <v>0</v>
      </c>
      <c r="AM263" s="328"/>
    </row>
    <row r="264" spans="1:39" ht="16">
      <c r="B264" s="382" t="s">
        <v>258</v>
      </c>
      <c r="C264" s="383"/>
      <c r="D264" s="383"/>
      <c r="E264" s="383"/>
      <c r="F264" s="383"/>
      <c r="G264" s="383"/>
      <c r="H264" s="383"/>
      <c r="I264" s="383"/>
      <c r="J264" s="383"/>
      <c r="K264" s="383"/>
      <c r="L264" s="383"/>
      <c r="M264" s="383"/>
      <c r="N264" s="383"/>
      <c r="O264" s="383"/>
      <c r="P264" s="383"/>
      <c r="Q264" s="383"/>
      <c r="R264" s="383"/>
      <c r="S264" s="383"/>
      <c r="T264" s="383"/>
      <c r="U264" s="383"/>
      <c r="V264" s="383"/>
      <c r="W264" s="383"/>
      <c r="X264" s="383"/>
      <c r="Y264" s="383">
        <f>HLOOKUP(Y35,'2. LRAMVA Threshold'!$B$42:$Q$53,7,FALSE)</f>
        <v>0</v>
      </c>
      <c r="Z264" s="383">
        <f>HLOOKUP(Z35,'2. LRAMVA Threshold'!$B$42:$Q$53,7,FALSE)</f>
        <v>0</v>
      </c>
      <c r="AA264" s="383">
        <f>HLOOKUP(AA35,'2. LRAMVA Threshold'!$B$42:$Q$53,7,FALSE)</f>
        <v>0</v>
      </c>
      <c r="AB264" s="383">
        <f>HLOOKUP(AB35,'2. LRAMVA Threshold'!$B$42:$Q$53,7,FALSE)</f>
        <v>0</v>
      </c>
      <c r="AC264" s="383">
        <f>HLOOKUP(AC35,'2. LRAMVA Threshold'!$B$42:$Q$53,7,FALSE)</f>
        <v>0</v>
      </c>
      <c r="AD264" s="383">
        <f>HLOOKUP(AD35,'2. LRAMVA Threshold'!$B$42:$Q$53,7,FALSE)</f>
        <v>0</v>
      </c>
      <c r="AE264" s="383">
        <f>HLOOKUP(AE35,'2. LRAMVA Threshold'!$B$42:$Q$53,7,FALSE)</f>
        <v>0</v>
      </c>
      <c r="AF264" s="383">
        <f>HLOOKUP(AF35,'2. LRAMVA Threshold'!$B$42:$Q$53,7,FALSE)</f>
        <v>0</v>
      </c>
      <c r="AG264" s="383">
        <f>HLOOKUP(AG35,'2. LRAMVA Threshold'!$B$42:$Q$53,7,FALSE)</f>
        <v>0</v>
      </c>
      <c r="AH264" s="383">
        <f>HLOOKUP(AH35,'2. LRAMVA Threshold'!$B$42:$Q$53,7,FALSE)</f>
        <v>0</v>
      </c>
      <c r="AI264" s="383">
        <f>HLOOKUP(AI35,'2. LRAMVA Threshold'!$B$42:$Q$53,7,FALSE)</f>
        <v>0</v>
      </c>
      <c r="AJ264" s="383">
        <f>HLOOKUP(AJ35,'2. LRAMVA Threshold'!$B$42:$Q$53,7,FALSE)</f>
        <v>0</v>
      </c>
      <c r="AK264" s="383">
        <f>HLOOKUP(AK35,'2. LRAMVA Threshold'!$B$42:$Q$53,7,FALSE)</f>
        <v>0</v>
      </c>
      <c r="AL264" s="383">
        <f>HLOOKUP(AL35,'2. LRAMVA Threshold'!$B$42:$Q$53,7,FALSE)</f>
        <v>0</v>
      </c>
      <c r="AM264" s="384"/>
    </row>
    <row r="265" spans="1:39" ht="16">
      <c r="B265" s="512"/>
      <c r="C265" s="423"/>
      <c r="D265" s="424"/>
      <c r="E265" s="424"/>
      <c r="F265" s="424"/>
      <c r="G265" s="424"/>
      <c r="H265" s="424"/>
      <c r="I265" s="424"/>
      <c r="J265" s="424"/>
      <c r="K265" s="424"/>
      <c r="L265" s="424"/>
      <c r="M265" s="424"/>
      <c r="N265" s="424"/>
      <c r="O265" s="425"/>
      <c r="P265" s="424"/>
      <c r="Q265" s="424"/>
      <c r="R265" s="424"/>
      <c r="S265" s="426"/>
      <c r="T265" s="426"/>
      <c r="U265" s="426"/>
      <c r="V265" s="426"/>
      <c r="W265" s="424"/>
      <c r="X265" s="424"/>
      <c r="Y265" s="427"/>
      <c r="Z265" s="427"/>
      <c r="AA265" s="427"/>
      <c r="AB265" s="427"/>
      <c r="AC265" s="427"/>
      <c r="AD265" s="427"/>
      <c r="AE265" s="427"/>
      <c r="AF265" s="390"/>
      <c r="AG265" s="390"/>
      <c r="AH265" s="390"/>
      <c r="AI265" s="390"/>
      <c r="AJ265" s="390"/>
      <c r="AK265" s="390"/>
      <c r="AL265" s="390"/>
      <c r="AM265" s="391"/>
    </row>
    <row r="266" spans="1:39" ht="16">
      <c r="B266" s="322" t="s">
        <v>160</v>
      </c>
      <c r="C266" s="336"/>
      <c r="D266" s="336"/>
      <c r="E266" s="367"/>
      <c r="F266" s="367"/>
      <c r="G266" s="367"/>
      <c r="H266" s="367"/>
      <c r="I266" s="367"/>
      <c r="J266" s="367"/>
      <c r="K266" s="367"/>
      <c r="L266" s="367"/>
      <c r="M266" s="367"/>
      <c r="N266" s="367"/>
      <c r="O266" s="289"/>
      <c r="P266" s="338"/>
      <c r="Q266" s="338"/>
      <c r="R266" s="338"/>
      <c r="S266" s="337"/>
      <c r="T266" s="337"/>
      <c r="U266" s="337"/>
      <c r="V266" s="337"/>
      <c r="W266" s="338"/>
      <c r="X266" s="338"/>
      <c r="Y266" s="339">
        <f>HLOOKUP(Y$35,'3.  Distribution Rates'!$C$122:$P$133,7,FALSE)</f>
        <v>0</v>
      </c>
      <c r="Z266" s="339">
        <f>HLOOKUP(Z$35,'3.  Distribution Rates'!$C$122:$P$133,7,FALSE)</f>
        <v>0</v>
      </c>
      <c r="AA266" s="339">
        <f>HLOOKUP(AA$35,'3.  Distribution Rates'!$C$122:$P$133,7,FALSE)</f>
        <v>0</v>
      </c>
      <c r="AB266" s="339">
        <f>HLOOKUP(AB$35,'3.  Distribution Rates'!$C$122:$P$133,7,FALSE)</f>
        <v>0</v>
      </c>
      <c r="AC266" s="339">
        <f>HLOOKUP(AC$35,'3.  Distribution Rates'!$C$122:$P$133,7,FALSE)</f>
        <v>0</v>
      </c>
      <c r="AD266" s="339">
        <f>HLOOKUP(AD$35,'3.  Distribution Rates'!$C$122:$P$133,7,FALSE)</f>
        <v>0</v>
      </c>
      <c r="AE266" s="339">
        <f>HLOOKUP(AE$35,'3.  Distribution Rates'!$C$122:$P$133,7,FALSE)</f>
        <v>0</v>
      </c>
      <c r="AF266" s="339">
        <f>HLOOKUP(AF$35,'3.  Distribution Rates'!$C$122:$P$133,7,FALSE)</f>
        <v>0</v>
      </c>
      <c r="AG266" s="339">
        <f>HLOOKUP(AG$35,'3.  Distribution Rates'!$C$122:$P$133,7,FALSE)</f>
        <v>0</v>
      </c>
      <c r="AH266" s="339">
        <f>HLOOKUP(AH$35,'3.  Distribution Rates'!$C$122:$P$133,7,FALSE)</f>
        <v>0</v>
      </c>
      <c r="AI266" s="339">
        <f>HLOOKUP(AI$35,'3.  Distribution Rates'!$C$122:$P$133,7,FALSE)</f>
        <v>0</v>
      </c>
      <c r="AJ266" s="339">
        <f>HLOOKUP(AJ$35,'3.  Distribution Rates'!$C$122:$P$133,7,FALSE)</f>
        <v>0</v>
      </c>
      <c r="AK266" s="339">
        <f>HLOOKUP(AK$35,'3.  Distribution Rates'!$C$122:$P$133,7,FALSE)</f>
        <v>0</v>
      </c>
      <c r="AL266" s="339">
        <f>HLOOKUP(AL$35,'3.  Distribution Rates'!$C$122:$P$133,7,FALSE)</f>
        <v>0</v>
      </c>
      <c r="AM266" s="346"/>
    </row>
    <row r="267" spans="1:39" ht="16">
      <c r="B267" s="322" t="s">
        <v>141</v>
      </c>
      <c r="C267" s="343"/>
      <c r="D267" s="307"/>
      <c r="E267" s="277"/>
      <c r="F267" s="277"/>
      <c r="G267" s="277"/>
      <c r="H267" s="277"/>
      <c r="I267" s="277"/>
      <c r="J267" s="277"/>
      <c r="K267" s="277"/>
      <c r="L267" s="277"/>
      <c r="M267" s="277"/>
      <c r="N267" s="277"/>
      <c r="O267" s="289"/>
      <c r="P267" s="277"/>
      <c r="Q267" s="277"/>
      <c r="R267" s="277"/>
      <c r="S267" s="307"/>
      <c r="T267" s="307"/>
      <c r="U267" s="307"/>
      <c r="V267" s="307"/>
      <c r="W267" s="277"/>
      <c r="X267" s="277"/>
      <c r="Y267" s="369">
        <f>'4.  2011-2014 LRAM'!Y140*Y266</f>
        <v>0</v>
      </c>
      <c r="Z267" s="369">
        <f>'4.  2011-2014 LRAM'!Z140*Z266</f>
        <v>0</v>
      </c>
      <c r="AA267" s="369">
        <f>'4.  2011-2014 LRAM'!AA140*AA266</f>
        <v>0</v>
      </c>
      <c r="AB267" s="369">
        <f>'4.  2011-2014 LRAM'!AB140*AB266</f>
        <v>0</v>
      </c>
      <c r="AC267" s="369">
        <f>'4.  2011-2014 LRAM'!AC140*AC266</f>
        <v>0</v>
      </c>
      <c r="AD267" s="369">
        <f>'4.  2011-2014 LRAM'!AD140*AD266</f>
        <v>0</v>
      </c>
      <c r="AE267" s="369">
        <f>'4.  2011-2014 LRAM'!AE140*AE266</f>
        <v>0</v>
      </c>
      <c r="AF267" s="369">
        <f>'4.  2011-2014 LRAM'!AF140*AF266</f>
        <v>0</v>
      </c>
      <c r="AG267" s="369">
        <f>'4.  2011-2014 LRAM'!AG140*AG266</f>
        <v>0</v>
      </c>
      <c r="AH267" s="369">
        <f>'4.  2011-2014 LRAM'!AH140*AH266</f>
        <v>0</v>
      </c>
      <c r="AI267" s="369">
        <f>'4.  2011-2014 LRAM'!AI140*AI266</f>
        <v>0</v>
      </c>
      <c r="AJ267" s="369">
        <f>'4.  2011-2014 LRAM'!AJ140*AJ266</f>
        <v>0</v>
      </c>
      <c r="AK267" s="369">
        <f>'4.  2011-2014 LRAM'!AK140*AK266</f>
        <v>0</v>
      </c>
      <c r="AL267" s="369">
        <f>'4.  2011-2014 LRAM'!AL140*AL266</f>
        <v>0</v>
      </c>
      <c r="AM267" s="619">
        <f>SUM(Y267:AL267)</f>
        <v>0</v>
      </c>
    </row>
    <row r="268" spans="1:39" ht="16">
      <c r="B268" s="322" t="s">
        <v>142</v>
      </c>
      <c r="C268" s="343"/>
      <c r="D268" s="307"/>
      <c r="E268" s="277"/>
      <c r="F268" s="277"/>
      <c r="G268" s="277"/>
      <c r="H268" s="277"/>
      <c r="I268" s="277"/>
      <c r="J268" s="277"/>
      <c r="K268" s="277"/>
      <c r="L268" s="277"/>
      <c r="M268" s="277"/>
      <c r="N268" s="277"/>
      <c r="O268" s="289"/>
      <c r="P268" s="277"/>
      <c r="Q268" s="277"/>
      <c r="R268" s="277"/>
      <c r="S268" s="307"/>
      <c r="T268" s="307"/>
      <c r="U268" s="307"/>
      <c r="V268" s="307"/>
      <c r="W268" s="277"/>
      <c r="X268" s="277"/>
      <c r="Y268" s="369">
        <f>'4.  2011-2014 LRAM'!Y272*Y266</f>
        <v>0</v>
      </c>
      <c r="Z268" s="369">
        <f>'4.  2011-2014 LRAM'!Z272*Z266</f>
        <v>0</v>
      </c>
      <c r="AA268" s="369">
        <f>'4.  2011-2014 LRAM'!AA272*AA266</f>
        <v>0</v>
      </c>
      <c r="AB268" s="369">
        <f>'4.  2011-2014 LRAM'!AB272*AB266</f>
        <v>0</v>
      </c>
      <c r="AC268" s="369">
        <f>'4.  2011-2014 LRAM'!AC272*AC266</f>
        <v>0</v>
      </c>
      <c r="AD268" s="369">
        <f>'4.  2011-2014 LRAM'!AD272*AD266</f>
        <v>0</v>
      </c>
      <c r="AE268" s="369">
        <f>'4.  2011-2014 LRAM'!AE272*AE266</f>
        <v>0</v>
      </c>
      <c r="AF268" s="369">
        <f>'4.  2011-2014 LRAM'!AF272*AF266</f>
        <v>0</v>
      </c>
      <c r="AG268" s="369">
        <f>'4.  2011-2014 LRAM'!AG272*AG266</f>
        <v>0</v>
      </c>
      <c r="AH268" s="369">
        <f>'4.  2011-2014 LRAM'!AH272*AH266</f>
        <v>0</v>
      </c>
      <c r="AI268" s="369">
        <f>'4.  2011-2014 LRAM'!AI272*AI266</f>
        <v>0</v>
      </c>
      <c r="AJ268" s="369">
        <f>'4.  2011-2014 LRAM'!AJ272*AJ266</f>
        <v>0</v>
      </c>
      <c r="AK268" s="369">
        <f>'4.  2011-2014 LRAM'!AK272*AK266</f>
        <v>0</v>
      </c>
      <c r="AL268" s="369">
        <f>'4.  2011-2014 LRAM'!AL272*AL266</f>
        <v>0</v>
      </c>
      <c r="AM268" s="619">
        <f>SUM(Y268:AL268)</f>
        <v>0</v>
      </c>
    </row>
    <row r="269" spans="1:39" ht="16">
      <c r="B269" s="322" t="s">
        <v>143</v>
      </c>
      <c r="C269" s="343"/>
      <c r="D269" s="307"/>
      <c r="E269" s="277"/>
      <c r="F269" s="277"/>
      <c r="G269" s="277"/>
      <c r="H269" s="277"/>
      <c r="I269" s="277"/>
      <c r="J269" s="277"/>
      <c r="K269" s="277"/>
      <c r="L269" s="277"/>
      <c r="M269" s="277"/>
      <c r="N269" s="277"/>
      <c r="O269" s="289"/>
      <c r="P269" s="277"/>
      <c r="Q269" s="277"/>
      <c r="R269" s="277"/>
      <c r="S269" s="307"/>
      <c r="T269" s="307"/>
      <c r="U269" s="307"/>
      <c r="V269" s="307"/>
      <c r="W269" s="277"/>
      <c r="X269" s="277"/>
      <c r="Y269" s="369">
        <f>'4.  2011-2014 LRAM'!Y403*Y266</f>
        <v>0</v>
      </c>
      <c r="Z269" s="369">
        <f>'4.  2011-2014 LRAM'!Z403*Z266</f>
        <v>0</v>
      </c>
      <c r="AA269" s="369">
        <f>'4.  2011-2014 LRAM'!AA403*AA266</f>
        <v>0</v>
      </c>
      <c r="AB269" s="369">
        <f>'4.  2011-2014 LRAM'!AB403*AB266</f>
        <v>0</v>
      </c>
      <c r="AC269" s="369">
        <f>'4.  2011-2014 LRAM'!AC403*AC266</f>
        <v>0</v>
      </c>
      <c r="AD269" s="369">
        <f>'4.  2011-2014 LRAM'!AD403*AD266</f>
        <v>0</v>
      </c>
      <c r="AE269" s="369">
        <f>'4.  2011-2014 LRAM'!AE403*AE266</f>
        <v>0</v>
      </c>
      <c r="AF269" s="369">
        <f>'4.  2011-2014 LRAM'!AF403*AF266</f>
        <v>0</v>
      </c>
      <c r="AG269" s="369">
        <f>'4.  2011-2014 LRAM'!AG403*AG266</f>
        <v>0</v>
      </c>
      <c r="AH269" s="369">
        <f>'4.  2011-2014 LRAM'!AH403*AH266</f>
        <v>0</v>
      </c>
      <c r="AI269" s="369">
        <f>'4.  2011-2014 LRAM'!AI403*AI266</f>
        <v>0</v>
      </c>
      <c r="AJ269" s="369">
        <f>'4.  2011-2014 LRAM'!AJ403*AJ266</f>
        <v>0</v>
      </c>
      <c r="AK269" s="369">
        <f>'4.  2011-2014 LRAM'!AK403*AK266</f>
        <v>0</v>
      </c>
      <c r="AL269" s="369">
        <f>'4.  2011-2014 LRAM'!AL403*AL266</f>
        <v>0</v>
      </c>
      <c r="AM269" s="619">
        <f>SUM(Y269:AL269)</f>
        <v>0</v>
      </c>
    </row>
    <row r="270" spans="1:39" ht="16">
      <c r="B270" s="322" t="s">
        <v>144</v>
      </c>
      <c r="C270" s="343"/>
      <c r="D270" s="307"/>
      <c r="E270" s="277"/>
      <c r="F270" s="277"/>
      <c r="G270" s="277"/>
      <c r="H270" s="277"/>
      <c r="I270" s="277"/>
      <c r="J270" s="277"/>
      <c r="K270" s="277"/>
      <c r="L270" s="277"/>
      <c r="M270" s="277"/>
      <c r="N270" s="277"/>
      <c r="O270" s="289"/>
      <c r="P270" s="277"/>
      <c r="Q270" s="277"/>
      <c r="R270" s="277"/>
      <c r="S270" s="307"/>
      <c r="T270" s="307"/>
      <c r="U270" s="307"/>
      <c r="V270" s="307"/>
      <c r="W270" s="277"/>
      <c r="X270" s="277"/>
      <c r="Y270" s="369">
        <f>'4.  2011-2014 LRAM'!Y581*Y266</f>
        <v>0</v>
      </c>
      <c r="Z270" s="369">
        <f>'4.  2011-2014 LRAM'!Z581*Z266</f>
        <v>0</v>
      </c>
      <c r="AA270" s="369">
        <f>'4.  2011-2014 LRAM'!AA581*AA266</f>
        <v>0</v>
      </c>
      <c r="AB270" s="369">
        <f>'4.  2011-2014 LRAM'!AB581*AB266</f>
        <v>0</v>
      </c>
      <c r="AC270" s="369">
        <f>'4.  2011-2014 LRAM'!AC581*AC266</f>
        <v>0</v>
      </c>
      <c r="AD270" s="369">
        <f>'4.  2011-2014 LRAM'!AD581*AD266</f>
        <v>0</v>
      </c>
      <c r="AE270" s="369">
        <f>'4.  2011-2014 LRAM'!AE581*AE266</f>
        <v>0</v>
      </c>
      <c r="AF270" s="369">
        <f>'4.  2011-2014 LRAM'!AF581*AF266</f>
        <v>0</v>
      </c>
      <c r="AG270" s="369">
        <f>'4.  2011-2014 LRAM'!AG581*AG266</f>
        <v>0</v>
      </c>
      <c r="AH270" s="369">
        <f>'4.  2011-2014 LRAM'!AH581*AH266</f>
        <v>0</v>
      </c>
      <c r="AI270" s="369">
        <f>'4.  2011-2014 LRAM'!AI581*AI266</f>
        <v>0</v>
      </c>
      <c r="AJ270" s="369">
        <f>'4.  2011-2014 LRAM'!AJ581*AJ266</f>
        <v>0</v>
      </c>
      <c r="AK270" s="369">
        <f>'4.  2011-2014 LRAM'!AK581*AK266</f>
        <v>0</v>
      </c>
      <c r="AL270" s="369">
        <f>'4.  2011-2014 LRAM'!AL581*AL266</f>
        <v>0</v>
      </c>
      <c r="AM270" s="619">
        <f>SUM(Y270:AL270)</f>
        <v>0</v>
      </c>
    </row>
    <row r="271" spans="1:39" ht="16">
      <c r="B271" s="322" t="s">
        <v>145</v>
      </c>
      <c r="C271" s="343"/>
      <c r="D271" s="307"/>
      <c r="E271" s="277"/>
      <c r="F271" s="277"/>
      <c r="G271" s="277"/>
      <c r="H271" s="277"/>
      <c r="I271" s="277"/>
      <c r="J271" s="277"/>
      <c r="K271" s="277"/>
      <c r="L271" s="277"/>
      <c r="M271" s="277"/>
      <c r="N271" s="277"/>
      <c r="O271" s="289"/>
      <c r="P271" s="277"/>
      <c r="Q271" s="277"/>
      <c r="R271" s="277"/>
      <c r="S271" s="307"/>
      <c r="T271" s="307"/>
      <c r="U271" s="307"/>
      <c r="V271" s="307"/>
      <c r="W271" s="277"/>
      <c r="X271" s="277"/>
      <c r="Y271" s="369">
        <f>Y263*Y266</f>
        <v>0</v>
      </c>
      <c r="Z271" s="369">
        <f>Z263*Z266</f>
        <v>0</v>
      </c>
      <c r="AA271" s="369">
        <f>AA263*AA266</f>
        <v>0</v>
      </c>
      <c r="AB271" s="369">
        <f t="shared" ref="AB271:AL271" si="99">AB263*AB266</f>
        <v>0</v>
      </c>
      <c r="AC271" s="369">
        <f t="shared" si="99"/>
        <v>0</v>
      </c>
      <c r="AD271" s="369">
        <f t="shared" si="99"/>
        <v>0</v>
      </c>
      <c r="AE271" s="369">
        <f t="shared" si="99"/>
        <v>0</v>
      </c>
      <c r="AF271" s="369">
        <f t="shared" si="99"/>
        <v>0</v>
      </c>
      <c r="AG271" s="369">
        <f t="shared" si="99"/>
        <v>0</v>
      </c>
      <c r="AH271" s="369">
        <f t="shared" si="99"/>
        <v>0</v>
      </c>
      <c r="AI271" s="369">
        <f t="shared" si="99"/>
        <v>0</v>
      </c>
      <c r="AJ271" s="369">
        <f t="shared" si="99"/>
        <v>0</v>
      </c>
      <c r="AK271" s="369">
        <f t="shared" si="99"/>
        <v>0</v>
      </c>
      <c r="AL271" s="369">
        <f t="shared" si="99"/>
        <v>0</v>
      </c>
      <c r="AM271" s="619">
        <f>SUM(Y271:AL271)</f>
        <v>0</v>
      </c>
    </row>
    <row r="272" spans="1:39" ht="16">
      <c r="B272" s="347" t="s">
        <v>254</v>
      </c>
      <c r="C272" s="343"/>
      <c r="D272" s="334"/>
      <c r="E272" s="332"/>
      <c r="F272" s="332"/>
      <c r="G272" s="332"/>
      <c r="H272" s="332"/>
      <c r="I272" s="332"/>
      <c r="J272" s="332"/>
      <c r="K272" s="332"/>
      <c r="L272" s="332"/>
      <c r="M272" s="332"/>
      <c r="N272" s="332"/>
      <c r="O272" s="298"/>
      <c r="P272" s="332"/>
      <c r="Q272" s="332"/>
      <c r="R272" s="332"/>
      <c r="S272" s="334"/>
      <c r="T272" s="334"/>
      <c r="U272" s="334"/>
      <c r="V272" s="334"/>
      <c r="W272" s="332"/>
      <c r="X272" s="332"/>
      <c r="Y272" s="344">
        <f>SUM(Y267:Y271)</f>
        <v>0</v>
      </c>
      <c r="Z272" s="344">
        <f>SUM(Z267:Z271)</f>
        <v>0</v>
      </c>
      <c r="AA272" s="344">
        <f t="shared" ref="AA272:AE272" si="100">SUM(AA267:AA271)</f>
        <v>0</v>
      </c>
      <c r="AB272" s="344">
        <f t="shared" si="100"/>
        <v>0</v>
      </c>
      <c r="AC272" s="344">
        <f t="shared" si="100"/>
        <v>0</v>
      </c>
      <c r="AD272" s="344">
        <f t="shared" si="100"/>
        <v>0</v>
      </c>
      <c r="AE272" s="344">
        <f t="shared" si="100"/>
        <v>0</v>
      </c>
      <c r="AF272" s="344">
        <f>SUM(AF267:AF271)</f>
        <v>0</v>
      </c>
      <c r="AG272" s="344">
        <f>SUM(AG267:AG271)</f>
        <v>0</v>
      </c>
      <c r="AH272" s="344">
        <f t="shared" ref="AH272:AL272" si="101">SUM(AH267:AH271)</f>
        <v>0</v>
      </c>
      <c r="AI272" s="344">
        <f t="shared" si="101"/>
        <v>0</v>
      </c>
      <c r="AJ272" s="344">
        <f t="shared" si="101"/>
        <v>0</v>
      </c>
      <c r="AK272" s="344">
        <f t="shared" si="101"/>
        <v>0</v>
      </c>
      <c r="AL272" s="344">
        <f t="shared" si="101"/>
        <v>0</v>
      </c>
      <c r="AM272" s="398">
        <f>SUM(AM267:AM271)</f>
        <v>0</v>
      </c>
    </row>
    <row r="273" spans="2:39" ht="16">
      <c r="B273" s="347" t="s">
        <v>255</v>
      </c>
      <c r="C273" s="343"/>
      <c r="D273" s="348"/>
      <c r="E273" s="332"/>
      <c r="F273" s="332"/>
      <c r="G273" s="332"/>
      <c r="H273" s="332"/>
      <c r="I273" s="332"/>
      <c r="J273" s="332"/>
      <c r="K273" s="332"/>
      <c r="L273" s="332"/>
      <c r="M273" s="332"/>
      <c r="N273" s="332"/>
      <c r="O273" s="298"/>
      <c r="P273" s="332"/>
      <c r="Q273" s="332"/>
      <c r="R273" s="332"/>
      <c r="S273" s="334"/>
      <c r="T273" s="334"/>
      <c r="U273" s="334"/>
      <c r="V273" s="334"/>
      <c r="W273" s="332"/>
      <c r="X273" s="332"/>
      <c r="Y273" s="345">
        <f>Y264*Y266</f>
        <v>0</v>
      </c>
      <c r="Z273" s="345">
        <f t="shared" ref="Z273:AE273" si="102">Z264*Z266</f>
        <v>0</v>
      </c>
      <c r="AA273" s="345">
        <f t="shared" si="102"/>
        <v>0</v>
      </c>
      <c r="AB273" s="345">
        <f t="shared" si="102"/>
        <v>0</v>
      </c>
      <c r="AC273" s="345">
        <f t="shared" si="102"/>
        <v>0</v>
      </c>
      <c r="AD273" s="345">
        <f t="shared" si="102"/>
        <v>0</v>
      </c>
      <c r="AE273" s="345">
        <f t="shared" si="102"/>
        <v>0</v>
      </c>
      <c r="AF273" s="345">
        <f>AF264*AF266</f>
        <v>0</v>
      </c>
      <c r="AG273" s="345">
        <f t="shared" ref="AG273:AL273" si="103">AG264*AG266</f>
        <v>0</v>
      </c>
      <c r="AH273" s="345">
        <f t="shared" si="103"/>
        <v>0</v>
      </c>
      <c r="AI273" s="345">
        <f t="shared" si="103"/>
        <v>0</v>
      </c>
      <c r="AJ273" s="345">
        <f t="shared" si="103"/>
        <v>0</v>
      </c>
      <c r="AK273" s="345">
        <f t="shared" si="103"/>
        <v>0</v>
      </c>
      <c r="AL273" s="345">
        <f t="shared" si="103"/>
        <v>0</v>
      </c>
      <c r="AM273" s="398">
        <f>SUM(Y273:AL273)</f>
        <v>0</v>
      </c>
    </row>
    <row r="274" spans="2:39" ht="16">
      <c r="B274" s="347" t="s">
        <v>256</v>
      </c>
      <c r="C274" s="343"/>
      <c r="D274" s="348"/>
      <c r="E274" s="332"/>
      <c r="F274" s="332"/>
      <c r="G274" s="332"/>
      <c r="H274" s="332"/>
      <c r="I274" s="332"/>
      <c r="J274" s="332"/>
      <c r="K274" s="332"/>
      <c r="L274" s="332"/>
      <c r="M274" s="332"/>
      <c r="N274" s="332"/>
      <c r="O274" s="298"/>
      <c r="P274" s="332"/>
      <c r="Q274" s="332"/>
      <c r="R274" s="332"/>
      <c r="S274" s="348"/>
      <c r="T274" s="348"/>
      <c r="U274" s="348"/>
      <c r="V274" s="348"/>
      <c r="W274" s="332"/>
      <c r="X274" s="332"/>
      <c r="Y274" s="349"/>
      <c r="Z274" s="349"/>
      <c r="AA274" s="349"/>
      <c r="AB274" s="349"/>
      <c r="AC274" s="349"/>
      <c r="AD274" s="349"/>
      <c r="AE274" s="349"/>
      <c r="AF274" s="349"/>
      <c r="AG274" s="349"/>
      <c r="AH274" s="349"/>
      <c r="AI274" s="349"/>
      <c r="AJ274" s="349"/>
      <c r="AK274" s="349"/>
      <c r="AL274" s="349"/>
      <c r="AM274" s="398">
        <f>AM272-AM273</f>
        <v>0</v>
      </c>
    </row>
    <row r="275" spans="2:39" ht="16">
      <c r="B275" s="322"/>
      <c r="C275" s="348"/>
      <c r="D275" s="348"/>
      <c r="E275" s="332"/>
      <c r="F275" s="332"/>
      <c r="G275" s="332"/>
      <c r="H275" s="332"/>
      <c r="I275" s="332"/>
      <c r="J275" s="332"/>
      <c r="K275" s="332"/>
      <c r="L275" s="332"/>
      <c r="M275" s="332"/>
      <c r="N275" s="332"/>
      <c r="O275" s="298"/>
      <c r="P275" s="332"/>
      <c r="Q275" s="332"/>
      <c r="R275" s="332"/>
      <c r="S275" s="348"/>
      <c r="T275" s="343"/>
      <c r="U275" s="348"/>
      <c r="V275" s="348"/>
      <c r="W275" s="332"/>
      <c r="X275" s="332"/>
      <c r="Y275" s="350"/>
      <c r="Z275" s="350"/>
      <c r="AA275" s="350"/>
      <c r="AB275" s="350"/>
      <c r="AC275" s="350"/>
      <c r="AD275" s="350"/>
      <c r="AE275" s="350"/>
      <c r="AF275" s="350"/>
      <c r="AG275" s="350"/>
      <c r="AH275" s="350"/>
      <c r="AI275" s="350"/>
      <c r="AJ275" s="350"/>
      <c r="AK275" s="350"/>
      <c r="AL275" s="350"/>
      <c r="AM275" s="346"/>
    </row>
    <row r="276" spans="2:39" ht="16">
      <c r="B276" s="292" t="s">
        <v>136</v>
      </c>
      <c r="C276" s="302"/>
      <c r="D276" s="277"/>
      <c r="E276" s="277"/>
      <c r="F276" s="277"/>
      <c r="G276" s="277"/>
      <c r="H276" s="277"/>
      <c r="I276" s="277"/>
      <c r="J276" s="277"/>
      <c r="K276" s="277"/>
      <c r="L276" s="277"/>
      <c r="M276" s="277"/>
      <c r="N276" s="277"/>
      <c r="O276" s="355"/>
      <c r="P276" s="277"/>
      <c r="Q276" s="277"/>
      <c r="R276" s="277"/>
      <c r="S276" s="302"/>
      <c r="T276" s="307"/>
      <c r="U276" s="307"/>
      <c r="V276" s="277"/>
      <c r="W276" s="277"/>
      <c r="X276" s="307"/>
      <c r="Y276" s="289">
        <f>SUMPRODUCT(E39:E260,Y39:Y260)</f>
        <v>1814694</v>
      </c>
      <c r="Z276" s="289">
        <f>SUMPRODUCT(E39:E260,Z39:Z260)</f>
        <v>2149873.3720108401</v>
      </c>
      <c r="AA276" s="289">
        <f>IF(AA36="kw",SUMPRODUCT(N39:N197,P39:P197,AA39:AA197),SUMPRODUCT(E39:E197,AA39:AA197))</f>
        <v>14688.599999999997</v>
      </c>
      <c r="AB276" s="289">
        <f>IF(AB36="kw",SUMPRODUCT(N39:N197,P39:P197,AB39:AB197),SUMPRODUCT(E39:E197,AB39:AB197))</f>
        <v>0</v>
      </c>
      <c r="AC276" s="338">
        <f>'8.  Streetlighting'!F70</f>
        <v>1565.3942701227832</v>
      </c>
      <c r="AD276" s="289">
        <f>SUMPRODUCT(E39:E260,AD39:AD260)</f>
        <v>740465</v>
      </c>
      <c r="AE276" s="289">
        <f>SUMPRODUCT(E39:E260,AE39:AE260)</f>
        <v>392499.18116083858</v>
      </c>
      <c r="AF276" s="289">
        <f>IF(AF36="kw",SUMPRODUCT($N$39:$N$260,$P$39:$P$260,AF39:AF260),SUMPRODUCT($E$39:$E$260,AF39:AF260))</f>
        <v>2143.4139383626757</v>
      </c>
      <c r="AG276" s="289">
        <f t="shared" ref="AG276:AL276" si="104">IF(AG36="kw",SUMPRODUCT($N$39:$N$260,$P$39:$P$260,AG39:AG260),SUMPRODUCT($E$39:$E$260,AG39:AG260))</f>
        <v>0</v>
      </c>
      <c r="AH276" s="289">
        <f t="shared" si="104"/>
        <v>0</v>
      </c>
      <c r="AI276" s="289">
        <f t="shared" si="104"/>
        <v>0</v>
      </c>
      <c r="AJ276" s="289">
        <f t="shared" si="104"/>
        <v>0</v>
      </c>
      <c r="AK276" s="289">
        <f>IF(AK36="kw",SUMPRODUCT($N$39:$N$260,$P$39:$P$260,AK39:AK260),SUMPRODUCT($E$39:$E$260,AK39:AK260))</f>
        <v>0</v>
      </c>
      <c r="AL276" s="289">
        <f t="shared" si="104"/>
        <v>0</v>
      </c>
      <c r="AM276" s="346"/>
    </row>
    <row r="277" spans="2:39" ht="16">
      <c r="B277" s="292" t="s">
        <v>137</v>
      </c>
      <c r="C277" s="302"/>
      <c r="D277" s="277"/>
      <c r="E277" s="277"/>
      <c r="F277" s="277"/>
      <c r="G277" s="277"/>
      <c r="H277" s="277"/>
      <c r="I277" s="277"/>
      <c r="J277" s="277"/>
      <c r="K277" s="277"/>
      <c r="L277" s="277"/>
      <c r="M277" s="277"/>
      <c r="N277" s="277"/>
      <c r="O277" s="355"/>
      <c r="P277" s="277"/>
      <c r="Q277" s="277"/>
      <c r="R277" s="277"/>
      <c r="S277" s="302"/>
      <c r="T277" s="307"/>
      <c r="U277" s="307"/>
      <c r="V277" s="277"/>
      <c r="W277" s="277"/>
      <c r="X277" s="307"/>
      <c r="Y277" s="289">
        <f>SUMPRODUCT(F39:F260,Y39:Y260)</f>
        <v>1807825</v>
      </c>
      <c r="Z277" s="289">
        <f>SUMPRODUCT(F39:F260,Z39:Z260)</f>
        <v>2143037.5759969079</v>
      </c>
      <c r="AA277" s="289">
        <f>IF(AA36="kw",SUMPRODUCT(N39:N197,Q39:Q197,AA39:AA197),SUMPRODUCT(F39:F197,AA39:AA197))</f>
        <v>14535.6</v>
      </c>
      <c r="AB277" s="289">
        <f>IF(AB36="kw",SUMPRODUCT(N39:N197,Q39:Q197,AB39:AB197),SUMPRODUCT(F39:F197,AB39:AB197))</f>
        <v>0</v>
      </c>
      <c r="AC277" s="338">
        <f>'8.  Streetlighting'!F71</f>
        <v>1565.3942701227832</v>
      </c>
      <c r="AD277" s="289">
        <f>SUMPRODUCT(F39:F260,AD39:AD260)</f>
        <v>740165</v>
      </c>
      <c r="AE277" s="289">
        <f>SUMPRODUCT(F39:F260,AE39:AE260)</f>
        <v>392499.18116083858</v>
      </c>
      <c r="AF277" s="289">
        <f>IF(AF36="kw",SUMPRODUCT($N$39:$N$260,$Q$39:$Q$260,AF39:AF260),SUMPRODUCT($F$39:$F$260,AF39:AF260))</f>
        <v>2143.4139383626757</v>
      </c>
      <c r="AG277" s="289">
        <f t="shared" ref="AG277:AL277" si="105">IF(AG36="kw",SUMPRODUCT($N$39:$N$260,$Q$39:$Q$260,AG39:AG260),SUMPRODUCT($F$39:$F$260,AG39:AG260))</f>
        <v>0</v>
      </c>
      <c r="AH277" s="289">
        <f t="shared" si="105"/>
        <v>0</v>
      </c>
      <c r="AI277" s="289">
        <f t="shared" si="105"/>
        <v>0</v>
      </c>
      <c r="AJ277" s="289">
        <f t="shared" si="105"/>
        <v>0</v>
      </c>
      <c r="AK277" s="289">
        <f t="shared" si="105"/>
        <v>0</v>
      </c>
      <c r="AL277" s="289">
        <f t="shared" si="105"/>
        <v>0</v>
      </c>
      <c r="AM277" s="335"/>
    </row>
    <row r="278" spans="2:39" ht="16">
      <c r="B278" s="292" t="s">
        <v>138</v>
      </c>
      <c r="C278" s="302"/>
      <c r="D278" s="277"/>
      <c r="E278" s="277"/>
      <c r="F278" s="277"/>
      <c r="G278" s="277"/>
      <c r="H278" s="277"/>
      <c r="I278" s="277"/>
      <c r="J278" s="277"/>
      <c r="K278" s="277"/>
      <c r="L278" s="277"/>
      <c r="M278" s="277"/>
      <c r="N278" s="277"/>
      <c r="O278" s="355"/>
      <c r="P278" s="277"/>
      <c r="Q278" s="277"/>
      <c r="R278" s="277"/>
      <c r="S278" s="302"/>
      <c r="T278" s="307"/>
      <c r="U278" s="307"/>
      <c r="V278" s="277"/>
      <c r="W278" s="277"/>
      <c r="X278" s="307"/>
      <c r="Y278" s="289">
        <f>SUMPRODUCT(G39:G260,Y39:Y260)</f>
        <v>1800122</v>
      </c>
      <c r="Z278" s="289">
        <f>SUMPRODUCT(G39:G260,Z39:Z260)</f>
        <v>2178248.5759969079</v>
      </c>
      <c r="AA278" s="289">
        <f>IF(AA36="kw",SUMPRODUCT(N39:N197,R39:R197,AA39:AA197),SUMPRODUCT(G39:G197,AA39:AA197))</f>
        <v>14535.6</v>
      </c>
      <c r="AB278" s="289">
        <f>IF(AB36="kw",SUMPRODUCT(N39:N197,R39:R197,AB39:AB197),SUMPRODUCT(G39:G197,AB39:AB197))</f>
        <v>0</v>
      </c>
      <c r="AC278" s="338">
        <f>'8.  Streetlighting'!F72</f>
        <v>1565.3942701227832</v>
      </c>
      <c r="AD278" s="289">
        <f>SUMPRODUCT(G39:G260,AD39:AD260)</f>
        <v>739866</v>
      </c>
      <c r="AE278" s="289">
        <f>SUMPRODUCT(G39:G260,AE39:AE260)</f>
        <v>394099.62293861096</v>
      </c>
      <c r="AF278" s="289">
        <f>IF(AF36="kw",SUMPRODUCT($N$39:$N$260,$R$39:$R$260,AF39:AF260),SUMPRODUCT($G$39:$G$260,AF39:AF260))</f>
        <v>2143.4139383626757</v>
      </c>
      <c r="AG278" s="289">
        <f t="shared" ref="AG278:AL278" si="106">IF(AG36="kw",SUMPRODUCT($N$39:$N$260,$R$39:$R$260,AG39:AG260),SUMPRODUCT($G$39:$G$260,AG39:AG260))</f>
        <v>0</v>
      </c>
      <c r="AH278" s="289">
        <f t="shared" si="106"/>
        <v>0</v>
      </c>
      <c r="AI278" s="289">
        <f t="shared" si="106"/>
        <v>0</v>
      </c>
      <c r="AJ278" s="289">
        <f t="shared" si="106"/>
        <v>0</v>
      </c>
      <c r="AK278" s="289">
        <f t="shared" si="106"/>
        <v>0</v>
      </c>
      <c r="AL278" s="289">
        <f t="shared" si="106"/>
        <v>0</v>
      </c>
      <c r="AM278" s="335"/>
    </row>
    <row r="279" spans="2:39" ht="16">
      <c r="B279" s="292" t="s">
        <v>139</v>
      </c>
      <c r="C279" s="302"/>
      <c r="D279" s="277"/>
      <c r="E279" s="277"/>
      <c r="F279" s="277"/>
      <c r="G279" s="277"/>
      <c r="H279" s="277"/>
      <c r="I279" s="277"/>
      <c r="J279" s="277"/>
      <c r="K279" s="277"/>
      <c r="L279" s="277"/>
      <c r="M279" s="277"/>
      <c r="N279" s="277"/>
      <c r="O279" s="355"/>
      <c r="P279" s="277"/>
      <c r="Q279" s="277"/>
      <c r="R279" s="277"/>
      <c r="S279" s="302"/>
      <c r="T279" s="307"/>
      <c r="U279" s="307"/>
      <c r="V279" s="277"/>
      <c r="W279" s="277"/>
      <c r="X279" s="307"/>
      <c r="Y279" s="289">
        <f>SUMPRODUCT(H39:H260,Y39:Y260)</f>
        <v>1745514</v>
      </c>
      <c r="Z279" s="289">
        <f>SUMPRODUCT(H39:H260,Z39:Z260)</f>
        <v>2178248.5759969079</v>
      </c>
      <c r="AA279" s="289">
        <f>IF(AA36="kw",SUMPRODUCT(N39:N197,S39:S197,AA39:AA197),SUMPRODUCT(H39:H197,AA39:AA197))</f>
        <v>14703.6</v>
      </c>
      <c r="AB279" s="289">
        <f>IF(AB36="kw",SUMPRODUCT(N39:N197,S39:S197,AB39:AB197),SUMPRODUCT(H39:H197,AB39:AB197))</f>
        <v>0</v>
      </c>
      <c r="AC279" s="338">
        <f>'8.  Streetlighting'!F73</f>
        <v>1565.3942701227832</v>
      </c>
      <c r="AD279" s="289">
        <f>SUMPRODUCT(H39:H260,AD39:AD260)</f>
        <v>735356</v>
      </c>
      <c r="AE279" s="289">
        <f>SUMPRODUCT(H39:H260,AE39:AE260)</f>
        <v>394099.62293861096</v>
      </c>
      <c r="AF279" s="289">
        <f>IF(AF36="kw",SUMPRODUCT($N$39:$N$260,$S$39:$S$260,AF39:AF260),SUMPRODUCT($H$39:$H$260,AF39:AF260))</f>
        <v>2143.4139383626757</v>
      </c>
      <c r="AG279" s="289">
        <f t="shared" ref="AG279:AL279" si="107">IF(AG36="kw",SUMPRODUCT($N$39:$N$260,$S$39:$S$260,AG39:AG260),SUMPRODUCT($H$39:$H$260,AG39:AG260))</f>
        <v>0</v>
      </c>
      <c r="AH279" s="289">
        <f t="shared" si="107"/>
        <v>0</v>
      </c>
      <c r="AI279" s="289">
        <f t="shared" si="107"/>
        <v>0</v>
      </c>
      <c r="AJ279" s="289">
        <f t="shared" si="107"/>
        <v>0</v>
      </c>
      <c r="AK279" s="289">
        <f t="shared" si="107"/>
        <v>0</v>
      </c>
      <c r="AL279" s="289">
        <f t="shared" si="107"/>
        <v>0</v>
      </c>
      <c r="AM279" s="335"/>
    </row>
    <row r="280" spans="2:39" ht="16">
      <c r="B280" s="428" t="s">
        <v>140</v>
      </c>
      <c r="C280" s="357"/>
      <c r="D280" s="375"/>
      <c r="E280" s="375"/>
      <c r="F280" s="375"/>
      <c r="G280" s="375"/>
      <c r="H280" s="375"/>
      <c r="I280" s="375"/>
      <c r="J280" s="375"/>
      <c r="K280" s="375"/>
      <c r="L280" s="375"/>
      <c r="M280" s="375"/>
      <c r="N280" s="375"/>
      <c r="O280" s="374"/>
      <c r="P280" s="375"/>
      <c r="Q280" s="375"/>
      <c r="R280" s="375"/>
      <c r="S280" s="357"/>
      <c r="T280" s="376"/>
      <c r="U280" s="376"/>
      <c r="V280" s="375"/>
      <c r="W280" s="375"/>
      <c r="X280" s="376"/>
      <c r="Y280" s="324">
        <f>SUMPRODUCT(I39:I260,Y39:Y260)</f>
        <v>1694235</v>
      </c>
      <c r="Z280" s="324">
        <f>SUMPRODUCT(I39:I260,Z39:Z260)</f>
        <v>2178248.5759969079</v>
      </c>
      <c r="AA280" s="324">
        <f>IF(AA36="kw",SUMPRODUCT(N39:N197,T39:T197,AA39:AA197),SUMPRODUCT(I39:I197,AA39:AA197))</f>
        <v>14703.6</v>
      </c>
      <c r="AB280" s="324">
        <f>IF(AB36="kw",SUMPRODUCT(N39:N197,T39:T197,AB39:AB197),SUMPRODUCT(I39:I197,AB39:AB197))</f>
        <v>0</v>
      </c>
      <c r="AC280" s="853">
        <f>'8.  Streetlighting'!F74</f>
        <v>1565.3942701227832</v>
      </c>
      <c r="AD280" s="324">
        <f>SUMPRODUCT(I39:I260,AD39:AD260)</f>
        <v>729658</v>
      </c>
      <c r="AE280" s="324">
        <f>SUMPRODUCT(I39:I260,AE39:AE260)</f>
        <v>394099.62293861096</v>
      </c>
      <c r="AF280" s="324">
        <f>IF(AF36="kw",SUMPRODUCT($N$39:$N$260,$T$39:$T$260,AF39:AF260),SUMPRODUCT($I$39:$I$260,AF39:AF260))</f>
        <v>2143.4139383626757</v>
      </c>
      <c r="AG280" s="324">
        <f t="shared" ref="AG280:AL280" si="108">IF(AG36="kw",SUMPRODUCT($N$39:$N$260,$T$39:$T$260,AG39:AG260),SUMPRODUCT($I$39:$I$260,AG39:AG260))</f>
        <v>0</v>
      </c>
      <c r="AH280" s="324">
        <f t="shared" si="108"/>
        <v>0</v>
      </c>
      <c r="AI280" s="324">
        <f t="shared" si="108"/>
        <v>0</v>
      </c>
      <c r="AJ280" s="324">
        <f t="shared" si="108"/>
        <v>0</v>
      </c>
      <c r="AK280" s="324">
        <f t="shared" si="108"/>
        <v>0</v>
      </c>
      <c r="AL280" s="324">
        <f t="shared" si="108"/>
        <v>0</v>
      </c>
      <c r="AM280" s="377"/>
    </row>
    <row r="281" spans="2:39" ht="20.25" customHeight="1">
      <c r="B281" s="359" t="s">
        <v>570</v>
      </c>
      <c r="C281" s="378"/>
      <c r="D281" s="379"/>
      <c r="E281" s="379"/>
      <c r="F281" s="379"/>
      <c r="G281" s="379"/>
      <c r="H281" s="379"/>
      <c r="I281" s="379"/>
      <c r="J281" s="379"/>
      <c r="K281" s="379"/>
      <c r="L281" s="379"/>
      <c r="M281" s="379"/>
      <c r="N281" s="379"/>
      <c r="O281" s="379"/>
      <c r="P281" s="379"/>
      <c r="Q281" s="379"/>
      <c r="R281" s="379"/>
      <c r="S281" s="362"/>
      <c r="T281" s="363"/>
      <c r="U281" s="379"/>
      <c r="V281" s="379"/>
      <c r="W281" s="379"/>
      <c r="X281" s="379"/>
      <c r="Y281" s="400"/>
      <c r="Z281" s="400"/>
      <c r="AA281" s="400"/>
      <c r="AB281" s="400"/>
      <c r="AC281" s="400"/>
      <c r="AD281" s="400"/>
      <c r="AE281" s="400"/>
      <c r="AF281" s="400"/>
      <c r="AG281" s="400"/>
      <c r="AH281" s="400"/>
      <c r="AI281" s="400"/>
      <c r="AJ281" s="400"/>
      <c r="AK281" s="400"/>
      <c r="AL281" s="400"/>
      <c r="AM281" s="380"/>
    </row>
    <row r="282" spans="2:39" ht="16">
      <c r="B282" s="429"/>
    </row>
    <row r="283" spans="2:39" ht="16">
      <c r="B283" s="429"/>
    </row>
    <row r="284" spans="2:39" ht="16">
      <c r="B284" s="278" t="s">
        <v>259</v>
      </c>
      <c r="C284" s="279"/>
      <c r="D284" s="581" t="s">
        <v>506</v>
      </c>
      <c r="E284" s="251"/>
      <c r="F284" s="581"/>
      <c r="G284" s="251"/>
      <c r="H284" s="251"/>
      <c r="I284" s="251"/>
      <c r="J284" s="251"/>
      <c r="K284" s="251"/>
      <c r="L284" s="251"/>
      <c r="M284" s="251"/>
      <c r="N284" s="251"/>
      <c r="O284" s="279"/>
      <c r="P284" s="251"/>
      <c r="Q284" s="251"/>
      <c r="R284" s="251"/>
      <c r="S284" s="251"/>
      <c r="T284" s="251"/>
      <c r="U284" s="251"/>
      <c r="V284" s="251"/>
      <c r="W284" s="251"/>
      <c r="X284" s="251"/>
      <c r="Y284" s="268"/>
      <c r="Z284" s="265"/>
      <c r="AA284" s="265"/>
      <c r="AB284" s="265"/>
      <c r="AC284" s="265"/>
      <c r="AD284" s="265"/>
      <c r="AE284" s="265"/>
      <c r="AF284" s="265"/>
      <c r="AG284" s="265"/>
      <c r="AH284" s="265"/>
      <c r="AI284" s="265"/>
      <c r="AJ284" s="265"/>
      <c r="AK284" s="265"/>
      <c r="AL284" s="265"/>
      <c r="AM284" s="280"/>
    </row>
    <row r="285" spans="2:39" ht="34.5" customHeight="1">
      <c r="B285" s="919" t="s">
        <v>203</v>
      </c>
      <c r="C285" s="921" t="s">
        <v>25</v>
      </c>
      <c r="D285" s="282" t="s">
        <v>407</v>
      </c>
      <c r="E285" s="923" t="s">
        <v>201</v>
      </c>
      <c r="F285" s="924"/>
      <c r="G285" s="924"/>
      <c r="H285" s="924"/>
      <c r="I285" s="924"/>
      <c r="J285" s="924"/>
      <c r="K285" s="924"/>
      <c r="L285" s="924"/>
      <c r="M285" s="925"/>
      <c r="N285" s="926" t="s">
        <v>205</v>
      </c>
      <c r="O285" s="282" t="s">
        <v>408</v>
      </c>
      <c r="P285" s="923" t="s">
        <v>204</v>
      </c>
      <c r="Q285" s="924"/>
      <c r="R285" s="924"/>
      <c r="S285" s="924"/>
      <c r="T285" s="924"/>
      <c r="U285" s="924"/>
      <c r="V285" s="924"/>
      <c r="W285" s="924"/>
      <c r="X285" s="925"/>
      <c r="Y285" s="916" t="s">
        <v>229</v>
      </c>
      <c r="Z285" s="917"/>
      <c r="AA285" s="917"/>
      <c r="AB285" s="917"/>
      <c r="AC285" s="917"/>
      <c r="AD285" s="917"/>
      <c r="AE285" s="917"/>
      <c r="AF285" s="917"/>
      <c r="AG285" s="917"/>
      <c r="AH285" s="917"/>
      <c r="AI285" s="917"/>
      <c r="AJ285" s="917"/>
      <c r="AK285" s="917"/>
      <c r="AL285" s="917"/>
      <c r="AM285" s="918"/>
    </row>
    <row r="286" spans="2:39" ht="60.75" customHeight="1">
      <c r="B286" s="920"/>
      <c r="C286" s="922"/>
      <c r="D286" s="283">
        <v>2016</v>
      </c>
      <c r="E286" s="283">
        <v>2017</v>
      </c>
      <c r="F286" s="283">
        <v>2018</v>
      </c>
      <c r="G286" s="283">
        <v>2019</v>
      </c>
      <c r="H286" s="283">
        <v>2020</v>
      </c>
      <c r="I286" s="283">
        <v>2021</v>
      </c>
      <c r="J286" s="283">
        <v>2022</v>
      </c>
      <c r="K286" s="283">
        <v>2023</v>
      </c>
      <c r="L286" s="283">
        <v>2024</v>
      </c>
      <c r="M286" s="283">
        <v>2025</v>
      </c>
      <c r="N286" s="927"/>
      <c r="O286" s="283">
        <v>2016</v>
      </c>
      <c r="P286" s="283">
        <v>2017</v>
      </c>
      <c r="Q286" s="283">
        <v>2018</v>
      </c>
      <c r="R286" s="283">
        <v>2019</v>
      </c>
      <c r="S286" s="283">
        <v>2020</v>
      </c>
      <c r="T286" s="283">
        <v>2021</v>
      </c>
      <c r="U286" s="283">
        <v>2022</v>
      </c>
      <c r="V286" s="283">
        <v>2023</v>
      </c>
      <c r="W286" s="283">
        <v>2024</v>
      </c>
      <c r="X286" s="283">
        <v>2025</v>
      </c>
      <c r="Y286" s="283" t="str">
        <f>'1.  LRAMVA Summary'!D52</f>
        <v>Main - Residential</v>
      </c>
      <c r="Z286" s="283" t="str">
        <f>'1.  LRAMVA Summary'!E52</f>
        <v>Main - GS&lt;50 kW</v>
      </c>
      <c r="AA286" s="283" t="str">
        <f>'1.  LRAMVA Summary'!F52</f>
        <v>Main - GS 50 to 4,999 kW</v>
      </c>
      <c r="AB286" s="283" t="str">
        <f>'1.  LRAMVA Summary'!G52</f>
        <v>Main - Large Use</v>
      </c>
      <c r="AC286" s="283" t="str">
        <f>'1.  LRAMVA Summary'!H52</f>
        <v>Main - Streetlighting</v>
      </c>
      <c r="AD286" s="283" t="str">
        <f>'1.  LRAMVA Summary'!I52</f>
        <v>STEI - Residential</v>
      </c>
      <c r="AE286" s="283" t="str">
        <f>'1.  LRAMVA Summary'!J52</f>
        <v>STEI - GS&lt;50 kW</v>
      </c>
      <c r="AF286" s="283" t="str">
        <f>'1.  LRAMVA Summary'!K52</f>
        <v>STEI - GS 50 to 4,999 kW</v>
      </c>
      <c r="AG286" s="283" t="str">
        <f>'1.  LRAMVA Summary'!L52</f>
        <v>STEI - Streetlighting</v>
      </c>
      <c r="AH286" s="283" t="str">
        <f>'1.  LRAMVA Summary'!M52</f>
        <v>STEI- Unmetered Scattered Load</v>
      </c>
      <c r="AI286" s="283" t="str">
        <f>'1.  LRAMVA Summary'!N52</f>
        <v/>
      </c>
      <c r="AJ286" s="283" t="str">
        <f>'1.  LRAMVA Summary'!O52</f>
        <v/>
      </c>
      <c r="AK286" s="283" t="str">
        <f>'1.  LRAMVA Summary'!P52</f>
        <v/>
      </c>
      <c r="AL286" s="283" t="str">
        <f>'1.  LRAMVA Summary'!Q52</f>
        <v/>
      </c>
      <c r="AM286" s="285" t="str">
        <f>'1.  LRAMVA Summary'!R52</f>
        <v>Total</v>
      </c>
    </row>
    <row r="287" spans="2:39" ht="17">
      <c r="B287" s="791" t="s">
        <v>736</v>
      </c>
      <c r="C287" s="792"/>
      <c r="D287" s="793"/>
      <c r="E287" s="793"/>
      <c r="F287" s="793"/>
      <c r="G287" s="793"/>
      <c r="H287" s="793"/>
      <c r="I287" s="793"/>
      <c r="J287" s="793"/>
      <c r="K287" s="793"/>
      <c r="L287" s="793"/>
      <c r="M287" s="793"/>
      <c r="N287" s="793"/>
      <c r="O287" s="793"/>
      <c r="P287" s="793"/>
      <c r="Q287" s="793"/>
      <c r="R287" s="793"/>
      <c r="S287" s="793"/>
      <c r="T287" s="793"/>
      <c r="U287" s="793"/>
      <c r="V287" s="793"/>
      <c r="W287" s="793"/>
      <c r="X287" s="793"/>
      <c r="Y287" s="289" t="str">
        <f>'1.  LRAMVA Summary'!D53</f>
        <v>kWh</v>
      </c>
      <c r="Z287" s="289" t="str">
        <f>'1.  LRAMVA Summary'!E53</f>
        <v>kWh</v>
      </c>
      <c r="AA287" s="289" t="str">
        <f>'1.  LRAMVA Summary'!F53</f>
        <v>kW</v>
      </c>
      <c r="AB287" s="289" t="str">
        <f>'1.  LRAMVA Summary'!G53</f>
        <v>kW</v>
      </c>
      <c r="AC287" s="289" t="str">
        <f>'1.  LRAMVA Summary'!H53</f>
        <v>kW</v>
      </c>
      <c r="AD287" s="289" t="str">
        <f>'1.  LRAMVA Summary'!I53</f>
        <v>kWh</v>
      </c>
      <c r="AE287" s="289" t="str">
        <f>'1.  LRAMVA Summary'!J53</f>
        <v>kWh</v>
      </c>
      <c r="AF287" s="289" t="str">
        <f>'1.  LRAMVA Summary'!K53</f>
        <v>kW</v>
      </c>
      <c r="AG287" s="289" t="str">
        <f>'1.  LRAMVA Summary'!L53</f>
        <v>kW</v>
      </c>
      <c r="AH287" s="289" t="str">
        <f>'1.  LRAMVA Summary'!L53</f>
        <v>kW</v>
      </c>
      <c r="AI287" s="289" t="str">
        <f>'1.  LRAMVA Summary'!M53</f>
        <v>kWh</v>
      </c>
      <c r="AJ287" s="289">
        <f>'1.  LRAMVA Summary'!N53</f>
        <v>0</v>
      </c>
      <c r="AK287" s="289">
        <f>'1.  LRAMVA Summary'!O53</f>
        <v>0</v>
      </c>
      <c r="AL287" s="289">
        <f>'1.  LRAMVA Summary'!P53</f>
        <v>0</v>
      </c>
      <c r="AM287" s="794"/>
    </row>
    <row r="288" spans="2:39" ht="15.75" hidden="1" customHeight="1">
      <c r="B288" s="509"/>
      <c r="C288" s="287"/>
      <c r="D288" s="287"/>
      <c r="E288" s="287"/>
      <c r="F288" s="287"/>
      <c r="G288" s="287"/>
      <c r="H288" s="287"/>
      <c r="I288" s="287"/>
      <c r="J288" s="287"/>
      <c r="K288" s="287"/>
      <c r="L288" s="287"/>
      <c r="M288" s="287"/>
      <c r="N288" s="288"/>
      <c r="O288" s="287"/>
      <c r="P288" s="287"/>
      <c r="Q288" s="287"/>
      <c r="R288" s="287"/>
      <c r="S288" s="287"/>
      <c r="T288" s="287"/>
      <c r="U288" s="287"/>
      <c r="V288" s="287"/>
      <c r="W288" s="287"/>
      <c r="X288" s="287"/>
      <c r="Y288" s="289"/>
      <c r="Z288" s="289"/>
      <c r="AA288" s="289"/>
      <c r="AB288" s="289"/>
      <c r="AC288" s="289"/>
      <c r="AD288" s="289"/>
      <c r="AE288" s="289"/>
      <c r="AF288" s="289"/>
      <c r="AG288" s="289"/>
      <c r="AH288" s="289"/>
      <c r="AI288" s="289"/>
      <c r="AJ288" s="289"/>
      <c r="AK288" s="289"/>
      <c r="AL288" s="289"/>
      <c r="AM288" s="290"/>
    </row>
    <row r="289" spans="2:39" ht="16" hidden="1" outlineLevel="1">
      <c r="B289" s="286"/>
      <c r="C289" s="287"/>
      <c r="D289" s="287"/>
      <c r="E289" s="287"/>
      <c r="F289" s="287"/>
      <c r="G289" s="287"/>
      <c r="H289" s="287"/>
      <c r="I289" s="287"/>
      <c r="J289" s="287"/>
      <c r="K289" s="287"/>
      <c r="L289" s="287"/>
      <c r="M289" s="287"/>
      <c r="N289" s="288"/>
      <c r="O289" s="287"/>
      <c r="P289" s="287"/>
      <c r="Q289" s="287"/>
      <c r="R289" s="287"/>
      <c r="S289" s="287"/>
      <c r="T289" s="287"/>
      <c r="U289" s="287"/>
      <c r="V289" s="287"/>
      <c r="W289" s="287"/>
      <c r="X289" s="287"/>
      <c r="Y289" s="289"/>
      <c r="Z289" s="289"/>
      <c r="AA289" s="289"/>
      <c r="AB289" s="289"/>
      <c r="AC289" s="289"/>
      <c r="AD289" s="289"/>
      <c r="AE289" s="289"/>
      <c r="AF289" s="289"/>
      <c r="AG289" s="289"/>
      <c r="AH289" s="289"/>
      <c r="AI289" s="289"/>
      <c r="AJ289" s="289"/>
      <c r="AK289" s="289"/>
      <c r="AL289" s="289"/>
      <c r="AM289" s="290"/>
    </row>
    <row r="290" spans="2:39" ht="16" hidden="1" outlineLevel="1">
      <c r="B290" s="511"/>
      <c r="C290" s="289"/>
      <c r="D290" s="293"/>
      <c r="E290" s="293"/>
      <c r="F290" s="293"/>
      <c r="G290" s="293"/>
      <c r="H290" s="293"/>
      <c r="I290" s="293"/>
      <c r="J290" s="293"/>
      <c r="K290" s="293"/>
      <c r="L290" s="293"/>
      <c r="M290" s="293"/>
      <c r="N290" s="289"/>
      <c r="O290" s="293"/>
      <c r="P290" s="293"/>
      <c r="Q290" s="293"/>
      <c r="R290" s="293"/>
      <c r="S290" s="293"/>
      <c r="T290" s="293"/>
      <c r="U290" s="293"/>
      <c r="V290" s="293"/>
      <c r="W290" s="293"/>
      <c r="X290" s="293"/>
      <c r="Y290" s="401"/>
      <c r="Z290" s="401"/>
      <c r="AA290" s="401"/>
      <c r="AB290" s="401"/>
      <c r="AC290" s="401"/>
      <c r="AD290" s="401"/>
      <c r="AE290" s="401"/>
      <c r="AF290" s="401"/>
      <c r="AG290" s="401"/>
      <c r="AH290" s="401"/>
      <c r="AI290" s="401"/>
      <c r="AJ290" s="401"/>
      <c r="AK290" s="401"/>
      <c r="AL290" s="401"/>
      <c r="AM290" s="294"/>
    </row>
    <row r="291" spans="2:39" ht="16" hidden="1" outlineLevel="1">
      <c r="B291" s="292"/>
      <c r="C291" s="289"/>
      <c r="D291" s="293"/>
      <c r="E291" s="293"/>
      <c r="F291" s="293"/>
      <c r="G291" s="293"/>
      <c r="H291" s="293"/>
      <c r="I291" s="293"/>
      <c r="J291" s="293"/>
      <c r="K291" s="293"/>
      <c r="L291" s="293"/>
      <c r="M291" s="293"/>
      <c r="N291" s="459"/>
      <c r="O291" s="293"/>
      <c r="P291" s="293"/>
      <c r="Q291" s="293"/>
      <c r="R291" s="293"/>
      <c r="S291" s="293"/>
      <c r="T291" s="293"/>
      <c r="U291" s="293"/>
      <c r="V291" s="293"/>
      <c r="W291" s="293"/>
      <c r="X291" s="293"/>
      <c r="Y291" s="402"/>
      <c r="Z291" s="402"/>
      <c r="AA291" s="402"/>
      <c r="AB291" s="402"/>
      <c r="AC291" s="402"/>
      <c r="AD291" s="402"/>
      <c r="AE291" s="402"/>
      <c r="AF291" s="402"/>
      <c r="AG291" s="402"/>
      <c r="AH291" s="402"/>
      <c r="AI291" s="402"/>
      <c r="AJ291" s="402"/>
      <c r="AK291" s="402"/>
      <c r="AL291" s="402"/>
      <c r="AM291" s="295"/>
    </row>
    <row r="292" spans="2:39" ht="16" hidden="1" outlineLevel="1">
      <c r="B292" s="296"/>
      <c r="C292" s="297"/>
      <c r="D292" s="297"/>
      <c r="E292" s="297"/>
      <c r="F292" s="297"/>
      <c r="G292" s="297"/>
      <c r="H292" s="297"/>
      <c r="I292" s="297"/>
      <c r="J292" s="297"/>
      <c r="K292" s="297"/>
      <c r="L292" s="297"/>
      <c r="M292" s="297"/>
      <c r="N292" s="298"/>
      <c r="O292" s="297"/>
      <c r="P292" s="297"/>
      <c r="Q292" s="297"/>
      <c r="R292" s="297"/>
      <c r="S292" s="297"/>
      <c r="T292" s="297"/>
      <c r="U292" s="297"/>
      <c r="V292" s="297"/>
      <c r="W292" s="297"/>
      <c r="X292" s="297"/>
      <c r="Y292" s="403"/>
      <c r="Z292" s="404"/>
      <c r="AA292" s="404"/>
      <c r="AB292" s="404"/>
      <c r="AC292" s="404"/>
      <c r="AD292" s="404"/>
      <c r="AE292" s="404"/>
      <c r="AF292" s="404"/>
      <c r="AG292" s="404"/>
      <c r="AH292" s="404"/>
      <c r="AI292" s="404"/>
      <c r="AJ292" s="404"/>
      <c r="AK292" s="404"/>
      <c r="AL292" s="404"/>
      <c r="AM292" s="300"/>
    </row>
    <row r="293" spans="2:39" ht="16" hidden="1" outlineLevel="1">
      <c r="B293" s="511"/>
      <c r="C293" s="289"/>
      <c r="D293" s="293"/>
      <c r="E293" s="293"/>
      <c r="F293" s="293"/>
      <c r="G293" s="293"/>
      <c r="H293" s="293"/>
      <c r="I293" s="293"/>
      <c r="J293" s="293"/>
      <c r="K293" s="293"/>
      <c r="L293" s="293"/>
      <c r="M293" s="293"/>
      <c r="N293" s="289"/>
      <c r="O293" s="293"/>
      <c r="P293" s="293"/>
      <c r="Q293" s="293"/>
      <c r="R293" s="293"/>
      <c r="S293" s="293"/>
      <c r="T293" s="293"/>
      <c r="U293" s="293"/>
      <c r="V293" s="293"/>
      <c r="W293" s="293"/>
      <c r="X293" s="293"/>
      <c r="Y293" s="401"/>
      <c r="Z293" s="401"/>
      <c r="AA293" s="401"/>
      <c r="AB293" s="401"/>
      <c r="AC293" s="401"/>
      <c r="AD293" s="401"/>
      <c r="AE293" s="401"/>
      <c r="AF293" s="401"/>
      <c r="AG293" s="401"/>
      <c r="AH293" s="401"/>
      <c r="AI293" s="401"/>
      <c r="AJ293" s="401"/>
      <c r="AK293" s="401"/>
      <c r="AL293" s="401"/>
      <c r="AM293" s="294"/>
    </row>
    <row r="294" spans="2:39" ht="16" hidden="1" outlineLevel="1">
      <c r="B294" s="292"/>
      <c r="C294" s="289"/>
      <c r="D294" s="293"/>
      <c r="E294" s="293"/>
      <c r="F294" s="293"/>
      <c r="G294" s="293"/>
      <c r="H294" s="293"/>
      <c r="I294" s="293"/>
      <c r="J294" s="293"/>
      <c r="K294" s="293"/>
      <c r="L294" s="293"/>
      <c r="M294" s="293"/>
      <c r="N294" s="459"/>
      <c r="O294" s="293"/>
      <c r="P294" s="293"/>
      <c r="Q294" s="293"/>
      <c r="R294" s="293"/>
      <c r="S294" s="293"/>
      <c r="T294" s="293"/>
      <c r="U294" s="293"/>
      <c r="V294" s="293"/>
      <c r="W294" s="293"/>
      <c r="X294" s="293"/>
      <c r="Y294" s="402"/>
      <c r="Z294" s="402"/>
      <c r="AA294" s="402"/>
      <c r="AB294" s="402"/>
      <c r="AC294" s="402"/>
      <c r="AD294" s="402"/>
      <c r="AE294" s="402"/>
      <c r="AF294" s="402"/>
      <c r="AG294" s="402"/>
      <c r="AH294" s="402"/>
      <c r="AI294" s="402"/>
      <c r="AJ294" s="402"/>
      <c r="AK294" s="402"/>
      <c r="AL294" s="402"/>
      <c r="AM294" s="295"/>
    </row>
    <row r="295" spans="2:39" ht="16" hidden="1" outlineLevel="1">
      <c r="B295" s="296"/>
      <c r="C295" s="297"/>
      <c r="D295" s="302"/>
      <c r="E295" s="302"/>
      <c r="F295" s="302"/>
      <c r="G295" s="302"/>
      <c r="H295" s="302"/>
      <c r="I295" s="302"/>
      <c r="J295" s="302"/>
      <c r="K295" s="302"/>
      <c r="L295" s="302"/>
      <c r="M295" s="302"/>
      <c r="N295" s="298"/>
      <c r="O295" s="302"/>
      <c r="P295" s="302"/>
      <c r="Q295" s="302"/>
      <c r="R295" s="302"/>
      <c r="S295" s="302"/>
      <c r="T295" s="302"/>
      <c r="U295" s="302"/>
      <c r="V295" s="302"/>
      <c r="W295" s="302"/>
      <c r="X295" s="302"/>
      <c r="Y295" s="403"/>
      <c r="Z295" s="404"/>
      <c r="AA295" s="404"/>
      <c r="AB295" s="404"/>
      <c r="AC295" s="404"/>
      <c r="AD295" s="404"/>
      <c r="AE295" s="404"/>
      <c r="AF295" s="404"/>
      <c r="AG295" s="404"/>
      <c r="AH295" s="404"/>
      <c r="AI295" s="404"/>
      <c r="AJ295" s="404"/>
      <c r="AK295" s="404"/>
      <c r="AL295" s="404"/>
      <c r="AM295" s="300"/>
    </row>
    <row r="296" spans="2:39" ht="16" hidden="1" outlineLevel="1">
      <c r="B296" s="511"/>
      <c r="C296" s="289"/>
      <c r="D296" s="293"/>
      <c r="E296" s="293"/>
      <c r="F296" s="293"/>
      <c r="G296" s="293"/>
      <c r="H296" s="293"/>
      <c r="I296" s="293"/>
      <c r="J296" s="293"/>
      <c r="K296" s="293"/>
      <c r="L296" s="293"/>
      <c r="M296" s="293"/>
      <c r="N296" s="289"/>
      <c r="O296" s="293"/>
      <c r="P296" s="293"/>
      <c r="Q296" s="293"/>
      <c r="R296" s="293"/>
      <c r="S296" s="293"/>
      <c r="T296" s="293"/>
      <c r="U296" s="293"/>
      <c r="V296" s="293"/>
      <c r="W296" s="293"/>
      <c r="X296" s="293"/>
      <c r="Y296" s="401"/>
      <c r="Z296" s="401"/>
      <c r="AA296" s="401"/>
      <c r="AB296" s="401"/>
      <c r="AC296" s="401"/>
      <c r="AD296" s="401"/>
      <c r="AE296" s="401"/>
      <c r="AF296" s="401"/>
      <c r="AG296" s="401"/>
      <c r="AH296" s="401"/>
      <c r="AI296" s="401"/>
      <c r="AJ296" s="401"/>
      <c r="AK296" s="401"/>
      <c r="AL296" s="401"/>
      <c r="AM296" s="294"/>
    </row>
    <row r="297" spans="2:39" ht="16" hidden="1" outlineLevel="1">
      <c r="B297" s="292"/>
      <c r="C297" s="289"/>
      <c r="D297" s="293"/>
      <c r="E297" s="293"/>
      <c r="F297" s="293"/>
      <c r="G297" s="293"/>
      <c r="H297" s="293"/>
      <c r="I297" s="293"/>
      <c r="J297" s="293"/>
      <c r="K297" s="293"/>
      <c r="L297" s="293"/>
      <c r="M297" s="293"/>
      <c r="N297" s="459"/>
      <c r="O297" s="293"/>
      <c r="P297" s="293"/>
      <c r="Q297" s="293"/>
      <c r="R297" s="293"/>
      <c r="S297" s="293"/>
      <c r="T297" s="293"/>
      <c r="U297" s="293"/>
      <c r="V297" s="293"/>
      <c r="W297" s="293"/>
      <c r="X297" s="293"/>
      <c r="Y297" s="402"/>
      <c r="Z297" s="402"/>
      <c r="AA297" s="402"/>
      <c r="AB297" s="402"/>
      <c r="AC297" s="402"/>
      <c r="AD297" s="402"/>
      <c r="AE297" s="402"/>
      <c r="AF297" s="402"/>
      <c r="AG297" s="402"/>
      <c r="AH297" s="402"/>
      <c r="AI297" s="402"/>
      <c r="AJ297" s="402"/>
      <c r="AK297" s="402"/>
      <c r="AL297" s="402"/>
      <c r="AM297" s="295"/>
    </row>
    <row r="298" spans="2:39" ht="16" hidden="1" outlineLevel="1">
      <c r="B298" s="292"/>
      <c r="C298" s="303"/>
      <c r="D298" s="289"/>
      <c r="E298" s="289"/>
      <c r="F298" s="289"/>
      <c r="G298" s="289"/>
      <c r="H298" s="289"/>
      <c r="I298" s="289"/>
      <c r="J298" s="289"/>
      <c r="K298" s="289"/>
      <c r="L298" s="289"/>
      <c r="M298" s="289"/>
      <c r="N298" s="289"/>
      <c r="O298" s="289"/>
      <c r="P298" s="289"/>
      <c r="Q298" s="289"/>
      <c r="R298" s="289"/>
      <c r="S298" s="289"/>
      <c r="T298" s="289"/>
      <c r="U298" s="289"/>
      <c r="V298" s="289"/>
      <c r="W298" s="289"/>
      <c r="X298" s="289"/>
      <c r="Y298" s="403"/>
      <c r="Z298" s="403"/>
      <c r="AA298" s="403"/>
      <c r="AB298" s="403"/>
      <c r="AC298" s="403"/>
      <c r="AD298" s="403"/>
      <c r="AE298" s="403"/>
      <c r="AF298" s="403"/>
      <c r="AG298" s="403"/>
      <c r="AH298" s="403"/>
      <c r="AI298" s="403"/>
      <c r="AJ298" s="403"/>
      <c r="AK298" s="403"/>
      <c r="AL298" s="403"/>
      <c r="AM298" s="304"/>
    </row>
    <row r="299" spans="2:39" ht="16" hidden="1" outlineLevel="1">
      <c r="B299" s="511"/>
      <c r="C299" s="289"/>
      <c r="D299" s="293"/>
      <c r="E299" s="293"/>
      <c r="F299" s="293"/>
      <c r="G299" s="293"/>
      <c r="H299" s="293"/>
      <c r="I299" s="293"/>
      <c r="J299" s="293"/>
      <c r="K299" s="293"/>
      <c r="L299" s="293"/>
      <c r="M299" s="293"/>
      <c r="N299" s="289"/>
      <c r="O299" s="293"/>
      <c r="P299" s="293"/>
      <c r="Q299" s="293"/>
      <c r="R299" s="293"/>
      <c r="S299" s="293"/>
      <c r="T299" s="293"/>
      <c r="U299" s="293"/>
      <c r="V299" s="293"/>
      <c r="W299" s="293"/>
      <c r="X299" s="293"/>
      <c r="Y299" s="401"/>
      <c r="Z299" s="401"/>
      <c r="AA299" s="401"/>
      <c r="AB299" s="401"/>
      <c r="AC299" s="401"/>
      <c r="AD299" s="401"/>
      <c r="AE299" s="401"/>
      <c r="AF299" s="401"/>
      <c r="AG299" s="401"/>
      <c r="AH299" s="401"/>
      <c r="AI299" s="401"/>
      <c r="AJ299" s="401"/>
      <c r="AK299" s="401"/>
      <c r="AL299" s="401"/>
      <c r="AM299" s="294"/>
    </row>
    <row r="300" spans="2:39" ht="16" hidden="1" outlineLevel="1">
      <c r="B300" s="292"/>
      <c r="C300" s="289"/>
      <c r="D300" s="293"/>
      <c r="E300" s="293"/>
      <c r="F300" s="293"/>
      <c r="G300" s="293"/>
      <c r="H300" s="293"/>
      <c r="I300" s="293"/>
      <c r="J300" s="293"/>
      <c r="K300" s="293"/>
      <c r="L300" s="293"/>
      <c r="M300" s="293"/>
      <c r="N300" s="459"/>
      <c r="O300" s="293"/>
      <c r="P300" s="293"/>
      <c r="Q300" s="293"/>
      <c r="R300" s="293"/>
      <c r="S300" s="293"/>
      <c r="T300" s="293"/>
      <c r="U300" s="293"/>
      <c r="V300" s="293"/>
      <c r="W300" s="293"/>
      <c r="X300" s="293"/>
      <c r="Y300" s="402"/>
      <c r="Z300" s="402"/>
      <c r="AA300" s="402"/>
      <c r="AB300" s="402"/>
      <c r="AC300" s="402"/>
      <c r="AD300" s="402"/>
      <c r="AE300" s="402"/>
      <c r="AF300" s="402"/>
      <c r="AG300" s="402"/>
      <c r="AH300" s="402"/>
      <c r="AI300" s="402"/>
      <c r="AJ300" s="402"/>
      <c r="AK300" s="402"/>
      <c r="AL300" s="402"/>
      <c r="AM300" s="295"/>
    </row>
    <row r="301" spans="2:39" ht="16" hidden="1" outlineLevel="1">
      <c r="B301" s="292"/>
      <c r="C301" s="303"/>
      <c r="D301" s="302"/>
      <c r="E301" s="302"/>
      <c r="F301" s="302"/>
      <c r="G301" s="302"/>
      <c r="H301" s="302"/>
      <c r="I301" s="302"/>
      <c r="J301" s="302"/>
      <c r="K301" s="302"/>
      <c r="L301" s="302"/>
      <c r="M301" s="302"/>
      <c r="N301" s="289"/>
      <c r="O301" s="302"/>
      <c r="P301" s="302"/>
      <c r="Q301" s="302"/>
      <c r="R301" s="302"/>
      <c r="S301" s="302"/>
      <c r="T301" s="302"/>
      <c r="U301" s="302"/>
      <c r="V301" s="302"/>
      <c r="W301" s="302"/>
      <c r="X301" s="302"/>
      <c r="Y301" s="403"/>
      <c r="Z301" s="403"/>
      <c r="AA301" s="403"/>
      <c r="AB301" s="403"/>
      <c r="AC301" s="403"/>
      <c r="AD301" s="403"/>
      <c r="AE301" s="403"/>
      <c r="AF301" s="403"/>
      <c r="AG301" s="403"/>
      <c r="AH301" s="403"/>
      <c r="AI301" s="403"/>
      <c r="AJ301" s="403"/>
      <c r="AK301" s="403"/>
      <c r="AL301" s="403"/>
      <c r="AM301" s="304"/>
    </row>
    <row r="302" spans="2:39" ht="16" hidden="1" outlineLevel="1">
      <c r="B302" s="511"/>
      <c r="C302" s="289"/>
      <c r="D302" s="293"/>
      <c r="E302" s="293"/>
      <c r="F302" s="293"/>
      <c r="G302" s="293"/>
      <c r="H302" s="293"/>
      <c r="I302" s="293"/>
      <c r="J302" s="293"/>
      <c r="K302" s="293"/>
      <c r="L302" s="293"/>
      <c r="M302" s="293"/>
      <c r="N302" s="289"/>
      <c r="O302" s="293"/>
      <c r="P302" s="293"/>
      <c r="Q302" s="293"/>
      <c r="R302" s="293"/>
      <c r="S302" s="293"/>
      <c r="T302" s="293"/>
      <c r="U302" s="293"/>
      <c r="V302" s="293"/>
      <c r="W302" s="293"/>
      <c r="X302" s="293"/>
      <c r="Y302" s="401"/>
      <c r="Z302" s="401"/>
      <c r="AA302" s="401"/>
      <c r="AB302" s="401"/>
      <c r="AC302" s="401"/>
      <c r="AD302" s="401"/>
      <c r="AE302" s="401"/>
      <c r="AF302" s="401"/>
      <c r="AG302" s="401"/>
      <c r="AH302" s="401"/>
      <c r="AI302" s="401"/>
      <c r="AJ302" s="401"/>
      <c r="AK302" s="401"/>
      <c r="AL302" s="401"/>
      <c r="AM302" s="294"/>
    </row>
    <row r="303" spans="2:39" ht="16" hidden="1" outlineLevel="1">
      <c r="B303" s="292"/>
      <c r="C303" s="289"/>
      <c r="D303" s="293"/>
      <c r="E303" s="293"/>
      <c r="F303" s="293"/>
      <c r="G303" s="293"/>
      <c r="H303" s="293"/>
      <c r="I303" s="293"/>
      <c r="J303" s="293"/>
      <c r="K303" s="293"/>
      <c r="L303" s="293"/>
      <c r="M303" s="293"/>
      <c r="N303" s="459"/>
      <c r="O303" s="293"/>
      <c r="P303" s="293"/>
      <c r="Q303" s="293"/>
      <c r="R303" s="293"/>
      <c r="S303" s="293"/>
      <c r="T303" s="293"/>
      <c r="U303" s="293"/>
      <c r="V303" s="293"/>
      <c r="W303" s="293"/>
      <c r="X303" s="293"/>
      <c r="Y303" s="402"/>
      <c r="Z303" s="402"/>
      <c r="AA303" s="402"/>
      <c r="AB303" s="402"/>
      <c r="AC303" s="402"/>
      <c r="AD303" s="402"/>
      <c r="AE303" s="402"/>
      <c r="AF303" s="402"/>
      <c r="AG303" s="402"/>
      <c r="AH303" s="402"/>
      <c r="AI303" s="402"/>
      <c r="AJ303" s="402"/>
      <c r="AK303" s="402"/>
      <c r="AL303" s="402"/>
      <c r="AM303" s="295"/>
    </row>
    <row r="304" spans="2:39" ht="16" hidden="1" outlineLevel="1">
      <c r="B304" s="292"/>
      <c r="C304" s="289"/>
      <c r="D304" s="289"/>
      <c r="E304" s="289"/>
      <c r="F304" s="289"/>
      <c r="G304" s="289"/>
      <c r="H304" s="289"/>
      <c r="I304" s="289"/>
      <c r="J304" s="289"/>
      <c r="K304" s="289"/>
      <c r="L304" s="289"/>
      <c r="M304" s="289"/>
      <c r="N304" s="289"/>
      <c r="O304" s="289"/>
      <c r="P304" s="289"/>
      <c r="Q304" s="289"/>
      <c r="R304" s="289"/>
      <c r="S304" s="289"/>
      <c r="T304" s="289"/>
      <c r="U304" s="289"/>
      <c r="V304" s="289"/>
      <c r="W304" s="289"/>
      <c r="X304" s="289"/>
      <c r="Y304" s="413"/>
      <c r="Z304" s="414"/>
      <c r="AA304" s="414"/>
      <c r="AB304" s="414"/>
      <c r="AC304" s="414"/>
      <c r="AD304" s="414"/>
      <c r="AE304" s="414"/>
      <c r="AF304" s="414"/>
      <c r="AG304" s="414"/>
      <c r="AH304" s="414"/>
      <c r="AI304" s="414"/>
      <c r="AJ304" s="414"/>
      <c r="AK304" s="414"/>
      <c r="AL304" s="414"/>
      <c r="AM304" s="295"/>
    </row>
    <row r="305" spans="2:39" ht="16" hidden="1" outlineLevel="1">
      <c r="B305" s="317"/>
      <c r="C305" s="287"/>
      <c r="D305" s="287"/>
      <c r="E305" s="287"/>
      <c r="F305" s="287"/>
      <c r="G305" s="287"/>
      <c r="H305" s="287"/>
      <c r="I305" s="287"/>
      <c r="J305" s="287"/>
      <c r="K305" s="287"/>
      <c r="L305" s="287"/>
      <c r="M305" s="287"/>
      <c r="N305" s="288"/>
      <c r="O305" s="287"/>
      <c r="P305" s="287"/>
      <c r="Q305" s="287"/>
      <c r="R305" s="287"/>
      <c r="S305" s="287"/>
      <c r="T305" s="287"/>
      <c r="U305" s="287"/>
      <c r="V305" s="287"/>
      <c r="W305" s="287"/>
      <c r="X305" s="287"/>
      <c r="Y305" s="405"/>
      <c r="Z305" s="405"/>
      <c r="AA305" s="405"/>
      <c r="AB305" s="405"/>
      <c r="AC305" s="405"/>
      <c r="AD305" s="405"/>
      <c r="AE305" s="405"/>
      <c r="AF305" s="405"/>
      <c r="AG305" s="405"/>
      <c r="AH305" s="405"/>
      <c r="AI305" s="405"/>
      <c r="AJ305" s="405"/>
      <c r="AK305" s="405"/>
      <c r="AL305" s="405"/>
      <c r="AM305" s="290"/>
    </row>
    <row r="306" spans="2:39" ht="16" hidden="1" outlineLevel="1">
      <c r="B306" s="511"/>
      <c r="C306" s="289"/>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06"/>
      <c r="Z306" s="401"/>
      <c r="AA306" s="401"/>
      <c r="AB306" s="401"/>
      <c r="AC306" s="401"/>
      <c r="AD306" s="401"/>
      <c r="AE306" s="401"/>
      <c r="AF306" s="406"/>
      <c r="AG306" s="406"/>
      <c r="AH306" s="406"/>
      <c r="AI306" s="406"/>
      <c r="AJ306" s="406"/>
      <c r="AK306" s="406"/>
      <c r="AL306" s="406"/>
      <c r="AM306" s="294"/>
    </row>
    <row r="307" spans="2:39" ht="16" hidden="1" outlineLevel="1">
      <c r="B307" s="292"/>
      <c r="C307" s="289"/>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402"/>
      <c r="Z307" s="402"/>
      <c r="AA307" s="402"/>
      <c r="AB307" s="402"/>
      <c r="AC307" s="402"/>
      <c r="AD307" s="402"/>
      <c r="AE307" s="402"/>
      <c r="AF307" s="402"/>
      <c r="AG307" s="402"/>
      <c r="AH307" s="402"/>
      <c r="AI307" s="402"/>
      <c r="AJ307" s="402"/>
      <c r="AK307" s="402"/>
      <c r="AL307" s="402"/>
      <c r="AM307" s="309"/>
    </row>
    <row r="308" spans="2:39" ht="16" hidden="1" outlineLevel="1">
      <c r="B308" s="308"/>
      <c r="C308" s="310"/>
      <c r="D308" s="289"/>
      <c r="E308" s="289"/>
      <c r="F308" s="289"/>
      <c r="G308" s="289"/>
      <c r="H308" s="289"/>
      <c r="I308" s="289"/>
      <c r="J308" s="289"/>
      <c r="K308" s="289"/>
      <c r="L308" s="289"/>
      <c r="M308" s="289"/>
      <c r="N308" s="289"/>
      <c r="O308" s="289"/>
      <c r="P308" s="289"/>
      <c r="Q308" s="289"/>
      <c r="R308" s="289"/>
      <c r="S308" s="289"/>
      <c r="T308" s="289"/>
      <c r="U308" s="289"/>
      <c r="V308" s="289"/>
      <c r="W308" s="289"/>
      <c r="X308" s="289"/>
      <c r="Y308" s="407"/>
      <c r="Z308" s="407"/>
      <c r="AA308" s="407"/>
      <c r="AB308" s="407"/>
      <c r="AC308" s="407"/>
      <c r="AD308" s="407"/>
      <c r="AE308" s="407"/>
      <c r="AF308" s="407"/>
      <c r="AG308" s="407"/>
      <c r="AH308" s="407"/>
      <c r="AI308" s="407"/>
      <c r="AJ308" s="407"/>
      <c r="AK308" s="407"/>
      <c r="AL308" s="407"/>
      <c r="AM308" s="311"/>
    </row>
    <row r="309" spans="2:39" ht="16" hidden="1" outlineLevel="1">
      <c r="B309" s="511"/>
      <c r="C309" s="289"/>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06"/>
      <c r="Z309" s="401"/>
      <c r="AA309" s="401"/>
      <c r="AB309" s="401"/>
      <c r="AC309" s="401"/>
      <c r="AD309" s="401"/>
      <c r="AE309" s="401"/>
      <c r="AF309" s="406"/>
      <c r="AG309" s="406"/>
      <c r="AH309" s="406"/>
      <c r="AI309" s="406"/>
      <c r="AJ309" s="406"/>
      <c r="AK309" s="406"/>
      <c r="AL309" s="406"/>
      <c r="AM309" s="294"/>
    </row>
    <row r="310" spans="2:39" ht="16" hidden="1" outlineLevel="1">
      <c r="B310" s="292"/>
      <c r="C310" s="289"/>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402"/>
      <c r="Z310" s="402"/>
      <c r="AA310" s="402"/>
      <c r="AB310" s="402"/>
      <c r="AC310" s="402"/>
      <c r="AD310" s="402"/>
      <c r="AE310" s="402"/>
      <c r="AF310" s="402"/>
      <c r="AG310" s="402"/>
      <c r="AH310" s="402"/>
      <c r="AI310" s="402"/>
      <c r="AJ310" s="402"/>
      <c r="AK310" s="402"/>
      <c r="AL310" s="402"/>
      <c r="AM310" s="309"/>
    </row>
    <row r="311" spans="2:39" ht="16" hidden="1" outlineLevel="1">
      <c r="B311" s="312"/>
      <c r="C311" s="310"/>
      <c r="D311" s="289"/>
      <c r="E311" s="289"/>
      <c r="F311" s="289"/>
      <c r="G311" s="289"/>
      <c r="H311" s="289"/>
      <c r="I311" s="289"/>
      <c r="J311" s="289"/>
      <c r="K311" s="289"/>
      <c r="L311" s="289"/>
      <c r="M311" s="289"/>
      <c r="N311" s="289"/>
      <c r="O311" s="289"/>
      <c r="P311" s="289"/>
      <c r="Q311" s="289"/>
      <c r="R311" s="289"/>
      <c r="S311" s="289"/>
      <c r="T311" s="289"/>
      <c r="U311" s="289"/>
      <c r="V311" s="289"/>
      <c r="W311" s="289"/>
      <c r="X311" s="289"/>
      <c r="Y311" s="407"/>
      <c r="Z311" s="408"/>
      <c r="AA311" s="407"/>
      <c r="AB311" s="407"/>
      <c r="AC311" s="407"/>
      <c r="AD311" s="407"/>
      <c r="AE311" s="407"/>
      <c r="AF311" s="407"/>
      <c r="AG311" s="407"/>
      <c r="AH311" s="407"/>
      <c r="AI311" s="407"/>
      <c r="AJ311" s="407"/>
      <c r="AK311" s="407"/>
      <c r="AL311" s="407"/>
      <c r="AM311" s="311"/>
    </row>
    <row r="312" spans="2:39" ht="16" hidden="1" outlineLevel="1">
      <c r="B312" s="511"/>
      <c r="C312" s="289"/>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06"/>
      <c r="Z312" s="401"/>
      <c r="AA312" s="401"/>
      <c r="AB312" s="401"/>
      <c r="AC312" s="401"/>
      <c r="AD312" s="401"/>
      <c r="AE312" s="401"/>
      <c r="AF312" s="406"/>
      <c r="AG312" s="406"/>
      <c r="AH312" s="406"/>
      <c r="AI312" s="406"/>
      <c r="AJ312" s="406"/>
      <c r="AK312" s="406"/>
      <c r="AL312" s="406"/>
      <c r="AM312" s="294"/>
    </row>
    <row r="313" spans="2:39" ht="16" hidden="1" outlineLevel="1">
      <c r="B313" s="292"/>
      <c r="C313" s="289"/>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402"/>
      <c r="Z313" s="402"/>
      <c r="AA313" s="402"/>
      <c r="AB313" s="402"/>
      <c r="AC313" s="402"/>
      <c r="AD313" s="402"/>
      <c r="AE313" s="402"/>
      <c r="AF313" s="402"/>
      <c r="AG313" s="402"/>
      <c r="AH313" s="402"/>
      <c r="AI313" s="402"/>
      <c r="AJ313" s="402"/>
      <c r="AK313" s="402"/>
      <c r="AL313" s="402"/>
      <c r="AM313" s="309"/>
    </row>
    <row r="314" spans="2:39" ht="16" hidden="1" outlineLevel="1">
      <c r="B314" s="312"/>
      <c r="C314" s="310"/>
      <c r="D314" s="314"/>
      <c r="E314" s="314"/>
      <c r="F314" s="314"/>
      <c r="G314" s="314"/>
      <c r="H314" s="314"/>
      <c r="I314" s="314"/>
      <c r="J314" s="314"/>
      <c r="K314" s="314"/>
      <c r="L314" s="314"/>
      <c r="M314" s="314"/>
      <c r="N314" s="289"/>
      <c r="O314" s="314"/>
      <c r="P314" s="314"/>
      <c r="Q314" s="314"/>
      <c r="R314" s="314"/>
      <c r="S314" s="314"/>
      <c r="T314" s="314"/>
      <c r="U314" s="314"/>
      <c r="V314" s="314"/>
      <c r="W314" s="314"/>
      <c r="X314" s="314"/>
      <c r="Y314" s="407"/>
      <c r="Z314" s="408"/>
      <c r="AA314" s="407"/>
      <c r="AB314" s="407"/>
      <c r="AC314" s="407"/>
      <c r="AD314" s="407"/>
      <c r="AE314" s="407"/>
      <c r="AF314" s="407"/>
      <c r="AG314" s="407"/>
      <c r="AH314" s="407"/>
      <c r="AI314" s="407"/>
      <c r="AJ314" s="407"/>
      <c r="AK314" s="407"/>
      <c r="AL314" s="407"/>
      <c r="AM314" s="311"/>
    </row>
    <row r="315" spans="2:39" ht="16" hidden="1" outlineLevel="1">
      <c r="B315" s="511"/>
      <c r="C315" s="289"/>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06"/>
      <c r="Z315" s="401"/>
      <c r="AA315" s="401"/>
      <c r="AB315" s="401"/>
      <c r="AC315" s="401"/>
      <c r="AD315" s="401"/>
      <c r="AE315" s="401"/>
      <c r="AF315" s="406"/>
      <c r="AG315" s="406"/>
      <c r="AH315" s="406"/>
      <c r="AI315" s="406"/>
      <c r="AJ315" s="406"/>
      <c r="AK315" s="406"/>
      <c r="AL315" s="406"/>
      <c r="AM315" s="294"/>
    </row>
    <row r="316" spans="2:39" ht="16" hidden="1" outlineLevel="1">
      <c r="B316" s="292"/>
      <c r="C316" s="289"/>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402"/>
      <c r="Z316" s="402"/>
      <c r="AA316" s="402"/>
      <c r="AB316" s="402"/>
      <c r="AC316" s="402"/>
      <c r="AD316" s="402"/>
      <c r="AE316" s="402"/>
      <c r="AF316" s="402"/>
      <c r="AG316" s="402"/>
      <c r="AH316" s="402"/>
      <c r="AI316" s="402"/>
      <c r="AJ316" s="402"/>
      <c r="AK316" s="402"/>
      <c r="AL316" s="402"/>
      <c r="AM316" s="309"/>
    </row>
    <row r="317" spans="2:39" ht="16" hidden="1" outlineLevel="1">
      <c r="B317" s="312"/>
      <c r="C317" s="310"/>
      <c r="D317" s="314"/>
      <c r="E317" s="314"/>
      <c r="F317" s="314"/>
      <c r="G317" s="314"/>
      <c r="H317" s="314"/>
      <c r="I317" s="314"/>
      <c r="J317" s="314"/>
      <c r="K317" s="314"/>
      <c r="L317" s="314"/>
      <c r="M317" s="314"/>
      <c r="N317" s="289"/>
      <c r="O317" s="314"/>
      <c r="P317" s="314"/>
      <c r="Q317" s="314"/>
      <c r="R317" s="314"/>
      <c r="S317" s="314"/>
      <c r="T317" s="314"/>
      <c r="U317" s="314"/>
      <c r="V317" s="314"/>
      <c r="W317" s="314"/>
      <c r="X317" s="314"/>
      <c r="Y317" s="407"/>
      <c r="Z317" s="407"/>
      <c r="AA317" s="407"/>
      <c r="AB317" s="407"/>
      <c r="AC317" s="407"/>
      <c r="AD317" s="407"/>
      <c r="AE317" s="407"/>
      <c r="AF317" s="407"/>
      <c r="AG317" s="407"/>
      <c r="AH317" s="407"/>
      <c r="AI317" s="407"/>
      <c r="AJ317" s="407"/>
      <c r="AK317" s="407"/>
      <c r="AL317" s="407"/>
      <c r="AM317" s="311"/>
    </row>
    <row r="318" spans="2:39" ht="16" hidden="1" outlineLevel="1">
      <c r="B318" s="511"/>
      <c r="C318" s="289"/>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06"/>
      <c r="Z318" s="401"/>
      <c r="AA318" s="401"/>
      <c r="AB318" s="401"/>
      <c r="AC318" s="401"/>
      <c r="AD318" s="401"/>
      <c r="AE318" s="401"/>
      <c r="AF318" s="406"/>
      <c r="AG318" s="406"/>
      <c r="AH318" s="406"/>
      <c r="AI318" s="406"/>
      <c r="AJ318" s="406"/>
      <c r="AK318" s="406"/>
      <c r="AL318" s="406"/>
      <c r="AM318" s="294"/>
    </row>
    <row r="319" spans="2:39" ht="16" hidden="1" outlineLevel="1">
      <c r="B319" s="292"/>
      <c r="C319" s="289"/>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402"/>
      <c r="Z319" s="402"/>
      <c r="AA319" s="402"/>
      <c r="AB319" s="402"/>
      <c r="AC319" s="402"/>
      <c r="AD319" s="402"/>
      <c r="AE319" s="402"/>
      <c r="AF319" s="402"/>
      <c r="AG319" s="402"/>
      <c r="AH319" s="402"/>
      <c r="AI319" s="402"/>
      <c r="AJ319" s="402"/>
      <c r="AK319" s="402"/>
      <c r="AL319" s="402"/>
      <c r="AM319" s="309"/>
    </row>
    <row r="320" spans="2:39" ht="16" hidden="1" outlineLevel="1">
      <c r="B320" s="312"/>
      <c r="C320" s="310"/>
      <c r="D320" s="314"/>
      <c r="E320" s="314"/>
      <c r="F320" s="314"/>
      <c r="G320" s="314"/>
      <c r="H320" s="314"/>
      <c r="I320" s="314"/>
      <c r="J320" s="314"/>
      <c r="K320" s="314"/>
      <c r="L320" s="314"/>
      <c r="M320" s="314"/>
      <c r="N320" s="289"/>
      <c r="O320" s="314"/>
      <c r="P320" s="314"/>
      <c r="Q320" s="314"/>
      <c r="R320" s="314"/>
      <c r="S320" s="314"/>
      <c r="T320" s="314"/>
      <c r="U320" s="314"/>
      <c r="V320" s="314"/>
      <c r="W320" s="314"/>
      <c r="X320" s="314"/>
      <c r="Y320" s="407"/>
      <c r="Z320" s="408"/>
      <c r="AA320" s="407"/>
      <c r="AB320" s="407"/>
      <c r="AC320" s="407"/>
      <c r="AD320" s="407"/>
      <c r="AE320" s="407"/>
      <c r="AF320" s="407"/>
      <c r="AG320" s="407"/>
      <c r="AH320" s="407"/>
      <c r="AI320" s="407"/>
      <c r="AJ320" s="407"/>
      <c r="AK320" s="407"/>
      <c r="AL320" s="407"/>
      <c r="AM320" s="311"/>
    </row>
    <row r="321" spans="1:40" ht="16" hidden="1" outlineLevel="1">
      <c r="B321" s="286"/>
      <c r="C321" s="287"/>
      <c r="D321" s="287"/>
      <c r="E321" s="287"/>
      <c r="F321" s="287"/>
      <c r="G321" s="287"/>
      <c r="H321" s="287"/>
      <c r="I321" s="287"/>
      <c r="J321" s="287"/>
      <c r="K321" s="287"/>
      <c r="L321" s="287"/>
      <c r="M321" s="287"/>
      <c r="N321" s="288"/>
      <c r="O321" s="287"/>
      <c r="P321" s="287"/>
      <c r="Q321" s="287"/>
      <c r="R321" s="287"/>
      <c r="S321" s="287"/>
      <c r="T321" s="287"/>
      <c r="U321" s="287"/>
      <c r="V321" s="287"/>
      <c r="W321" s="287"/>
      <c r="X321" s="287"/>
      <c r="Y321" s="405"/>
      <c r="Z321" s="405"/>
      <c r="AA321" s="405"/>
      <c r="AB321" s="405"/>
      <c r="AC321" s="405"/>
      <c r="AD321" s="405"/>
      <c r="AE321" s="405"/>
      <c r="AF321" s="405"/>
      <c r="AG321" s="405"/>
      <c r="AH321" s="405"/>
      <c r="AI321" s="405"/>
      <c r="AJ321" s="405"/>
      <c r="AK321" s="405"/>
      <c r="AL321" s="405"/>
      <c r="AM321" s="290"/>
    </row>
    <row r="322" spans="1:40" ht="16" hidden="1" outlineLevel="1">
      <c r="B322" s="511"/>
      <c r="C322" s="289"/>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417"/>
      <c r="Z322" s="401"/>
      <c r="AA322" s="401"/>
      <c r="AB322" s="401"/>
      <c r="AC322" s="401"/>
      <c r="AD322" s="401"/>
      <c r="AE322" s="401"/>
      <c r="AF322" s="406"/>
      <c r="AG322" s="406"/>
      <c r="AH322" s="406"/>
      <c r="AI322" s="406"/>
      <c r="AJ322" s="406"/>
      <c r="AK322" s="406"/>
      <c r="AL322" s="406"/>
      <c r="AM322" s="294"/>
    </row>
    <row r="323" spans="1:40" ht="16" hidden="1" outlineLevel="1">
      <c r="B323" s="292"/>
      <c r="C323" s="289"/>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402"/>
      <c r="Z323" s="402"/>
      <c r="AA323" s="402"/>
      <c r="AB323" s="402"/>
      <c r="AC323" s="402"/>
      <c r="AD323" s="402"/>
      <c r="AE323" s="402"/>
      <c r="AF323" s="402"/>
      <c r="AG323" s="402"/>
      <c r="AH323" s="402"/>
      <c r="AI323" s="402"/>
      <c r="AJ323" s="402"/>
      <c r="AK323" s="402"/>
      <c r="AL323" s="402"/>
      <c r="AM323" s="295"/>
    </row>
    <row r="324" spans="1:40" ht="16" hidden="1" outlineLevel="1">
      <c r="B324" s="313"/>
      <c r="C324" s="303"/>
      <c r="D324" s="289"/>
      <c r="E324" s="289"/>
      <c r="F324" s="289"/>
      <c r="G324" s="289"/>
      <c r="H324" s="289"/>
      <c r="I324" s="289"/>
      <c r="J324" s="289"/>
      <c r="K324" s="289"/>
      <c r="L324" s="289"/>
      <c r="M324" s="289"/>
      <c r="N324" s="289"/>
      <c r="O324" s="289"/>
      <c r="P324" s="289"/>
      <c r="Q324" s="289"/>
      <c r="R324" s="289"/>
      <c r="S324" s="289"/>
      <c r="T324" s="289"/>
      <c r="U324" s="289"/>
      <c r="V324" s="289"/>
      <c r="W324" s="289"/>
      <c r="X324" s="289"/>
      <c r="Y324" s="403"/>
      <c r="Z324" s="412"/>
      <c r="AA324" s="412"/>
      <c r="AB324" s="412"/>
      <c r="AC324" s="412"/>
      <c r="AD324" s="412"/>
      <c r="AE324" s="412"/>
      <c r="AF324" s="412"/>
      <c r="AG324" s="412"/>
      <c r="AH324" s="412"/>
      <c r="AI324" s="412"/>
      <c r="AJ324" s="412"/>
      <c r="AK324" s="412"/>
      <c r="AL324" s="412"/>
      <c r="AM324" s="304"/>
    </row>
    <row r="325" spans="1:40" ht="16" hidden="1" outlineLevel="1">
      <c r="B325" s="511"/>
      <c r="C325" s="289"/>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01"/>
      <c r="Z325" s="401"/>
      <c r="AA325" s="401"/>
      <c r="AB325" s="401"/>
      <c r="AC325" s="401"/>
      <c r="AD325" s="401"/>
      <c r="AE325" s="401"/>
      <c r="AF325" s="406"/>
      <c r="AG325" s="406"/>
      <c r="AH325" s="406"/>
      <c r="AI325" s="406"/>
      <c r="AJ325" s="406"/>
      <c r="AK325" s="406"/>
      <c r="AL325" s="406"/>
      <c r="AM325" s="294"/>
    </row>
    <row r="326" spans="1:40" ht="16" hidden="1" outlineLevel="1">
      <c r="B326" s="292"/>
      <c r="C326" s="289"/>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402"/>
      <c r="Z326" s="402"/>
      <c r="AA326" s="402"/>
      <c r="AB326" s="402"/>
      <c r="AC326" s="402"/>
      <c r="AD326" s="402"/>
      <c r="AE326" s="402"/>
      <c r="AF326" s="402"/>
      <c r="AG326" s="402"/>
      <c r="AH326" s="402"/>
      <c r="AI326" s="402"/>
      <c r="AJ326" s="402"/>
      <c r="AK326" s="402"/>
      <c r="AL326" s="402"/>
      <c r="AM326" s="295"/>
    </row>
    <row r="327" spans="1:40" ht="16" hidden="1" outlineLevel="1">
      <c r="B327" s="313"/>
      <c r="C327" s="303"/>
      <c r="D327" s="289"/>
      <c r="E327" s="289"/>
      <c r="F327" s="289"/>
      <c r="G327" s="289"/>
      <c r="H327" s="289"/>
      <c r="I327" s="289"/>
      <c r="J327" s="289"/>
      <c r="K327" s="289"/>
      <c r="L327" s="289"/>
      <c r="M327" s="289"/>
      <c r="N327" s="289"/>
      <c r="O327" s="289"/>
      <c r="P327" s="289"/>
      <c r="Q327" s="289"/>
      <c r="R327" s="289"/>
      <c r="S327" s="289"/>
      <c r="T327" s="289"/>
      <c r="U327" s="289"/>
      <c r="V327" s="289"/>
      <c r="W327" s="289"/>
      <c r="X327" s="289"/>
      <c r="Y327" s="413"/>
      <c r="Z327" s="413"/>
      <c r="AA327" s="403"/>
      <c r="AB327" s="403"/>
      <c r="AC327" s="403"/>
      <c r="AD327" s="403"/>
      <c r="AE327" s="403"/>
      <c r="AF327" s="403"/>
      <c r="AG327" s="403"/>
      <c r="AH327" s="403"/>
      <c r="AI327" s="403"/>
      <c r="AJ327" s="403"/>
      <c r="AK327" s="403"/>
      <c r="AL327" s="403"/>
      <c r="AM327" s="304"/>
    </row>
    <row r="328" spans="1:40" ht="16" hidden="1" outlineLevel="1">
      <c r="B328" s="511"/>
      <c r="C328" s="289"/>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01"/>
      <c r="Z328" s="401"/>
      <c r="AA328" s="401"/>
      <c r="AB328" s="401"/>
      <c r="AC328" s="401"/>
      <c r="AD328" s="401"/>
      <c r="AE328" s="401"/>
      <c r="AF328" s="406"/>
      <c r="AG328" s="406"/>
      <c r="AH328" s="406"/>
      <c r="AI328" s="406"/>
      <c r="AJ328" s="406"/>
      <c r="AK328" s="406"/>
      <c r="AL328" s="406"/>
      <c r="AM328" s="294"/>
    </row>
    <row r="329" spans="1:40" ht="16" hidden="1" outlineLevel="1">
      <c r="B329" s="292"/>
      <c r="C329" s="289"/>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402"/>
      <c r="Z329" s="402"/>
      <c r="AA329" s="402"/>
      <c r="AB329" s="402"/>
      <c r="AC329" s="402"/>
      <c r="AD329" s="402"/>
      <c r="AE329" s="402"/>
      <c r="AF329" s="402"/>
      <c r="AG329" s="402"/>
      <c r="AH329" s="402"/>
      <c r="AI329" s="402"/>
      <c r="AJ329" s="402"/>
      <c r="AK329" s="402"/>
      <c r="AL329" s="402"/>
      <c r="AM329" s="304"/>
    </row>
    <row r="330" spans="1:40" ht="16" hidden="1" outlineLevel="1">
      <c r="B330" s="313"/>
      <c r="C330" s="303"/>
      <c r="D330" s="289"/>
      <c r="E330" s="289"/>
      <c r="F330" s="289"/>
      <c r="G330" s="289"/>
      <c r="H330" s="289"/>
      <c r="I330" s="289"/>
      <c r="J330" s="289"/>
      <c r="K330" s="289"/>
      <c r="L330" s="289"/>
      <c r="M330" s="289"/>
      <c r="N330" s="289"/>
      <c r="O330" s="289"/>
      <c r="P330" s="289"/>
      <c r="Q330" s="289"/>
      <c r="R330" s="289"/>
      <c r="S330" s="289"/>
      <c r="T330" s="289"/>
      <c r="U330" s="289"/>
      <c r="V330" s="289"/>
      <c r="W330" s="289"/>
      <c r="X330" s="289"/>
      <c r="Y330" s="403"/>
      <c r="Z330" s="403"/>
      <c r="AA330" s="403"/>
      <c r="AB330" s="403"/>
      <c r="AC330" s="403"/>
      <c r="AD330" s="403"/>
      <c r="AE330" s="403"/>
      <c r="AF330" s="403"/>
      <c r="AG330" s="403"/>
      <c r="AH330" s="403"/>
      <c r="AI330" s="403"/>
      <c r="AJ330" s="403"/>
      <c r="AK330" s="403"/>
      <c r="AL330" s="403"/>
      <c r="AM330" s="304"/>
    </row>
    <row r="331" spans="1:40" ht="16" hidden="1" outlineLevel="1">
      <c r="B331" s="286"/>
      <c r="C331" s="287"/>
      <c r="D331" s="288"/>
      <c r="E331" s="288"/>
      <c r="F331" s="288"/>
      <c r="G331" s="288"/>
      <c r="H331" s="288"/>
      <c r="I331" s="288"/>
      <c r="J331" s="288"/>
      <c r="K331" s="288"/>
      <c r="L331" s="288"/>
      <c r="M331" s="288"/>
      <c r="N331" s="288"/>
      <c r="O331" s="288"/>
      <c r="P331" s="287"/>
      <c r="Q331" s="287"/>
      <c r="R331" s="287"/>
      <c r="S331" s="287"/>
      <c r="T331" s="287"/>
      <c r="U331" s="287"/>
      <c r="V331" s="287"/>
      <c r="W331" s="287"/>
      <c r="X331" s="287"/>
      <c r="Y331" s="405"/>
      <c r="Z331" s="405"/>
      <c r="AA331" s="405"/>
      <c r="AB331" s="405"/>
      <c r="AC331" s="405"/>
      <c r="AD331" s="405"/>
      <c r="AE331" s="405"/>
      <c r="AF331" s="405"/>
      <c r="AG331" s="405"/>
      <c r="AH331" s="405"/>
      <c r="AI331" s="405"/>
      <c r="AJ331" s="405"/>
      <c r="AK331" s="405"/>
      <c r="AL331" s="405"/>
      <c r="AM331" s="290"/>
    </row>
    <row r="332" spans="1:40" ht="16" hidden="1" outlineLevel="1">
      <c r="B332" s="313"/>
      <c r="C332" s="289"/>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401"/>
      <c r="Z332" s="401"/>
      <c r="AA332" s="401"/>
      <c r="AB332" s="401"/>
      <c r="AC332" s="401"/>
      <c r="AD332" s="401"/>
      <c r="AE332" s="401"/>
      <c r="AF332" s="401"/>
      <c r="AG332" s="401"/>
      <c r="AH332" s="401"/>
      <c r="AI332" s="401"/>
      <c r="AJ332" s="401"/>
      <c r="AK332" s="401"/>
      <c r="AL332" s="401"/>
      <c r="AM332" s="294"/>
    </row>
    <row r="333" spans="1:40" ht="16" hidden="1" outlineLevel="1">
      <c r="B333" s="292"/>
      <c r="C333" s="289"/>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402"/>
      <c r="Z333" s="402"/>
      <c r="AA333" s="402"/>
      <c r="AB333" s="402"/>
      <c r="AC333" s="402"/>
      <c r="AD333" s="402"/>
      <c r="AE333" s="402"/>
      <c r="AF333" s="402"/>
      <c r="AG333" s="402"/>
      <c r="AH333" s="402"/>
      <c r="AI333" s="402"/>
      <c r="AJ333" s="402"/>
      <c r="AK333" s="402"/>
      <c r="AL333" s="402"/>
      <c r="AM333" s="295"/>
    </row>
    <row r="334" spans="1:40" ht="16" hidden="1" outlineLevel="1">
      <c r="A334" s="514"/>
      <c r="B334" s="313"/>
      <c r="C334" s="303"/>
      <c r="D334" s="289"/>
      <c r="E334" s="289"/>
      <c r="F334" s="289"/>
      <c r="G334" s="289"/>
      <c r="H334" s="289"/>
      <c r="I334" s="289"/>
      <c r="J334" s="289"/>
      <c r="K334" s="289"/>
      <c r="L334" s="289"/>
      <c r="M334" s="289"/>
      <c r="N334" s="459"/>
      <c r="O334" s="289"/>
      <c r="P334" s="289"/>
      <c r="Q334" s="289"/>
      <c r="R334" s="289"/>
      <c r="S334" s="289"/>
      <c r="T334" s="289"/>
      <c r="U334" s="289"/>
      <c r="V334" s="289"/>
      <c r="W334" s="289"/>
      <c r="X334" s="289"/>
      <c r="Y334" s="403"/>
      <c r="Z334" s="403"/>
      <c r="AA334" s="403"/>
      <c r="AB334" s="403"/>
      <c r="AC334" s="403"/>
      <c r="AD334" s="403"/>
      <c r="AE334" s="403"/>
      <c r="AF334" s="403"/>
      <c r="AG334" s="403"/>
      <c r="AH334" s="403"/>
      <c r="AI334" s="403"/>
      <c r="AJ334" s="403"/>
      <c r="AK334" s="403"/>
      <c r="AL334" s="403"/>
      <c r="AM334" s="299"/>
      <c r="AN334" s="620"/>
    </row>
    <row r="335" spans="1:40" s="307" customFormat="1" ht="16" hidden="1" outlineLevel="1">
      <c r="A335" s="514"/>
      <c r="B335" s="286"/>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403"/>
      <c r="Z335" s="403"/>
      <c r="AA335" s="403"/>
      <c r="AB335" s="403"/>
      <c r="AC335" s="403"/>
      <c r="AD335" s="403"/>
      <c r="AE335" s="407"/>
      <c r="AF335" s="407"/>
      <c r="AG335" s="407"/>
      <c r="AH335" s="407"/>
      <c r="AI335" s="407"/>
      <c r="AJ335" s="407"/>
      <c r="AK335" s="407"/>
      <c r="AL335" s="407"/>
      <c r="AM335" s="508"/>
      <c r="AN335" s="621"/>
    </row>
    <row r="336" spans="1:40" ht="16" hidden="1" outlineLevel="1">
      <c r="B336" s="292"/>
      <c r="C336" s="289"/>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401"/>
      <c r="Z336" s="401"/>
      <c r="AA336" s="401"/>
      <c r="AB336" s="401"/>
      <c r="AC336" s="401"/>
      <c r="AD336" s="401"/>
      <c r="AE336" s="401"/>
      <c r="AF336" s="401"/>
      <c r="AG336" s="401"/>
      <c r="AH336" s="401"/>
      <c r="AI336" s="401"/>
      <c r="AJ336" s="401"/>
      <c r="AK336" s="401"/>
      <c r="AL336" s="401"/>
      <c r="AM336" s="294"/>
    </row>
    <row r="337" spans="1:39" ht="16" hidden="1" outlineLevel="1">
      <c r="B337" s="292"/>
      <c r="C337" s="289"/>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02"/>
      <c r="Z337" s="402"/>
      <c r="AA337" s="402"/>
      <c r="AB337" s="402"/>
      <c r="AC337" s="402"/>
      <c r="AD337" s="402"/>
      <c r="AE337" s="402"/>
      <c r="AF337" s="402"/>
      <c r="AG337" s="402"/>
      <c r="AH337" s="402"/>
      <c r="AI337" s="402"/>
      <c r="AJ337" s="402"/>
      <c r="AK337" s="402"/>
      <c r="AL337" s="402"/>
      <c r="AM337" s="295"/>
    </row>
    <row r="338" spans="1:39" ht="16" hidden="1" outlineLevel="1">
      <c r="B338" s="313"/>
      <c r="C338" s="303"/>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403"/>
      <c r="Z338" s="403"/>
      <c r="AA338" s="403"/>
      <c r="AB338" s="403"/>
      <c r="AC338" s="403"/>
      <c r="AD338" s="403"/>
      <c r="AE338" s="403"/>
      <c r="AF338" s="403"/>
      <c r="AG338" s="403"/>
      <c r="AH338" s="403"/>
      <c r="AI338" s="403"/>
      <c r="AJ338" s="403"/>
      <c r="AK338" s="403"/>
      <c r="AL338" s="403"/>
      <c r="AM338" s="304"/>
    </row>
    <row r="339" spans="1:39" s="281" customFormat="1" ht="16" hidden="1" outlineLevel="1">
      <c r="A339" s="513"/>
      <c r="B339" s="322"/>
      <c r="C339" s="289"/>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401"/>
      <c r="Z339" s="401"/>
      <c r="AA339" s="401"/>
      <c r="AB339" s="401"/>
      <c r="AC339" s="401"/>
      <c r="AD339" s="401"/>
      <c r="AE339" s="401"/>
      <c r="AF339" s="401"/>
      <c r="AG339" s="401"/>
      <c r="AH339" s="401"/>
      <c r="AI339" s="401"/>
      <c r="AJ339" s="401"/>
      <c r="AK339" s="401"/>
      <c r="AL339" s="401"/>
      <c r="AM339" s="294"/>
    </row>
    <row r="340" spans="1:39" s="281" customFormat="1" ht="16" hidden="1" outlineLevel="1">
      <c r="A340" s="513"/>
      <c r="B340" s="322"/>
      <c r="C340" s="289"/>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402"/>
      <c r="Z340" s="402"/>
      <c r="AA340" s="402"/>
      <c r="AB340" s="402"/>
      <c r="AC340" s="402"/>
      <c r="AD340" s="402"/>
      <c r="AE340" s="402"/>
      <c r="AF340" s="402"/>
      <c r="AG340" s="402"/>
      <c r="AH340" s="402"/>
      <c r="AI340" s="402"/>
      <c r="AJ340" s="402"/>
      <c r="AK340" s="402"/>
      <c r="AL340" s="402"/>
      <c r="AM340" s="295"/>
    </row>
    <row r="341" spans="1:39" s="281" customFormat="1" ht="16" hidden="1" outlineLevel="1">
      <c r="A341" s="513"/>
      <c r="B341" s="322"/>
      <c r="C341" s="289"/>
      <c r="D341" s="289"/>
      <c r="E341" s="289"/>
      <c r="F341" s="289"/>
      <c r="G341" s="289"/>
      <c r="H341" s="289"/>
      <c r="I341" s="289"/>
      <c r="J341" s="289"/>
      <c r="K341" s="289"/>
      <c r="L341" s="289"/>
      <c r="M341" s="289"/>
      <c r="N341" s="289"/>
      <c r="O341" s="289"/>
      <c r="P341" s="289"/>
      <c r="Q341" s="289"/>
      <c r="R341" s="289"/>
      <c r="S341" s="289"/>
      <c r="T341" s="289"/>
      <c r="U341" s="289"/>
      <c r="V341" s="289"/>
      <c r="W341" s="289"/>
      <c r="X341" s="289"/>
      <c r="Y341" s="403"/>
      <c r="Z341" s="403"/>
      <c r="AA341" s="403"/>
      <c r="AB341" s="403"/>
      <c r="AC341" s="403"/>
      <c r="AD341" s="403"/>
      <c r="AE341" s="407"/>
      <c r="AF341" s="407"/>
      <c r="AG341" s="407"/>
      <c r="AH341" s="407"/>
      <c r="AI341" s="407"/>
      <c r="AJ341" s="407"/>
      <c r="AK341" s="407"/>
      <c r="AL341" s="407"/>
      <c r="AM341" s="311"/>
    </row>
    <row r="342" spans="1:39" ht="16" hidden="1" outlineLevel="1">
      <c r="B342" s="510"/>
      <c r="C342" s="318"/>
      <c r="D342" s="288"/>
      <c r="E342" s="287"/>
      <c r="F342" s="287"/>
      <c r="G342" s="287"/>
      <c r="H342" s="287"/>
      <c r="I342" s="287"/>
      <c r="J342" s="287"/>
      <c r="K342" s="287"/>
      <c r="L342" s="287"/>
      <c r="M342" s="287"/>
      <c r="N342" s="288"/>
      <c r="O342" s="287"/>
      <c r="P342" s="287"/>
      <c r="Q342" s="287"/>
      <c r="R342" s="287"/>
      <c r="S342" s="287"/>
      <c r="T342" s="287"/>
      <c r="U342" s="287"/>
      <c r="V342" s="287"/>
      <c r="W342" s="287"/>
      <c r="X342" s="287"/>
      <c r="Y342" s="405"/>
      <c r="Z342" s="405"/>
      <c r="AA342" s="405"/>
      <c r="AB342" s="405"/>
      <c r="AC342" s="405"/>
      <c r="AD342" s="405"/>
      <c r="AE342" s="405"/>
      <c r="AF342" s="405"/>
      <c r="AG342" s="405"/>
      <c r="AH342" s="405"/>
      <c r="AI342" s="405"/>
      <c r="AJ342" s="405"/>
      <c r="AK342" s="405"/>
      <c r="AL342" s="405"/>
      <c r="AM342" s="290"/>
    </row>
    <row r="343" spans="1:39" ht="16" hidden="1" outlineLevel="1">
      <c r="B343" s="511"/>
      <c r="C343" s="289"/>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17"/>
      <c r="Z343" s="401"/>
      <c r="AA343" s="401"/>
      <c r="AB343" s="401"/>
      <c r="AC343" s="401"/>
      <c r="AD343" s="401"/>
      <c r="AE343" s="401"/>
      <c r="AF343" s="406"/>
      <c r="AG343" s="406"/>
      <c r="AH343" s="406"/>
      <c r="AI343" s="406"/>
      <c r="AJ343" s="406"/>
      <c r="AK343" s="406"/>
      <c r="AL343" s="406"/>
      <c r="AM343" s="294"/>
    </row>
    <row r="344" spans="1:39" ht="16" hidden="1" outlineLevel="1">
      <c r="B344" s="292"/>
      <c r="C344" s="289"/>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02"/>
      <c r="Z344" s="402"/>
      <c r="AA344" s="402"/>
      <c r="AB344" s="402"/>
      <c r="AC344" s="402"/>
      <c r="AD344" s="402"/>
      <c r="AE344" s="402"/>
      <c r="AF344" s="402"/>
      <c r="AG344" s="402"/>
      <c r="AH344" s="402"/>
      <c r="AI344" s="402"/>
      <c r="AJ344" s="402"/>
      <c r="AK344" s="402"/>
      <c r="AL344" s="402"/>
      <c r="AM344" s="304"/>
    </row>
    <row r="345" spans="1:39" ht="16" hidden="1" outlineLevel="1">
      <c r="B345" s="292"/>
      <c r="C345" s="289"/>
      <c r="D345" s="289"/>
      <c r="E345" s="289"/>
      <c r="F345" s="289"/>
      <c r="G345" s="289"/>
      <c r="H345" s="289"/>
      <c r="I345" s="289"/>
      <c r="J345" s="289"/>
      <c r="K345" s="289"/>
      <c r="L345" s="289"/>
      <c r="M345" s="289"/>
      <c r="N345" s="289"/>
      <c r="O345" s="289"/>
      <c r="P345" s="289"/>
      <c r="Q345" s="289"/>
      <c r="R345" s="289"/>
      <c r="S345" s="289"/>
      <c r="T345" s="289"/>
      <c r="U345" s="289"/>
      <c r="V345" s="289"/>
      <c r="W345" s="289"/>
      <c r="X345" s="289"/>
      <c r="Y345" s="413"/>
      <c r="Z345" s="416"/>
      <c r="AA345" s="416"/>
      <c r="AB345" s="416"/>
      <c r="AC345" s="416"/>
      <c r="AD345" s="416"/>
      <c r="AE345" s="416"/>
      <c r="AF345" s="416"/>
      <c r="AG345" s="416"/>
      <c r="AH345" s="416"/>
      <c r="AI345" s="416"/>
      <c r="AJ345" s="416"/>
      <c r="AK345" s="416"/>
      <c r="AL345" s="416"/>
      <c r="AM345" s="304"/>
    </row>
    <row r="346" spans="1:39" ht="16" hidden="1" outlineLevel="1">
      <c r="B346" s="511"/>
      <c r="C346" s="289"/>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7"/>
      <c r="Z346" s="401"/>
      <c r="AA346" s="401"/>
      <c r="AB346" s="401"/>
      <c r="AC346" s="401"/>
      <c r="AD346" s="401"/>
      <c r="AE346" s="401"/>
      <c r="AF346" s="406"/>
      <c r="AG346" s="406"/>
      <c r="AH346" s="406"/>
      <c r="AI346" s="406"/>
      <c r="AJ346" s="406"/>
      <c r="AK346" s="406"/>
      <c r="AL346" s="406"/>
      <c r="AM346" s="294"/>
    </row>
    <row r="347" spans="1:39" ht="16" hidden="1" outlineLevel="1">
      <c r="B347" s="292"/>
      <c r="C347" s="289"/>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02"/>
      <c r="Z347" s="402"/>
      <c r="AA347" s="402"/>
      <c r="AB347" s="402"/>
      <c r="AC347" s="402"/>
      <c r="AD347" s="402"/>
      <c r="AE347" s="402"/>
      <c r="AF347" s="402"/>
      <c r="AG347" s="402"/>
      <c r="AH347" s="402"/>
      <c r="AI347" s="402"/>
      <c r="AJ347" s="402"/>
      <c r="AK347" s="402"/>
      <c r="AL347" s="402"/>
      <c r="AM347" s="304"/>
    </row>
    <row r="348" spans="1:39" ht="16" hidden="1" outlineLevel="1">
      <c r="B348" s="320"/>
      <c r="C348" s="289"/>
      <c r="D348" s="289"/>
      <c r="E348" s="289"/>
      <c r="F348" s="289"/>
      <c r="G348" s="289"/>
      <c r="H348" s="289"/>
      <c r="I348" s="289"/>
      <c r="J348" s="289"/>
      <c r="K348" s="289"/>
      <c r="L348" s="289"/>
      <c r="M348" s="289"/>
      <c r="N348" s="289"/>
      <c r="O348" s="289"/>
      <c r="P348" s="289"/>
      <c r="Q348" s="289"/>
      <c r="R348" s="289"/>
      <c r="S348" s="289"/>
      <c r="T348" s="289"/>
      <c r="U348" s="289"/>
      <c r="V348" s="289"/>
      <c r="W348" s="289"/>
      <c r="X348" s="289"/>
      <c r="Y348" s="414"/>
      <c r="Z348" s="415"/>
      <c r="AA348" s="415"/>
      <c r="AB348" s="415"/>
      <c r="AC348" s="415"/>
      <c r="AD348" s="415"/>
      <c r="AE348" s="415"/>
      <c r="AF348" s="415"/>
      <c r="AG348" s="415"/>
      <c r="AH348" s="415"/>
      <c r="AI348" s="415"/>
      <c r="AJ348" s="415"/>
      <c r="AK348" s="415"/>
      <c r="AL348" s="415"/>
      <c r="AM348" s="295"/>
    </row>
    <row r="349" spans="1:39" ht="16" hidden="1" outlineLevel="1">
      <c r="B349" s="511"/>
      <c r="C349" s="289"/>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417"/>
      <c r="Z349" s="401"/>
      <c r="AA349" s="401"/>
      <c r="AB349" s="401"/>
      <c r="AC349" s="401"/>
      <c r="AD349" s="401"/>
      <c r="AE349" s="401"/>
      <c r="AF349" s="406"/>
      <c r="AG349" s="406"/>
      <c r="AH349" s="406"/>
      <c r="AI349" s="406"/>
      <c r="AJ349" s="406"/>
      <c r="AK349" s="406"/>
      <c r="AL349" s="406"/>
      <c r="AM349" s="294"/>
    </row>
    <row r="350" spans="1:39" ht="16" hidden="1" outlineLevel="1">
      <c r="B350" s="292"/>
      <c r="C350" s="289"/>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02"/>
      <c r="Z350" s="402"/>
      <c r="AA350" s="402"/>
      <c r="AB350" s="402"/>
      <c r="AC350" s="402"/>
      <c r="AD350" s="402"/>
      <c r="AE350" s="402"/>
      <c r="AF350" s="402"/>
      <c r="AG350" s="402"/>
      <c r="AH350" s="402"/>
      <c r="AI350" s="402"/>
      <c r="AJ350" s="402"/>
      <c r="AK350" s="402"/>
      <c r="AL350" s="402"/>
      <c r="AM350" s="295"/>
    </row>
    <row r="351" spans="1:39" ht="16" hidden="1" outlineLevel="1">
      <c r="B351" s="320"/>
      <c r="C351" s="289"/>
      <c r="D351" s="289"/>
      <c r="E351" s="289"/>
      <c r="F351" s="289"/>
      <c r="G351" s="289"/>
      <c r="H351" s="289"/>
      <c r="I351" s="289"/>
      <c r="J351" s="289"/>
      <c r="K351" s="289"/>
      <c r="L351" s="289"/>
      <c r="M351" s="289"/>
      <c r="N351" s="289"/>
      <c r="O351" s="289"/>
      <c r="P351" s="289"/>
      <c r="Q351" s="289"/>
      <c r="R351" s="289"/>
      <c r="S351" s="289"/>
      <c r="T351" s="289"/>
      <c r="U351" s="289"/>
      <c r="V351" s="289"/>
      <c r="W351" s="289"/>
      <c r="X351" s="289"/>
      <c r="Y351" s="403"/>
      <c r="Z351" s="403"/>
      <c r="AA351" s="403"/>
      <c r="AB351" s="403"/>
      <c r="AC351" s="403"/>
      <c r="AD351" s="403"/>
      <c r="AE351" s="403"/>
      <c r="AF351" s="403"/>
      <c r="AG351" s="403"/>
      <c r="AH351" s="403"/>
      <c r="AI351" s="403"/>
      <c r="AJ351" s="403"/>
      <c r="AK351" s="403"/>
      <c r="AL351" s="403"/>
      <c r="AM351" s="304"/>
    </row>
    <row r="352" spans="1:39" ht="16" hidden="1" outlineLevel="1">
      <c r="B352" s="511"/>
      <c r="C352" s="289"/>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417"/>
      <c r="Z352" s="401"/>
      <c r="AA352" s="401"/>
      <c r="AB352" s="401"/>
      <c r="AC352" s="401"/>
      <c r="AD352" s="401"/>
      <c r="AE352" s="401"/>
      <c r="AF352" s="406"/>
      <c r="AG352" s="406"/>
      <c r="AH352" s="406"/>
      <c r="AI352" s="406"/>
      <c r="AJ352" s="406"/>
      <c r="AK352" s="406"/>
      <c r="AL352" s="406"/>
      <c r="AM352" s="294"/>
    </row>
    <row r="353" spans="1:39" ht="16" hidden="1" outlineLevel="1">
      <c r="B353" s="292"/>
      <c r="C353" s="289"/>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02"/>
      <c r="Z353" s="402"/>
      <c r="AA353" s="402"/>
      <c r="AB353" s="402"/>
      <c r="AC353" s="402"/>
      <c r="AD353" s="402"/>
      <c r="AE353" s="402"/>
      <c r="AF353" s="402"/>
      <c r="AG353" s="402"/>
      <c r="AH353" s="402"/>
      <c r="AI353" s="402"/>
      <c r="AJ353" s="402"/>
      <c r="AK353" s="402"/>
      <c r="AL353" s="402"/>
      <c r="AM353" s="304"/>
    </row>
    <row r="354" spans="1:39" ht="16" hidden="1" outlineLevel="1">
      <c r="B354" s="321"/>
      <c r="C354" s="298"/>
      <c r="D354" s="289"/>
      <c r="E354" s="289"/>
      <c r="F354" s="289"/>
      <c r="G354" s="289"/>
      <c r="H354" s="289"/>
      <c r="I354" s="289"/>
      <c r="J354" s="289"/>
      <c r="K354" s="289"/>
      <c r="L354" s="289"/>
      <c r="M354" s="289"/>
      <c r="N354" s="298"/>
      <c r="O354" s="289"/>
      <c r="P354" s="289"/>
      <c r="Q354" s="289"/>
      <c r="R354" s="289"/>
      <c r="S354" s="289"/>
      <c r="T354" s="289"/>
      <c r="U354" s="289"/>
      <c r="V354" s="289"/>
      <c r="W354" s="289"/>
      <c r="X354" s="289"/>
      <c r="Y354" s="403"/>
      <c r="Z354" s="403"/>
      <c r="AA354" s="403"/>
      <c r="AB354" s="403"/>
      <c r="AC354" s="403"/>
      <c r="AD354" s="403"/>
      <c r="AE354" s="403"/>
      <c r="AF354" s="403"/>
      <c r="AG354" s="403"/>
      <c r="AH354" s="403"/>
      <c r="AI354" s="403"/>
      <c r="AJ354" s="403"/>
      <c r="AK354" s="403"/>
      <c r="AL354" s="403"/>
      <c r="AM354" s="304"/>
    </row>
    <row r="355" spans="1:39" ht="16" outlineLevel="1">
      <c r="B355" s="509" t="s">
        <v>483</v>
      </c>
      <c r="C355" s="289"/>
      <c r="D355" s="289"/>
      <c r="E355" s="289"/>
      <c r="F355" s="289"/>
      <c r="G355" s="289"/>
      <c r="H355" s="289"/>
      <c r="I355" s="289"/>
      <c r="J355" s="289"/>
      <c r="K355" s="289"/>
      <c r="L355" s="289"/>
      <c r="M355" s="289"/>
      <c r="N355" s="289"/>
      <c r="O355" s="289"/>
      <c r="P355" s="289"/>
      <c r="Q355" s="289"/>
      <c r="R355" s="289"/>
      <c r="S355" s="289"/>
      <c r="T355" s="289"/>
      <c r="U355" s="289"/>
      <c r="V355" s="289"/>
      <c r="W355" s="289"/>
      <c r="X355" s="289"/>
      <c r="Y355" s="413"/>
      <c r="Z355" s="416"/>
      <c r="AA355" s="416"/>
      <c r="AB355" s="416"/>
      <c r="AC355" s="416"/>
      <c r="AD355" s="416"/>
      <c r="AE355" s="416"/>
      <c r="AF355" s="416"/>
      <c r="AG355" s="416"/>
      <c r="AH355" s="416"/>
      <c r="AI355" s="416"/>
      <c r="AJ355" s="416"/>
      <c r="AK355" s="416"/>
      <c r="AL355" s="416"/>
      <c r="AM355" s="304"/>
    </row>
    <row r="356" spans="1:39" ht="16" outlineLevel="1">
      <c r="B356" s="286" t="s">
        <v>479</v>
      </c>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13"/>
      <c r="Z356" s="416"/>
      <c r="AA356" s="416"/>
      <c r="AB356" s="416"/>
      <c r="AC356" s="416"/>
      <c r="AD356" s="416"/>
      <c r="AE356" s="416"/>
      <c r="AF356" s="416"/>
      <c r="AG356" s="416"/>
      <c r="AH356" s="416"/>
      <c r="AI356" s="416"/>
      <c r="AJ356" s="416"/>
      <c r="AK356" s="416"/>
      <c r="AL356" s="416"/>
      <c r="AM356" s="304"/>
    </row>
    <row r="357" spans="1:39" ht="17" outlineLevel="1">
      <c r="A357" s="513">
        <v>21</v>
      </c>
      <c r="B357" s="511" t="s">
        <v>105</v>
      </c>
      <c r="C357" s="289" t="s">
        <v>17</v>
      </c>
      <c r="D357" s="293">
        <v>2980023</v>
      </c>
      <c r="E357" s="293">
        <v>2980023</v>
      </c>
      <c r="F357" s="293">
        <v>2980023</v>
      </c>
      <c r="G357" s="293">
        <v>2980023</v>
      </c>
      <c r="H357" s="293">
        <v>2980023</v>
      </c>
      <c r="I357" s="293">
        <v>2980023</v>
      </c>
      <c r="J357" s="293">
        <v>2980023</v>
      </c>
      <c r="K357" s="293">
        <v>2979581</v>
      </c>
      <c r="L357" s="293">
        <v>2979581</v>
      </c>
      <c r="M357" s="293">
        <v>2966301</v>
      </c>
      <c r="N357" s="736"/>
      <c r="O357" s="293">
        <v>194</v>
      </c>
      <c r="P357" s="293">
        <v>194</v>
      </c>
      <c r="Q357" s="293">
        <v>194</v>
      </c>
      <c r="R357" s="293">
        <v>194</v>
      </c>
      <c r="S357" s="293">
        <v>194</v>
      </c>
      <c r="T357" s="293">
        <v>194</v>
      </c>
      <c r="U357" s="293">
        <v>194</v>
      </c>
      <c r="V357" s="293">
        <v>194</v>
      </c>
      <c r="W357" s="293">
        <v>194</v>
      </c>
      <c r="X357" s="293">
        <v>193</v>
      </c>
      <c r="Y357" s="779">
        <v>1</v>
      </c>
      <c r="Z357" s="401"/>
      <c r="AA357" s="401"/>
      <c r="AB357" s="401"/>
      <c r="AC357" s="401"/>
      <c r="AD357" s="401"/>
      <c r="AE357" s="401"/>
      <c r="AF357" s="401"/>
      <c r="AG357" s="401"/>
      <c r="AH357" s="401"/>
      <c r="AI357" s="401"/>
      <c r="AJ357" s="401"/>
      <c r="AK357" s="401"/>
      <c r="AL357" s="401"/>
      <c r="AM357" s="294">
        <f>SUM(Y357:AL357)</f>
        <v>1</v>
      </c>
    </row>
    <row r="358" spans="1:39" ht="16" outlineLevel="1">
      <c r="B358" s="292" t="s">
        <v>275</v>
      </c>
      <c r="C358" s="289" t="s">
        <v>155</v>
      </c>
      <c r="D358" s="293">
        <v>331839</v>
      </c>
      <c r="E358" s="293">
        <v>331839</v>
      </c>
      <c r="F358" s="293">
        <v>331839</v>
      </c>
      <c r="G358" s="293">
        <v>331839</v>
      </c>
      <c r="H358" s="293">
        <v>331839</v>
      </c>
      <c r="I358" s="293">
        <v>331839</v>
      </c>
      <c r="J358" s="293">
        <v>331839</v>
      </c>
      <c r="K358" s="293">
        <v>331809</v>
      </c>
      <c r="L358" s="293">
        <v>331809</v>
      </c>
      <c r="M358" s="293">
        <v>332300</v>
      </c>
      <c r="N358" s="736"/>
      <c r="O358" s="293">
        <v>21</v>
      </c>
      <c r="P358" s="293">
        <v>21</v>
      </c>
      <c r="Q358" s="293">
        <v>21</v>
      </c>
      <c r="R358" s="293">
        <v>21</v>
      </c>
      <c r="S358" s="293">
        <v>21</v>
      </c>
      <c r="T358" s="293">
        <v>21</v>
      </c>
      <c r="U358" s="293">
        <v>21</v>
      </c>
      <c r="V358" s="293">
        <v>21</v>
      </c>
      <c r="W358" s="293">
        <v>21</v>
      </c>
      <c r="X358" s="293">
        <v>21</v>
      </c>
      <c r="Y358" s="753">
        <f>Y357</f>
        <v>1</v>
      </c>
      <c r="Z358" s="402">
        <f t="shared" ref="Z358" si="109">Z357</f>
        <v>0</v>
      </c>
      <c r="AA358" s="402">
        <f t="shared" ref="AA358" si="110">AA357</f>
        <v>0</v>
      </c>
      <c r="AB358" s="402">
        <f t="shared" ref="AB358" si="111">AB357</f>
        <v>0</v>
      </c>
      <c r="AC358" s="402">
        <f t="shared" ref="AC358" si="112">AC357</f>
        <v>0</v>
      </c>
      <c r="AD358" s="402">
        <f t="shared" ref="AD358" si="113">AD357</f>
        <v>0</v>
      </c>
      <c r="AE358" s="402">
        <f t="shared" ref="AE358" si="114">AE357</f>
        <v>0</v>
      </c>
      <c r="AF358" s="402">
        <f t="shared" ref="AF358" si="115">AF357</f>
        <v>0</v>
      </c>
      <c r="AG358" s="402">
        <f t="shared" ref="AG358" si="116">AG357</f>
        <v>0</v>
      </c>
      <c r="AH358" s="402">
        <f t="shared" ref="AH358" si="117">AH357</f>
        <v>0</v>
      </c>
      <c r="AI358" s="402">
        <f t="shared" ref="AI358" si="118">AI357</f>
        <v>0</v>
      </c>
      <c r="AJ358" s="402">
        <f t="shared" ref="AJ358" si="119">AJ357</f>
        <v>0</v>
      </c>
      <c r="AK358" s="402">
        <f t="shared" ref="AK358" si="120">AK357</f>
        <v>0</v>
      </c>
      <c r="AL358" s="402">
        <f t="shared" ref="AL358" si="121">AL357</f>
        <v>0</v>
      </c>
      <c r="AM358" s="304"/>
    </row>
    <row r="359" spans="1:39" ht="16" outlineLevel="1">
      <c r="B359" s="292"/>
      <c r="C359" s="289"/>
      <c r="D359" s="289"/>
      <c r="E359" s="289"/>
      <c r="F359" s="289"/>
      <c r="G359" s="289"/>
      <c r="H359" s="289"/>
      <c r="I359" s="289"/>
      <c r="J359" s="289"/>
      <c r="K359" s="289"/>
      <c r="L359" s="289"/>
      <c r="M359" s="289"/>
      <c r="N359" s="289"/>
      <c r="O359" s="289"/>
      <c r="P359" s="289"/>
      <c r="Q359" s="289"/>
      <c r="R359" s="289"/>
      <c r="S359" s="289"/>
      <c r="T359" s="289"/>
      <c r="U359" s="289"/>
      <c r="V359" s="289"/>
      <c r="W359" s="289"/>
      <c r="X359" s="289"/>
      <c r="Y359" s="413"/>
      <c r="Z359" s="416"/>
      <c r="AA359" s="416"/>
      <c r="AB359" s="416"/>
      <c r="AC359" s="416"/>
      <c r="AD359" s="416"/>
      <c r="AE359" s="416"/>
      <c r="AF359" s="416"/>
      <c r="AG359" s="416"/>
      <c r="AH359" s="416"/>
      <c r="AI359" s="416"/>
      <c r="AJ359" s="416"/>
      <c r="AK359" s="416"/>
      <c r="AL359" s="416"/>
      <c r="AM359" s="304"/>
    </row>
    <row r="360" spans="1:39" ht="17" outlineLevel="1">
      <c r="A360" s="513">
        <v>22</v>
      </c>
      <c r="B360" s="511" t="s">
        <v>106</v>
      </c>
      <c r="C360" s="289" t="s">
        <v>17</v>
      </c>
      <c r="D360" s="293">
        <v>547288</v>
      </c>
      <c r="E360" s="293">
        <v>547288</v>
      </c>
      <c r="F360" s="293">
        <v>547288</v>
      </c>
      <c r="G360" s="293">
        <v>547288</v>
      </c>
      <c r="H360" s="293">
        <v>547288</v>
      </c>
      <c r="I360" s="293">
        <v>547288</v>
      </c>
      <c r="J360" s="293">
        <v>547288</v>
      </c>
      <c r="K360" s="293">
        <v>547288</v>
      </c>
      <c r="L360" s="293">
        <v>547288</v>
      </c>
      <c r="M360" s="293">
        <v>547288</v>
      </c>
      <c r="N360" s="736"/>
      <c r="O360" s="293">
        <v>161</v>
      </c>
      <c r="P360" s="293">
        <v>161</v>
      </c>
      <c r="Q360" s="293">
        <v>161</v>
      </c>
      <c r="R360" s="293">
        <v>161</v>
      </c>
      <c r="S360" s="293">
        <v>161</v>
      </c>
      <c r="T360" s="293">
        <v>161</v>
      </c>
      <c r="U360" s="293">
        <v>161</v>
      </c>
      <c r="V360" s="293">
        <v>161</v>
      </c>
      <c r="W360" s="293">
        <v>161</v>
      </c>
      <c r="X360" s="293">
        <v>161</v>
      </c>
      <c r="Y360" s="779">
        <v>1</v>
      </c>
      <c r="Z360" s="401"/>
      <c r="AA360" s="401"/>
      <c r="AB360" s="401"/>
      <c r="AC360" s="401"/>
      <c r="AD360" s="401"/>
      <c r="AE360" s="401"/>
      <c r="AF360" s="401"/>
      <c r="AG360" s="401"/>
      <c r="AH360" s="401"/>
      <c r="AI360" s="401"/>
      <c r="AJ360" s="401"/>
      <c r="AK360" s="401"/>
      <c r="AL360" s="401"/>
      <c r="AM360" s="294">
        <f>SUM(Y360:AL360)</f>
        <v>1</v>
      </c>
    </row>
    <row r="361" spans="1:39" ht="16" outlineLevel="1">
      <c r="B361" s="292" t="s">
        <v>275</v>
      </c>
      <c r="C361" s="289" t="s">
        <v>155</v>
      </c>
      <c r="D361" s="293">
        <v>5804</v>
      </c>
      <c r="E361" s="293">
        <v>5804</v>
      </c>
      <c r="F361" s="293">
        <v>5804</v>
      </c>
      <c r="G361" s="293">
        <v>5804</v>
      </c>
      <c r="H361" s="293">
        <v>5804</v>
      </c>
      <c r="I361" s="293">
        <v>5804</v>
      </c>
      <c r="J361" s="293">
        <v>5804</v>
      </c>
      <c r="K361" s="293">
        <v>5804</v>
      </c>
      <c r="L361" s="293">
        <v>5804</v>
      </c>
      <c r="M361" s="293">
        <v>5804</v>
      </c>
      <c r="N361" s="736"/>
      <c r="O361" s="293">
        <v>2</v>
      </c>
      <c r="P361" s="293">
        <v>2</v>
      </c>
      <c r="Q361" s="293">
        <v>2</v>
      </c>
      <c r="R361" s="293">
        <v>2</v>
      </c>
      <c r="S361" s="293">
        <v>2</v>
      </c>
      <c r="T361" s="293">
        <v>2</v>
      </c>
      <c r="U361" s="293">
        <v>2</v>
      </c>
      <c r="V361" s="293">
        <v>2</v>
      </c>
      <c r="W361" s="293">
        <v>2</v>
      </c>
      <c r="X361" s="293">
        <v>2</v>
      </c>
      <c r="Y361" s="753">
        <f>Y360</f>
        <v>1</v>
      </c>
      <c r="Z361" s="402">
        <f t="shared" ref="Z361" si="122">Z360</f>
        <v>0</v>
      </c>
      <c r="AA361" s="402">
        <f t="shared" ref="AA361" si="123">AA360</f>
        <v>0</v>
      </c>
      <c r="AB361" s="402">
        <f t="shared" ref="AB361" si="124">AB360</f>
        <v>0</v>
      </c>
      <c r="AC361" s="402">
        <f t="shared" ref="AC361" si="125">AC360</f>
        <v>0</v>
      </c>
      <c r="AD361" s="402">
        <f t="shared" ref="AD361" si="126">AD360</f>
        <v>0</v>
      </c>
      <c r="AE361" s="402">
        <f t="shared" ref="AE361" si="127">AE360</f>
        <v>0</v>
      </c>
      <c r="AF361" s="402">
        <f t="shared" ref="AF361" si="128">AF360</f>
        <v>0</v>
      </c>
      <c r="AG361" s="402">
        <f t="shared" ref="AG361" si="129">AG360</f>
        <v>0</v>
      </c>
      <c r="AH361" s="402">
        <f t="shared" ref="AH361" si="130">AH360</f>
        <v>0</v>
      </c>
      <c r="AI361" s="402">
        <f t="shared" ref="AI361" si="131">AI360</f>
        <v>0</v>
      </c>
      <c r="AJ361" s="402">
        <f t="shared" ref="AJ361" si="132">AJ360</f>
        <v>0</v>
      </c>
      <c r="AK361" s="402">
        <f t="shared" ref="AK361" si="133">AK360</f>
        <v>0</v>
      </c>
      <c r="AL361" s="402">
        <f t="shared" ref="AL361" si="134">AL360</f>
        <v>0</v>
      </c>
      <c r="AM361" s="304"/>
    </row>
    <row r="362" spans="1:39" ht="16" outlineLevel="1">
      <c r="B362" s="292"/>
      <c r="C362" s="289"/>
      <c r="D362" s="289"/>
      <c r="E362" s="289"/>
      <c r="F362" s="289"/>
      <c r="G362" s="289"/>
      <c r="H362" s="289"/>
      <c r="I362" s="289"/>
      <c r="J362" s="289"/>
      <c r="K362" s="289"/>
      <c r="L362" s="289"/>
      <c r="M362" s="289"/>
      <c r="N362" s="289"/>
      <c r="O362" s="289"/>
      <c r="P362" s="289"/>
      <c r="Q362" s="289"/>
      <c r="R362" s="289"/>
      <c r="S362" s="289"/>
      <c r="T362" s="289"/>
      <c r="U362" s="289"/>
      <c r="V362" s="289"/>
      <c r="W362" s="289"/>
      <c r="X362" s="289"/>
      <c r="Y362" s="413"/>
      <c r="Z362" s="416"/>
      <c r="AA362" s="416"/>
      <c r="AB362" s="416"/>
      <c r="AC362" s="416"/>
      <c r="AD362" s="416"/>
      <c r="AE362" s="416"/>
      <c r="AF362" s="416"/>
      <c r="AG362" s="416"/>
      <c r="AH362" s="416"/>
      <c r="AI362" s="416"/>
      <c r="AJ362" s="416"/>
      <c r="AK362" s="416"/>
      <c r="AL362" s="416"/>
      <c r="AM362" s="304"/>
    </row>
    <row r="363" spans="1:39" ht="16" hidden="1" outlineLevel="1">
      <c r="B363" s="511"/>
      <c r="C363" s="289"/>
      <c r="D363" s="293"/>
      <c r="E363" s="293"/>
      <c r="F363" s="293"/>
      <c r="G363" s="293"/>
      <c r="H363" s="293"/>
      <c r="I363" s="293"/>
      <c r="J363" s="293"/>
      <c r="K363" s="293"/>
      <c r="L363" s="293"/>
      <c r="M363" s="293"/>
      <c r="N363" s="289"/>
      <c r="O363" s="293"/>
      <c r="P363" s="293"/>
      <c r="Q363" s="293"/>
      <c r="R363" s="293"/>
      <c r="S363" s="293"/>
      <c r="T363" s="293"/>
      <c r="U363" s="293"/>
      <c r="V363" s="293"/>
      <c r="W363" s="293"/>
      <c r="X363" s="293"/>
      <c r="Y363" s="401"/>
      <c r="Z363" s="401"/>
      <c r="AA363" s="401"/>
      <c r="AB363" s="401"/>
      <c r="AC363" s="401"/>
      <c r="AD363" s="401"/>
      <c r="AE363" s="401"/>
      <c r="AF363" s="401"/>
      <c r="AG363" s="401"/>
      <c r="AH363" s="401"/>
      <c r="AI363" s="401"/>
      <c r="AJ363" s="401"/>
      <c r="AK363" s="401"/>
      <c r="AL363" s="401"/>
      <c r="AM363" s="294"/>
    </row>
    <row r="364" spans="1:39" ht="16" hidden="1" outlineLevel="1">
      <c r="B364" s="292"/>
      <c r="C364" s="289"/>
      <c r="D364" s="293"/>
      <c r="E364" s="293"/>
      <c r="F364" s="293"/>
      <c r="G364" s="293"/>
      <c r="H364" s="293"/>
      <c r="I364" s="293"/>
      <c r="J364" s="293"/>
      <c r="K364" s="293"/>
      <c r="L364" s="293"/>
      <c r="M364" s="293"/>
      <c r="N364" s="289"/>
      <c r="O364" s="293"/>
      <c r="P364" s="293"/>
      <c r="Q364" s="293"/>
      <c r="R364" s="293"/>
      <c r="S364" s="293"/>
      <c r="T364" s="293"/>
      <c r="U364" s="293"/>
      <c r="V364" s="293"/>
      <c r="W364" s="293"/>
      <c r="X364" s="293"/>
      <c r="Y364" s="402"/>
      <c r="Z364" s="402"/>
      <c r="AA364" s="402"/>
      <c r="AB364" s="402"/>
      <c r="AC364" s="402"/>
      <c r="AD364" s="402"/>
      <c r="AE364" s="402"/>
      <c r="AF364" s="402"/>
      <c r="AG364" s="402"/>
      <c r="AH364" s="402"/>
      <c r="AI364" s="402"/>
      <c r="AJ364" s="402"/>
      <c r="AK364" s="402"/>
      <c r="AL364" s="402"/>
      <c r="AM364" s="304"/>
    </row>
    <row r="365" spans="1:39" ht="16" hidden="1" outlineLevel="1">
      <c r="B365" s="320"/>
      <c r="C365" s="289"/>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413"/>
      <c r="Z365" s="416"/>
      <c r="AA365" s="416"/>
      <c r="AB365" s="416"/>
      <c r="AC365" s="416"/>
      <c r="AD365" s="416"/>
      <c r="AE365" s="416"/>
      <c r="AF365" s="416"/>
      <c r="AG365" s="416"/>
      <c r="AH365" s="416"/>
      <c r="AI365" s="416"/>
      <c r="AJ365" s="416"/>
      <c r="AK365" s="416"/>
      <c r="AL365" s="416"/>
      <c r="AM365" s="304"/>
    </row>
    <row r="366" spans="1:39" ht="17" outlineLevel="1">
      <c r="A366" s="513">
        <v>24</v>
      </c>
      <c r="B366" s="511" t="s">
        <v>108</v>
      </c>
      <c r="C366" s="289" t="s">
        <v>17</v>
      </c>
      <c r="D366" s="293">
        <v>90903</v>
      </c>
      <c r="E366" s="293">
        <v>90903</v>
      </c>
      <c r="F366" s="293">
        <v>90903</v>
      </c>
      <c r="G366" s="293">
        <v>90903</v>
      </c>
      <c r="H366" s="293">
        <v>90903</v>
      </c>
      <c r="I366" s="293">
        <v>90903</v>
      </c>
      <c r="J366" s="293">
        <v>90903</v>
      </c>
      <c r="K366" s="293">
        <v>90903</v>
      </c>
      <c r="L366" s="293">
        <v>90903</v>
      </c>
      <c r="M366" s="293">
        <v>89574</v>
      </c>
      <c r="N366" s="736"/>
      <c r="O366" s="293">
        <v>12</v>
      </c>
      <c r="P366" s="293">
        <v>12</v>
      </c>
      <c r="Q366" s="293">
        <v>12</v>
      </c>
      <c r="R366" s="293">
        <v>12</v>
      </c>
      <c r="S366" s="293">
        <v>12</v>
      </c>
      <c r="T366" s="293">
        <v>12</v>
      </c>
      <c r="U366" s="293">
        <v>12</v>
      </c>
      <c r="V366" s="293">
        <v>12</v>
      </c>
      <c r="W366" s="293">
        <v>12</v>
      </c>
      <c r="X366" s="293">
        <v>12</v>
      </c>
      <c r="Y366" s="779">
        <v>1</v>
      </c>
      <c r="Z366" s="401"/>
      <c r="AA366" s="401"/>
      <c r="AB366" s="401"/>
      <c r="AC366" s="401"/>
      <c r="AD366" s="401"/>
      <c r="AE366" s="401"/>
      <c r="AF366" s="401"/>
      <c r="AG366" s="401"/>
      <c r="AH366" s="401"/>
      <c r="AI366" s="401"/>
      <c r="AJ366" s="401"/>
      <c r="AK366" s="401"/>
      <c r="AL366" s="401"/>
      <c r="AM366" s="294">
        <f>SUM(Y366:AL366)</f>
        <v>1</v>
      </c>
    </row>
    <row r="367" spans="1:39" ht="16" outlineLevel="1">
      <c r="B367" s="292" t="s">
        <v>275</v>
      </c>
      <c r="C367" s="289" t="s">
        <v>155</v>
      </c>
      <c r="D367" s="293"/>
      <c r="E367" s="293"/>
      <c r="F367" s="293"/>
      <c r="G367" s="293"/>
      <c r="H367" s="293"/>
      <c r="I367" s="293"/>
      <c r="J367" s="293"/>
      <c r="K367" s="293"/>
      <c r="L367" s="293"/>
      <c r="M367" s="293"/>
      <c r="N367" s="736"/>
      <c r="O367" s="293"/>
      <c r="P367" s="293"/>
      <c r="Q367" s="293"/>
      <c r="R367" s="293"/>
      <c r="S367" s="293"/>
      <c r="T367" s="293"/>
      <c r="U367" s="293"/>
      <c r="V367" s="293"/>
      <c r="W367" s="293"/>
      <c r="X367" s="293"/>
      <c r="Y367" s="753">
        <f t="shared" ref="Y367" si="135">Y366</f>
        <v>1</v>
      </c>
      <c r="Z367" s="402">
        <f t="shared" ref="Z367" si="136">Z366</f>
        <v>0</v>
      </c>
      <c r="AA367" s="402">
        <f t="shared" ref="AA367" si="137">AA366</f>
        <v>0</v>
      </c>
      <c r="AB367" s="402">
        <f t="shared" ref="AB367" si="138">AB366</f>
        <v>0</v>
      </c>
      <c r="AC367" s="402">
        <f t="shared" ref="AC367" si="139">AC366</f>
        <v>0</v>
      </c>
      <c r="AD367" s="402">
        <f t="shared" ref="AD367" si="140">AD366</f>
        <v>0</v>
      </c>
      <c r="AE367" s="402">
        <f t="shared" ref="AE367" si="141">AE366</f>
        <v>0</v>
      </c>
      <c r="AF367" s="402">
        <f t="shared" ref="AF367" si="142">AF366</f>
        <v>0</v>
      </c>
      <c r="AG367" s="402">
        <f t="shared" ref="AG367" si="143">AG366</f>
        <v>0</v>
      </c>
      <c r="AH367" s="402">
        <f t="shared" ref="AH367" si="144">AH366</f>
        <v>0</v>
      </c>
      <c r="AI367" s="402">
        <f t="shared" ref="AI367" si="145">AI366</f>
        <v>0</v>
      </c>
      <c r="AJ367" s="402">
        <f t="shared" ref="AJ367" si="146">AJ366</f>
        <v>0</v>
      </c>
      <c r="AK367" s="402">
        <f t="shared" ref="AK367" si="147">AK366</f>
        <v>0</v>
      </c>
      <c r="AL367" s="402">
        <f t="shared" ref="AL367" si="148">AL366</f>
        <v>0</v>
      </c>
      <c r="AM367" s="304"/>
    </row>
    <row r="368" spans="1:39" ht="16" outlineLevel="1">
      <c r="B368" s="292"/>
      <c r="C368" s="289"/>
      <c r="D368" s="289"/>
      <c r="E368" s="289"/>
      <c r="F368" s="289"/>
      <c r="G368" s="289"/>
      <c r="H368" s="289"/>
      <c r="I368" s="289"/>
      <c r="J368" s="289"/>
      <c r="K368" s="289"/>
      <c r="L368" s="289"/>
      <c r="M368" s="289"/>
      <c r="N368" s="289"/>
      <c r="O368" s="289"/>
      <c r="P368" s="289"/>
      <c r="Q368" s="289"/>
      <c r="R368" s="289"/>
      <c r="S368" s="289"/>
      <c r="T368" s="289"/>
      <c r="U368" s="289"/>
      <c r="V368" s="289"/>
      <c r="W368" s="289"/>
      <c r="X368" s="289"/>
      <c r="Y368" s="403"/>
      <c r="Z368" s="416"/>
      <c r="AA368" s="416"/>
      <c r="AB368" s="416"/>
      <c r="AC368" s="416"/>
      <c r="AD368" s="416"/>
      <c r="AE368" s="416"/>
      <c r="AF368" s="416"/>
      <c r="AG368" s="416"/>
      <c r="AH368" s="416"/>
      <c r="AI368" s="416"/>
      <c r="AJ368" s="416"/>
      <c r="AK368" s="416"/>
      <c r="AL368" s="416"/>
      <c r="AM368" s="304"/>
    </row>
    <row r="369" spans="1:39" ht="16" outlineLevel="1">
      <c r="B369" s="286" t="s">
        <v>480</v>
      </c>
      <c r="C369" s="289"/>
      <c r="D369" s="289"/>
      <c r="E369" s="289"/>
      <c r="F369" s="289"/>
      <c r="G369" s="289"/>
      <c r="H369" s="289"/>
      <c r="I369" s="289"/>
      <c r="J369" s="289"/>
      <c r="K369" s="289"/>
      <c r="L369" s="289"/>
      <c r="M369" s="289"/>
      <c r="N369" s="289"/>
      <c r="O369" s="289"/>
      <c r="P369" s="289"/>
      <c r="Q369" s="289"/>
      <c r="R369" s="289"/>
      <c r="S369" s="289"/>
      <c r="T369" s="289"/>
      <c r="U369" s="289"/>
      <c r="V369" s="289"/>
      <c r="W369" s="289"/>
      <c r="X369" s="289"/>
      <c r="Y369" s="403"/>
      <c r="Z369" s="416"/>
      <c r="AA369" s="416"/>
      <c r="AB369" s="416"/>
      <c r="AC369" s="416"/>
      <c r="AD369" s="416"/>
      <c r="AE369" s="416"/>
      <c r="AF369" s="416"/>
      <c r="AG369" s="416"/>
      <c r="AH369" s="416"/>
      <c r="AI369" s="416"/>
      <c r="AJ369" s="416"/>
      <c r="AK369" s="416"/>
      <c r="AL369" s="416"/>
      <c r="AM369" s="304"/>
    </row>
    <row r="370" spans="1:39" ht="17" outlineLevel="1">
      <c r="A370" s="513">
        <v>25</v>
      </c>
      <c r="B370" s="511" t="s">
        <v>109</v>
      </c>
      <c r="C370" s="289" t="s">
        <v>17</v>
      </c>
      <c r="D370" s="293">
        <v>26285</v>
      </c>
      <c r="E370" s="293">
        <v>26285</v>
      </c>
      <c r="F370" s="293">
        <v>26285</v>
      </c>
      <c r="G370" s="293">
        <v>26285</v>
      </c>
      <c r="H370" s="293">
        <v>26285</v>
      </c>
      <c r="I370" s="293">
        <v>26285</v>
      </c>
      <c r="J370" s="293">
        <v>26285</v>
      </c>
      <c r="K370" s="293">
        <v>26285</v>
      </c>
      <c r="L370" s="293">
        <v>26285</v>
      </c>
      <c r="M370" s="293">
        <v>26285</v>
      </c>
      <c r="N370" s="293">
        <v>12</v>
      </c>
      <c r="O370" s="293">
        <v>3</v>
      </c>
      <c r="P370" s="293">
        <v>3</v>
      </c>
      <c r="Q370" s="293">
        <v>3</v>
      </c>
      <c r="R370" s="293">
        <v>3</v>
      </c>
      <c r="S370" s="293">
        <v>3</v>
      </c>
      <c r="T370" s="293">
        <v>3</v>
      </c>
      <c r="U370" s="293">
        <v>3</v>
      </c>
      <c r="V370" s="293">
        <v>3</v>
      </c>
      <c r="W370" s="293">
        <v>3</v>
      </c>
      <c r="X370" s="293">
        <v>3</v>
      </c>
      <c r="Y370" s="760">
        <v>0</v>
      </c>
      <c r="Z370" s="760">
        <v>0</v>
      </c>
      <c r="AA370" s="760">
        <v>1</v>
      </c>
      <c r="AB370" s="401"/>
      <c r="AC370" s="401"/>
      <c r="AD370" s="401"/>
      <c r="AE370" s="401"/>
      <c r="AF370" s="401"/>
      <c r="AG370" s="406"/>
      <c r="AH370" s="406"/>
      <c r="AI370" s="406"/>
      <c r="AJ370" s="406"/>
      <c r="AK370" s="406"/>
      <c r="AL370" s="406"/>
      <c r="AM370" s="294">
        <f>SUM(Y370:AL370)</f>
        <v>1</v>
      </c>
    </row>
    <row r="371" spans="1:39" ht="16" outlineLevel="1">
      <c r="B371" s="292" t="s">
        <v>275</v>
      </c>
      <c r="C371" s="289" t="s">
        <v>155</v>
      </c>
      <c r="D371" s="293"/>
      <c r="E371" s="293"/>
      <c r="F371" s="293"/>
      <c r="G371" s="293"/>
      <c r="H371" s="293"/>
      <c r="I371" s="293"/>
      <c r="J371" s="293"/>
      <c r="K371" s="293"/>
      <c r="L371" s="293"/>
      <c r="M371" s="293"/>
      <c r="N371" s="293">
        <v>12</v>
      </c>
      <c r="O371" s="293"/>
      <c r="P371" s="293"/>
      <c r="Q371" s="293"/>
      <c r="R371" s="293"/>
      <c r="S371" s="293"/>
      <c r="T371" s="293"/>
      <c r="U371" s="293"/>
      <c r="V371" s="293"/>
      <c r="W371" s="293"/>
      <c r="X371" s="293"/>
      <c r="Y371" s="753">
        <f>Y370</f>
        <v>0</v>
      </c>
      <c r="Z371" s="753">
        <f t="shared" ref="Z371:AA371" si="149">Z370</f>
        <v>0</v>
      </c>
      <c r="AA371" s="753">
        <f t="shared" si="149"/>
        <v>1</v>
      </c>
      <c r="AB371" s="402">
        <f t="shared" ref="AB371" si="150">AB370</f>
        <v>0</v>
      </c>
      <c r="AC371" s="402">
        <f t="shared" ref="AC371" si="151">AC370</f>
        <v>0</v>
      </c>
      <c r="AD371" s="402">
        <f t="shared" ref="AD371" si="152">AD370</f>
        <v>0</v>
      </c>
      <c r="AE371" s="402">
        <f t="shared" ref="AE371" si="153">AE370</f>
        <v>0</v>
      </c>
      <c r="AF371" s="402">
        <f t="shared" ref="AF371" si="154">AF370</f>
        <v>0</v>
      </c>
      <c r="AG371" s="402">
        <f t="shared" ref="AG371" si="155">AG370</f>
        <v>0</v>
      </c>
      <c r="AH371" s="402">
        <f t="shared" ref="AH371" si="156">AH370</f>
        <v>0</v>
      </c>
      <c r="AI371" s="402">
        <f t="shared" ref="AI371" si="157">AI370</f>
        <v>0</v>
      </c>
      <c r="AJ371" s="402">
        <f t="shared" ref="AJ371" si="158">AJ370</f>
        <v>0</v>
      </c>
      <c r="AK371" s="402">
        <f t="shared" ref="AK371" si="159">AK370</f>
        <v>0</v>
      </c>
      <c r="AL371" s="402">
        <f t="shared" ref="AL371" si="160">AL370</f>
        <v>0</v>
      </c>
      <c r="AM371" s="304"/>
    </row>
    <row r="372" spans="1:39" ht="16" outlineLevel="1">
      <c r="B372" s="292"/>
      <c r="C372" s="289"/>
      <c r="D372" s="289"/>
      <c r="E372" s="289"/>
      <c r="F372" s="289"/>
      <c r="G372" s="289"/>
      <c r="H372" s="289"/>
      <c r="I372" s="289"/>
      <c r="J372" s="289"/>
      <c r="K372" s="289"/>
      <c r="L372" s="289"/>
      <c r="M372" s="289"/>
      <c r="N372" s="289"/>
      <c r="O372" s="289"/>
      <c r="P372" s="289"/>
      <c r="Q372" s="289"/>
      <c r="R372" s="289"/>
      <c r="S372" s="289"/>
      <c r="T372" s="289"/>
      <c r="U372" s="289"/>
      <c r="V372" s="289"/>
      <c r="W372" s="289"/>
      <c r="X372" s="289"/>
      <c r="Y372" s="403"/>
      <c r="Z372" s="416"/>
      <c r="AA372" s="416"/>
      <c r="AB372" s="416"/>
      <c r="AC372" s="416"/>
      <c r="AD372" s="416"/>
      <c r="AE372" s="416"/>
      <c r="AF372" s="416"/>
      <c r="AG372" s="416"/>
      <c r="AH372" s="416"/>
      <c r="AI372" s="416"/>
      <c r="AJ372" s="416"/>
      <c r="AK372" s="416"/>
      <c r="AL372" s="416"/>
      <c r="AM372" s="304"/>
    </row>
    <row r="373" spans="1:39" ht="17" outlineLevel="1">
      <c r="A373" s="513">
        <v>26</v>
      </c>
      <c r="B373" s="511" t="s">
        <v>110</v>
      </c>
      <c r="C373" s="289" t="s">
        <v>17</v>
      </c>
      <c r="D373" s="293">
        <v>10693926</v>
      </c>
      <c r="E373" s="293">
        <v>10542435</v>
      </c>
      <c r="F373" s="293">
        <v>10542435</v>
      </c>
      <c r="G373" s="293">
        <v>10542435</v>
      </c>
      <c r="H373" s="293">
        <v>10542435</v>
      </c>
      <c r="I373" s="293">
        <v>10412350</v>
      </c>
      <c r="J373" s="293">
        <v>10412350</v>
      </c>
      <c r="K373" s="293">
        <v>10412350</v>
      </c>
      <c r="L373" s="293">
        <v>10290579</v>
      </c>
      <c r="M373" s="293">
        <v>10290579</v>
      </c>
      <c r="N373" s="293">
        <v>12</v>
      </c>
      <c r="O373" s="293">
        <v>841</v>
      </c>
      <c r="P373" s="293">
        <v>817</v>
      </c>
      <c r="Q373" s="293">
        <v>817</v>
      </c>
      <c r="R373" s="293">
        <v>817</v>
      </c>
      <c r="S373" s="293">
        <v>817</v>
      </c>
      <c r="T373" s="293">
        <v>792</v>
      </c>
      <c r="U373" s="293">
        <v>792</v>
      </c>
      <c r="V373" s="293">
        <v>792</v>
      </c>
      <c r="W373" s="293">
        <v>781</v>
      </c>
      <c r="X373" s="293">
        <v>781</v>
      </c>
      <c r="Y373" s="760">
        <v>0</v>
      </c>
      <c r="Z373" s="760">
        <v>0.21543670865813036</v>
      </c>
      <c r="AA373" s="760">
        <v>0.71367050799999998</v>
      </c>
      <c r="AB373" s="760">
        <v>7.4188260000000006E-2</v>
      </c>
      <c r="AC373" s="401"/>
      <c r="AD373" s="401"/>
      <c r="AE373" s="401"/>
      <c r="AF373" s="401"/>
      <c r="AG373" s="406"/>
      <c r="AH373" s="406"/>
      <c r="AI373" s="406"/>
      <c r="AJ373" s="406"/>
      <c r="AK373" s="406"/>
      <c r="AL373" s="406"/>
      <c r="AM373" s="294">
        <f>SUM(Y373:AL373)</f>
        <v>1.0032954766581303</v>
      </c>
    </row>
    <row r="374" spans="1:39" ht="30" outlineLevel="1">
      <c r="B374" s="511"/>
      <c r="C374" s="787" t="s">
        <v>725</v>
      </c>
      <c r="D374" s="755">
        <v>-4075723.5252287565</v>
      </c>
      <c r="E374" s="755">
        <v>-4075723.5252287565</v>
      </c>
      <c r="F374" s="755">
        <v>-4075723.5252287565</v>
      </c>
      <c r="G374" s="755">
        <v>-4075723.5252287565</v>
      </c>
      <c r="H374" s="755">
        <v>-4075723.5252287565</v>
      </c>
      <c r="I374" s="755">
        <v>-4075723.5252287565</v>
      </c>
      <c r="J374" s="755">
        <v>-4075723.5252287565</v>
      </c>
      <c r="K374" s="755">
        <v>-4075723.5252287565</v>
      </c>
      <c r="L374" s="755">
        <v>-4075723.5252287565</v>
      </c>
      <c r="M374" s="755">
        <v>-4075723.5252287565</v>
      </c>
      <c r="N374" s="293">
        <v>12</v>
      </c>
      <c r="O374" s="755">
        <v>0</v>
      </c>
      <c r="P374" s="755">
        <v>0</v>
      </c>
      <c r="Q374" s="755">
        <v>0</v>
      </c>
      <c r="R374" s="755">
        <v>0</v>
      </c>
      <c r="S374" s="755">
        <v>0</v>
      </c>
      <c r="T374" s="755">
        <v>0</v>
      </c>
      <c r="U374" s="755">
        <v>0</v>
      </c>
      <c r="V374" s="755">
        <v>0</v>
      </c>
      <c r="W374" s="755">
        <v>0</v>
      </c>
      <c r="X374" s="755">
        <v>0</v>
      </c>
      <c r="Y374" s="760">
        <f t="shared" ref="Y374:AB374" si="161">Y373</f>
        <v>0</v>
      </c>
      <c r="Z374" s="760">
        <f t="shared" si="161"/>
        <v>0.21543670865813036</v>
      </c>
      <c r="AA374" s="760">
        <f t="shared" si="161"/>
        <v>0.71367050799999998</v>
      </c>
      <c r="AB374" s="760">
        <f t="shared" si="161"/>
        <v>7.4188260000000006E-2</v>
      </c>
      <c r="AC374" s="401"/>
      <c r="AD374" s="401"/>
      <c r="AE374" s="401"/>
      <c r="AF374" s="401"/>
      <c r="AG374" s="406"/>
      <c r="AH374" s="406"/>
      <c r="AI374" s="406"/>
      <c r="AJ374" s="406"/>
      <c r="AK374" s="406"/>
      <c r="AL374" s="406"/>
      <c r="AM374" s="294"/>
    </row>
    <row r="375" spans="1:39" ht="16" outlineLevel="1">
      <c r="B375" s="292"/>
      <c r="C375" s="289" t="s">
        <v>155</v>
      </c>
      <c r="D375" s="293">
        <v>1802736</v>
      </c>
      <c r="E375" s="293">
        <v>1954227</v>
      </c>
      <c r="F375" s="293">
        <v>1959154</v>
      </c>
      <c r="G375" s="293">
        <v>1959154</v>
      </c>
      <c r="H375" s="293">
        <v>1959154</v>
      </c>
      <c r="I375" s="293">
        <v>1599715</v>
      </c>
      <c r="J375" s="293">
        <v>1599715</v>
      </c>
      <c r="K375" s="293">
        <v>1599715</v>
      </c>
      <c r="L375" s="293">
        <v>1509882</v>
      </c>
      <c r="M375" s="293">
        <v>1509882</v>
      </c>
      <c r="N375" s="293">
        <v>12</v>
      </c>
      <c r="O375" s="293">
        <v>1497</v>
      </c>
      <c r="P375" s="293">
        <v>1520</v>
      </c>
      <c r="Q375" s="293">
        <v>1522</v>
      </c>
      <c r="R375" s="293">
        <v>1522</v>
      </c>
      <c r="S375" s="293">
        <v>1522</v>
      </c>
      <c r="T375" s="293">
        <v>1447</v>
      </c>
      <c r="U375" s="293">
        <v>1447</v>
      </c>
      <c r="V375" s="293">
        <v>1447</v>
      </c>
      <c r="W375" s="293">
        <v>1445</v>
      </c>
      <c r="X375" s="293">
        <v>1445</v>
      </c>
      <c r="Y375" s="753">
        <v>0</v>
      </c>
      <c r="Z375" s="753">
        <f t="shared" ref="Z375:AL375" si="162">Z373</f>
        <v>0.21543670865813036</v>
      </c>
      <c r="AA375" s="753">
        <f t="shared" si="162"/>
        <v>0.71367050799999998</v>
      </c>
      <c r="AB375" s="753">
        <f t="shared" si="162"/>
        <v>7.4188260000000006E-2</v>
      </c>
      <c r="AC375" s="402">
        <f t="shared" si="162"/>
        <v>0</v>
      </c>
      <c r="AD375" s="402">
        <f t="shared" si="162"/>
        <v>0</v>
      </c>
      <c r="AE375" s="402">
        <f t="shared" si="162"/>
        <v>0</v>
      </c>
      <c r="AF375" s="402">
        <f t="shared" si="162"/>
        <v>0</v>
      </c>
      <c r="AG375" s="402">
        <f t="shared" si="162"/>
        <v>0</v>
      </c>
      <c r="AH375" s="402">
        <f t="shared" si="162"/>
        <v>0</v>
      </c>
      <c r="AI375" s="402">
        <f t="shared" si="162"/>
        <v>0</v>
      </c>
      <c r="AJ375" s="402">
        <f t="shared" si="162"/>
        <v>0</v>
      </c>
      <c r="AK375" s="402">
        <f t="shared" si="162"/>
        <v>0</v>
      </c>
      <c r="AL375" s="402">
        <f t="shared" si="162"/>
        <v>0</v>
      </c>
      <c r="AM375" s="304"/>
    </row>
    <row r="376" spans="1:39" ht="30" outlineLevel="1">
      <c r="B376" s="292" t="s">
        <v>275</v>
      </c>
      <c r="C376" s="787" t="s">
        <v>810</v>
      </c>
      <c r="D376" s="755">
        <v>0</v>
      </c>
      <c r="E376" s="755">
        <v>0</v>
      </c>
      <c r="F376" s="755">
        <v>0</v>
      </c>
      <c r="G376" s="755">
        <v>0</v>
      </c>
      <c r="H376" s="755">
        <v>0</v>
      </c>
      <c r="I376" s="755">
        <v>0</v>
      </c>
      <c r="J376" s="755">
        <v>0</v>
      </c>
      <c r="K376" s="755">
        <v>0</v>
      </c>
      <c r="L376" s="755">
        <v>0</v>
      </c>
      <c r="M376" s="755">
        <v>0</v>
      </c>
      <c r="N376" s="293">
        <v>12</v>
      </c>
      <c r="O376" s="755">
        <v>-1050.97</v>
      </c>
      <c r="P376" s="755">
        <v>-1050.97</v>
      </c>
      <c r="Q376" s="755">
        <v>-1050.97</v>
      </c>
      <c r="R376" s="755">
        <v>-1050.97</v>
      </c>
      <c r="S376" s="755">
        <v>-1050.97</v>
      </c>
      <c r="T376" s="755">
        <v>-1050.97</v>
      </c>
      <c r="U376" s="755">
        <v>-1050.97</v>
      </c>
      <c r="V376" s="755">
        <v>-1050.97</v>
      </c>
      <c r="W376" s="755">
        <v>-1050.97</v>
      </c>
      <c r="X376" s="755">
        <v>-1050.97</v>
      </c>
      <c r="Y376" s="753">
        <v>0</v>
      </c>
      <c r="Z376" s="753">
        <f t="shared" ref="Z376:AL376" si="163">Z374</f>
        <v>0.21543670865813036</v>
      </c>
      <c r="AA376" s="753">
        <f t="shared" si="163"/>
        <v>0.71367050799999998</v>
      </c>
      <c r="AB376" s="753">
        <f t="shared" si="163"/>
        <v>7.4188260000000006E-2</v>
      </c>
      <c r="AC376" s="402">
        <f t="shared" si="163"/>
        <v>0</v>
      </c>
      <c r="AD376" s="402">
        <f t="shared" si="163"/>
        <v>0</v>
      </c>
      <c r="AE376" s="402">
        <f t="shared" si="163"/>
        <v>0</v>
      </c>
      <c r="AF376" s="402">
        <f t="shared" si="163"/>
        <v>0</v>
      </c>
      <c r="AG376" s="402">
        <f t="shared" si="163"/>
        <v>0</v>
      </c>
      <c r="AH376" s="402">
        <f t="shared" si="163"/>
        <v>0</v>
      </c>
      <c r="AI376" s="402">
        <f t="shared" si="163"/>
        <v>0</v>
      </c>
      <c r="AJ376" s="402">
        <f t="shared" si="163"/>
        <v>0</v>
      </c>
      <c r="AK376" s="402">
        <f t="shared" si="163"/>
        <v>0</v>
      </c>
      <c r="AL376" s="402">
        <f t="shared" si="163"/>
        <v>0</v>
      </c>
      <c r="AM376" s="304"/>
    </row>
    <row r="377" spans="1:39" ht="16" hidden="1" outlineLevel="1">
      <c r="B377" s="292"/>
      <c r="C377" s="289"/>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403"/>
      <c r="Z377" s="416"/>
      <c r="AA377" s="416"/>
      <c r="AB377" s="416"/>
      <c r="AC377" s="416"/>
      <c r="AD377" s="416"/>
      <c r="AE377" s="416"/>
      <c r="AF377" s="416"/>
      <c r="AG377" s="416"/>
      <c r="AH377" s="416"/>
      <c r="AI377" s="416"/>
      <c r="AJ377" s="416"/>
      <c r="AK377" s="416"/>
      <c r="AL377" s="416"/>
      <c r="AM377" s="304"/>
    </row>
    <row r="378" spans="1:39" ht="16" hidden="1" outlineLevel="1">
      <c r="B378" s="511"/>
      <c r="C378" s="289"/>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417"/>
      <c r="Z378" s="401"/>
      <c r="AA378" s="401"/>
      <c r="AB378" s="401"/>
      <c r="AC378" s="401"/>
      <c r="AD378" s="401"/>
      <c r="AE378" s="401"/>
      <c r="AF378" s="401"/>
      <c r="AG378" s="406"/>
      <c r="AH378" s="406"/>
      <c r="AI378" s="406"/>
      <c r="AJ378" s="406"/>
      <c r="AK378" s="406"/>
      <c r="AL378" s="406"/>
      <c r="AM378" s="294"/>
    </row>
    <row r="379" spans="1:39" ht="16" hidden="1" outlineLevel="1">
      <c r="B379" s="292"/>
      <c r="C379" s="289"/>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402"/>
      <c r="Z379" s="402"/>
      <c r="AA379" s="402"/>
      <c r="AB379" s="402"/>
      <c r="AC379" s="402"/>
      <c r="AD379" s="402"/>
      <c r="AE379" s="402"/>
      <c r="AF379" s="402"/>
      <c r="AG379" s="402"/>
      <c r="AH379" s="402"/>
      <c r="AI379" s="402"/>
      <c r="AJ379" s="402"/>
      <c r="AK379" s="402"/>
      <c r="AL379" s="402"/>
      <c r="AM379" s="304"/>
    </row>
    <row r="380" spans="1:39" ht="16" hidden="1" outlineLevel="1">
      <c r="B380" s="292"/>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03"/>
      <c r="Z380" s="416"/>
      <c r="AA380" s="416"/>
      <c r="AB380" s="416"/>
      <c r="AC380" s="416"/>
      <c r="AD380" s="416"/>
      <c r="AE380" s="416"/>
      <c r="AF380" s="416"/>
      <c r="AG380" s="416"/>
      <c r="AH380" s="416"/>
      <c r="AI380" s="416"/>
      <c r="AJ380" s="416"/>
      <c r="AK380" s="416"/>
      <c r="AL380" s="416"/>
      <c r="AM380" s="304"/>
    </row>
    <row r="381" spans="1:39" ht="16" hidden="1" outlineLevel="1">
      <c r="B381" s="511"/>
      <c r="C381" s="289"/>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417"/>
      <c r="Z381" s="401"/>
      <c r="AA381" s="401"/>
      <c r="AB381" s="401"/>
      <c r="AC381" s="401"/>
      <c r="AD381" s="401"/>
      <c r="AE381" s="401"/>
      <c r="AF381" s="401"/>
      <c r="AG381" s="406"/>
      <c r="AH381" s="406"/>
      <c r="AI381" s="406"/>
      <c r="AJ381" s="406"/>
      <c r="AK381" s="406"/>
      <c r="AL381" s="406"/>
      <c r="AM381" s="294"/>
    </row>
    <row r="382" spans="1:39" ht="16" hidden="1" outlineLevel="1">
      <c r="B382" s="292"/>
      <c r="C382" s="289"/>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402"/>
      <c r="Z382" s="402"/>
      <c r="AA382" s="402"/>
      <c r="AB382" s="402"/>
      <c r="AC382" s="402"/>
      <c r="AD382" s="402"/>
      <c r="AE382" s="402"/>
      <c r="AF382" s="402"/>
      <c r="AG382" s="402"/>
      <c r="AH382" s="402"/>
      <c r="AI382" s="402"/>
      <c r="AJ382" s="402"/>
      <c r="AK382" s="402"/>
      <c r="AL382" s="402"/>
      <c r="AM382" s="304"/>
    </row>
    <row r="383" spans="1:39" ht="16" hidden="1" outlineLevel="1">
      <c r="B383" s="292"/>
      <c r="C383" s="289"/>
      <c r="D383" s="289"/>
      <c r="E383" s="289"/>
      <c r="F383" s="289"/>
      <c r="G383" s="289"/>
      <c r="H383" s="289"/>
      <c r="I383" s="289"/>
      <c r="J383" s="289"/>
      <c r="K383" s="289"/>
      <c r="L383" s="289"/>
      <c r="M383" s="289"/>
      <c r="N383" s="289"/>
      <c r="O383" s="289"/>
      <c r="P383" s="289"/>
      <c r="Q383" s="289"/>
      <c r="R383" s="289"/>
      <c r="S383" s="289"/>
      <c r="T383" s="289"/>
      <c r="U383" s="289"/>
      <c r="V383" s="289"/>
      <c r="W383" s="289"/>
      <c r="X383" s="289"/>
      <c r="Y383" s="403"/>
      <c r="Z383" s="416"/>
      <c r="AA383" s="416"/>
      <c r="AB383" s="416"/>
      <c r="AC383" s="416"/>
      <c r="AD383" s="416"/>
      <c r="AE383" s="416"/>
      <c r="AF383" s="416"/>
      <c r="AG383" s="416"/>
      <c r="AH383" s="416"/>
      <c r="AI383" s="416"/>
      <c r="AJ383" s="416"/>
      <c r="AK383" s="416"/>
      <c r="AL383" s="416"/>
      <c r="AM383" s="304"/>
    </row>
    <row r="384" spans="1:39" ht="16" hidden="1" outlineLevel="1">
      <c r="B384" s="511"/>
      <c r="C384" s="289"/>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417"/>
      <c r="Z384" s="401"/>
      <c r="AA384" s="401"/>
      <c r="AB384" s="401"/>
      <c r="AC384" s="401"/>
      <c r="AD384" s="401"/>
      <c r="AE384" s="401"/>
      <c r="AF384" s="401"/>
      <c r="AG384" s="406"/>
      <c r="AH384" s="406"/>
      <c r="AI384" s="406"/>
      <c r="AJ384" s="406"/>
      <c r="AK384" s="406"/>
      <c r="AL384" s="406"/>
      <c r="AM384" s="294"/>
    </row>
    <row r="385" spans="2:39" ht="16" hidden="1" outlineLevel="1">
      <c r="B385" s="292"/>
      <c r="C385" s="289"/>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402"/>
      <c r="Z385" s="402"/>
      <c r="AA385" s="402"/>
      <c r="AB385" s="402"/>
      <c r="AC385" s="402"/>
      <c r="AD385" s="402"/>
      <c r="AE385" s="402"/>
      <c r="AF385" s="402"/>
      <c r="AG385" s="402"/>
      <c r="AH385" s="402"/>
      <c r="AI385" s="402"/>
      <c r="AJ385" s="402"/>
      <c r="AK385" s="402"/>
      <c r="AL385" s="402"/>
      <c r="AM385" s="304"/>
    </row>
    <row r="386" spans="2:39" ht="16" hidden="1" outlineLevel="1">
      <c r="B386" s="292"/>
      <c r="C386" s="289"/>
      <c r="D386" s="289"/>
      <c r="E386" s="289"/>
      <c r="F386" s="289"/>
      <c r="G386" s="289"/>
      <c r="H386" s="289"/>
      <c r="I386" s="289"/>
      <c r="J386" s="289"/>
      <c r="K386" s="289"/>
      <c r="L386" s="289"/>
      <c r="M386" s="289"/>
      <c r="N386" s="289"/>
      <c r="O386" s="289"/>
      <c r="P386" s="289"/>
      <c r="Q386" s="289"/>
      <c r="R386" s="289"/>
      <c r="S386" s="289"/>
      <c r="T386" s="289"/>
      <c r="U386" s="289"/>
      <c r="V386" s="289"/>
      <c r="W386" s="289"/>
      <c r="X386" s="289"/>
      <c r="Y386" s="403"/>
      <c r="Z386" s="416"/>
      <c r="AA386" s="416"/>
      <c r="AB386" s="416"/>
      <c r="AC386" s="416"/>
      <c r="AD386" s="416"/>
      <c r="AE386" s="416"/>
      <c r="AF386" s="416"/>
      <c r="AG386" s="416"/>
      <c r="AH386" s="416"/>
      <c r="AI386" s="416"/>
      <c r="AJ386" s="416"/>
      <c r="AK386" s="416"/>
      <c r="AL386" s="416"/>
      <c r="AM386" s="304"/>
    </row>
    <row r="387" spans="2:39" ht="16" hidden="1" outlineLevel="1">
      <c r="B387" s="511"/>
      <c r="C387" s="289"/>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417"/>
      <c r="Z387" s="401"/>
      <c r="AA387" s="401"/>
      <c r="AB387" s="401"/>
      <c r="AC387" s="401"/>
      <c r="AD387" s="401"/>
      <c r="AE387" s="401"/>
      <c r="AF387" s="401"/>
      <c r="AG387" s="406"/>
      <c r="AH387" s="406"/>
      <c r="AI387" s="406"/>
      <c r="AJ387" s="406"/>
      <c r="AK387" s="406"/>
      <c r="AL387" s="406"/>
      <c r="AM387" s="294"/>
    </row>
    <row r="388" spans="2:39" ht="16" hidden="1" outlineLevel="1">
      <c r="B388" s="292"/>
      <c r="C388" s="289"/>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402"/>
      <c r="Z388" s="402"/>
      <c r="AA388" s="402"/>
      <c r="AB388" s="402"/>
      <c r="AC388" s="402"/>
      <c r="AD388" s="402"/>
      <c r="AE388" s="402"/>
      <c r="AF388" s="402"/>
      <c r="AG388" s="402"/>
      <c r="AH388" s="402"/>
      <c r="AI388" s="402"/>
      <c r="AJ388" s="402"/>
      <c r="AK388" s="402"/>
      <c r="AL388" s="402"/>
      <c r="AM388" s="304"/>
    </row>
    <row r="389" spans="2:39" ht="16" hidden="1" outlineLevel="1">
      <c r="B389" s="292"/>
      <c r="C389" s="289"/>
      <c r="D389" s="289"/>
      <c r="E389" s="289"/>
      <c r="F389" s="289"/>
      <c r="G389" s="289"/>
      <c r="H389" s="289"/>
      <c r="I389" s="289"/>
      <c r="J389" s="289"/>
      <c r="K389" s="289"/>
      <c r="L389" s="289"/>
      <c r="M389" s="289"/>
      <c r="N389" s="289"/>
      <c r="O389" s="289"/>
      <c r="P389" s="289"/>
      <c r="Q389" s="289"/>
      <c r="R389" s="289"/>
      <c r="S389" s="289"/>
      <c r="T389" s="289"/>
      <c r="U389" s="289"/>
      <c r="V389" s="289"/>
      <c r="W389" s="289"/>
      <c r="X389" s="289"/>
      <c r="Y389" s="403"/>
      <c r="Z389" s="416"/>
      <c r="AA389" s="416"/>
      <c r="AB389" s="416"/>
      <c r="AC389" s="416"/>
      <c r="AD389" s="416"/>
      <c r="AE389" s="416"/>
      <c r="AF389" s="416"/>
      <c r="AG389" s="416"/>
      <c r="AH389" s="416"/>
      <c r="AI389" s="416"/>
      <c r="AJ389" s="416"/>
      <c r="AK389" s="416"/>
      <c r="AL389" s="416"/>
      <c r="AM389" s="304"/>
    </row>
    <row r="390" spans="2:39" ht="16" hidden="1" outlineLevel="1">
      <c r="B390" s="511"/>
      <c r="C390" s="289"/>
      <c r="D390" s="293"/>
      <c r="E390" s="293"/>
      <c r="F390" s="293"/>
      <c r="G390" s="293"/>
      <c r="H390" s="293"/>
      <c r="I390" s="293"/>
      <c r="J390" s="293"/>
      <c r="K390" s="293"/>
      <c r="L390" s="293"/>
      <c r="M390" s="293"/>
      <c r="N390" s="293"/>
      <c r="O390" s="293"/>
      <c r="P390" s="293"/>
      <c r="Q390" s="293"/>
      <c r="R390" s="293"/>
      <c r="S390" s="293"/>
      <c r="T390" s="293"/>
      <c r="U390" s="293"/>
      <c r="V390" s="293"/>
      <c r="W390" s="293"/>
      <c r="X390" s="293"/>
      <c r="Y390" s="417"/>
      <c r="Z390" s="401"/>
      <c r="AA390" s="401"/>
      <c r="AB390" s="401"/>
      <c r="AC390" s="401"/>
      <c r="AD390" s="401"/>
      <c r="AE390" s="401"/>
      <c r="AF390" s="401"/>
      <c r="AG390" s="406"/>
      <c r="AH390" s="406"/>
      <c r="AI390" s="406"/>
      <c r="AJ390" s="406"/>
      <c r="AK390" s="406"/>
      <c r="AL390" s="406"/>
      <c r="AM390" s="294"/>
    </row>
    <row r="391" spans="2:39" ht="16" hidden="1" outlineLevel="1">
      <c r="B391" s="292"/>
      <c r="C391" s="289"/>
      <c r="D391" s="293"/>
      <c r="E391" s="293"/>
      <c r="F391" s="293"/>
      <c r="G391" s="293"/>
      <c r="H391" s="293"/>
      <c r="I391" s="293"/>
      <c r="J391" s="293"/>
      <c r="K391" s="293"/>
      <c r="L391" s="293"/>
      <c r="M391" s="293"/>
      <c r="N391" s="293"/>
      <c r="O391" s="293"/>
      <c r="P391" s="293"/>
      <c r="Q391" s="293"/>
      <c r="R391" s="293"/>
      <c r="S391" s="293"/>
      <c r="T391" s="293"/>
      <c r="U391" s="293"/>
      <c r="V391" s="293"/>
      <c r="W391" s="293"/>
      <c r="X391" s="293"/>
      <c r="Y391" s="402"/>
      <c r="Z391" s="402"/>
      <c r="AA391" s="402"/>
      <c r="AB391" s="402"/>
      <c r="AC391" s="402"/>
      <c r="AD391" s="402"/>
      <c r="AE391" s="402"/>
      <c r="AF391" s="402"/>
      <c r="AG391" s="402"/>
      <c r="AH391" s="402"/>
      <c r="AI391" s="402"/>
      <c r="AJ391" s="402"/>
      <c r="AK391" s="402"/>
      <c r="AL391" s="402"/>
      <c r="AM391" s="304"/>
    </row>
    <row r="392" spans="2:39" ht="16" hidden="1" outlineLevel="1">
      <c r="B392" s="511"/>
      <c r="C392" s="289"/>
      <c r="D392" s="289"/>
      <c r="E392" s="289"/>
      <c r="F392" s="289"/>
      <c r="G392" s="289"/>
      <c r="H392" s="289"/>
      <c r="I392" s="289"/>
      <c r="J392" s="289"/>
      <c r="K392" s="289"/>
      <c r="L392" s="289"/>
      <c r="M392" s="289"/>
      <c r="N392" s="289"/>
      <c r="O392" s="289"/>
      <c r="P392" s="289"/>
      <c r="Q392" s="289"/>
      <c r="R392" s="289"/>
      <c r="S392" s="289"/>
      <c r="T392" s="289"/>
      <c r="U392" s="289"/>
      <c r="V392" s="289"/>
      <c r="W392" s="289"/>
      <c r="X392" s="289"/>
      <c r="Y392" s="403"/>
      <c r="Z392" s="416"/>
      <c r="AA392" s="416"/>
      <c r="AB392" s="416"/>
      <c r="AC392" s="416"/>
      <c r="AD392" s="416"/>
      <c r="AE392" s="416"/>
      <c r="AF392" s="416"/>
      <c r="AG392" s="416"/>
      <c r="AH392" s="416"/>
      <c r="AI392" s="416"/>
      <c r="AJ392" s="416"/>
      <c r="AK392" s="416"/>
      <c r="AL392" s="416"/>
      <c r="AM392" s="304"/>
    </row>
    <row r="393" spans="2:39" ht="16" hidden="1" outlineLevel="1">
      <c r="B393" s="511"/>
      <c r="C393" s="289"/>
      <c r="D393" s="293"/>
      <c r="E393" s="293"/>
      <c r="F393" s="293"/>
      <c r="G393" s="293"/>
      <c r="H393" s="293"/>
      <c r="I393" s="293"/>
      <c r="J393" s="293"/>
      <c r="K393" s="293"/>
      <c r="L393" s="293"/>
      <c r="M393" s="293"/>
      <c r="N393" s="293"/>
      <c r="O393" s="293"/>
      <c r="P393" s="293"/>
      <c r="Q393" s="293"/>
      <c r="R393" s="293"/>
      <c r="S393" s="293"/>
      <c r="T393" s="293"/>
      <c r="U393" s="293"/>
      <c r="V393" s="293"/>
      <c r="W393" s="293"/>
      <c r="X393" s="293"/>
      <c r="Y393" s="417"/>
      <c r="Z393" s="401"/>
      <c r="AA393" s="401"/>
      <c r="AB393" s="401"/>
      <c r="AC393" s="401"/>
      <c r="AD393" s="401"/>
      <c r="AE393" s="401"/>
      <c r="AF393" s="401"/>
      <c r="AG393" s="406"/>
      <c r="AH393" s="406"/>
      <c r="AI393" s="406"/>
      <c r="AJ393" s="406"/>
      <c r="AK393" s="406"/>
      <c r="AL393" s="406"/>
      <c r="AM393" s="294"/>
    </row>
    <row r="394" spans="2:39" ht="16" hidden="1" outlineLevel="1">
      <c r="B394" s="292"/>
      <c r="C394" s="289"/>
      <c r="D394" s="293"/>
      <c r="E394" s="293"/>
      <c r="F394" s="293"/>
      <c r="G394" s="293"/>
      <c r="H394" s="293"/>
      <c r="I394" s="293"/>
      <c r="J394" s="293"/>
      <c r="K394" s="293"/>
      <c r="L394" s="293"/>
      <c r="M394" s="293"/>
      <c r="N394" s="293"/>
      <c r="O394" s="293"/>
      <c r="P394" s="293"/>
      <c r="Q394" s="293"/>
      <c r="R394" s="293"/>
      <c r="S394" s="293"/>
      <c r="T394" s="293"/>
      <c r="U394" s="293"/>
      <c r="V394" s="293"/>
      <c r="W394" s="293"/>
      <c r="X394" s="293"/>
      <c r="Y394" s="402"/>
      <c r="Z394" s="402"/>
      <c r="AA394" s="402"/>
      <c r="AB394" s="402"/>
      <c r="AC394" s="402"/>
      <c r="AD394" s="402"/>
      <c r="AE394" s="402"/>
      <c r="AF394" s="402"/>
      <c r="AG394" s="402"/>
      <c r="AH394" s="402"/>
      <c r="AI394" s="402"/>
      <c r="AJ394" s="402"/>
      <c r="AK394" s="402"/>
      <c r="AL394" s="402"/>
      <c r="AM394" s="304"/>
    </row>
    <row r="395" spans="2:39" ht="16" hidden="1" outlineLevel="1">
      <c r="B395" s="511"/>
      <c r="C395" s="289"/>
      <c r="D395" s="289"/>
      <c r="E395" s="289"/>
      <c r="F395" s="289"/>
      <c r="G395" s="289"/>
      <c r="H395" s="289"/>
      <c r="I395" s="289"/>
      <c r="J395" s="289"/>
      <c r="K395" s="289"/>
      <c r="L395" s="289"/>
      <c r="M395" s="289"/>
      <c r="N395" s="289"/>
      <c r="O395" s="289"/>
      <c r="P395" s="289"/>
      <c r="Q395" s="289"/>
      <c r="R395" s="289"/>
      <c r="S395" s="289"/>
      <c r="T395" s="289"/>
      <c r="U395" s="289"/>
      <c r="V395" s="289"/>
      <c r="W395" s="289"/>
      <c r="X395" s="289"/>
      <c r="Y395" s="403"/>
      <c r="Z395" s="416"/>
      <c r="AA395" s="416"/>
      <c r="AB395" s="416"/>
      <c r="AC395" s="416"/>
      <c r="AD395" s="416"/>
      <c r="AE395" s="416"/>
      <c r="AF395" s="416"/>
      <c r="AG395" s="416"/>
      <c r="AH395" s="416"/>
      <c r="AI395" s="416"/>
      <c r="AJ395" s="416"/>
      <c r="AK395" s="416"/>
      <c r="AL395" s="416"/>
      <c r="AM395" s="304"/>
    </row>
    <row r="396" spans="2:39" ht="16" hidden="1" outlineLevel="1">
      <c r="B396" s="286"/>
      <c r="C396" s="289"/>
      <c r="D396" s="289"/>
      <c r="E396" s="289"/>
      <c r="F396" s="289"/>
      <c r="G396" s="289"/>
      <c r="H396" s="289"/>
      <c r="I396" s="289"/>
      <c r="J396" s="289"/>
      <c r="K396" s="289"/>
      <c r="L396" s="289"/>
      <c r="M396" s="289"/>
      <c r="N396" s="289"/>
      <c r="O396" s="289"/>
      <c r="P396" s="289"/>
      <c r="Q396" s="289"/>
      <c r="R396" s="289"/>
      <c r="S396" s="289"/>
      <c r="T396" s="289"/>
      <c r="U396" s="289"/>
      <c r="V396" s="289"/>
      <c r="W396" s="289"/>
      <c r="X396" s="289"/>
      <c r="Y396" s="403"/>
      <c r="Z396" s="416"/>
      <c r="AA396" s="416"/>
      <c r="AB396" s="416"/>
      <c r="AC396" s="416"/>
      <c r="AD396" s="416"/>
      <c r="AE396" s="416"/>
      <c r="AF396" s="416"/>
      <c r="AG396" s="416"/>
      <c r="AH396" s="416"/>
      <c r="AI396" s="416"/>
      <c r="AJ396" s="416"/>
      <c r="AK396" s="416"/>
      <c r="AL396" s="416"/>
      <c r="AM396" s="304"/>
    </row>
    <row r="397" spans="2:39" ht="16" hidden="1" outlineLevel="1">
      <c r="B397" s="511"/>
      <c r="C397" s="289"/>
      <c r="D397" s="293"/>
      <c r="E397" s="293"/>
      <c r="F397" s="293"/>
      <c r="G397" s="293"/>
      <c r="H397" s="293"/>
      <c r="I397" s="293"/>
      <c r="J397" s="293"/>
      <c r="K397" s="293"/>
      <c r="L397" s="293"/>
      <c r="M397" s="293"/>
      <c r="N397" s="293"/>
      <c r="O397" s="293"/>
      <c r="P397" s="293"/>
      <c r="Q397" s="293"/>
      <c r="R397" s="293"/>
      <c r="S397" s="293"/>
      <c r="T397" s="293"/>
      <c r="U397" s="293"/>
      <c r="V397" s="293"/>
      <c r="W397" s="293"/>
      <c r="X397" s="293"/>
      <c r="Y397" s="417"/>
      <c r="Z397" s="401"/>
      <c r="AA397" s="401"/>
      <c r="AB397" s="401"/>
      <c r="AC397" s="401"/>
      <c r="AD397" s="401"/>
      <c r="AE397" s="401"/>
      <c r="AF397" s="401"/>
      <c r="AG397" s="406"/>
      <c r="AH397" s="406"/>
      <c r="AI397" s="406"/>
      <c r="AJ397" s="406"/>
      <c r="AK397" s="406"/>
      <c r="AL397" s="406"/>
      <c r="AM397" s="294"/>
    </row>
    <row r="398" spans="2:39" ht="16" hidden="1" outlineLevel="1">
      <c r="B398" s="292"/>
      <c r="C398" s="289"/>
      <c r="D398" s="293"/>
      <c r="E398" s="293"/>
      <c r="F398" s="293"/>
      <c r="G398" s="293"/>
      <c r="H398" s="293"/>
      <c r="I398" s="293"/>
      <c r="J398" s="293"/>
      <c r="K398" s="293"/>
      <c r="L398" s="293"/>
      <c r="M398" s="293"/>
      <c r="N398" s="293"/>
      <c r="O398" s="293"/>
      <c r="P398" s="293"/>
      <c r="Q398" s="293"/>
      <c r="R398" s="293"/>
      <c r="S398" s="293"/>
      <c r="T398" s="293"/>
      <c r="U398" s="293"/>
      <c r="V398" s="293"/>
      <c r="W398" s="293"/>
      <c r="X398" s="293"/>
      <c r="Y398" s="402"/>
      <c r="Z398" s="402"/>
      <c r="AA398" s="402"/>
      <c r="AB398" s="402"/>
      <c r="AC398" s="402"/>
      <c r="AD398" s="402"/>
      <c r="AE398" s="402"/>
      <c r="AF398" s="402"/>
      <c r="AG398" s="402"/>
      <c r="AH398" s="402"/>
      <c r="AI398" s="402"/>
      <c r="AJ398" s="402"/>
      <c r="AK398" s="402"/>
      <c r="AL398" s="402"/>
      <c r="AM398" s="304"/>
    </row>
    <row r="399" spans="2:39" ht="16" hidden="1" outlineLevel="1">
      <c r="B399" s="511"/>
      <c r="C399" s="289"/>
      <c r="D399" s="289"/>
      <c r="E399" s="289"/>
      <c r="F399" s="289"/>
      <c r="G399" s="289"/>
      <c r="H399" s="289"/>
      <c r="I399" s="289"/>
      <c r="J399" s="289"/>
      <c r="K399" s="289"/>
      <c r="L399" s="289"/>
      <c r="M399" s="289"/>
      <c r="N399" s="289"/>
      <c r="O399" s="289"/>
      <c r="P399" s="289"/>
      <c r="Q399" s="289"/>
      <c r="R399" s="289"/>
      <c r="S399" s="289"/>
      <c r="T399" s="289"/>
      <c r="U399" s="289"/>
      <c r="V399" s="289"/>
      <c r="W399" s="289"/>
      <c r="X399" s="289"/>
      <c r="Y399" s="403"/>
      <c r="Z399" s="416"/>
      <c r="AA399" s="416"/>
      <c r="AB399" s="416"/>
      <c r="AC399" s="416"/>
      <c r="AD399" s="416"/>
      <c r="AE399" s="416"/>
      <c r="AF399" s="416"/>
      <c r="AG399" s="416"/>
      <c r="AH399" s="416"/>
      <c r="AI399" s="416"/>
      <c r="AJ399" s="416"/>
      <c r="AK399" s="416"/>
      <c r="AL399" s="416"/>
      <c r="AM399" s="304"/>
    </row>
    <row r="400" spans="2:39" ht="16" hidden="1" outlineLevel="1">
      <c r="B400" s="511"/>
      <c r="C400" s="289"/>
      <c r="D400" s="293"/>
      <c r="E400" s="293"/>
      <c r="F400" s="293"/>
      <c r="G400" s="293"/>
      <c r="H400" s="293"/>
      <c r="I400" s="293"/>
      <c r="J400" s="293"/>
      <c r="K400" s="293"/>
      <c r="L400" s="293"/>
      <c r="M400" s="293"/>
      <c r="N400" s="293"/>
      <c r="O400" s="293"/>
      <c r="P400" s="293"/>
      <c r="Q400" s="293"/>
      <c r="R400" s="293"/>
      <c r="S400" s="293"/>
      <c r="T400" s="293"/>
      <c r="U400" s="293"/>
      <c r="V400" s="293"/>
      <c r="W400" s="293"/>
      <c r="X400" s="293"/>
      <c r="Y400" s="417"/>
      <c r="Z400" s="401"/>
      <c r="AA400" s="401"/>
      <c r="AB400" s="401"/>
      <c r="AC400" s="401"/>
      <c r="AD400" s="401"/>
      <c r="AE400" s="401"/>
      <c r="AF400" s="401"/>
      <c r="AG400" s="406"/>
      <c r="AH400" s="406"/>
      <c r="AI400" s="406"/>
      <c r="AJ400" s="406"/>
      <c r="AK400" s="406"/>
      <c r="AL400" s="406"/>
      <c r="AM400" s="294"/>
    </row>
    <row r="401" spans="2:39" ht="16" hidden="1" outlineLevel="1">
      <c r="B401" s="292"/>
      <c r="C401" s="289"/>
      <c r="D401" s="293"/>
      <c r="E401" s="293"/>
      <c r="F401" s="293"/>
      <c r="G401" s="293"/>
      <c r="H401" s="293"/>
      <c r="I401" s="293"/>
      <c r="J401" s="293"/>
      <c r="K401" s="293"/>
      <c r="L401" s="293"/>
      <c r="M401" s="293"/>
      <c r="N401" s="293"/>
      <c r="O401" s="293"/>
      <c r="P401" s="293"/>
      <c r="Q401" s="293"/>
      <c r="R401" s="293"/>
      <c r="S401" s="293"/>
      <c r="T401" s="293"/>
      <c r="U401" s="293"/>
      <c r="V401" s="293"/>
      <c r="W401" s="293"/>
      <c r="X401" s="293"/>
      <c r="Y401" s="402"/>
      <c r="Z401" s="402"/>
      <c r="AA401" s="402"/>
      <c r="AB401" s="402"/>
      <c r="AC401" s="402"/>
      <c r="AD401" s="402"/>
      <c r="AE401" s="402"/>
      <c r="AF401" s="402"/>
      <c r="AG401" s="402"/>
      <c r="AH401" s="402"/>
      <c r="AI401" s="402"/>
      <c r="AJ401" s="402"/>
      <c r="AK401" s="402"/>
      <c r="AL401" s="402"/>
      <c r="AM401" s="304"/>
    </row>
    <row r="402" spans="2:39" ht="16" hidden="1" outlineLevel="1">
      <c r="B402" s="511"/>
      <c r="C402" s="289"/>
      <c r="D402" s="289"/>
      <c r="E402" s="289"/>
      <c r="F402" s="289"/>
      <c r="G402" s="289"/>
      <c r="H402" s="289"/>
      <c r="I402" s="289"/>
      <c r="J402" s="289"/>
      <c r="K402" s="289"/>
      <c r="L402" s="289"/>
      <c r="M402" s="289"/>
      <c r="N402" s="289"/>
      <c r="O402" s="289"/>
      <c r="P402" s="289"/>
      <c r="Q402" s="289"/>
      <c r="R402" s="289"/>
      <c r="S402" s="289"/>
      <c r="T402" s="289"/>
      <c r="U402" s="289"/>
      <c r="V402" s="289"/>
      <c r="W402" s="289"/>
      <c r="X402" s="289"/>
      <c r="Y402" s="403"/>
      <c r="Z402" s="416"/>
      <c r="AA402" s="416"/>
      <c r="AB402" s="416"/>
      <c r="AC402" s="416"/>
      <c r="AD402" s="416"/>
      <c r="AE402" s="416"/>
      <c r="AF402" s="416"/>
      <c r="AG402" s="416"/>
      <c r="AH402" s="416"/>
      <c r="AI402" s="416"/>
      <c r="AJ402" s="416"/>
      <c r="AK402" s="416"/>
      <c r="AL402" s="416"/>
      <c r="AM402" s="304"/>
    </row>
    <row r="403" spans="2:39" ht="16" hidden="1" outlineLevel="1">
      <c r="B403" s="511"/>
      <c r="C403" s="289"/>
      <c r="D403" s="293"/>
      <c r="E403" s="293"/>
      <c r="F403" s="293"/>
      <c r="G403" s="293"/>
      <c r="H403" s="293"/>
      <c r="I403" s="293"/>
      <c r="J403" s="293"/>
      <c r="K403" s="293"/>
      <c r="L403" s="293"/>
      <c r="M403" s="293"/>
      <c r="N403" s="293"/>
      <c r="O403" s="293"/>
      <c r="P403" s="293"/>
      <c r="Q403" s="293"/>
      <c r="R403" s="293"/>
      <c r="S403" s="293"/>
      <c r="T403" s="293"/>
      <c r="U403" s="293"/>
      <c r="V403" s="293"/>
      <c r="W403" s="293"/>
      <c r="X403" s="293"/>
      <c r="Y403" s="417"/>
      <c r="Z403" s="401"/>
      <c r="AA403" s="401"/>
      <c r="AB403" s="401"/>
      <c r="AC403" s="401"/>
      <c r="AD403" s="401"/>
      <c r="AE403" s="401"/>
      <c r="AF403" s="401"/>
      <c r="AG403" s="406"/>
      <c r="AH403" s="406"/>
      <c r="AI403" s="406"/>
      <c r="AJ403" s="406"/>
      <c r="AK403" s="406"/>
      <c r="AL403" s="406"/>
      <c r="AM403" s="294"/>
    </row>
    <row r="404" spans="2:39" ht="16" hidden="1" outlineLevel="1">
      <c r="B404" s="292"/>
      <c r="C404" s="289"/>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402"/>
      <c r="Z404" s="402"/>
      <c r="AA404" s="402"/>
      <c r="AB404" s="402"/>
      <c r="AC404" s="402"/>
      <c r="AD404" s="402"/>
      <c r="AE404" s="402"/>
      <c r="AF404" s="402"/>
      <c r="AG404" s="402"/>
      <c r="AH404" s="402"/>
      <c r="AI404" s="402"/>
      <c r="AJ404" s="402"/>
      <c r="AK404" s="402"/>
      <c r="AL404" s="402"/>
      <c r="AM404" s="304"/>
    </row>
    <row r="405" spans="2:39" ht="16" hidden="1" outlineLevel="1">
      <c r="B405" s="292"/>
      <c r="C405" s="289"/>
      <c r="D405" s="289"/>
      <c r="E405" s="289"/>
      <c r="F405" s="289"/>
      <c r="G405" s="289"/>
      <c r="H405" s="289"/>
      <c r="I405" s="289"/>
      <c r="J405" s="289"/>
      <c r="K405" s="289"/>
      <c r="L405" s="289"/>
      <c r="M405" s="289"/>
      <c r="N405" s="289"/>
      <c r="O405" s="289"/>
      <c r="P405" s="289"/>
      <c r="Q405" s="289"/>
      <c r="R405" s="289"/>
      <c r="S405" s="289"/>
      <c r="T405" s="289"/>
      <c r="U405" s="289"/>
      <c r="V405" s="289"/>
      <c r="W405" s="289"/>
      <c r="X405" s="289"/>
      <c r="Y405" s="403"/>
      <c r="Z405" s="416"/>
      <c r="AA405" s="416"/>
      <c r="AB405" s="416"/>
      <c r="AC405" s="416"/>
      <c r="AD405" s="416"/>
      <c r="AE405" s="416"/>
      <c r="AF405" s="416"/>
      <c r="AG405" s="416"/>
      <c r="AH405" s="416"/>
      <c r="AI405" s="416"/>
      <c r="AJ405" s="416"/>
      <c r="AK405" s="416"/>
      <c r="AL405" s="416"/>
      <c r="AM405" s="304"/>
    </row>
    <row r="406" spans="2:39" ht="16" hidden="1" outlineLevel="1">
      <c r="B406" s="286"/>
      <c r="C406" s="289"/>
      <c r="D406" s="289"/>
      <c r="E406" s="289"/>
      <c r="F406" s="289"/>
      <c r="G406" s="289"/>
      <c r="H406" s="289"/>
      <c r="I406" s="289"/>
      <c r="J406" s="289"/>
      <c r="K406" s="289"/>
      <c r="L406" s="289"/>
      <c r="M406" s="289"/>
      <c r="N406" s="289"/>
      <c r="O406" s="289"/>
      <c r="P406" s="289"/>
      <c r="Q406" s="289"/>
      <c r="R406" s="289"/>
      <c r="S406" s="289"/>
      <c r="T406" s="289"/>
      <c r="U406" s="289"/>
      <c r="V406" s="289"/>
      <c r="W406" s="289"/>
      <c r="X406" s="289"/>
      <c r="Y406" s="403"/>
      <c r="Z406" s="416"/>
      <c r="AA406" s="416"/>
      <c r="AB406" s="416"/>
      <c r="AC406" s="416"/>
      <c r="AD406" s="416"/>
      <c r="AE406" s="416"/>
      <c r="AF406" s="416"/>
      <c r="AG406" s="416"/>
      <c r="AH406" s="416"/>
      <c r="AI406" s="416"/>
      <c r="AJ406" s="416"/>
      <c r="AK406" s="416"/>
      <c r="AL406" s="416"/>
      <c r="AM406" s="304"/>
    </row>
    <row r="407" spans="2:39" ht="16" hidden="1" outlineLevel="1">
      <c r="B407" s="511"/>
      <c r="C407" s="289"/>
      <c r="D407" s="293"/>
      <c r="E407" s="293"/>
      <c r="F407" s="293"/>
      <c r="G407" s="293"/>
      <c r="H407" s="293"/>
      <c r="I407" s="293"/>
      <c r="J407" s="293"/>
      <c r="K407" s="293"/>
      <c r="L407" s="293"/>
      <c r="M407" s="293"/>
      <c r="N407" s="293"/>
      <c r="O407" s="293"/>
      <c r="P407" s="293"/>
      <c r="Q407" s="293"/>
      <c r="R407" s="293"/>
      <c r="S407" s="293"/>
      <c r="T407" s="293"/>
      <c r="U407" s="293"/>
      <c r="V407" s="293"/>
      <c r="W407" s="293"/>
      <c r="X407" s="293"/>
      <c r="Y407" s="417"/>
      <c r="Z407" s="401"/>
      <c r="AA407" s="401"/>
      <c r="AB407" s="401"/>
      <c r="AC407" s="401"/>
      <c r="AD407" s="401"/>
      <c r="AE407" s="401"/>
      <c r="AF407" s="401"/>
      <c r="AG407" s="406"/>
      <c r="AH407" s="406"/>
      <c r="AI407" s="406"/>
      <c r="AJ407" s="406"/>
      <c r="AK407" s="406"/>
      <c r="AL407" s="406"/>
      <c r="AM407" s="294"/>
    </row>
    <row r="408" spans="2:39" ht="16" hidden="1" outlineLevel="1">
      <c r="B408" s="292"/>
      <c r="C408" s="289"/>
      <c r="D408" s="293"/>
      <c r="E408" s="293"/>
      <c r="F408" s="293"/>
      <c r="G408" s="293"/>
      <c r="H408" s="293"/>
      <c r="I408" s="293"/>
      <c r="J408" s="293"/>
      <c r="K408" s="293"/>
      <c r="L408" s="293"/>
      <c r="M408" s="293"/>
      <c r="N408" s="293"/>
      <c r="O408" s="293"/>
      <c r="P408" s="293"/>
      <c r="Q408" s="293"/>
      <c r="R408" s="293"/>
      <c r="S408" s="293"/>
      <c r="T408" s="293"/>
      <c r="U408" s="293"/>
      <c r="V408" s="293"/>
      <c r="W408" s="293"/>
      <c r="X408" s="293"/>
      <c r="Y408" s="402"/>
      <c r="Z408" s="402"/>
      <c r="AA408" s="402"/>
      <c r="AB408" s="402"/>
      <c r="AC408" s="402"/>
      <c r="AD408" s="402"/>
      <c r="AE408" s="402"/>
      <c r="AF408" s="402"/>
      <c r="AG408" s="402"/>
      <c r="AH408" s="402"/>
      <c r="AI408" s="402"/>
      <c r="AJ408" s="402"/>
      <c r="AK408" s="402"/>
      <c r="AL408" s="402"/>
      <c r="AM408" s="304"/>
    </row>
    <row r="409" spans="2:39" ht="16" hidden="1" outlineLevel="1">
      <c r="B409" s="511"/>
      <c r="C409" s="289"/>
      <c r="D409" s="289"/>
      <c r="E409" s="289"/>
      <c r="F409" s="289"/>
      <c r="G409" s="289"/>
      <c r="H409" s="289"/>
      <c r="I409" s="289"/>
      <c r="J409" s="289"/>
      <c r="K409" s="289"/>
      <c r="L409" s="289"/>
      <c r="M409" s="289"/>
      <c r="N409" s="289"/>
      <c r="O409" s="289"/>
      <c r="P409" s="289"/>
      <c r="Q409" s="289"/>
      <c r="R409" s="289"/>
      <c r="S409" s="289"/>
      <c r="T409" s="289"/>
      <c r="U409" s="289"/>
      <c r="V409" s="289"/>
      <c r="W409" s="289"/>
      <c r="X409" s="289"/>
      <c r="Y409" s="403"/>
      <c r="Z409" s="416"/>
      <c r="AA409" s="416"/>
      <c r="AB409" s="416"/>
      <c r="AC409" s="416"/>
      <c r="AD409" s="416"/>
      <c r="AE409" s="416"/>
      <c r="AF409" s="416"/>
      <c r="AG409" s="416"/>
      <c r="AH409" s="416"/>
      <c r="AI409" s="416"/>
      <c r="AJ409" s="416"/>
      <c r="AK409" s="416"/>
      <c r="AL409" s="416"/>
      <c r="AM409" s="304"/>
    </row>
    <row r="410" spans="2:39" ht="16" hidden="1" outlineLevel="1">
      <c r="B410" s="511"/>
      <c r="C410" s="289"/>
      <c r="D410" s="293"/>
      <c r="E410" s="293"/>
      <c r="F410" s="293"/>
      <c r="G410" s="293"/>
      <c r="H410" s="293"/>
      <c r="I410" s="293"/>
      <c r="J410" s="293"/>
      <c r="K410" s="293"/>
      <c r="L410" s="293"/>
      <c r="M410" s="293"/>
      <c r="N410" s="293"/>
      <c r="O410" s="293"/>
      <c r="P410" s="293"/>
      <c r="Q410" s="293"/>
      <c r="R410" s="293"/>
      <c r="S410" s="293"/>
      <c r="T410" s="293"/>
      <c r="U410" s="293"/>
      <c r="V410" s="293"/>
      <c r="W410" s="293"/>
      <c r="X410" s="293"/>
      <c r="Y410" s="417"/>
      <c r="Z410" s="401"/>
      <c r="AA410" s="401"/>
      <c r="AB410" s="401"/>
      <c r="AC410" s="401"/>
      <c r="AD410" s="401"/>
      <c r="AE410" s="401"/>
      <c r="AF410" s="401"/>
      <c r="AG410" s="406"/>
      <c r="AH410" s="406"/>
      <c r="AI410" s="406"/>
      <c r="AJ410" s="406"/>
      <c r="AK410" s="406"/>
      <c r="AL410" s="406"/>
      <c r="AM410" s="294"/>
    </row>
    <row r="411" spans="2:39" ht="16" hidden="1" outlineLevel="1">
      <c r="B411" s="292"/>
      <c r="C411" s="289"/>
      <c r="D411" s="293"/>
      <c r="E411" s="293"/>
      <c r="F411" s="293"/>
      <c r="G411" s="293"/>
      <c r="H411" s="293"/>
      <c r="I411" s="293"/>
      <c r="J411" s="293"/>
      <c r="K411" s="293"/>
      <c r="L411" s="293"/>
      <c r="M411" s="293"/>
      <c r="N411" s="293"/>
      <c r="O411" s="293"/>
      <c r="P411" s="293"/>
      <c r="Q411" s="293"/>
      <c r="R411" s="293"/>
      <c r="S411" s="293"/>
      <c r="T411" s="293"/>
      <c r="U411" s="293"/>
      <c r="V411" s="293"/>
      <c r="W411" s="293"/>
      <c r="X411" s="293"/>
      <c r="Y411" s="402"/>
      <c r="Z411" s="402"/>
      <c r="AA411" s="402"/>
      <c r="AB411" s="402"/>
      <c r="AC411" s="402"/>
      <c r="AD411" s="402"/>
      <c r="AE411" s="402"/>
      <c r="AF411" s="402"/>
      <c r="AG411" s="402"/>
      <c r="AH411" s="402"/>
      <c r="AI411" s="402"/>
      <c r="AJ411" s="402"/>
      <c r="AK411" s="402"/>
      <c r="AL411" s="402"/>
      <c r="AM411" s="304"/>
    </row>
    <row r="412" spans="2:39" ht="16" hidden="1" outlineLevel="1">
      <c r="B412" s="511"/>
      <c r="C412" s="289"/>
      <c r="D412" s="289"/>
      <c r="E412" s="289"/>
      <c r="F412" s="289"/>
      <c r="G412" s="289"/>
      <c r="H412" s="289"/>
      <c r="I412" s="289"/>
      <c r="J412" s="289"/>
      <c r="K412" s="289"/>
      <c r="L412" s="289"/>
      <c r="M412" s="289"/>
      <c r="N412" s="289"/>
      <c r="O412" s="289"/>
      <c r="P412" s="289"/>
      <c r="Q412" s="289"/>
      <c r="R412" s="289"/>
      <c r="S412" s="289"/>
      <c r="T412" s="289"/>
      <c r="U412" s="289"/>
      <c r="V412" s="289"/>
      <c r="W412" s="289"/>
      <c r="X412" s="289"/>
      <c r="Y412" s="403"/>
      <c r="Z412" s="416"/>
      <c r="AA412" s="416"/>
      <c r="AB412" s="416"/>
      <c r="AC412" s="416"/>
      <c r="AD412" s="416"/>
      <c r="AE412" s="416"/>
      <c r="AF412" s="416"/>
      <c r="AG412" s="416"/>
      <c r="AH412" s="416"/>
      <c r="AI412" s="416"/>
      <c r="AJ412" s="416"/>
      <c r="AK412" s="416"/>
      <c r="AL412" s="416"/>
      <c r="AM412" s="304"/>
    </row>
    <row r="413" spans="2:39" ht="16" hidden="1" outlineLevel="1">
      <c r="B413" s="511"/>
      <c r="C413" s="289"/>
      <c r="D413" s="293"/>
      <c r="E413" s="293"/>
      <c r="F413" s="293"/>
      <c r="G413" s="293"/>
      <c r="H413" s="293"/>
      <c r="I413" s="293"/>
      <c r="J413" s="293"/>
      <c r="K413" s="293"/>
      <c r="L413" s="293"/>
      <c r="M413" s="293"/>
      <c r="N413" s="293"/>
      <c r="O413" s="293"/>
      <c r="P413" s="293"/>
      <c r="Q413" s="293"/>
      <c r="R413" s="293"/>
      <c r="S413" s="293"/>
      <c r="T413" s="293"/>
      <c r="U413" s="293"/>
      <c r="V413" s="293"/>
      <c r="W413" s="293"/>
      <c r="X413" s="293"/>
      <c r="Y413" s="417"/>
      <c r="Z413" s="401"/>
      <c r="AA413" s="401"/>
      <c r="AB413" s="401"/>
      <c r="AC413" s="401"/>
      <c r="AD413" s="401"/>
      <c r="AE413" s="401"/>
      <c r="AF413" s="401"/>
      <c r="AG413" s="406"/>
      <c r="AH413" s="406"/>
      <c r="AI413" s="406"/>
      <c r="AJ413" s="406"/>
      <c r="AK413" s="406"/>
      <c r="AL413" s="406"/>
      <c r="AM413" s="294"/>
    </row>
    <row r="414" spans="2:39" ht="16" hidden="1" outlineLevel="1">
      <c r="B414" s="292"/>
      <c r="C414" s="289"/>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402"/>
      <c r="Z414" s="402"/>
      <c r="AA414" s="402"/>
      <c r="AB414" s="402"/>
      <c r="AC414" s="402"/>
      <c r="AD414" s="402"/>
      <c r="AE414" s="402"/>
      <c r="AF414" s="402"/>
      <c r="AG414" s="402"/>
      <c r="AH414" s="402"/>
      <c r="AI414" s="402"/>
      <c r="AJ414" s="402"/>
      <c r="AK414" s="402"/>
      <c r="AL414" s="402"/>
      <c r="AM414" s="304"/>
    </row>
    <row r="415" spans="2:39" ht="16" hidden="1" outlineLevel="1">
      <c r="B415" s="511"/>
      <c r="C415" s="289"/>
      <c r="D415" s="289"/>
      <c r="E415" s="289"/>
      <c r="F415" s="289"/>
      <c r="G415" s="289"/>
      <c r="H415" s="289"/>
      <c r="I415" s="289"/>
      <c r="J415" s="289"/>
      <c r="K415" s="289"/>
      <c r="L415" s="289"/>
      <c r="M415" s="289"/>
      <c r="N415" s="289"/>
      <c r="O415" s="289"/>
      <c r="P415" s="289"/>
      <c r="Q415" s="289"/>
      <c r="R415" s="289"/>
      <c r="S415" s="289"/>
      <c r="T415" s="289"/>
      <c r="U415" s="289"/>
      <c r="V415" s="289"/>
      <c r="W415" s="289"/>
      <c r="X415" s="289"/>
      <c r="Y415" s="403"/>
      <c r="Z415" s="416"/>
      <c r="AA415" s="416"/>
      <c r="AB415" s="416"/>
      <c r="AC415" s="416"/>
      <c r="AD415" s="416"/>
      <c r="AE415" s="416"/>
      <c r="AF415" s="416"/>
      <c r="AG415" s="416"/>
      <c r="AH415" s="416"/>
      <c r="AI415" s="416"/>
      <c r="AJ415" s="416"/>
      <c r="AK415" s="416"/>
      <c r="AL415" s="416"/>
      <c r="AM415" s="304"/>
    </row>
    <row r="416" spans="2:39" ht="16" hidden="1" outlineLevel="1">
      <c r="B416" s="511"/>
      <c r="C416" s="289"/>
      <c r="D416" s="293"/>
      <c r="E416" s="293"/>
      <c r="F416" s="293"/>
      <c r="G416" s="293"/>
      <c r="H416" s="293"/>
      <c r="I416" s="293"/>
      <c r="J416" s="293"/>
      <c r="K416" s="293"/>
      <c r="L416" s="293"/>
      <c r="M416" s="293"/>
      <c r="N416" s="293"/>
      <c r="O416" s="293"/>
      <c r="P416" s="293"/>
      <c r="Q416" s="293"/>
      <c r="R416" s="293"/>
      <c r="S416" s="293"/>
      <c r="T416" s="293"/>
      <c r="U416" s="293"/>
      <c r="V416" s="293"/>
      <c r="W416" s="293"/>
      <c r="X416" s="293"/>
      <c r="Y416" s="417"/>
      <c r="Z416" s="401"/>
      <c r="AA416" s="401"/>
      <c r="AB416" s="401"/>
      <c r="AC416" s="401"/>
      <c r="AD416" s="401"/>
      <c r="AE416" s="401"/>
      <c r="AF416" s="401"/>
      <c r="AG416" s="406"/>
      <c r="AH416" s="406"/>
      <c r="AI416" s="406"/>
      <c r="AJ416" s="406"/>
      <c r="AK416" s="406"/>
      <c r="AL416" s="406"/>
      <c r="AM416" s="294"/>
    </row>
    <row r="417" spans="2:39" ht="16" hidden="1" outlineLevel="1">
      <c r="B417" s="292"/>
      <c r="C417" s="289"/>
      <c r="D417" s="293"/>
      <c r="E417" s="293"/>
      <c r="F417" s="293"/>
      <c r="G417" s="293"/>
      <c r="H417" s="293"/>
      <c r="I417" s="293"/>
      <c r="J417" s="293"/>
      <c r="K417" s="293"/>
      <c r="L417" s="293"/>
      <c r="M417" s="293"/>
      <c r="N417" s="293"/>
      <c r="O417" s="293"/>
      <c r="P417" s="293"/>
      <c r="Q417" s="293"/>
      <c r="R417" s="293"/>
      <c r="S417" s="293"/>
      <c r="T417" s="293"/>
      <c r="U417" s="293"/>
      <c r="V417" s="293"/>
      <c r="W417" s="293"/>
      <c r="X417" s="293"/>
      <c r="Y417" s="402"/>
      <c r="Z417" s="402"/>
      <c r="AA417" s="402"/>
      <c r="AB417" s="402"/>
      <c r="AC417" s="402"/>
      <c r="AD417" s="402"/>
      <c r="AE417" s="402"/>
      <c r="AF417" s="402"/>
      <c r="AG417" s="402"/>
      <c r="AH417" s="402"/>
      <c r="AI417" s="402"/>
      <c r="AJ417" s="402"/>
      <c r="AK417" s="402"/>
      <c r="AL417" s="402"/>
      <c r="AM417" s="304"/>
    </row>
    <row r="418" spans="2:39" ht="16" hidden="1" outlineLevel="1">
      <c r="B418" s="511"/>
      <c r="C418" s="289"/>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403"/>
      <c r="Z418" s="416"/>
      <c r="AA418" s="416"/>
      <c r="AB418" s="416"/>
      <c r="AC418" s="416"/>
      <c r="AD418" s="416"/>
      <c r="AE418" s="416"/>
      <c r="AF418" s="416"/>
      <c r="AG418" s="416"/>
      <c r="AH418" s="416"/>
      <c r="AI418" s="416"/>
      <c r="AJ418" s="416"/>
      <c r="AK418" s="416"/>
      <c r="AL418" s="416"/>
      <c r="AM418" s="304"/>
    </row>
    <row r="419" spans="2:39" ht="16" hidden="1" outlineLevel="1">
      <c r="B419" s="511"/>
      <c r="C419" s="289"/>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417"/>
      <c r="Z419" s="401"/>
      <c r="AA419" s="401"/>
      <c r="AB419" s="401"/>
      <c r="AC419" s="401"/>
      <c r="AD419" s="401"/>
      <c r="AE419" s="401"/>
      <c r="AF419" s="401"/>
      <c r="AG419" s="406"/>
      <c r="AH419" s="406"/>
      <c r="AI419" s="406"/>
      <c r="AJ419" s="406"/>
      <c r="AK419" s="406"/>
      <c r="AL419" s="406"/>
      <c r="AM419" s="294"/>
    </row>
    <row r="420" spans="2:39" ht="16" hidden="1" outlineLevel="1">
      <c r="B420" s="292"/>
      <c r="C420" s="289"/>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402"/>
      <c r="Z420" s="402"/>
      <c r="AA420" s="402"/>
      <c r="AB420" s="402"/>
      <c r="AC420" s="402"/>
      <c r="AD420" s="402"/>
      <c r="AE420" s="402"/>
      <c r="AF420" s="402"/>
      <c r="AG420" s="402"/>
      <c r="AH420" s="402"/>
      <c r="AI420" s="402"/>
      <c r="AJ420" s="402"/>
      <c r="AK420" s="402"/>
      <c r="AL420" s="402"/>
      <c r="AM420" s="304"/>
    </row>
    <row r="421" spans="2:39" ht="16" hidden="1" outlineLevel="1">
      <c r="B421" s="511"/>
      <c r="C421" s="289"/>
      <c r="D421" s="289"/>
      <c r="E421" s="289"/>
      <c r="F421" s="289"/>
      <c r="G421" s="289"/>
      <c r="H421" s="289"/>
      <c r="I421" s="289"/>
      <c r="J421" s="289"/>
      <c r="K421" s="289"/>
      <c r="L421" s="289"/>
      <c r="M421" s="289"/>
      <c r="N421" s="289"/>
      <c r="O421" s="289"/>
      <c r="P421" s="289"/>
      <c r="Q421" s="289"/>
      <c r="R421" s="289"/>
      <c r="S421" s="289"/>
      <c r="T421" s="289"/>
      <c r="U421" s="289"/>
      <c r="V421" s="289"/>
      <c r="W421" s="289"/>
      <c r="X421" s="289"/>
      <c r="Y421" s="403"/>
      <c r="Z421" s="416"/>
      <c r="AA421" s="416"/>
      <c r="AB421" s="416"/>
      <c r="AC421" s="416"/>
      <c r="AD421" s="416"/>
      <c r="AE421" s="416"/>
      <c r="AF421" s="416"/>
      <c r="AG421" s="416"/>
      <c r="AH421" s="416"/>
      <c r="AI421" s="416"/>
      <c r="AJ421" s="416"/>
      <c r="AK421" s="416"/>
      <c r="AL421" s="416"/>
      <c r="AM421" s="304"/>
    </row>
    <row r="422" spans="2:39" ht="16" hidden="1" outlineLevel="1">
      <c r="B422" s="511"/>
      <c r="C422" s="289"/>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01"/>
      <c r="AA422" s="401"/>
      <c r="AB422" s="401"/>
      <c r="AC422" s="401"/>
      <c r="AD422" s="401"/>
      <c r="AE422" s="401"/>
      <c r="AF422" s="401"/>
      <c r="AG422" s="406"/>
      <c r="AH422" s="406"/>
      <c r="AI422" s="406"/>
      <c r="AJ422" s="406"/>
      <c r="AK422" s="406"/>
      <c r="AL422" s="406"/>
      <c r="AM422" s="294"/>
    </row>
    <row r="423" spans="2:39" ht="16" hidden="1" outlineLevel="1">
      <c r="B423" s="292"/>
      <c r="C423" s="289"/>
      <c r="D423" s="293"/>
      <c r="E423" s="293"/>
      <c r="F423" s="293"/>
      <c r="G423" s="293"/>
      <c r="H423" s="293"/>
      <c r="I423" s="293"/>
      <c r="J423" s="293"/>
      <c r="K423" s="293"/>
      <c r="L423" s="293"/>
      <c r="M423" s="293"/>
      <c r="N423" s="293"/>
      <c r="O423" s="293"/>
      <c r="P423" s="293"/>
      <c r="Q423" s="293"/>
      <c r="R423" s="293"/>
      <c r="S423" s="293"/>
      <c r="T423" s="293"/>
      <c r="U423" s="293"/>
      <c r="V423" s="293"/>
      <c r="W423" s="293"/>
      <c r="X423" s="293"/>
      <c r="Y423" s="402"/>
      <c r="Z423" s="402"/>
      <c r="AA423" s="402"/>
      <c r="AB423" s="402"/>
      <c r="AC423" s="402"/>
      <c r="AD423" s="402"/>
      <c r="AE423" s="402"/>
      <c r="AF423" s="402"/>
      <c r="AG423" s="402"/>
      <c r="AH423" s="402"/>
      <c r="AI423" s="402"/>
      <c r="AJ423" s="402"/>
      <c r="AK423" s="402"/>
      <c r="AL423" s="402"/>
      <c r="AM423" s="304"/>
    </row>
    <row r="424" spans="2:39" ht="16" hidden="1" outlineLevel="1">
      <c r="B424" s="511"/>
      <c r="C424" s="289"/>
      <c r="D424" s="289"/>
      <c r="E424" s="289"/>
      <c r="F424" s="289"/>
      <c r="G424" s="289"/>
      <c r="H424" s="289"/>
      <c r="I424" s="289"/>
      <c r="J424" s="289"/>
      <c r="K424" s="289"/>
      <c r="L424" s="289"/>
      <c r="M424" s="289"/>
      <c r="N424" s="289"/>
      <c r="O424" s="289"/>
      <c r="P424" s="289"/>
      <c r="Q424" s="289"/>
      <c r="R424" s="289"/>
      <c r="S424" s="289"/>
      <c r="T424" s="289"/>
      <c r="U424" s="289"/>
      <c r="V424" s="289"/>
      <c r="W424" s="289"/>
      <c r="X424" s="289"/>
      <c r="Y424" s="403"/>
      <c r="Z424" s="416"/>
      <c r="AA424" s="416"/>
      <c r="AB424" s="416"/>
      <c r="AC424" s="416"/>
      <c r="AD424" s="416"/>
      <c r="AE424" s="416"/>
      <c r="AF424" s="416"/>
      <c r="AG424" s="416"/>
      <c r="AH424" s="416"/>
      <c r="AI424" s="416"/>
      <c r="AJ424" s="416"/>
      <c r="AK424" s="416"/>
      <c r="AL424" s="416"/>
      <c r="AM424" s="304"/>
    </row>
    <row r="425" spans="2:39" ht="16" hidden="1" outlineLevel="1">
      <c r="B425" s="511"/>
      <c r="C425" s="289"/>
      <c r="D425" s="293"/>
      <c r="E425" s="293"/>
      <c r="F425" s="293"/>
      <c r="G425" s="293"/>
      <c r="H425" s="293"/>
      <c r="I425" s="293"/>
      <c r="J425" s="293"/>
      <c r="K425" s="293"/>
      <c r="L425" s="293"/>
      <c r="M425" s="293"/>
      <c r="N425" s="289"/>
      <c r="O425" s="293"/>
      <c r="P425" s="293"/>
      <c r="Q425" s="293"/>
      <c r="R425" s="293"/>
      <c r="S425" s="293"/>
      <c r="T425" s="293"/>
      <c r="U425" s="293"/>
      <c r="V425" s="293"/>
      <c r="W425" s="293"/>
      <c r="X425" s="293"/>
      <c r="Y425" s="417"/>
      <c r="Z425" s="401"/>
      <c r="AA425" s="401"/>
      <c r="AB425" s="401"/>
      <c r="AC425" s="401"/>
      <c r="AD425" s="401"/>
      <c r="AE425" s="401"/>
      <c r="AF425" s="401"/>
      <c r="AG425" s="406"/>
      <c r="AH425" s="406"/>
      <c r="AI425" s="406"/>
      <c r="AJ425" s="406"/>
      <c r="AK425" s="406"/>
      <c r="AL425" s="406"/>
      <c r="AM425" s="294"/>
    </row>
    <row r="426" spans="2:39" ht="16" hidden="1" outlineLevel="1">
      <c r="B426" s="292"/>
      <c r="C426" s="289"/>
      <c r="D426" s="293"/>
      <c r="E426" s="293"/>
      <c r="F426" s="293"/>
      <c r="G426" s="293"/>
      <c r="H426" s="293"/>
      <c r="I426" s="293"/>
      <c r="J426" s="293"/>
      <c r="K426" s="293"/>
      <c r="L426" s="293"/>
      <c r="M426" s="293"/>
      <c r="N426" s="459"/>
      <c r="O426" s="293"/>
      <c r="P426" s="293"/>
      <c r="Q426" s="293"/>
      <c r="R426" s="293"/>
      <c r="S426" s="293"/>
      <c r="T426" s="293"/>
      <c r="U426" s="293"/>
      <c r="V426" s="293"/>
      <c r="W426" s="293"/>
      <c r="X426" s="293"/>
      <c r="Y426" s="402"/>
      <c r="Z426" s="402"/>
      <c r="AA426" s="402"/>
      <c r="AB426" s="402"/>
      <c r="AC426" s="402"/>
      <c r="AD426" s="402"/>
      <c r="AE426" s="402"/>
      <c r="AF426" s="402"/>
      <c r="AG426" s="402"/>
      <c r="AH426" s="402"/>
      <c r="AI426" s="402"/>
      <c r="AJ426" s="402"/>
      <c r="AK426" s="402"/>
      <c r="AL426" s="402"/>
      <c r="AM426" s="304"/>
    </row>
    <row r="427" spans="2:39" ht="16" hidden="1" outlineLevel="1">
      <c r="B427" s="511"/>
      <c r="C427" s="289"/>
      <c r="D427" s="289"/>
      <c r="E427" s="289"/>
      <c r="F427" s="289"/>
      <c r="G427" s="289"/>
      <c r="H427" s="289"/>
      <c r="I427" s="289"/>
      <c r="J427" s="289"/>
      <c r="K427" s="289"/>
      <c r="L427" s="289"/>
      <c r="M427" s="289"/>
      <c r="N427" s="289"/>
      <c r="O427" s="289"/>
      <c r="P427" s="289"/>
      <c r="Q427" s="289"/>
      <c r="R427" s="289"/>
      <c r="S427" s="289"/>
      <c r="T427" s="289"/>
      <c r="U427" s="289"/>
      <c r="V427" s="289"/>
      <c r="W427" s="289"/>
      <c r="X427" s="289"/>
      <c r="Y427" s="403"/>
      <c r="Z427" s="416"/>
      <c r="AA427" s="416"/>
      <c r="AB427" s="416"/>
      <c r="AC427" s="416"/>
      <c r="AD427" s="416"/>
      <c r="AE427" s="416"/>
      <c r="AF427" s="416"/>
      <c r="AG427" s="416"/>
      <c r="AH427" s="416"/>
      <c r="AI427" s="416"/>
      <c r="AJ427" s="416"/>
      <c r="AK427" s="416"/>
      <c r="AL427" s="416"/>
      <c r="AM427" s="304"/>
    </row>
    <row r="428" spans="2:39" ht="16" hidden="1" outlineLevel="1">
      <c r="B428" s="511"/>
      <c r="C428" s="289"/>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7"/>
      <c r="Z428" s="401"/>
      <c r="AA428" s="401"/>
      <c r="AB428" s="401"/>
      <c r="AC428" s="401"/>
      <c r="AD428" s="401"/>
      <c r="AE428" s="401"/>
      <c r="AF428" s="401"/>
      <c r="AG428" s="406"/>
      <c r="AH428" s="406"/>
      <c r="AI428" s="406"/>
      <c r="AJ428" s="406"/>
      <c r="AK428" s="406"/>
      <c r="AL428" s="406"/>
      <c r="AM428" s="294"/>
    </row>
    <row r="429" spans="2:39" ht="16" hidden="1" outlineLevel="1">
      <c r="B429" s="292"/>
      <c r="C429" s="289"/>
      <c r="D429" s="293"/>
      <c r="E429" s="293"/>
      <c r="F429" s="293"/>
      <c r="G429" s="293"/>
      <c r="H429" s="293"/>
      <c r="I429" s="293"/>
      <c r="J429" s="293"/>
      <c r="K429" s="293"/>
      <c r="L429" s="293"/>
      <c r="M429" s="293"/>
      <c r="N429" s="293"/>
      <c r="O429" s="293"/>
      <c r="P429" s="293"/>
      <c r="Q429" s="293"/>
      <c r="R429" s="293"/>
      <c r="S429" s="293"/>
      <c r="T429" s="293"/>
      <c r="U429" s="293"/>
      <c r="V429" s="293"/>
      <c r="W429" s="293"/>
      <c r="X429" s="293"/>
      <c r="Y429" s="402"/>
      <c r="Z429" s="402"/>
      <c r="AA429" s="402"/>
      <c r="AB429" s="402"/>
      <c r="AC429" s="402"/>
      <c r="AD429" s="402"/>
      <c r="AE429" s="402"/>
      <c r="AF429" s="402"/>
      <c r="AG429" s="402"/>
      <c r="AH429" s="402"/>
      <c r="AI429" s="402"/>
      <c r="AJ429" s="402"/>
      <c r="AK429" s="402"/>
      <c r="AL429" s="402"/>
      <c r="AM429" s="304"/>
    </row>
    <row r="430" spans="2:39" ht="16" hidden="1" outlineLevel="1">
      <c r="B430" s="511"/>
      <c r="C430" s="289"/>
      <c r="D430" s="289"/>
      <c r="E430" s="289"/>
      <c r="F430" s="289"/>
      <c r="G430" s="289"/>
      <c r="H430" s="289"/>
      <c r="I430" s="289"/>
      <c r="J430" s="289"/>
      <c r="K430" s="289"/>
      <c r="L430" s="289"/>
      <c r="M430" s="289"/>
      <c r="N430" s="289"/>
      <c r="O430" s="289"/>
      <c r="P430" s="289"/>
      <c r="Q430" s="289"/>
      <c r="R430" s="289"/>
      <c r="S430" s="289"/>
      <c r="T430" s="289"/>
      <c r="U430" s="289"/>
      <c r="V430" s="289"/>
      <c r="W430" s="289"/>
      <c r="X430" s="289"/>
      <c r="Y430" s="403"/>
      <c r="Z430" s="416"/>
      <c r="AA430" s="416"/>
      <c r="AB430" s="416"/>
      <c r="AC430" s="416"/>
      <c r="AD430" s="416"/>
      <c r="AE430" s="416"/>
      <c r="AF430" s="416"/>
      <c r="AG430" s="416"/>
      <c r="AH430" s="416"/>
      <c r="AI430" s="416"/>
      <c r="AJ430" s="416"/>
      <c r="AK430" s="416"/>
      <c r="AL430" s="416"/>
      <c r="AM430" s="304"/>
    </row>
    <row r="431" spans="2:39" ht="16" hidden="1" outlineLevel="1">
      <c r="B431" s="511"/>
      <c r="C431" s="289"/>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417"/>
      <c r="Z431" s="401"/>
      <c r="AA431" s="401"/>
      <c r="AB431" s="401"/>
      <c r="AC431" s="401"/>
      <c r="AD431" s="401"/>
      <c r="AE431" s="401"/>
      <c r="AF431" s="401"/>
      <c r="AG431" s="406"/>
      <c r="AH431" s="406"/>
      <c r="AI431" s="406"/>
      <c r="AJ431" s="406"/>
      <c r="AK431" s="406"/>
      <c r="AL431" s="406"/>
      <c r="AM431" s="294"/>
    </row>
    <row r="432" spans="2:39" ht="16" hidden="1" outlineLevel="1">
      <c r="B432" s="292"/>
      <c r="C432" s="289"/>
      <c r="D432" s="293"/>
      <c r="E432" s="293"/>
      <c r="F432" s="293"/>
      <c r="G432" s="293"/>
      <c r="H432" s="293"/>
      <c r="I432" s="293"/>
      <c r="J432" s="293"/>
      <c r="K432" s="293"/>
      <c r="L432" s="293"/>
      <c r="M432" s="293"/>
      <c r="N432" s="293"/>
      <c r="O432" s="293"/>
      <c r="P432" s="293"/>
      <c r="Q432" s="293"/>
      <c r="R432" s="293"/>
      <c r="S432" s="293"/>
      <c r="T432" s="293"/>
      <c r="U432" s="293"/>
      <c r="V432" s="293"/>
      <c r="W432" s="293"/>
      <c r="X432" s="293"/>
      <c r="Y432" s="402"/>
      <c r="Z432" s="402"/>
      <c r="AA432" s="402"/>
      <c r="AB432" s="402"/>
      <c r="AC432" s="402"/>
      <c r="AD432" s="402"/>
      <c r="AE432" s="402"/>
      <c r="AF432" s="402"/>
      <c r="AG432" s="402"/>
      <c r="AH432" s="402"/>
      <c r="AI432" s="402"/>
      <c r="AJ432" s="402"/>
      <c r="AK432" s="402"/>
      <c r="AL432" s="402"/>
      <c r="AM432" s="304"/>
    </row>
    <row r="433" spans="2:39" ht="16" hidden="1" outlineLevel="1">
      <c r="B433" s="511"/>
      <c r="C433" s="289"/>
      <c r="D433" s="289"/>
      <c r="E433" s="289"/>
      <c r="F433" s="289"/>
      <c r="G433" s="289"/>
      <c r="H433" s="289"/>
      <c r="I433" s="289"/>
      <c r="J433" s="289"/>
      <c r="K433" s="289"/>
      <c r="L433" s="289"/>
      <c r="M433" s="289"/>
      <c r="N433" s="289"/>
      <c r="O433" s="289"/>
      <c r="P433" s="289"/>
      <c r="Q433" s="289"/>
      <c r="R433" s="289"/>
      <c r="S433" s="289"/>
      <c r="T433" s="289"/>
      <c r="U433" s="289"/>
      <c r="V433" s="289"/>
      <c r="W433" s="289"/>
      <c r="X433" s="289"/>
      <c r="Y433" s="403"/>
      <c r="Z433" s="416"/>
      <c r="AA433" s="416"/>
      <c r="AB433" s="416"/>
      <c r="AC433" s="416"/>
      <c r="AD433" s="416"/>
      <c r="AE433" s="416"/>
      <c r="AF433" s="416"/>
      <c r="AG433" s="416"/>
      <c r="AH433" s="416"/>
      <c r="AI433" s="416"/>
      <c r="AJ433" s="416"/>
      <c r="AK433" s="416"/>
      <c r="AL433" s="416"/>
      <c r="AM433" s="304"/>
    </row>
    <row r="434" spans="2:39" ht="16" hidden="1" outlineLevel="1">
      <c r="B434" s="511"/>
      <c r="C434" s="289"/>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7"/>
      <c r="Z434" s="401"/>
      <c r="AA434" s="401"/>
      <c r="AB434" s="401"/>
      <c r="AC434" s="401"/>
      <c r="AD434" s="401"/>
      <c r="AE434" s="401"/>
      <c r="AF434" s="401"/>
      <c r="AG434" s="406"/>
      <c r="AH434" s="406"/>
      <c r="AI434" s="406"/>
      <c r="AJ434" s="406"/>
      <c r="AK434" s="406"/>
      <c r="AL434" s="406"/>
      <c r="AM434" s="294"/>
    </row>
    <row r="435" spans="2:39" ht="16" hidden="1" outlineLevel="1">
      <c r="B435" s="292"/>
      <c r="C435" s="289"/>
      <c r="D435" s="293"/>
      <c r="E435" s="293"/>
      <c r="F435" s="293"/>
      <c r="G435" s="293"/>
      <c r="H435" s="293"/>
      <c r="I435" s="293"/>
      <c r="J435" s="293"/>
      <c r="K435" s="293"/>
      <c r="L435" s="293"/>
      <c r="M435" s="293"/>
      <c r="N435" s="293"/>
      <c r="O435" s="293"/>
      <c r="P435" s="293"/>
      <c r="Q435" s="293"/>
      <c r="R435" s="293"/>
      <c r="S435" s="293"/>
      <c r="T435" s="293"/>
      <c r="U435" s="293"/>
      <c r="V435" s="293"/>
      <c r="W435" s="293"/>
      <c r="X435" s="293"/>
      <c r="Y435" s="402"/>
      <c r="Z435" s="402"/>
      <c r="AA435" s="402"/>
      <c r="AB435" s="402"/>
      <c r="AC435" s="402"/>
      <c r="AD435" s="402"/>
      <c r="AE435" s="402"/>
      <c r="AF435" s="402"/>
      <c r="AG435" s="402"/>
      <c r="AH435" s="402"/>
      <c r="AI435" s="402"/>
      <c r="AJ435" s="402"/>
      <c r="AK435" s="402"/>
      <c r="AL435" s="402"/>
      <c r="AM435" s="304"/>
    </row>
    <row r="436" spans="2:39" ht="16" hidden="1" outlineLevel="1">
      <c r="B436" s="511"/>
      <c r="C436" s="289"/>
      <c r="D436" s="289"/>
      <c r="E436" s="289"/>
      <c r="F436" s="289"/>
      <c r="G436" s="289"/>
      <c r="H436" s="289"/>
      <c r="I436" s="289"/>
      <c r="J436" s="289"/>
      <c r="K436" s="289"/>
      <c r="L436" s="289"/>
      <c r="M436" s="289"/>
      <c r="N436" s="289"/>
      <c r="O436" s="289"/>
      <c r="P436" s="289"/>
      <c r="Q436" s="289"/>
      <c r="R436" s="289"/>
      <c r="S436" s="289"/>
      <c r="T436" s="289"/>
      <c r="U436" s="289"/>
      <c r="V436" s="289"/>
      <c r="W436" s="289"/>
      <c r="X436" s="289"/>
      <c r="Y436" s="403"/>
      <c r="Z436" s="416"/>
      <c r="AA436" s="416"/>
      <c r="AB436" s="416"/>
      <c r="AC436" s="416"/>
      <c r="AD436" s="416"/>
      <c r="AE436" s="416"/>
      <c r="AF436" s="416"/>
      <c r="AG436" s="416"/>
      <c r="AH436" s="416"/>
      <c r="AI436" s="416"/>
      <c r="AJ436" s="416"/>
      <c r="AK436" s="416"/>
      <c r="AL436" s="416"/>
      <c r="AM436" s="304"/>
    </row>
    <row r="437" spans="2:39" ht="16" hidden="1" outlineLevel="1">
      <c r="B437" s="511"/>
      <c r="C437" s="289"/>
      <c r="D437" s="293"/>
      <c r="E437" s="293"/>
      <c r="F437" s="293"/>
      <c r="G437" s="293"/>
      <c r="H437" s="293"/>
      <c r="I437" s="293"/>
      <c r="J437" s="293"/>
      <c r="K437" s="293"/>
      <c r="L437" s="293"/>
      <c r="M437" s="293"/>
      <c r="N437" s="293"/>
      <c r="O437" s="293"/>
      <c r="P437" s="293"/>
      <c r="Q437" s="293"/>
      <c r="R437" s="293"/>
      <c r="S437" s="293"/>
      <c r="T437" s="293"/>
      <c r="U437" s="293"/>
      <c r="V437" s="293"/>
      <c r="W437" s="293"/>
      <c r="X437" s="293"/>
      <c r="Y437" s="417"/>
      <c r="Z437" s="401"/>
      <c r="AA437" s="401"/>
      <c r="AB437" s="401"/>
      <c r="AC437" s="401"/>
      <c r="AD437" s="401"/>
      <c r="AE437" s="401"/>
      <c r="AF437" s="401"/>
      <c r="AG437" s="406"/>
      <c r="AH437" s="406"/>
      <c r="AI437" s="406"/>
      <c r="AJ437" s="406"/>
      <c r="AK437" s="406"/>
      <c r="AL437" s="406"/>
      <c r="AM437" s="294"/>
    </row>
    <row r="438" spans="2:39" ht="16" hidden="1" outlineLevel="1">
      <c r="B438" s="292"/>
      <c r="C438" s="289"/>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02"/>
      <c r="Z438" s="402"/>
      <c r="AA438" s="402"/>
      <c r="AB438" s="402"/>
      <c r="AC438" s="402"/>
      <c r="AD438" s="402"/>
      <c r="AE438" s="402"/>
      <c r="AF438" s="402"/>
      <c r="AG438" s="402"/>
      <c r="AH438" s="402"/>
      <c r="AI438" s="402"/>
      <c r="AJ438" s="402"/>
      <c r="AK438" s="402"/>
      <c r="AL438" s="402"/>
      <c r="AM438" s="304"/>
    </row>
    <row r="439" spans="2:39" ht="16" hidden="1" outlineLevel="1">
      <c r="B439" s="511"/>
      <c r="C439" s="289"/>
      <c r="D439" s="289"/>
      <c r="E439" s="289"/>
      <c r="F439" s="289"/>
      <c r="G439" s="289"/>
      <c r="H439" s="289"/>
      <c r="I439" s="289"/>
      <c r="J439" s="289"/>
      <c r="K439" s="289"/>
      <c r="L439" s="289"/>
      <c r="M439" s="289"/>
      <c r="N439" s="289"/>
      <c r="O439" s="289"/>
      <c r="P439" s="289"/>
      <c r="Q439" s="289"/>
      <c r="R439" s="289"/>
      <c r="S439" s="289"/>
      <c r="T439" s="289"/>
      <c r="U439" s="289"/>
      <c r="V439" s="289"/>
      <c r="W439" s="289"/>
      <c r="X439" s="289"/>
      <c r="Y439" s="403"/>
      <c r="Z439" s="416"/>
      <c r="AA439" s="416"/>
      <c r="AB439" s="416"/>
      <c r="AC439" s="416"/>
      <c r="AD439" s="416"/>
      <c r="AE439" s="416"/>
      <c r="AF439" s="416"/>
      <c r="AG439" s="416"/>
      <c r="AH439" s="416"/>
      <c r="AI439" s="416"/>
      <c r="AJ439" s="416"/>
      <c r="AK439" s="416"/>
      <c r="AL439" s="416"/>
      <c r="AM439" s="304"/>
    </row>
    <row r="440" spans="2:39" ht="16" hidden="1" outlineLevel="1">
      <c r="B440" s="511"/>
      <c r="C440" s="289"/>
      <c r="D440" s="293"/>
      <c r="E440" s="293"/>
      <c r="F440" s="293"/>
      <c r="G440" s="293"/>
      <c r="H440" s="293"/>
      <c r="I440" s="293"/>
      <c r="J440" s="293"/>
      <c r="K440" s="293"/>
      <c r="L440" s="293"/>
      <c r="M440" s="293"/>
      <c r="N440" s="293"/>
      <c r="O440" s="293"/>
      <c r="P440" s="293"/>
      <c r="Q440" s="293"/>
      <c r="R440" s="293"/>
      <c r="S440" s="293"/>
      <c r="T440" s="293"/>
      <c r="U440" s="293"/>
      <c r="V440" s="293"/>
      <c r="W440" s="293"/>
      <c r="X440" s="293"/>
      <c r="Y440" s="417"/>
      <c r="Z440" s="401"/>
      <c r="AA440" s="401"/>
      <c r="AB440" s="401"/>
      <c r="AC440" s="401"/>
      <c r="AD440" s="401"/>
      <c r="AE440" s="401"/>
      <c r="AF440" s="401"/>
      <c r="AG440" s="406"/>
      <c r="AH440" s="406"/>
      <c r="AI440" s="406"/>
      <c r="AJ440" s="406"/>
      <c r="AK440" s="406"/>
      <c r="AL440" s="406"/>
      <c r="AM440" s="294"/>
    </row>
    <row r="441" spans="2:39" ht="16" hidden="1" outlineLevel="1">
      <c r="B441" s="292"/>
      <c r="C441" s="289"/>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02"/>
      <c r="Z441" s="402"/>
      <c r="AA441" s="402"/>
      <c r="AB441" s="402"/>
      <c r="AC441" s="402"/>
      <c r="AD441" s="402"/>
      <c r="AE441" s="402"/>
      <c r="AF441" s="402"/>
      <c r="AG441" s="402"/>
      <c r="AH441" s="402"/>
      <c r="AI441" s="402"/>
      <c r="AJ441" s="402"/>
      <c r="AK441" s="402"/>
      <c r="AL441" s="402"/>
      <c r="AM441" s="304"/>
    </row>
    <row r="442" spans="2:39" ht="16" hidden="1" outlineLevel="1">
      <c r="B442" s="511"/>
      <c r="C442" s="289"/>
      <c r="D442" s="289"/>
      <c r="E442" s="289"/>
      <c r="F442" s="289"/>
      <c r="G442" s="289"/>
      <c r="H442" s="289"/>
      <c r="I442" s="289"/>
      <c r="J442" s="289"/>
      <c r="K442" s="289"/>
      <c r="L442" s="289"/>
      <c r="M442" s="289"/>
      <c r="N442" s="289"/>
      <c r="O442" s="289"/>
      <c r="P442" s="289"/>
      <c r="Q442" s="289"/>
      <c r="R442" s="289"/>
      <c r="S442" s="289"/>
      <c r="T442" s="289"/>
      <c r="U442" s="289"/>
      <c r="V442" s="289"/>
      <c r="W442" s="289"/>
      <c r="X442" s="289"/>
      <c r="Y442" s="403"/>
      <c r="Z442" s="416"/>
      <c r="AA442" s="416"/>
      <c r="AB442" s="416"/>
      <c r="AC442" s="416"/>
      <c r="AD442" s="416"/>
      <c r="AE442" s="416"/>
      <c r="AF442" s="416"/>
      <c r="AG442" s="416"/>
      <c r="AH442" s="416"/>
      <c r="AI442" s="416"/>
      <c r="AJ442" s="416"/>
      <c r="AK442" s="416"/>
      <c r="AL442" s="416"/>
      <c r="AM442" s="304"/>
    </row>
    <row r="443" spans="2:39" ht="16" hidden="1" outlineLevel="1">
      <c r="B443" s="511"/>
      <c r="C443" s="289"/>
      <c r="D443" s="293"/>
      <c r="E443" s="293"/>
      <c r="F443" s="293"/>
      <c r="G443" s="293"/>
      <c r="H443" s="293"/>
      <c r="I443" s="293"/>
      <c r="J443" s="293"/>
      <c r="K443" s="293"/>
      <c r="L443" s="293"/>
      <c r="M443" s="293"/>
      <c r="N443" s="293"/>
      <c r="O443" s="293"/>
      <c r="P443" s="293"/>
      <c r="Q443" s="293"/>
      <c r="R443" s="293"/>
      <c r="S443" s="293"/>
      <c r="T443" s="293"/>
      <c r="U443" s="293"/>
      <c r="V443" s="293"/>
      <c r="W443" s="293"/>
      <c r="X443" s="293"/>
      <c r="Y443" s="417"/>
      <c r="Z443" s="401"/>
      <c r="AA443" s="401"/>
      <c r="AB443" s="401"/>
      <c r="AC443" s="401"/>
      <c r="AD443" s="401"/>
      <c r="AE443" s="401"/>
      <c r="AF443" s="401"/>
      <c r="AG443" s="406"/>
      <c r="AH443" s="406"/>
      <c r="AI443" s="406"/>
      <c r="AJ443" s="406"/>
      <c r="AK443" s="406"/>
      <c r="AL443" s="406"/>
      <c r="AM443" s="294"/>
    </row>
    <row r="444" spans="2:39" ht="16" hidden="1" outlineLevel="1">
      <c r="B444" s="292"/>
      <c r="C444" s="289"/>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02"/>
      <c r="Z444" s="402"/>
      <c r="AA444" s="402"/>
      <c r="AB444" s="402"/>
      <c r="AC444" s="402"/>
      <c r="AD444" s="402"/>
      <c r="AE444" s="402"/>
      <c r="AF444" s="402"/>
      <c r="AG444" s="402"/>
      <c r="AH444" s="402"/>
      <c r="AI444" s="402"/>
      <c r="AJ444" s="402"/>
      <c r="AK444" s="402"/>
      <c r="AL444" s="402"/>
      <c r="AM444" s="304"/>
    </row>
    <row r="445" spans="2:39" ht="16" hidden="1" outlineLevel="1">
      <c r="B445" s="511"/>
      <c r="C445" s="289"/>
      <c r="D445" s="289"/>
      <c r="E445" s="289"/>
      <c r="F445" s="289"/>
      <c r="G445" s="289"/>
      <c r="H445" s="289"/>
      <c r="I445" s="289"/>
      <c r="J445" s="289"/>
      <c r="K445" s="289"/>
      <c r="L445" s="289"/>
      <c r="M445" s="289"/>
      <c r="N445" s="289"/>
      <c r="O445" s="289"/>
      <c r="P445" s="289"/>
      <c r="Q445" s="289"/>
      <c r="R445" s="289"/>
      <c r="S445" s="289"/>
      <c r="T445" s="289"/>
      <c r="U445" s="289"/>
      <c r="V445" s="289"/>
      <c r="W445" s="289"/>
      <c r="X445" s="289"/>
      <c r="Y445" s="403"/>
      <c r="Z445" s="416"/>
      <c r="AA445" s="416"/>
      <c r="AB445" s="416"/>
      <c r="AC445" s="416"/>
      <c r="AD445" s="416"/>
      <c r="AE445" s="416"/>
      <c r="AF445" s="416"/>
      <c r="AG445" s="416"/>
      <c r="AH445" s="416"/>
      <c r="AI445" s="416"/>
      <c r="AJ445" s="416"/>
      <c r="AK445" s="416"/>
      <c r="AL445" s="416"/>
      <c r="AM445" s="304"/>
    </row>
    <row r="446" spans="2:39" ht="16" hidden="1" outlineLevel="1">
      <c r="B446" s="511"/>
      <c r="C446" s="289"/>
      <c r="D446" s="293"/>
      <c r="E446" s="293"/>
      <c r="F446" s="293"/>
      <c r="G446" s="293"/>
      <c r="H446" s="293"/>
      <c r="I446" s="293"/>
      <c r="J446" s="293"/>
      <c r="K446" s="293"/>
      <c r="L446" s="293"/>
      <c r="M446" s="293"/>
      <c r="N446" s="293"/>
      <c r="O446" s="293"/>
      <c r="P446" s="293"/>
      <c r="Q446" s="293"/>
      <c r="R446" s="293"/>
      <c r="S446" s="293"/>
      <c r="T446" s="293"/>
      <c r="U446" s="293"/>
      <c r="V446" s="293"/>
      <c r="W446" s="293"/>
      <c r="X446" s="293"/>
      <c r="Y446" s="417"/>
      <c r="Z446" s="401"/>
      <c r="AA446" s="401"/>
      <c r="AB446" s="401"/>
      <c r="AC446" s="401"/>
      <c r="AD446" s="401"/>
      <c r="AE446" s="401"/>
      <c r="AF446" s="401"/>
      <c r="AG446" s="406"/>
      <c r="AH446" s="406"/>
      <c r="AI446" s="406"/>
      <c r="AJ446" s="406"/>
      <c r="AK446" s="406"/>
      <c r="AL446" s="406"/>
      <c r="AM446" s="294"/>
    </row>
    <row r="447" spans="2:39" ht="16" hidden="1" outlineLevel="1">
      <c r="B447" s="292"/>
      <c r="C447" s="289"/>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02"/>
      <c r="Z447" s="402"/>
      <c r="AA447" s="402"/>
      <c r="AB447" s="402"/>
      <c r="AC447" s="402"/>
      <c r="AD447" s="402"/>
      <c r="AE447" s="402"/>
      <c r="AF447" s="402"/>
      <c r="AG447" s="402"/>
      <c r="AH447" s="402"/>
      <c r="AI447" s="402"/>
      <c r="AJ447" s="402"/>
      <c r="AK447" s="402"/>
      <c r="AL447" s="402"/>
      <c r="AM447" s="304"/>
    </row>
    <row r="448" spans="2:39" ht="16" outlineLevel="1">
      <c r="B448" s="428"/>
      <c r="C448" s="303"/>
      <c r="D448" s="289"/>
      <c r="E448" s="289"/>
      <c r="F448" s="289"/>
      <c r="G448" s="289"/>
      <c r="H448" s="289"/>
      <c r="I448" s="289"/>
      <c r="J448" s="289"/>
      <c r="K448" s="289"/>
      <c r="L448" s="289"/>
      <c r="M448" s="289"/>
      <c r="N448" s="289"/>
      <c r="O448" s="289"/>
      <c r="P448" s="289"/>
      <c r="Q448" s="289"/>
      <c r="R448" s="289"/>
      <c r="S448" s="289"/>
      <c r="T448" s="289"/>
      <c r="U448" s="289"/>
      <c r="V448" s="289"/>
      <c r="W448" s="289"/>
      <c r="X448" s="289"/>
      <c r="Y448" s="299"/>
      <c r="Z448" s="299"/>
      <c r="AA448" s="299"/>
      <c r="AB448" s="299"/>
      <c r="AC448" s="299"/>
      <c r="AD448" s="299"/>
      <c r="AE448" s="299"/>
      <c r="AF448" s="299"/>
      <c r="AG448" s="299"/>
      <c r="AH448" s="299"/>
      <c r="AI448" s="299"/>
      <c r="AJ448" s="299"/>
      <c r="AK448" s="299"/>
      <c r="AL448" s="299"/>
      <c r="AM448" s="304"/>
    </row>
    <row r="449" spans="1:42" ht="22" customHeight="1" outlineLevel="1">
      <c r="B449" s="737" t="s">
        <v>737</v>
      </c>
      <c r="C449" s="761"/>
      <c r="D449" s="738">
        <f>SUM(D290:D447)</f>
        <v>12403080.474771243</v>
      </c>
      <c r="E449" s="738"/>
      <c r="F449" s="738"/>
      <c r="G449" s="738"/>
      <c r="H449" s="738"/>
      <c r="I449" s="738"/>
      <c r="J449" s="738"/>
      <c r="K449" s="738"/>
      <c r="L449" s="738"/>
      <c r="M449" s="738"/>
      <c r="N449" s="738"/>
      <c r="O449" s="738">
        <f>SUM(O290:O447)</f>
        <v>1680.03</v>
      </c>
      <c r="P449" s="738"/>
      <c r="Q449" s="738"/>
      <c r="R449" s="738"/>
      <c r="S449" s="738"/>
      <c r="T449" s="738"/>
      <c r="U449" s="738"/>
      <c r="V449" s="738"/>
      <c r="W449" s="738"/>
      <c r="X449" s="738"/>
      <c r="Y449" s="744"/>
      <c r="Z449" s="744"/>
      <c r="AA449" s="744"/>
      <c r="AB449" s="744"/>
      <c r="AC449" s="744"/>
      <c r="AD449" s="744"/>
      <c r="AE449" s="744"/>
      <c r="AF449" s="744"/>
      <c r="AG449" s="744"/>
      <c r="AH449" s="744"/>
      <c r="AI449" s="744"/>
      <c r="AJ449" s="744"/>
      <c r="AK449" s="744"/>
      <c r="AL449" s="744"/>
      <c r="AM449" s="740"/>
    </row>
    <row r="450" spans="1:42" ht="16" outlineLevel="1">
      <c r="B450" s="769"/>
      <c r="C450" s="795"/>
      <c r="D450" s="796"/>
      <c r="E450" s="796"/>
      <c r="F450" s="796"/>
      <c r="G450" s="796"/>
      <c r="H450" s="796"/>
      <c r="I450" s="796"/>
      <c r="J450" s="796"/>
      <c r="K450" s="796"/>
      <c r="L450" s="796"/>
      <c r="M450" s="796"/>
      <c r="N450" s="796"/>
      <c r="O450" s="796"/>
      <c r="P450" s="796"/>
      <c r="Q450" s="796"/>
      <c r="R450" s="796"/>
      <c r="S450" s="796"/>
      <c r="T450" s="796"/>
      <c r="U450" s="796"/>
      <c r="V450" s="796"/>
      <c r="W450" s="796"/>
      <c r="X450" s="796"/>
      <c r="Y450" s="797"/>
      <c r="Z450" s="797"/>
      <c r="AA450" s="797"/>
      <c r="AB450" s="797"/>
      <c r="AC450" s="797"/>
      <c r="AD450" s="797"/>
      <c r="AE450" s="797"/>
      <c r="AF450" s="797"/>
      <c r="AG450" s="797"/>
      <c r="AH450" s="797"/>
      <c r="AI450" s="797"/>
      <c r="AJ450" s="797"/>
      <c r="AK450" s="797"/>
      <c r="AL450" s="797"/>
      <c r="AM450" s="798"/>
    </row>
    <row r="451" spans="1:42" s="506" customFormat="1" ht="17" outlineLevel="1">
      <c r="A451" s="513"/>
      <c r="B451" s="791" t="s">
        <v>735</v>
      </c>
      <c r="C451" s="303"/>
      <c r="D451" s="289"/>
      <c r="E451" s="289"/>
      <c r="F451" s="289"/>
      <c r="G451" s="289"/>
      <c r="H451" s="289"/>
      <c r="I451" s="289"/>
      <c r="J451" s="289"/>
      <c r="K451" s="289"/>
      <c r="L451" s="289"/>
      <c r="M451" s="289"/>
      <c r="N451" s="289"/>
      <c r="O451" s="289"/>
      <c r="P451" s="289"/>
      <c r="Q451" s="289"/>
      <c r="R451" s="289"/>
      <c r="S451" s="289"/>
      <c r="T451" s="289"/>
      <c r="U451" s="289"/>
      <c r="V451" s="289"/>
      <c r="W451" s="289"/>
      <c r="X451" s="289"/>
      <c r="Y451" s="299"/>
      <c r="Z451" s="299"/>
      <c r="AA451" s="299"/>
      <c r="AB451" s="299"/>
      <c r="AC451" s="299"/>
      <c r="AD451" s="299"/>
      <c r="AE451" s="299"/>
      <c r="AF451" s="299"/>
      <c r="AG451" s="299"/>
      <c r="AH451" s="299"/>
      <c r="AI451" s="299"/>
      <c r="AJ451" s="299"/>
      <c r="AK451" s="299"/>
      <c r="AL451" s="299"/>
      <c r="AM451" s="304"/>
    </row>
    <row r="452" spans="1:42" s="506" customFormat="1" ht="16" outlineLevel="1">
      <c r="A452" s="513"/>
      <c r="B452" s="509" t="s">
        <v>728</v>
      </c>
      <c r="C452" s="749"/>
      <c r="D452" s="749"/>
      <c r="E452" s="749"/>
      <c r="F452" s="749"/>
      <c r="G452" s="749"/>
      <c r="H452" s="749"/>
      <c r="I452" s="749"/>
      <c r="J452" s="749"/>
      <c r="K452" s="749"/>
      <c r="L452" s="749"/>
      <c r="M452" s="749"/>
      <c r="N452" s="748"/>
      <c r="O452" s="749"/>
      <c r="P452" s="749"/>
      <c r="Q452" s="749"/>
      <c r="R452" s="749"/>
      <c r="S452" s="749"/>
      <c r="T452" s="749"/>
      <c r="U452" s="749"/>
      <c r="V452" s="749"/>
      <c r="W452" s="749"/>
      <c r="X452" s="749"/>
      <c r="Y452" s="736"/>
      <c r="Z452" s="736"/>
      <c r="AA452" s="736"/>
      <c r="AB452" s="736"/>
      <c r="AC452" s="736"/>
      <c r="AD452" s="736"/>
      <c r="AE452" s="736"/>
      <c r="AF452" s="736"/>
      <c r="AG452" s="736"/>
      <c r="AH452" s="736"/>
      <c r="AI452" s="736"/>
      <c r="AJ452" s="736"/>
      <c r="AK452" s="736"/>
      <c r="AL452" s="736"/>
      <c r="AM452" s="290"/>
    </row>
    <row r="453" spans="1:42" ht="16" outlineLevel="1">
      <c r="B453" s="286" t="s">
        <v>479</v>
      </c>
      <c r="C453" s="749"/>
      <c r="D453" s="749"/>
      <c r="E453" s="749"/>
      <c r="F453" s="749"/>
      <c r="G453" s="749"/>
      <c r="H453" s="749"/>
      <c r="I453" s="749"/>
      <c r="J453" s="749"/>
      <c r="K453" s="749"/>
      <c r="L453" s="749"/>
      <c r="M453" s="749"/>
      <c r="N453" s="748"/>
      <c r="O453" s="749"/>
      <c r="P453" s="749"/>
      <c r="Q453" s="749"/>
      <c r="R453" s="749"/>
      <c r="S453" s="749"/>
      <c r="T453" s="749"/>
      <c r="U453" s="749"/>
      <c r="V453" s="749"/>
      <c r="W453" s="749"/>
      <c r="X453" s="749"/>
      <c r="Y453" s="736"/>
      <c r="Z453" s="736"/>
      <c r="AA453" s="736"/>
      <c r="AB453" s="736"/>
      <c r="AC453" s="736"/>
      <c r="AD453" s="736"/>
      <c r="AE453" s="736"/>
      <c r="AF453" s="736"/>
      <c r="AG453" s="736"/>
      <c r="AH453" s="736"/>
      <c r="AI453" s="736"/>
      <c r="AJ453" s="736"/>
      <c r="AK453" s="736"/>
      <c r="AL453" s="736"/>
      <c r="AM453" s="290"/>
    </row>
    <row r="454" spans="1:42" ht="17" customHeight="1">
      <c r="A454" s="513">
        <v>1</v>
      </c>
      <c r="B454" s="511" t="s">
        <v>105</v>
      </c>
      <c r="C454" s="736" t="s">
        <v>17</v>
      </c>
      <c r="D454" s="293">
        <v>1177426</v>
      </c>
      <c r="E454" s="293">
        <v>1177426</v>
      </c>
      <c r="F454" s="293">
        <v>1177426</v>
      </c>
      <c r="G454" s="293">
        <v>1177426</v>
      </c>
      <c r="H454" s="293">
        <v>1177426</v>
      </c>
      <c r="I454" s="293">
        <v>1177426</v>
      </c>
      <c r="J454" s="293">
        <v>1177426</v>
      </c>
      <c r="K454" s="293">
        <v>1177252</v>
      </c>
      <c r="L454" s="293">
        <v>1177252</v>
      </c>
      <c r="M454" s="293">
        <v>1172023</v>
      </c>
      <c r="N454" s="736"/>
      <c r="O454" s="293">
        <v>77</v>
      </c>
      <c r="P454" s="293">
        <v>77</v>
      </c>
      <c r="Q454" s="293">
        <v>77</v>
      </c>
      <c r="R454" s="293">
        <v>77</v>
      </c>
      <c r="S454" s="293">
        <v>77</v>
      </c>
      <c r="T454" s="293">
        <v>77</v>
      </c>
      <c r="U454" s="293">
        <v>77</v>
      </c>
      <c r="V454" s="293">
        <v>77</v>
      </c>
      <c r="W454" s="293">
        <v>77</v>
      </c>
      <c r="X454" s="293">
        <v>76</v>
      </c>
      <c r="Y454" s="760"/>
      <c r="Z454" s="760"/>
      <c r="AA454" s="760"/>
      <c r="AB454" s="760"/>
      <c r="AC454" s="760"/>
      <c r="AD454" s="760">
        <v>1</v>
      </c>
      <c r="AE454" s="760"/>
      <c r="AF454" s="760"/>
      <c r="AG454" s="760"/>
      <c r="AH454" s="760"/>
      <c r="AI454" s="760"/>
      <c r="AJ454" s="760"/>
      <c r="AK454" s="760"/>
      <c r="AL454" s="760"/>
      <c r="AM454" s="294">
        <f>SUM(Y454:AL454)</f>
        <v>1</v>
      </c>
    </row>
    <row r="455" spans="1:42" ht="16">
      <c r="B455" s="292" t="s">
        <v>275</v>
      </c>
      <c r="C455" s="736" t="s">
        <v>155</v>
      </c>
      <c r="D455" s="293">
        <v>131981</v>
      </c>
      <c r="E455" s="293">
        <v>131981</v>
      </c>
      <c r="F455" s="293">
        <v>131981</v>
      </c>
      <c r="G455" s="293">
        <v>131981</v>
      </c>
      <c r="H455" s="293">
        <v>131981</v>
      </c>
      <c r="I455" s="293">
        <v>131981</v>
      </c>
      <c r="J455" s="293">
        <v>131981</v>
      </c>
      <c r="K455" s="293">
        <v>131969</v>
      </c>
      <c r="L455" s="293">
        <v>131969</v>
      </c>
      <c r="M455" s="293">
        <v>132164</v>
      </c>
      <c r="N455" s="746"/>
      <c r="O455" s="293">
        <v>8</v>
      </c>
      <c r="P455" s="293">
        <v>8</v>
      </c>
      <c r="Q455" s="293">
        <v>8</v>
      </c>
      <c r="R455" s="293">
        <v>8</v>
      </c>
      <c r="S455" s="293">
        <v>8</v>
      </c>
      <c r="T455" s="293">
        <v>8</v>
      </c>
      <c r="U455" s="293">
        <v>8</v>
      </c>
      <c r="V455" s="293">
        <v>8</v>
      </c>
      <c r="W455" s="293">
        <v>8</v>
      </c>
      <c r="X455" s="293">
        <v>8</v>
      </c>
      <c r="Y455" s="753">
        <f t="shared" ref="Y455:AL455" si="164">Y454</f>
        <v>0</v>
      </c>
      <c r="Z455" s="753">
        <f t="shared" si="164"/>
        <v>0</v>
      </c>
      <c r="AA455" s="753">
        <f t="shared" si="164"/>
        <v>0</v>
      </c>
      <c r="AB455" s="753">
        <f t="shared" si="164"/>
        <v>0</v>
      </c>
      <c r="AC455" s="753">
        <f t="shared" si="164"/>
        <v>0</v>
      </c>
      <c r="AD455" s="753">
        <f t="shared" si="164"/>
        <v>1</v>
      </c>
      <c r="AE455" s="753">
        <f t="shared" si="164"/>
        <v>0</v>
      </c>
      <c r="AF455" s="753">
        <f t="shared" si="164"/>
        <v>0</v>
      </c>
      <c r="AG455" s="753">
        <f t="shared" si="164"/>
        <v>0</v>
      </c>
      <c r="AH455" s="753">
        <f t="shared" si="164"/>
        <v>0</v>
      </c>
      <c r="AI455" s="753">
        <f t="shared" si="164"/>
        <v>0</v>
      </c>
      <c r="AJ455" s="753">
        <f t="shared" si="164"/>
        <v>0</v>
      </c>
      <c r="AK455" s="753">
        <f t="shared" si="164"/>
        <v>0</v>
      </c>
      <c r="AL455" s="753">
        <f t="shared" si="164"/>
        <v>0</v>
      </c>
      <c r="AM455" s="295"/>
    </row>
    <row r="456" spans="1:42" ht="16">
      <c r="B456" s="296"/>
      <c r="C456" s="734"/>
      <c r="D456" s="734"/>
      <c r="E456" s="734"/>
      <c r="F456" s="734"/>
      <c r="G456" s="734"/>
      <c r="H456" s="734"/>
      <c r="I456" s="734"/>
      <c r="J456" s="734"/>
      <c r="K456" s="734"/>
      <c r="L456" s="734"/>
      <c r="M456" s="734"/>
      <c r="N456" s="783"/>
      <c r="O456" s="734"/>
      <c r="P456" s="734"/>
      <c r="Q456" s="734"/>
      <c r="R456" s="734"/>
      <c r="S456" s="734"/>
      <c r="T456" s="734"/>
      <c r="U456" s="734"/>
      <c r="V456" s="734"/>
      <c r="W456" s="734"/>
      <c r="X456" s="734"/>
      <c r="Y456" s="754"/>
      <c r="Z456" s="764"/>
      <c r="AA456" s="764"/>
      <c r="AB456" s="764"/>
      <c r="AC456" s="764"/>
      <c r="AD456" s="764"/>
      <c r="AE456" s="764"/>
      <c r="AF456" s="764"/>
      <c r="AG456" s="764"/>
      <c r="AH456" s="764"/>
      <c r="AI456" s="764"/>
      <c r="AJ456" s="764"/>
      <c r="AK456" s="764"/>
      <c r="AL456" s="764"/>
      <c r="AM456" s="300"/>
    </row>
    <row r="457" spans="1:42" ht="16" hidden="1">
      <c r="B457" s="511"/>
      <c r="C457" s="736"/>
      <c r="D457" s="293"/>
      <c r="E457" s="293"/>
      <c r="F457" s="293"/>
      <c r="G457" s="293"/>
      <c r="H457" s="293"/>
      <c r="I457" s="293"/>
      <c r="J457" s="293"/>
      <c r="K457" s="293"/>
      <c r="L457" s="293"/>
      <c r="M457" s="293"/>
      <c r="N457" s="736"/>
      <c r="O457" s="293"/>
      <c r="P457" s="293"/>
      <c r="Q457" s="293"/>
      <c r="R457" s="293"/>
      <c r="S457" s="293"/>
      <c r="T457" s="293"/>
      <c r="U457" s="293"/>
      <c r="V457" s="293"/>
      <c r="W457" s="293"/>
      <c r="X457" s="293"/>
      <c r="Y457" s="760"/>
      <c r="Z457" s="760"/>
      <c r="AA457" s="760"/>
      <c r="AB457" s="760"/>
      <c r="AC457" s="760"/>
      <c r="AD457" s="760"/>
      <c r="AE457" s="760"/>
      <c r="AF457" s="760"/>
      <c r="AG457" s="760"/>
      <c r="AH457" s="760"/>
      <c r="AI457" s="760"/>
      <c r="AJ457" s="760"/>
      <c r="AK457" s="760"/>
      <c r="AL457" s="760"/>
      <c r="AM457" s="294"/>
      <c r="AN457" s="339"/>
      <c r="AO457" s="339"/>
      <c r="AP457" s="339"/>
    </row>
    <row r="458" spans="1:42" ht="16" hidden="1">
      <c r="B458" s="292"/>
      <c r="C458" s="736"/>
      <c r="D458" s="293"/>
      <c r="E458" s="293"/>
      <c r="F458" s="293"/>
      <c r="G458" s="293"/>
      <c r="H458" s="293"/>
      <c r="I458" s="293"/>
      <c r="J458" s="293"/>
      <c r="K458" s="293"/>
      <c r="L458" s="293"/>
      <c r="M458" s="293"/>
      <c r="N458" s="746"/>
      <c r="O458" s="293"/>
      <c r="P458" s="293"/>
      <c r="Q458" s="293"/>
      <c r="R458" s="293"/>
      <c r="S458" s="293"/>
      <c r="T458" s="293"/>
      <c r="U458" s="293"/>
      <c r="V458" s="293"/>
      <c r="W458" s="293"/>
      <c r="X458" s="293"/>
      <c r="Y458" s="753"/>
      <c r="Z458" s="753"/>
      <c r="AA458" s="753"/>
      <c r="AB458" s="753"/>
      <c r="AC458" s="753"/>
      <c r="AD458" s="753"/>
      <c r="AE458" s="753"/>
      <c r="AF458" s="753"/>
      <c r="AG458" s="753"/>
      <c r="AH458" s="753"/>
      <c r="AI458" s="753"/>
      <c r="AJ458" s="753"/>
      <c r="AK458" s="753"/>
      <c r="AL458" s="753"/>
      <c r="AM458" s="295"/>
    </row>
    <row r="459" spans="1:42" ht="16" hidden="1">
      <c r="B459" s="296"/>
      <c r="C459" s="734"/>
      <c r="D459" s="735"/>
      <c r="E459" s="735"/>
      <c r="F459" s="735"/>
      <c r="G459" s="735"/>
      <c r="H459" s="735"/>
      <c r="I459" s="735"/>
      <c r="J459" s="735"/>
      <c r="K459" s="735"/>
      <c r="L459" s="735"/>
      <c r="M459" s="735"/>
      <c r="N459" s="783"/>
      <c r="O459" s="735"/>
      <c r="P459" s="735"/>
      <c r="Q459" s="735"/>
      <c r="R459" s="735"/>
      <c r="S459" s="735"/>
      <c r="T459" s="735"/>
      <c r="U459" s="735"/>
      <c r="V459" s="735"/>
      <c r="W459" s="735"/>
      <c r="X459" s="735"/>
      <c r="Y459" s="754"/>
      <c r="Z459" s="764"/>
      <c r="AA459" s="764"/>
      <c r="AB459" s="764"/>
      <c r="AC459" s="764"/>
      <c r="AD459" s="764"/>
      <c r="AE459" s="764"/>
      <c r="AF459" s="764"/>
      <c r="AG459" s="764"/>
      <c r="AH459" s="764"/>
      <c r="AI459" s="764"/>
      <c r="AJ459" s="764"/>
      <c r="AK459" s="764"/>
      <c r="AL459" s="764"/>
      <c r="AM459" s="300"/>
    </row>
    <row r="460" spans="1:42" ht="17">
      <c r="A460" s="513">
        <v>3</v>
      </c>
      <c r="B460" s="511" t="s">
        <v>729</v>
      </c>
      <c r="C460" s="736" t="s">
        <v>17</v>
      </c>
      <c r="D460" s="293">
        <v>298982</v>
      </c>
      <c r="E460" s="293">
        <v>298982</v>
      </c>
      <c r="F460" s="293">
        <v>298982</v>
      </c>
      <c r="G460" s="293">
        <v>298982</v>
      </c>
      <c r="H460" s="293">
        <v>298982</v>
      </c>
      <c r="I460" s="293">
        <v>298982</v>
      </c>
      <c r="J460" s="293">
        <v>298982</v>
      </c>
      <c r="K460" s="293">
        <v>298982</v>
      </c>
      <c r="L460" s="293">
        <v>298982</v>
      </c>
      <c r="M460" s="293">
        <v>298982</v>
      </c>
      <c r="N460" s="736"/>
      <c r="O460" s="293">
        <v>88</v>
      </c>
      <c r="P460" s="293">
        <v>88</v>
      </c>
      <c r="Q460" s="293">
        <v>88</v>
      </c>
      <c r="R460" s="293">
        <v>88</v>
      </c>
      <c r="S460" s="293">
        <v>88</v>
      </c>
      <c r="T460" s="293">
        <v>88</v>
      </c>
      <c r="U460" s="293">
        <v>88</v>
      </c>
      <c r="V460" s="293">
        <v>88</v>
      </c>
      <c r="W460" s="293">
        <v>88</v>
      </c>
      <c r="X460" s="293">
        <v>88</v>
      </c>
      <c r="Y460" s="760"/>
      <c r="Z460" s="760"/>
      <c r="AA460" s="760"/>
      <c r="AB460" s="760"/>
      <c r="AC460" s="760"/>
      <c r="AD460" s="760">
        <v>1</v>
      </c>
      <c r="AE460" s="760"/>
      <c r="AF460" s="760"/>
      <c r="AG460" s="760"/>
      <c r="AH460" s="760"/>
      <c r="AI460" s="760"/>
      <c r="AJ460" s="760"/>
      <c r="AK460" s="760"/>
      <c r="AL460" s="760"/>
      <c r="AM460" s="294">
        <f>SUM(Y460:AL460)</f>
        <v>1</v>
      </c>
    </row>
    <row r="461" spans="1:42" ht="16">
      <c r="B461" s="292" t="s">
        <v>275</v>
      </c>
      <c r="C461" s="736" t="s">
        <v>155</v>
      </c>
      <c r="D461" s="293">
        <v>957</v>
      </c>
      <c r="E461" s="293">
        <v>957</v>
      </c>
      <c r="F461" s="293">
        <v>957</v>
      </c>
      <c r="G461" s="293">
        <v>957</v>
      </c>
      <c r="H461" s="293">
        <v>957</v>
      </c>
      <c r="I461" s="293">
        <v>957</v>
      </c>
      <c r="J461" s="293">
        <v>957</v>
      </c>
      <c r="K461" s="293">
        <v>957</v>
      </c>
      <c r="L461" s="293">
        <v>957</v>
      </c>
      <c r="M461" s="293">
        <v>957</v>
      </c>
      <c r="N461" s="746"/>
      <c r="O461" s="293">
        <v>0</v>
      </c>
      <c r="P461" s="293">
        <v>0</v>
      </c>
      <c r="Q461" s="293">
        <v>0</v>
      </c>
      <c r="R461" s="293">
        <v>0</v>
      </c>
      <c r="S461" s="293">
        <v>0</v>
      </c>
      <c r="T461" s="293">
        <v>0</v>
      </c>
      <c r="U461" s="293">
        <v>0</v>
      </c>
      <c r="V461" s="293">
        <v>0</v>
      </c>
      <c r="W461" s="293">
        <v>0</v>
      </c>
      <c r="X461" s="293">
        <v>0</v>
      </c>
      <c r="Y461" s="753">
        <f t="shared" ref="Y461:AL461" si="165">Y460</f>
        <v>0</v>
      </c>
      <c r="Z461" s="753">
        <f t="shared" si="165"/>
        <v>0</v>
      </c>
      <c r="AA461" s="753">
        <f t="shared" si="165"/>
        <v>0</v>
      </c>
      <c r="AB461" s="753">
        <f t="shared" si="165"/>
        <v>0</v>
      </c>
      <c r="AC461" s="753">
        <f t="shared" si="165"/>
        <v>0</v>
      </c>
      <c r="AD461" s="753">
        <f t="shared" si="165"/>
        <v>1</v>
      </c>
      <c r="AE461" s="753">
        <f t="shared" si="165"/>
        <v>0</v>
      </c>
      <c r="AF461" s="753">
        <f t="shared" si="165"/>
        <v>0</v>
      </c>
      <c r="AG461" s="753">
        <f t="shared" si="165"/>
        <v>0</v>
      </c>
      <c r="AH461" s="753">
        <f t="shared" si="165"/>
        <v>0</v>
      </c>
      <c r="AI461" s="753">
        <f t="shared" si="165"/>
        <v>0</v>
      </c>
      <c r="AJ461" s="753">
        <f t="shared" si="165"/>
        <v>0</v>
      </c>
      <c r="AK461" s="753">
        <f t="shared" si="165"/>
        <v>0</v>
      </c>
      <c r="AL461" s="753">
        <f t="shared" si="165"/>
        <v>0</v>
      </c>
      <c r="AM461" s="295"/>
    </row>
    <row r="462" spans="1:42" ht="16">
      <c r="B462" s="313"/>
      <c r="C462" s="303"/>
      <c r="D462" s="289"/>
      <c r="E462" s="289"/>
      <c r="F462" s="289"/>
      <c r="G462" s="289"/>
      <c r="H462" s="289"/>
      <c r="I462" s="289"/>
      <c r="J462" s="289"/>
      <c r="K462" s="289"/>
      <c r="L462" s="289"/>
      <c r="M462" s="289"/>
      <c r="N462" s="289"/>
      <c r="O462" s="289"/>
      <c r="P462" s="289"/>
      <c r="Q462" s="289"/>
      <c r="R462" s="289"/>
      <c r="S462" s="289"/>
      <c r="T462" s="289"/>
      <c r="U462" s="289"/>
      <c r="V462" s="289"/>
      <c r="W462" s="289"/>
      <c r="X462" s="289"/>
      <c r="Y462" s="299"/>
      <c r="Z462" s="299"/>
      <c r="AA462" s="299"/>
      <c r="AB462" s="299"/>
      <c r="AC462" s="299"/>
      <c r="AD462" s="299"/>
      <c r="AE462" s="299"/>
      <c r="AF462" s="299"/>
      <c r="AG462" s="299"/>
      <c r="AH462" s="299"/>
      <c r="AI462" s="299"/>
      <c r="AJ462" s="299"/>
      <c r="AK462" s="299"/>
      <c r="AL462" s="299"/>
      <c r="AM462" s="304"/>
    </row>
    <row r="463" spans="1:42" ht="17">
      <c r="B463" s="317" t="s">
        <v>730</v>
      </c>
      <c r="C463" s="749"/>
      <c r="D463" s="749"/>
      <c r="E463" s="749"/>
      <c r="F463" s="749"/>
      <c r="G463" s="749"/>
      <c r="H463" s="749"/>
      <c r="I463" s="749"/>
      <c r="J463" s="749"/>
      <c r="K463" s="749"/>
      <c r="L463" s="749"/>
      <c r="M463" s="749"/>
      <c r="N463" s="748"/>
      <c r="O463" s="749"/>
      <c r="P463" s="749"/>
      <c r="Q463" s="749"/>
      <c r="R463" s="749"/>
      <c r="S463" s="749"/>
      <c r="T463" s="749"/>
      <c r="U463" s="749"/>
      <c r="V463" s="749"/>
      <c r="W463" s="749"/>
      <c r="X463" s="749"/>
      <c r="Y463" s="766"/>
      <c r="Z463" s="766"/>
      <c r="AA463" s="766"/>
      <c r="AB463" s="766"/>
      <c r="AC463" s="766"/>
      <c r="AD463" s="766"/>
      <c r="AE463" s="766"/>
      <c r="AF463" s="766"/>
      <c r="AG463" s="766"/>
      <c r="AH463" s="766"/>
      <c r="AI463" s="766"/>
      <c r="AJ463" s="766"/>
      <c r="AK463" s="766"/>
      <c r="AL463" s="766"/>
      <c r="AM463" s="290"/>
    </row>
    <row r="464" spans="1:42" ht="16" hidden="1">
      <c r="B464" s="511"/>
      <c r="C464" s="736"/>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747"/>
      <c r="Z464" s="747"/>
      <c r="AA464" s="747"/>
      <c r="AB464" s="747"/>
      <c r="AC464" s="747"/>
      <c r="AD464" s="747"/>
      <c r="AE464" s="747"/>
      <c r="AF464" s="747"/>
      <c r="AG464" s="747"/>
      <c r="AH464" s="747"/>
      <c r="AI464" s="747"/>
      <c r="AJ464" s="747"/>
      <c r="AK464" s="747"/>
      <c r="AL464" s="747"/>
      <c r="AM464" s="294"/>
    </row>
    <row r="465" spans="1:39" ht="16" hidden="1">
      <c r="B465" s="292"/>
      <c r="C465" s="736"/>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753"/>
      <c r="Z465" s="753"/>
      <c r="AA465" s="753"/>
      <c r="AB465" s="753"/>
      <c r="AC465" s="753"/>
      <c r="AD465" s="753"/>
      <c r="AE465" s="753"/>
      <c r="AF465" s="753"/>
      <c r="AG465" s="753"/>
      <c r="AH465" s="753"/>
      <c r="AI465" s="753"/>
      <c r="AJ465" s="753"/>
      <c r="AK465" s="753"/>
      <c r="AL465" s="753"/>
      <c r="AM465" s="309"/>
    </row>
    <row r="466" spans="1:39" ht="16" hidden="1">
      <c r="B466" s="767"/>
      <c r="C466" s="768"/>
      <c r="D466" s="736"/>
      <c r="E466" s="736"/>
      <c r="F466" s="736"/>
      <c r="G466" s="736"/>
      <c r="H466" s="736"/>
      <c r="I466" s="736"/>
      <c r="J466" s="736"/>
      <c r="K466" s="736"/>
      <c r="L466" s="736"/>
      <c r="M466" s="736"/>
      <c r="N466" s="736"/>
      <c r="O466" s="736"/>
      <c r="P466" s="736"/>
      <c r="Q466" s="736"/>
      <c r="R466" s="736"/>
      <c r="S466" s="736"/>
      <c r="T466" s="736"/>
      <c r="U466" s="736"/>
      <c r="V466" s="736"/>
      <c r="W466" s="736"/>
      <c r="X466" s="736"/>
      <c r="Y466" s="756"/>
      <c r="Z466" s="756"/>
      <c r="AA466" s="756"/>
      <c r="AB466" s="756"/>
      <c r="AC466" s="756"/>
      <c r="AD466" s="756"/>
      <c r="AE466" s="756"/>
      <c r="AF466" s="756"/>
      <c r="AG466" s="756"/>
      <c r="AH466" s="756"/>
      <c r="AI466" s="756"/>
      <c r="AJ466" s="756"/>
      <c r="AK466" s="756"/>
      <c r="AL466" s="756"/>
      <c r="AM466" s="311"/>
    </row>
    <row r="467" spans="1:39" ht="17">
      <c r="A467" s="513">
        <v>7</v>
      </c>
      <c r="B467" s="511" t="s">
        <v>110</v>
      </c>
      <c r="C467" s="736" t="s">
        <v>17</v>
      </c>
      <c r="D467" s="293">
        <v>2823214</v>
      </c>
      <c r="E467" s="293">
        <v>2715481</v>
      </c>
      <c r="F467" s="293">
        <v>2715481</v>
      </c>
      <c r="G467" s="293">
        <v>2715481</v>
      </c>
      <c r="H467" s="293">
        <v>2715481</v>
      </c>
      <c r="I467" s="293">
        <v>2715481</v>
      </c>
      <c r="J467" s="293">
        <v>2715481</v>
      </c>
      <c r="K467" s="293">
        <v>2715481</v>
      </c>
      <c r="L467" s="293">
        <v>2694765</v>
      </c>
      <c r="M467" s="293">
        <v>2694765</v>
      </c>
      <c r="N467" s="293">
        <v>12</v>
      </c>
      <c r="O467" s="293">
        <v>238</v>
      </c>
      <c r="P467" s="293">
        <v>230</v>
      </c>
      <c r="Q467" s="293">
        <v>230</v>
      </c>
      <c r="R467" s="293">
        <v>230</v>
      </c>
      <c r="S467" s="293">
        <v>230</v>
      </c>
      <c r="T467" s="293">
        <v>230</v>
      </c>
      <c r="U467" s="293">
        <v>230</v>
      </c>
      <c r="V467" s="293">
        <v>230</v>
      </c>
      <c r="W467" s="293">
        <v>227</v>
      </c>
      <c r="X467" s="293">
        <v>227</v>
      </c>
      <c r="Y467" s="747"/>
      <c r="Z467" s="747"/>
      <c r="AA467" s="747"/>
      <c r="AB467" s="747"/>
      <c r="AC467" s="747"/>
      <c r="AD467" s="747"/>
      <c r="AE467" s="747">
        <v>1.7399999999999999E-2</v>
      </c>
      <c r="AF467" s="747">
        <v>0.95569999999999999</v>
      </c>
      <c r="AG467" s="747"/>
      <c r="AH467" s="747"/>
      <c r="AI467" s="747"/>
      <c r="AJ467" s="747"/>
      <c r="AK467" s="747"/>
      <c r="AL467" s="747"/>
      <c r="AM467" s="294">
        <f>SUM(Y467:AL467)</f>
        <v>0.97309999999999997</v>
      </c>
    </row>
    <row r="468" spans="1:39" ht="30">
      <c r="B468" s="511"/>
      <c r="C468" s="799" t="s">
        <v>809</v>
      </c>
      <c r="D468" s="755">
        <v>-927202</v>
      </c>
      <c r="E468" s="755">
        <v>-927202</v>
      </c>
      <c r="F468" s="755">
        <v>-927202</v>
      </c>
      <c r="G468" s="755">
        <v>-927202</v>
      </c>
      <c r="H468" s="755">
        <v>-927202</v>
      </c>
      <c r="I468" s="755">
        <v>-927202</v>
      </c>
      <c r="J468" s="755">
        <v>-927202</v>
      </c>
      <c r="K468" s="755">
        <v>-927202</v>
      </c>
      <c r="L468" s="755">
        <v>-927202</v>
      </c>
      <c r="M468" s="755">
        <v>-927202</v>
      </c>
      <c r="N468" s="293">
        <v>12</v>
      </c>
      <c r="O468" s="755">
        <v>0</v>
      </c>
      <c r="P468" s="755">
        <v>0</v>
      </c>
      <c r="Q468" s="755">
        <v>0</v>
      </c>
      <c r="R468" s="755">
        <v>0</v>
      </c>
      <c r="S468" s="755">
        <v>0</v>
      </c>
      <c r="T468" s="755">
        <v>0</v>
      </c>
      <c r="U468" s="755">
        <v>0</v>
      </c>
      <c r="V468" s="755">
        <v>0</v>
      </c>
      <c r="W468" s="755">
        <v>0</v>
      </c>
      <c r="X468" s="755">
        <v>0</v>
      </c>
      <c r="Y468" s="747"/>
      <c r="Z468" s="747"/>
      <c r="AA468" s="747"/>
      <c r="AB468" s="747"/>
      <c r="AC468" s="747"/>
      <c r="AD468" s="747"/>
      <c r="AE468" s="747">
        <f>AE467</f>
        <v>1.7399999999999999E-2</v>
      </c>
      <c r="AF468" s="747">
        <f>AF467</f>
        <v>0.95569999999999999</v>
      </c>
      <c r="AG468" s="747"/>
      <c r="AH468" s="747"/>
      <c r="AI468" s="747"/>
      <c r="AJ468" s="747"/>
      <c r="AK468" s="747"/>
      <c r="AL468" s="747"/>
      <c r="AM468" s="294"/>
    </row>
    <row r="469" spans="1:39" ht="16">
      <c r="B469" s="292" t="s">
        <v>275</v>
      </c>
      <c r="C469" s="736" t="s">
        <v>155</v>
      </c>
      <c r="D469" s="293">
        <v>352675</v>
      </c>
      <c r="E469" s="293">
        <v>460407</v>
      </c>
      <c r="F469" s="293">
        <v>460511</v>
      </c>
      <c r="G469" s="293">
        <v>460511</v>
      </c>
      <c r="H469" s="293">
        <v>460511</v>
      </c>
      <c r="I469" s="293">
        <v>458323</v>
      </c>
      <c r="J469" s="293">
        <v>458323</v>
      </c>
      <c r="K469" s="293">
        <v>458323</v>
      </c>
      <c r="L469" s="293">
        <v>456977</v>
      </c>
      <c r="M469" s="293">
        <v>456977</v>
      </c>
      <c r="N469" s="293">
        <f>N467</f>
        <v>12</v>
      </c>
      <c r="O469" s="293">
        <v>33</v>
      </c>
      <c r="P469" s="293">
        <v>41</v>
      </c>
      <c r="Q469" s="293">
        <v>41</v>
      </c>
      <c r="R469" s="293">
        <v>41</v>
      </c>
      <c r="S469" s="293">
        <v>41</v>
      </c>
      <c r="T469" s="293">
        <v>41</v>
      </c>
      <c r="U469" s="293">
        <v>41</v>
      </c>
      <c r="V469" s="293">
        <v>41</v>
      </c>
      <c r="W469" s="293">
        <v>41</v>
      </c>
      <c r="X469" s="293">
        <v>41</v>
      </c>
      <c r="Y469" s="753">
        <f t="shared" ref="Y469:AL469" si="166">Y467</f>
        <v>0</v>
      </c>
      <c r="Z469" s="753">
        <f>Z467</f>
        <v>0</v>
      </c>
      <c r="AA469" s="753">
        <f>AA467</f>
        <v>0</v>
      </c>
      <c r="AB469" s="753">
        <f t="shared" si="166"/>
        <v>0</v>
      </c>
      <c r="AC469" s="753">
        <f t="shared" si="166"/>
        <v>0</v>
      </c>
      <c r="AD469" s="753">
        <f t="shared" si="166"/>
        <v>0</v>
      </c>
      <c r="AE469" s="753">
        <f>AE467</f>
        <v>1.7399999999999999E-2</v>
      </c>
      <c r="AF469" s="753">
        <f>AF467</f>
        <v>0.95569999999999999</v>
      </c>
      <c r="AG469" s="753">
        <f t="shared" si="166"/>
        <v>0</v>
      </c>
      <c r="AH469" s="753">
        <f t="shared" si="166"/>
        <v>0</v>
      </c>
      <c r="AI469" s="753">
        <f t="shared" si="166"/>
        <v>0</v>
      </c>
      <c r="AJ469" s="753">
        <f t="shared" si="166"/>
        <v>0</v>
      </c>
      <c r="AK469" s="753">
        <f t="shared" si="166"/>
        <v>0</v>
      </c>
      <c r="AL469" s="753">
        <f t="shared" si="166"/>
        <v>0</v>
      </c>
      <c r="AM469" s="309"/>
    </row>
    <row r="470" spans="1:39" ht="16">
      <c r="B470" s="313"/>
      <c r="C470" s="303"/>
      <c r="D470" s="289"/>
      <c r="E470" s="289"/>
      <c r="F470" s="289"/>
      <c r="G470" s="289"/>
      <c r="H470" s="289"/>
      <c r="I470" s="289"/>
      <c r="J470" s="289"/>
      <c r="K470" s="289"/>
      <c r="L470" s="289"/>
      <c r="M470" s="289"/>
      <c r="N470" s="289"/>
      <c r="O470" s="289"/>
      <c r="P470" s="289"/>
      <c r="Q470" s="289"/>
      <c r="R470" s="289"/>
      <c r="S470" s="289"/>
      <c r="T470" s="289"/>
      <c r="U470" s="289"/>
      <c r="V470" s="289"/>
      <c r="W470" s="289"/>
      <c r="X470" s="289"/>
      <c r="Y470" s="299"/>
      <c r="Z470" s="299"/>
      <c r="AA470" s="299"/>
      <c r="AB470" s="299"/>
      <c r="AC470" s="299"/>
      <c r="AD470" s="299"/>
      <c r="AE470" s="299"/>
      <c r="AF470" s="299"/>
      <c r="AG470" s="299"/>
      <c r="AH470" s="299"/>
      <c r="AI470" s="299"/>
      <c r="AJ470" s="299"/>
      <c r="AK470" s="299"/>
      <c r="AL470" s="299"/>
      <c r="AM470" s="304"/>
    </row>
    <row r="471" spans="1:39" ht="17">
      <c r="B471" s="737" t="s">
        <v>739</v>
      </c>
      <c r="C471" s="761"/>
      <c r="D471" s="738">
        <f>SUM(D454:D469)</f>
        <v>3858033</v>
      </c>
      <c r="E471" s="738"/>
      <c r="F471" s="738"/>
      <c r="G471" s="738"/>
      <c r="H471" s="738"/>
      <c r="I471" s="738"/>
      <c r="J471" s="738"/>
      <c r="K471" s="738"/>
      <c r="L471" s="738"/>
      <c r="M471" s="738"/>
      <c r="N471" s="738"/>
      <c r="O471" s="738">
        <f>SUM(O453:O469)</f>
        <v>444</v>
      </c>
      <c r="P471" s="738"/>
      <c r="Q471" s="738"/>
      <c r="R471" s="738"/>
      <c r="S471" s="738"/>
      <c r="T471" s="738"/>
      <c r="U471" s="738"/>
      <c r="V471" s="738"/>
      <c r="W471" s="738"/>
      <c r="X471" s="738"/>
      <c r="Y471" s="744"/>
      <c r="Z471" s="744"/>
      <c r="AA471" s="744"/>
      <c r="AB471" s="744"/>
      <c r="AC471" s="744"/>
      <c r="AD471" s="805"/>
      <c r="AE471" s="750"/>
      <c r="AF471" s="744"/>
      <c r="AG471" s="744"/>
      <c r="AH471" s="744"/>
      <c r="AI471" s="744"/>
      <c r="AJ471" s="744"/>
      <c r="AK471" s="744"/>
      <c r="AL471" s="744"/>
      <c r="AM471" s="740"/>
    </row>
    <row r="472" spans="1:39" ht="16">
      <c r="B472" s="325" t="s">
        <v>260</v>
      </c>
      <c r="C472" s="327"/>
      <c r="D472" s="327">
        <f>SUM(D471,D449)</f>
        <v>16261113.474771243</v>
      </c>
      <c r="E472" s="327"/>
      <c r="F472" s="327"/>
      <c r="G472" s="327"/>
      <c r="H472" s="327"/>
      <c r="I472" s="327"/>
      <c r="J472" s="327"/>
      <c r="K472" s="327"/>
      <c r="L472" s="327"/>
      <c r="M472" s="327"/>
      <c r="N472" s="327"/>
      <c r="O472" s="327">
        <f>SUM(O471,O449)</f>
        <v>2124.0299999999997</v>
      </c>
      <c r="P472" s="327"/>
      <c r="Q472" s="327"/>
      <c r="R472" s="327"/>
      <c r="S472" s="327"/>
      <c r="T472" s="327"/>
      <c r="U472" s="327"/>
      <c r="V472" s="327"/>
      <c r="W472" s="327"/>
      <c r="X472" s="327"/>
      <c r="Y472" s="327">
        <f>IF(Y287="kWh",SUMPRODUCT(D290:D469,Y290:Y469))</f>
        <v>3955857</v>
      </c>
      <c r="Z472" s="327">
        <f>IF(Z287="kWh",SUMPRODUCT(D290:D469,Z290:Z469))</f>
        <v>1814179.268817333</v>
      </c>
      <c r="AA472" s="327">
        <f>IF(AA287="kw",SUMPRODUCT(N290:N469,O290:O469,AA290:AA469),SUMPRODUCT(D290:D469,AA290:AA469))</f>
        <v>11058.184246934881</v>
      </c>
      <c r="AB472" s="327">
        <f>IF(AB287="kw",SUMPRODUCT(N290:N469,O290:O469,AB290:AB469),SUMPRODUCT(D290:D469,AB290:AB469))</f>
        <v>1145.7901952136001</v>
      </c>
      <c r="AC472" s="852">
        <f>'8.  Streetlighting'!G120</f>
        <v>1643.1661757719712</v>
      </c>
      <c r="AD472" s="327">
        <f>IF(AD287="kWh",SUMPRODUCT(D290:D469,AD290:AD469))</f>
        <v>1609346</v>
      </c>
      <c r="AE472" s="327">
        <f>IF(AE287="kWh",SUMPRODUCT(D290:D469,AE290:AE469))</f>
        <v>39127.153799999993</v>
      </c>
      <c r="AF472" s="327">
        <f>IF(AF287="kw",SUMPRODUCT(N290:N469,O290:O469,AF290:AF469),SUMPRODUCT(D290:D469,AF290:AF469))</f>
        <v>3107.9363999999996</v>
      </c>
      <c r="AG472" s="852">
        <f>'8.  Streetlighting'!F95</f>
        <v>1754.7008026139174</v>
      </c>
      <c r="AH472" s="327">
        <f>IF(AH287="kw",SUMPRODUCT($N$290:$N$469,$O$290:$O$469,AH290:AH469),SUMPRODUCT($D$290:$D$469,AH290:AH469))</f>
        <v>0</v>
      </c>
      <c r="AI472" s="327">
        <f t="shared" ref="AI472:AL472" si="167">IF(AI287="kw",SUMPRODUCT($N$290:$N$469,$O$290:$O$469,AI290:AI469),SUMPRODUCT($D$290:$D$469,AI290:AI469))</f>
        <v>0</v>
      </c>
      <c r="AJ472" s="327">
        <f t="shared" si="167"/>
        <v>0</v>
      </c>
      <c r="AK472" s="327">
        <f t="shared" si="167"/>
        <v>0</v>
      </c>
      <c r="AL472" s="327">
        <f t="shared" si="167"/>
        <v>0</v>
      </c>
      <c r="AM472" s="328"/>
    </row>
    <row r="473" spans="1:39" ht="21" customHeight="1">
      <c r="B473" s="382" t="s">
        <v>261</v>
      </c>
      <c r="C473" s="383"/>
      <c r="D473" s="383"/>
      <c r="E473" s="383"/>
      <c r="F473" s="383"/>
      <c r="G473" s="383"/>
      <c r="H473" s="383"/>
      <c r="I473" s="383"/>
      <c r="J473" s="383"/>
      <c r="K473" s="383"/>
      <c r="L473" s="383"/>
      <c r="M473" s="383"/>
      <c r="N473" s="383"/>
      <c r="O473" s="383"/>
      <c r="P473" s="383"/>
      <c r="Q473" s="383"/>
      <c r="R473" s="383"/>
      <c r="S473" s="383"/>
      <c r="T473" s="383"/>
      <c r="U473" s="383"/>
      <c r="V473" s="383"/>
      <c r="W473" s="383"/>
      <c r="X473" s="383"/>
      <c r="Y473" s="383">
        <f>HLOOKUP(Y286,'2. LRAMVA Threshold'!$B$42:$Q$53,8,FALSE)</f>
        <v>0</v>
      </c>
      <c r="Z473" s="383">
        <f>HLOOKUP(Z286,'2. LRAMVA Threshold'!$B$42:$Q$53,8,FALSE)</f>
        <v>0</v>
      </c>
      <c r="AA473" s="383">
        <f>HLOOKUP(AA286,'2. LRAMVA Threshold'!$B$42:$Q$53,8,FALSE)</f>
        <v>0</v>
      </c>
      <c r="AB473" s="383">
        <f>HLOOKUP(AB286,'2. LRAMVA Threshold'!$B$42:$Q$53,8,FALSE)</f>
        <v>0</v>
      </c>
      <c r="AC473" s="383">
        <f>HLOOKUP(AC286,'2. LRAMVA Threshold'!$B$42:$Q$53,8,FALSE)</f>
        <v>0</v>
      </c>
      <c r="AD473" s="383">
        <f>HLOOKUP(AD286,'2. LRAMVA Threshold'!$B$42:$Q$53,8,FALSE)</f>
        <v>0</v>
      </c>
      <c r="AE473" s="383">
        <f>HLOOKUP(AE286,'2. LRAMVA Threshold'!$B$42:$Q$53,8,FALSE)</f>
        <v>0</v>
      </c>
      <c r="AF473" s="383">
        <f>HLOOKUP(AF286,'2. LRAMVA Threshold'!$B$42:$Q$53,8,FALSE)</f>
        <v>0</v>
      </c>
      <c r="AG473" s="383">
        <f>HLOOKUP(AG286,'2. LRAMVA Threshold'!$B$42:$Q$53,8,FALSE)</f>
        <v>0</v>
      </c>
      <c r="AH473" s="383">
        <f>HLOOKUP(AH286,'2. LRAMVA Threshold'!$B$42:$Q$53,8,FALSE)</f>
        <v>0</v>
      </c>
      <c r="AI473" s="383">
        <f>HLOOKUP(AI286,'2. LRAMVA Threshold'!$B$42:$Q$53,8,FALSE)</f>
        <v>0</v>
      </c>
      <c r="AJ473" s="383">
        <f>HLOOKUP(AJ286,'2. LRAMVA Threshold'!$B$42:$Q$53,8,FALSE)</f>
        <v>0</v>
      </c>
      <c r="AK473" s="383">
        <f>HLOOKUP(AK286,'2. LRAMVA Threshold'!$B$42:$Q$53,8,FALSE)</f>
        <v>0</v>
      </c>
      <c r="AL473" s="383">
        <f>HLOOKUP(AL286,'2. LRAMVA Threshold'!$B$42:$Q$53,8,FALSE)</f>
        <v>0</v>
      </c>
      <c r="AM473" s="384"/>
    </row>
    <row r="474" spans="1:39" ht="16">
      <c r="B474" s="385"/>
      <c r="C474" s="423"/>
      <c r="D474" s="424"/>
      <c r="E474" s="424"/>
      <c r="F474" s="424"/>
      <c r="G474" s="424"/>
      <c r="H474" s="424"/>
      <c r="I474" s="424"/>
      <c r="J474" s="424"/>
      <c r="K474" s="424"/>
      <c r="L474" s="424"/>
      <c r="M474" s="424"/>
      <c r="N474" s="424"/>
      <c r="O474" s="425"/>
      <c r="P474" s="424"/>
      <c r="Q474" s="424"/>
      <c r="R474" s="424"/>
      <c r="S474" s="426"/>
      <c r="T474" s="426"/>
      <c r="U474" s="426"/>
      <c r="V474" s="426"/>
      <c r="W474" s="424"/>
      <c r="X474" s="424"/>
      <c r="Y474" s="427"/>
      <c r="Z474" s="427"/>
      <c r="AA474" s="427"/>
      <c r="AB474" s="427"/>
      <c r="AC474" s="427"/>
      <c r="AD474" s="427"/>
      <c r="AE474" s="427"/>
      <c r="AF474" s="390"/>
      <c r="AG474" s="390"/>
      <c r="AH474" s="390"/>
      <c r="AI474" s="390"/>
      <c r="AJ474" s="390"/>
      <c r="AK474" s="390"/>
      <c r="AL474" s="390"/>
      <c r="AM474" s="391"/>
    </row>
    <row r="475" spans="1:39" ht="16">
      <c r="B475" s="322" t="s">
        <v>262</v>
      </c>
      <c r="C475" s="336"/>
      <c r="D475" s="336"/>
      <c r="E475" s="367"/>
      <c r="F475" s="367"/>
      <c r="G475" s="367"/>
      <c r="H475" s="367"/>
      <c r="I475" s="367"/>
      <c r="J475" s="367"/>
      <c r="K475" s="367"/>
      <c r="L475" s="367"/>
      <c r="M475" s="367"/>
      <c r="N475" s="367"/>
      <c r="O475" s="289"/>
      <c r="P475" s="338"/>
      <c r="Q475" s="338"/>
      <c r="R475" s="338"/>
      <c r="S475" s="337"/>
      <c r="T475" s="337"/>
      <c r="U475" s="337"/>
      <c r="V475" s="337"/>
      <c r="W475" s="338"/>
      <c r="X475" s="338"/>
      <c r="Y475" s="339">
        <f>HLOOKUP(Y$35,'3.  Distribution Rates'!$C$122:$P$133,8,FALSE)</f>
        <v>0</v>
      </c>
      <c r="Z475" s="339">
        <f>HLOOKUP(Z$35,'3.  Distribution Rates'!$C$122:$P$133,8,FALSE)</f>
        <v>0</v>
      </c>
      <c r="AA475" s="339">
        <f>HLOOKUP(AA$35,'3.  Distribution Rates'!$C$122:$P$133,8,FALSE)</f>
        <v>0</v>
      </c>
      <c r="AB475" s="339">
        <f>HLOOKUP(AB$35,'3.  Distribution Rates'!$C$122:$P$133,8,FALSE)</f>
        <v>0</v>
      </c>
      <c r="AC475" s="339">
        <f>HLOOKUP(AC$35,'3.  Distribution Rates'!$C$122:$P$133,8,FALSE)</f>
        <v>0</v>
      </c>
      <c r="AD475" s="339">
        <f>HLOOKUP(AD$35,'3.  Distribution Rates'!$C$122:$P$133,8,FALSE)</f>
        <v>0</v>
      </c>
      <c r="AE475" s="339">
        <f>HLOOKUP(AE$35,'3.  Distribution Rates'!$C$122:$P$133,8,FALSE)</f>
        <v>0</v>
      </c>
      <c r="AF475" s="339">
        <f>HLOOKUP(AF$35,'3.  Distribution Rates'!$C$122:$P$133,8,FALSE)</f>
        <v>0</v>
      </c>
      <c r="AG475" s="339">
        <f>HLOOKUP(AG$35,'3.  Distribution Rates'!$C$122:$P$133,8,FALSE)</f>
        <v>0</v>
      </c>
      <c r="AH475" s="339">
        <f>HLOOKUP(AH$35,'3.  Distribution Rates'!$C$122:$P$133,8,FALSE)</f>
        <v>0</v>
      </c>
      <c r="AI475" s="339">
        <f>HLOOKUP(AI$35,'3.  Distribution Rates'!$C$122:$P$133,8,FALSE)</f>
        <v>0</v>
      </c>
      <c r="AJ475" s="339">
        <f>HLOOKUP(AJ$35,'3.  Distribution Rates'!$C$122:$P$133,8,FALSE)</f>
        <v>0</v>
      </c>
      <c r="AK475" s="339">
        <f>HLOOKUP(AK$35,'3.  Distribution Rates'!$C$122:$P$133,8,FALSE)</f>
        <v>0</v>
      </c>
      <c r="AL475" s="339">
        <f>HLOOKUP(AL$35,'3.  Distribution Rates'!$C$122:$P$133,8,FALSE)</f>
        <v>0</v>
      </c>
      <c r="AM475" s="368"/>
    </row>
    <row r="476" spans="1:39" ht="16">
      <c r="B476" s="322" t="s">
        <v>263</v>
      </c>
      <c r="C476" s="343"/>
      <c r="D476" s="307"/>
      <c r="E476" s="277"/>
      <c r="F476" s="277"/>
      <c r="G476" s="277"/>
      <c r="H476" s="277"/>
      <c r="I476" s="277"/>
      <c r="J476" s="277"/>
      <c r="K476" s="277"/>
      <c r="L476" s="277"/>
      <c r="M476" s="277"/>
      <c r="N476" s="277"/>
      <c r="O476" s="289"/>
      <c r="P476" s="277"/>
      <c r="Q476" s="277"/>
      <c r="R476" s="277"/>
      <c r="S476" s="307"/>
      <c r="T476" s="307"/>
      <c r="U476" s="307"/>
      <c r="V476" s="307"/>
      <c r="W476" s="277"/>
      <c r="X476" s="277"/>
      <c r="Y476" s="369">
        <f>'4.  2011-2014 LRAM'!Y141*Y475</f>
        <v>0</v>
      </c>
      <c r="Z476" s="369">
        <f>'4.  2011-2014 LRAM'!Z141*Z475</f>
        <v>0</v>
      </c>
      <c r="AA476" s="369">
        <f>'4.  2011-2014 LRAM'!AA141*AA475</f>
        <v>0</v>
      </c>
      <c r="AB476" s="369">
        <f>'4.  2011-2014 LRAM'!AB141*AB475</f>
        <v>0</v>
      </c>
      <c r="AC476" s="369">
        <f>'4.  2011-2014 LRAM'!AC141*AC475</f>
        <v>0</v>
      </c>
      <c r="AD476" s="369">
        <f>'4.  2011-2014 LRAM'!AD141*AD475</f>
        <v>0</v>
      </c>
      <c r="AE476" s="369">
        <f>'4.  2011-2014 LRAM'!AE141*AE475</f>
        <v>0</v>
      </c>
      <c r="AF476" s="369">
        <f>'4.  2011-2014 LRAM'!AF141*AF475</f>
        <v>0</v>
      </c>
      <c r="AG476" s="369">
        <f>'4.  2011-2014 LRAM'!AG141*AG475</f>
        <v>0</v>
      </c>
      <c r="AH476" s="369">
        <f>'4.  2011-2014 LRAM'!AH141*AH475</f>
        <v>0</v>
      </c>
      <c r="AI476" s="369">
        <f>'4.  2011-2014 LRAM'!AI141*AI475</f>
        <v>0</v>
      </c>
      <c r="AJ476" s="369">
        <f>'4.  2011-2014 LRAM'!AJ141*AJ475</f>
        <v>0</v>
      </c>
      <c r="AK476" s="369">
        <f>'4.  2011-2014 LRAM'!AK141*AK475</f>
        <v>0</v>
      </c>
      <c r="AL476" s="369">
        <f>'4.  2011-2014 LRAM'!AL141*AL475</f>
        <v>0</v>
      </c>
      <c r="AM476" s="619">
        <f>SUM(Y476:AL476)</f>
        <v>0</v>
      </c>
    </row>
    <row r="477" spans="1:39" ht="16">
      <c r="B477" s="322" t="s">
        <v>264</v>
      </c>
      <c r="C477" s="343"/>
      <c r="D477" s="307"/>
      <c r="E477" s="277"/>
      <c r="F477" s="277"/>
      <c r="G477" s="277"/>
      <c r="H477" s="277"/>
      <c r="I477" s="277"/>
      <c r="J477" s="277"/>
      <c r="K477" s="277"/>
      <c r="L477" s="277"/>
      <c r="M477" s="277"/>
      <c r="N477" s="277"/>
      <c r="O477" s="289"/>
      <c r="P477" s="277"/>
      <c r="Q477" s="277"/>
      <c r="R477" s="277"/>
      <c r="S477" s="307"/>
      <c r="T477" s="307"/>
      <c r="U477" s="307"/>
      <c r="V477" s="307"/>
      <c r="W477" s="277"/>
      <c r="X477" s="277"/>
      <c r="Y477" s="369">
        <f>'4.  2011-2014 LRAM'!Y273*Y475</f>
        <v>0</v>
      </c>
      <c r="Z477" s="369">
        <f>'4.  2011-2014 LRAM'!Z273*Z475</f>
        <v>0</v>
      </c>
      <c r="AA477" s="369">
        <f>'4.  2011-2014 LRAM'!AA273*AA475</f>
        <v>0</v>
      </c>
      <c r="AB477" s="369">
        <f>'4.  2011-2014 LRAM'!AB273*AB475</f>
        <v>0</v>
      </c>
      <c r="AC477" s="369">
        <f>'4.  2011-2014 LRAM'!AC273*AC475</f>
        <v>0</v>
      </c>
      <c r="AD477" s="369">
        <f>'4.  2011-2014 LRAM'!AD273*AD475</f>
        <v>0</v>
      </c>
      <c r="AE477" s="369">
        <f>'4.  2011-2014 LRAM'!AE273*AE475</f>
        <v>0</v>
      </c>
      <c r="AF477" s="369">
        <f>'4.  2011-2014 LRAM'!AF273*AF475</f>
        <v>0</v>
      </c>
      <c r="AG477" s="369">
        <f>'4.  2011-2014 LRAM'!AG273*AG475</f>
        <v>0</v>
      </c>
      <c r="AH477" s="369">
        <f>'4.  2011-2014 LRAM'!AH273*AH475</f>
        <v>0</v>
      </c>
      <c r="AI477" s="369">
        <f>'4.  2011-2014 LRAM'!AI273*AI475</f>
        <v>0</v>
      </c>
      <c r="AJ477" s="369">
        <f>'4.  2011-2014 LRAM'!AJ273*AJ475</f>
        <v>0</v>
      </c>
      <c r="AK477" s="369">
        <f>'4.  2011-2014 LRAM'!AK273*AK475</f>
        <v>0</v>
      </c>
      <c r="AL477" s="369">
        <f>'4.  2011-2014 LRAM'!AL273*AL475</f>
        <v>0</v>
      </c>
      <c r="AM477" s="619">
        <f>SUM(Y477:AL477)</f>
        <v>0</v>
      </c>
    </row>
    <row r="478" spans="1:39" ht="16">
      <c r="B478" s="322" t="s">
        <v>265</v>
      </c>
      <c r="C478" s="343"/>
      <c r="D478" s="307"/>
      <c r="E478" s="277"/>
      <c r="F478" s="277"/>
      <c r="G478" s="277"/>
      <c r="H478" s="277"/>
      <c r="I478" s="277"/>
      <c r="J478" s="277"/>
      <c r="K478" s="277"/>
      <c r="L478" s="277"/>
      <c r="M478" s="277"/>
      <c r="N478" s="277"/>
      <c r="O478" s="289"/>
      <c r="P478" s="277"/>
      <c r="Q478" s="277"/>
      <c r="R478" s="277"/>
      <c r="S478" s="307"/>
      <c r="T478" s="307"/>
      <c r="U478" s="307"/>
      <c r="V478" s="307"/>
      <c r="W478" s="277"/>
      <c r="X478" s="277"/>
      <c r="Y478" s="369">
        <f>'4.  2011-2014 LRAM'!Y404*Y475</f>
        <v>0</v>
      </c>
      <c r="Z478" s="369">
        <f>'4.  2011-2014 LRAM'!Z404*Z475</f>
        <v>0</v>
      </c>
      <c r="AA478" s="369">
        <f>'4.  2011-2014 LRAM'!AA404*AA475</f>
        <v>0</v>
      </c>
      <c r="AB478" s="369">
        <f>'4.  2011-2014 LRAM'!AB404*AB475</f>
        <v>0</v>
      </c>
      <c r="AC478" s="369">
        <f>'4.  2011-2014 LRAM'!AC404*AC475</f>
        <v>0</v>
      </c>
      <c r="AD478" s="369">
        <f>'4.  2011-2014 LRAM'!AD404*AD475</f>
        <v>0</v>
      </c>
      <c r="AE478" s="369">
        <f>'4.  2011-2014 LRAM'!AE404*AE475</f>
        <v>0</v>
      </c>
      <c r="AF478" s="369">
        <f>'4.  2011-2014 LRAM'!AF404*AF475</f>
        <v>0</v>
      </c>
      <c r="AG478" s="369">
        <f>'4.  2011-2014 LRAM'!AG404*AG475</f>
        <v>0</v>
      </c>
      <c r="AH478" s="369">
        <f>'4.  2011-2014 LRAM'!AH404*AH475</f>
        <v>0</v>
      </c>
      <c r="AI478" s="369">
        <f>'4.  2011-2014 LRAM'!AI404*AI475</f>
        <v>0</v>
      </c>
      <c r="AJ478" s="369">
        <f>'4.  2011-2014 LRAM'!AJ404*AJ475</f>
        <v>0</v>
      </c>
      <c r="AK478" s="369">
        <f>'4.  2011-2014 LRAM'!AK404*AK475</f>
        <v>0</v>
      </c>
      <c r="AL478" s="369">
        <f>'4.  2011-2014 LRAM'!AL404*AL475</f>
        <v>0</v>
      </c>
      <c r="AM478" s="619">
        <f>SUM(Y478:AL478)</f>
        <v>0</v>
      </c>
    </row>
    <row r="479" spans="1:39" ht="15.75" customHeight="1">
      <c r="B479" s="322" t="s">
        <v>266</v>
      </c>
      <c r="C479" s="343"/>
      <c r="D479" s="307"/>
      <c r="E479" s="277"/>
      <c r="F479" s="277"/>
      <c r="G479" s="277"/>
      <c r="H479" s="277"/>
      <c r="I479" s="277"/>
      <c r="J479" s="277"/>
      <c r="K479" s="277"/>
      <c r="L479" s="277"/>
      <c r="M479" s="277"/>
      <c r="N479" s="277"/>
      <c r="O479" s="289"/>
      <c r="P479" s="277"/>
      <c r="Q479" s="277"/>
      <c r="R479" s="277"/>
      <c r="S479" s="307"/>
      <c r="T479" s="307"/>
      <c r="U479" s="307"/>
      <c r="V479" s="307"/>
      <c r="W479" s="277"/>
      <c r="X479" s="277"/>
      <c r="Y479" s="369">
        <f>'4.  2011-2014 LRAM'!Y582*Y475</f>
        <v>0</v>
      </c>
      <c r="Z479" s="369">
        <f>'4.  2011-2014 LRAM'!Z582*Z475</f>
        <v>0</v>
      </c>
      <c r="AA479" s="369">
        <f>'4.  2011-2014 LRAM'!AA582*AA475</f>
        <v>0</v>
      </c>
      <c r="AB479" s="369">
        <f>'4.  2011-2014 LRAM'!AB582*AB475</f>
        <v>0</v>
      </c>
      <c r="AC479" s="369">
        <f>'4.  2011-2014 LRAM'!AC582*AC475</f>
        <v>0</v>
      </c>
      <c r="AD479" s="369">
        <f>'4.  2011-2014 LRAM'!AD582*AD475</f>
        <v>0</v>
      </c>
      <c r="AE479" s="369">
        <f>'4.  2011-2014 LRAM'!AE582*AE475</f>
        <v>0</v>
      </c>
      <c r="AF479" s="369">
        <f>'4.  2011-2014 LRAM'!AF582*AF475</f>
        <v>0</v>
      </c>
      <c r="AG479" s="369">
        <f>'4.  2011-2014 LRAM'!AG582*AG475</f>
        <v>0</v>
      </c>
      <c r="AH479" s="369">
        <f>'4.  2011-2014 LRAM'!AH582*AH475</f>
        <v>0</v>
      </c>
      <c r="AI479" s="369">
        <f>'4.  2011-2014 LRAM'!AI582*AI475</f>
        <v>0</v>
      </c>
      <c r="AJ479" s="369">
        <f>'4.  2011-2014 LRAM'!AJ582*AJ475</f>
        <v>0</v>
      </c>
      <c r="AK479" s="369">
        <f>'4.  2011-2014 LRAM'!AK582*AK475</f>
        <v>0</v>
      </c>
      <c r="AL479" s="369">
        <f>'4.  2011-2014 LRAM'!AL582*AL475</f>
        <v>0</v>
      </c>
      <c r="AM479" s="619">
        <f t="shared" ref="AM479:AM481" si="168">SUM(Y479:AL479)</f>
        <v>0</v>
      </c>
    </row>
    <row r="480" spans="1:39" ht="16" outlineLevel="1">
      <c r="B480" s="322" t="s">
        <v>267</v>
      </c>
      <c r="C480" s="343"/>
      <c r="D480" s="307"/>
      <c r="E480" s="277"/>
      <c r="F480" s="277"/>
      <c r="G480" s="277"/>
      <c r="H480" s="277"/>
      <c r="I480" s="277"/>
      <c r="J480" s="277"/>
      <c r="K480" s="277"/>
      <c r="L480" s="277"/>
      <c r="M480" s="277"/>
      <c r="N480" s="277"/>
      <c r="O480" s="289"/>
      <c r="P480" s="277"/>
      <c r="Q480" s="277"/>
      <c r="R480" s="277"/>
      <c r="S480" s="307"/>
      <c r="T480" s="307"/>
      <c r="U480" s="307"/>
      <c r="V480" s="307"/>
      <c r="W480" s="277"/>
      <c r="X480" s="277"/>
      <c r="Y480" s="369">
        <f t="shared" ref="Y480:AL480" si="169">Y276*Y475</f>
        <v>0</v>
      </c>
      <c r="Z480" s="369">
        <f t="shared" si="169"/>
        <v>0</v>
      </c>
      <c r="AA480" s="369">
        <f t="shared" si="169"/>
        <v>0</v>
      </c>
      <c r="AB480" s="369">
        <f t="shared" si="169"/>
        <v>0</v>
      </c>
      <c r="AC480" s="369">
        <f t="shared" si="169"/>
        <v>0</v>
      </c>
      <c r="AD480" s="369">
        <f t="shared" si="169"/>
        <v>0</v>
      </c>
      <c r="AE480" s="369">
        <f t="shared" si="169"/>
        <v>0</v>
      </c>
      <c r="AF480" s="369">
        <f t="shared" si="169"/>
        <v>0</v>
      </c>
      <c r="AG480" s="369">
        <f t="shared" si="169"/>
        <v>0</v>
      </c>
      <c r="AH480" s="369">
        <f t="shared" si="169"/>
        <v>0</v>
      </c>
      <c r="AI480" s="369">
        <f t="shared" si="169"/>
        <v>0</v>
      </c>
      <c r="AJ480" s="369">
        <f t="shared" si="169"/>
        <v>0</v>
      </c>
      <c r="AK480" s="369">
        <f t="shared" si="169"/>
        <v>0</v>
      </c>
      <c r="AL480" s="369">
        <f t="shared" si="169"/>
        <v>0</v>
      </c>
      <c r="AM480" s="619">
        <f t="shared" si="168"/>
        <v>0</v>
      </c>
    </row>
    <row r="481" spans="2:39" ht="16" outlineLevel="1">
      <c r="B481" s="322" t="s">
        <v>276</v>
      </c>
      <c r="C481" s="343"/>
      <c r="D481" s="307"/>
      <c r="E481" s="277"/>
      <c r="F481" s="277"/>
      <c r="G481" s="277"/>
      <c r="H481" s="277"/>
      <c r="I481" s="277"/>
      <c r="J481" s="277"/>
      <c r="K481" s="277"/>
      <c r="L481" s="277"/>
      <c r="M481" s="277"/>
      <c r="N481" s="277"/>
      <c r="O481" s="289"/>
      <c r="P481" s="277"/>
      <c r="Q481" s="277"/>
      <c r="R481" s="277"/>
      <c r="S481" s="307"/>
      <c r="T481" s="307"/>
      <c r="U481" s="307"/>
      <c r="V481" s="307"/>
      <c r="W481" s="277"/>
      <c r="X481" s="277"/>
      <c r="Y481" s="369">
        <f>Y472*Y475</f>
        <v>0</v>
      </c>
      <c r="Z481" s="369">
        <f t="shared" ref="Z481:AL481" si="170">Z472*Z475</f>
        <v>0</v>
      </c>
      <c r="AA481" s="369">
        <f t="shared" si="170"/>
        <v>0</v>
      </c>
      <c r="AB481" s="369">
        <f t="shared" si="170"/>
        <v>0</v>
      </c>
      <c r="AC481" s="369">
        <f t="shared" si="170"/>
        <v>0</v>
      </c>
      <c r="AD481" s="369">
        <f t="shared" si="170"/>
        <v>0</v>
      </c>
      <c r="AE481" s="369">
        <f t="shared" si="170"/>
        <v>0</v>
      </c>
      <c r="AF481" s="369">
        <f t="shared" si="170"/>
        <v>0</v>
      </c>
      <c r="AG481" s="369">
        <f t="shared" si="170"/>
        <v>0</v>
      </c>
      <c r="AH481" s="369">
        <f t="shared" si="170"/>
        <v>0</v>
      </c>
      <c r="AI481" s="369">
        <f t="shared" si="170"/>
        <v>0</v>
      </c>
      <c r="AJ481" s="369">
        <f t="shared" si="170"/>
        <v>0</v>
      </c>
      <c r="AK481" s="369">
        <f t="shared" si="170"/>
        <v>0</v>
      </c>
      <c r="AL481" s="369">
        <f t="shared" si="170"/>
        <v>0</v>
      </c>
      <c r="AM481" s="619">
        <f t="shared" si="168"/>
        <v>0</v>
      </c>
    </row>
    <row r="482" spans="2:39" ht="16" outlineLevel="1">
      <c r="B482" s="347" t="s">
        <v>268</v>
      </c>
      <c r="C482" s="343"/>
      <c r="D482" s="334"/>
      <c r="E482" s="332"/>
      <c r="F482" s="332"/>
      <c r="G482" s="332"/>
      <c r="H482" s="332"/>
      <c r="I482" s="332"/>
      <c r="J482" s="332"/>
      <c r="K482" s="332"/>
      <c r="L482" s="332"/>
      <c r="M482" s="332"/>
      <c r="N482" s="332"/>
      <c r="O482" s="298"/>
      <c r="P482" s="332"/>
      <c r="Q482" s="332"/>
      <c r="R482" s="332"/>
      <c r="S482" s="334"/>
      <c r="T482" s="334"/>
      <c r="U482" s="334"/>
      <c r="V482" s="334"/>
      <c r="W482" s="332"/>
      <c r="X482" s="332"/>
      <c r="Y482" s="344">
        <f>SUM(Y476:Y481)</f>
        <v>0</v>
      </c>
      <c r="Z482" s="344">
        <f t="shared" ref="Z482:AE482" si="171">SUM(Z476:Z481)</f>
        <v>0</v>
      </c>
      <c r="AA482" s="344">
        <f t="shared" si="171"/>
        <v>0</v>
      </c>
      <c r="AB482" s="344">
        <f t="shared" si="171"/>
        <v>0</v>
      </c>
      <c r="AC482" s="344">
        <f t="shared" si="171"/>
        <v>0</v>
      </c>
      <c r="AD482" s="344">
        <f t="shared" si="171"/>
        <v>0</v>
      </c>
      <c r="AE482" s="344">
        <f t="shared" si="171"/>
        <v>0</v>
      </c>
      <c r="AF482" s="344">
        <f>SUM(AF476:AF481)</f>
        <v>0</v>
      </c>
      <c r="AG482" s="344">
        <f t="shared" ref="AG482:AL482" si="172">SUM(AG476:AG481)</f>
        <v>0</v>
      </c>
      <c r="AH482" s="344">
        <f t="shared" si="172"/>
        <v>0</v>
      </c>
      <c r="AI482" s="344">
        <f t="shared" si="172"/>
        <v>0</v>
      </c>
      <c r="AJ482" s="344">
        <f t="shared" si="172"/>
        <v>0</v>
      </c>
      <c r="AK482" s="344">
        <f t="shared" si="172"/>
        <v>0</v>
      </c>
      <c r="AL482" s="344">
        <f t="shared" si="172"/>
        <v>0</v>
      </c>
      <c r="AM482" s="398">
        <f>SUM(AM476:AM481)</f>
        <v>0</v>
      </c>
    </row>
    <row r="483" spans="2:39" ht="16" outlineLevel="1">
      <c r="B483" s="347" t="s">
        <v>269</v>
      </c>
      <c r="C483" s="343"/>
      <c r="D483" s="348"/>
      <c r="E483" s="332"/>
      <c r="F483" s="332"/>
      <c r="G483" s="332"/>
      <c r="H483" s="332"/>
      <c r="I483" s="332"/>
      <c r="J483" s="332"/>
      <c r="K483" s="332"/>
      <c r="L483" s="332"/>
      <c r="M483" s="332"/>
      <c r="N483" s="332"/>
      <c r="O483" s="298"/>
      <c r="P483" s="332"/>
      <c r="Q483" s="332"/>
      <c r="R483" s="332"/>
      <c r="S483" s="334"/>
      <c r="T483" s="334"/>
      <c r="U483" s="334"/>
      <c r="V483" s="334"/>
      <c r="W483" s="332"/>
      <c r="X483" s="332"/>
      <c r="Y483" s="345">
        <f>Y473*Y475</f>
        <v>0</v>
      </c>
      <c r="Z483" s="345">
        <f t="shared" ref="Z483:AE483" si="173">Z473*Z475</f>
        <v>0</v>
      </c>
      <c r="AA483" s="345">
        <f t="shared" si="173"/>
        <v>0</v>
      </c>
      <c r="AB483" s="345">
        <f t="shared" si="173"/>
        <v>0</v>
      </c>
      <c r="AC483" s="345">
        <f t="shared" si="173"/>
        <v>0</v>
      </c>
      <c r="AD483" s="345">
        <f t="shared" si="173"/>
        <v>0</v>
      </c>
      <c r="AE483" s="345">
        <f t="shared" si="173"/>
        <v>0</v>
      </c>
      <c r="AF483" s="345">
        <f>AF473*AF475</f>
        <v>0</v>
      </c>
      <c r="AG483" s="345">
        <f t="shared" ref="AG483:AL483" si="174">AG473*AG475</f>
        <v>0</v>
      </c>
      <c r="AH483" s="345">
        <f t="shared" si="174"/>
        <v>0</v>
      </c>
      <c r="AI483" s="345">
        <f t="shared" si="174"/>
        <v>0</v>
      </c>
      <c r="AJ483" s="345">
        <f t="shared" si="174"/>
        <v>0</v>
      </c>
      <c r="AK483" s="345">
        <f t="shared" si="174"/>
        <v>0</v>
      </c>
      <c r="AL483" s="345">
        <f t="shared" si="174"/>
        <v>0</v>
      </c>
      <c r="AM483" s="398">
        <f>SUM(Y483:AL483)</f>
        <v>0</v>
      </c>
    </row>
    <row r="484" spans="2:39" ht="16" outlineLevel="1">
      <c r="B484" s="347" t="s">
        <v>270</v>
      </c>
      <c r="C484" s="343"/>
      <c r="D484" s="348"/>
      <c r="E484" s="332"/>
      <c r="F484" s="332"/>
      <c r="G484" s="332"/>
      <c r="H484" s="332"/>
      <c r="I484" s="332"/>
      <c r="J484" s="332"/>
      <c r="K484" s="332"/>
      <c r="L484" s="332"/>
      <c r="M484" s="332"/>
      <c r="N484" s="332"/>
      <c r="O484" s="298"/>
      <c r="P484" s="332"/>
      <c r="Q484" s="332"/>
      <c r="R484" s="332"/>
      <c r="S484" s="348"/>
      <c r="T484" s="348"/>
      <c r="U484" s="348"/>
      <c r="V484" s="348"/>
      <c r="W484" s="332"/>
      <c r="X484" s="332"/>
      <c r="Y484" s="349"/>
      <c r="Z484" s="349"/>
      <c r="AA484" s="349"/>
      <c r="AB484" s="349"/>
      <c r="AC484" s="349"/>
      <c r="AD484" s="349"/>
      <c r="AE484" s="349"/>
      <c r="AF484" s="349"/>
      <c r="AG484" s="349"/>
      <c r="AH484" s="349"/>
      <c r="AI484" s="349"/>
      <c r="AJ484" s="349"/>
      <c r="AK484" s="349"/>
      <c r="AL484" s="349"/>
      <c r="AM484" s="398">
        <f>AM482-AM483</f>
        <v>0</v>
      </c>
    </row>
    <row r="485" spans="2:39" ht="16" outlineLevel="1">
      <c r="B485" s="322"/>
      <c r="C485" s="348"/>
      <c r="D485" s="348"/>
      <c r="E485" s="332"/>
      <c r="F485" s="332"/>
      <c r="G485" s="332"/>
      <c r="H485" s="332"/>
      <c r="I485" s="332"/>
      <c r="J485" s="332"/>
      <c r="K485" s="332"/>
      <c r="L485" s="332"/>
      <c r="M485" s="332"/>
      <c r="N485" s="332"/>
      <c r="O485" s="298"/>
      <c r="P485" s="332"/>
      <c r="Q485" s="332"/>
      <c r="R485" s="332"/>
      <c r="S485" s="348"/>
      <c r="T485" s="343"/>
      <c r="U485" s="348"/>
      <c r="V485" s="348"/>
      <c r="W485" s="332"/>
      <c r="X485" s="332"/>
      <c r="Y485" s="350"/>
      <c r="Z485" s="350"/>
      <c r="AA485" s="350"/>
      <c r="AB485" s="350"/>
      <c r="AC485" s="350"/>
      <c r="AD485" s="350"/>
      <c r="AE485" s="350"/>
      <c r="AF485" s="350"/>
      <c r="AG485" s="350"/>
      <c r="AH485" s="350"/>
      <c r="AI485" s="350"/>
      <c r="AJ485" s="350"/>
      <c r="AK485" s="350"/>
      <c r="AL485" s="350"/>
      <c r="AM485" s="346"/>
    </row>
    <row r="486" spans="2:39" ht="16" outlineLevel="1">
      <c r="B486" s="430" t="s">
        <v>271</v>
      </c>
      <c r="C486" s="302"/>
      <c r="D486" s="277"/>
      <c r="E486" s="277"/>
      <c r="F486" s="277"/>
      <c r="G486" s="277"/>
      <c r="H486" s="277"/>
      <c r="I486" s="277"/>
      <c r="J486" s="277"/>
      <c r="K486" s="277"/>
      <c r="L486" s="277"/>
      <c r="M486" s="277"/>
      <c r="N486" s="277"/>
      <c r="O486" s="355"/>
      <c r="P486" s="277"/>
      <c r="Q486" s="277"/>
      <c r="R486" s="277"/>
      <c r="S486" s="302"/>
      <c r="T486" s="307"/>
      <c r="U486" s="307"/>
      <c r="V486" s="277"/>
      <c r="W486" s="277"/>
      <c r="X486" s="307"/>
      <c r="Y486" s="289">
        <f>SUMPRODUCT(E290:E447,Y290:Y447)</f>
        <v>3955857</v>
      </c>
      <c r="Z486" s="289">
        <f>SUMPRODUCT(E290:E447,Z290:Z447)</f>
        <v>1814179.2688173328</v>
      </c>
      <c r="AA486" s="289">
        <f>IF(AA287="kw",SUMPRODUCT($N$290:$N$447,$P$290:$P$447,AA290:AA447),SUMPRODUCT($E$290:$E$447,AA290:AA447))</f>
        <v>11049.620200838879</v>
      </c>
      <c r="AB486" s="289">
        <f>IF(AB287="kw",SUMPRODUCT($N$290:$N$469,$P$290:$P$469,AB290:AB469),SUMPRODUCT($E$290:$E$469,AB290:AB469))</f>
        <v>1144.8999360936002</v>
      </c>
      <c r="AC486" s="338">
        <f>'8.  Streetlighting'!G121</f>
        <v>7503.0783847980993</v>
      </c>
      <c r="AD486" s="289">
        <f>SUMPRODUCT(E$290:E$469,$AD$290:$AD$469)</f>
        <v>1609346</v>
      </c>
      <c r="AE486" s="289">
        <f>SUMPRODUCT(E290:E469,AE290:AE469)</f>
        <v>39127.136399999996</v>
      </c>
      <c r="AF486" s="289">
        <f>IF(AF287="kw",SUMPRODUCT($N$290:$N$469,$P$290:$P$469,AF290:AF469),SUMPRODUCT($E$290:$E$469,AF290:AF469))</f>
        <v>3107.9364</v>
      </c>
      <c r="AG486" s="338">
        <f>'8.  Streetlighting'!F96</f>
        <v>2083.2633576081689</v>
      </c>
      <c r="AH486" s="289">
        <f t="shared" ref="AH486:AL486" si="175">IF(AH287="kw",SUMPRODUCT($N$290:$N$469,$P$290:$P$469,AH290:AH469),SUMPRODUCT($E$290:$E$469,AH290:AH469))</f>
        <v>0</v>
      </c>
      <c r="AI486" s="289">
        <f t="shared" si="175"/>
        <v>0</v>
      </c>
      <c r="AJ486" s="289">
        <f t="shared" si="175"/>
        <v>0</v>
      </c>
      <c r="AK486" s="289">
        <f t="shared" si="175"/>
        <v>0</v>
      </c>
      <c r="AL486" s="289">
        <f t="shared" si="175"/>
        <v>0</v>
      </c>
      <c r="AM486" s="346"/>
    </row>
    <row r="487" spans="2:39" ht="16" outlineLevel="1">
      <c r="B487" s="430" t="s">
        <v>272</v>
      </c>
      <c r="C487" s="302"/>
      <c r="D487" s="277"/>
      <c r="E487" s="277"/>
      <c r="F487" s="277"/>
      <c r="G487" s="277"/>
      <c r="H487" s="277"/>
      <c r="I487" s="277"/>
      <c r="J487" s="277"/>
      <c r="K487" s="277"/>
      <c r="L487" s="277"/>
      <c r="M487" s="277"/>
      <c r="N487" s="277"/>
      <c r="O487" s="355"/>
      <c r="P487" s="277"/>
      <c r="Q487" s="277"/>
      <c r="R487" s="277"/>
      <c r="S487" s="302"/>
      <c r="T487" s="307"/>
      <c r="U487" s="307"/>
      <c r="V487" s="277"/>
      <c r="W487" s="277"/>
      <c r="X487" s="307"/>
      <c r="Y487" s="289">
        <f>SUMPRODUCT(F290:F447,Y290:Y447)</f>
        <v>3955857</v>
      </c>
      <c r="Z487" s="289">
        <f>SUMPRODUCT(F290:F447,Z290:Z447)</f>
        <v>1815240.7254808913</v>
      </c>
      <c r="AA487" s="289">
        <f>IF(AA287="kw",SUMPRODUCT($N$290:$N$447,$Q$290:$Q$447,AA290:AA447),SUMPRODUCT($F$290:$F$447,AA290:AA447))</f>
        <v>11066.748293030883</v>
      </c>
      <c r="AB487" s="289">
        <f>IF(AB287="kw",SUMPRODUCT($N$290:$N$447,$Q$290:$Q$447,AB290:AB447),SUMPRODUCT($F$290:$F$447,AB290:AB447))</f>
        <v>1146.6804543336</v>
      </c>
      <c r="AC487" s="338">
        <f>'8.  Streetlighting'!G122</f>
        <v>7503.0783847980993</v>
      </c>
      <c r="AD487" s="289">
        <f>SUMPRODUCT(F$290:F$469,$AD$290:$AD$469)</f>
        <v>1609346</v>
      </c>
      <c r="AE487" s="289">
        <f>SUMPRODUCT(F290:F469,AE290:AE469)</f>
        <v>39128.945999999996</v>
      </c>
      <c r="AF487" s="289">
        <f>IF(AF287="kw",SUMPRODUCT($N$290:$N$469,$Q$290:$Q$469,AF290:AF469),SUMPRODUCT($F$290:$F$469,AF290:AF469))</f>
        <v>3107.9364</v>
      </c>
      <c r="AG487" s="338">
        <f>'8.  Streetlighting'!F97</f>
        <v>2083.2633576081689</v>
      </c>
      <c r="AH487" s="289">
        <f t="shared" ref="AH487:AL487" si="176">IF(AH287="kw",SUMPRODUCT($N$290:$N$469,$Q$290:$Q$469,AH290:AH469),SUMPRODUCT($F$290:$F$469,AH290:AH469))</f>
        <v>0</v>
      </c>
      <c r="AI487" s="289">
        <f t="shared" si="176"/>
        <v>0</v>
      </c>
      <c r="AJ487" s="289">
        <f t="shared" si="176"/>
        <v>0</v>
      </c>
      <c r="AK487" s="289">
        <f t="shared" si="176"/>
        <v>0</v>
      </c>
      <c r="AL487" s="289">
        <f t="shared" si="176"/>
        <v>0</v>
      </c>
      <c r="AM487" s="335"/>
    </row>
    <row r="488" spans="2:39" ht="16" outlineLevel="1">
      <c r="B488" s="430" t="s">
        <v>273</v>
      </c>
      <c r="C488" s="302"/>
      <c r="D488" s="277"/>
      <c r="E488" s="277"/>
      <c r="F488" s="277"/>
      <c r="G488" s="277"/>
      <c r="H488" s="277"/>
      <c r="I488" s="277"/>
      <c r="J488" s="277"/>
      <c r="K488" s="277"/>
      <c r="L488" s="277"/>
      <c r="M488" s="277"/>
      <c r="N488" s="277"/>
      <c r="O488" s="355"/>
      <c r="P488" s="277"/>
      <c r="Q488" s="277"/>
      <c r="R488" s="277"/>
      <c r="S488" s="302"/>
      <c r="T488" s="307"/>
      <c r="U488" s="307"/>
      <c r="V488" s="277"/>
      <c r="W488" s="277"/>
      <c r="X488" s="307"/>
      <c r="Y488" s="289">
        <f>SUMPRODUCT(G290:G447,Y290:Y447)</f>
        <v>3955857</v>
      </c>
      <c r="Z488" s="289">
        <f>SUMPRODUCT(G290:G447,Z290:Z447)</f>
        <v>1815240.7254808913</v>
      </c>
      <c r="AA488" s="289">
        <f>IF(AA287="kw",SUMPRODUCT($N$290:$N$447,$R$290:$R$447,AA290:AA447),SUMPRODUCT($G$290:$G$447,AA290:AA447))</f>
        <v>11066.748293030883</v>
      </c>
      <c r="AB488" s="289">
        <f>IF(AB287="kw",SUMPRODUCT($N$290:$N$447,$R$290:$R$447,AB290:AB447),SUMPRODUCT($G$290:$G$447,AB290:AB447))</f>
        <v>1146.6804543336</v>
      </c>
      <c r="AC488" s="338">
        <f>'8.  Streetlighting'!G123</f>
        <v>7503.0783847980993</v>
      </c>
      <c r="AD488" s="289">
        <f>SUMPRODUCT(G$290:G$469,$AD$290:$AD$469)</f>
        <v>1609346</v>
      </c>
      <c r="AE488" s="289">
        <f>SUMPRODUCT(G290:G469,AE290:AE469)</f>
        <v>39128.945999999996</v>
      </c>
      <c r="AF488" s="289">
        <f>IF(AF287="kw",SUMPRODUCT($N$290:$N$469,$R$290:$R$469,AF290:AF469),SUMPRODUCT($G$290:$G$469,AF290:AF469))</f>
        <v>3107.9364</v>
      </c>
      <c r="AG488" s="338">
        <f>'8.  Streetlighting'!F98</f>
        <v>2083.2633576081689</v>
      </c>
      <c r="AH488" s="289">
        <f t="shared" ref="AH488:AL488" si="177">IF(AH287="kw",SUMPRODUCT($N$290:$N$469,$R$290:$R$469,AH290:AH469),SUMPRODUCT($G$290:$G$469,AH290:AH469))</f>
        <v>0</v>
      </c>
      <c r="AI488" s="289">
        <f t="shared" si="177"/>
        <v>0</v>
      </c>
      <c r="AJ488" s="289">
        <f t="shared" si="177"/>
        <v>0</v>
      </c>
      <c r="AK488" s="289">
        <f t="shared" si="177"/>
        <v>0</v>
      </c>
      <c r="AL488" s="289">
        <f t="shared" si="177"/>
        <v>0</v>
      </c>
      <c r="AM488" s="335"/>
    </row>
    <row r="489" spans="2:39" ht="16" outlineLevel="1">
      <c r="B489" s="431" t="s">
        <v>274</v>
      </c>
      <c r="C489" s="357"/>
      <c r="D489" s="375"/>
      <c r="E489" s="375"/>
      <c r="F489" s="375"/>
      <c r="G489" s="375"/>
      <c r="H489" s="375"/>
      <c r="I489" s="375"/>
      <c r="J489" s="375"/>
      <c r="K489" s="375"/>
      <c r="L489" s="375"/>
      <c r="M489" s="375"/>
      <c r="N489" s="375"/>
      <c r="O489" s="374"/>
      <c r="P489" s="375"/>
      <c r="Q489" s="375"/>
      <c r="R489" s="375"/>
      <c r="S489" s="357"/>
      <c r="T489" s="376"/>
      <c r="U489" s="376"/>
      <c r="V489" s="375"/>
      <c r="W489" s="375"/>
      <c r="X489" s="376"/>
      <c r="Y489" s="324">
        <f>SUMPRODUCT(H290:H447,Y290:Y447)</f>
        <v>3955857</v>
      </c>
      <c r="Z489" s="324">
        <f>SUMPRODUCT(H290:H447,Z290:Z447)</f>
        <v>1815240.7254808913</v>
      </c>
      <c r="AA489" s="324">
        <f>IF(AA287="kw",SUMPRODUCT($N$290:$N$447,$S$290:$S$447,AA290:AA447),SUMPRODUCT($H$290:$H$447,AA290:AA447))</f>
        <v>11066.748293030883</v>
      </c>
      <c r="AB489" s="324">
        <f>IF(AB287="kw",SUMPRODUCT($N$290:$N$447,$S$290:$S$447,AB290:AB447),SUMPRODUCT($H$290:$H$447,AB290:AB447))</f>
        <v>1146.6804543336</v>
      </c>
      <c r="AC489" s="853">
        <f>'8.  Streetlighting'!G124</f>
        <v>7503.0783847980993</v>
      </c>
      <c r="AD489" s="324">
        <f>SUMPRODUCT(H$290:H$469,$AD$290:$AD$469)</f>
        <v>1609346</v>
      </c>
      <c r="AE489" s="324">
        <f>SUMPRODUCT(H290:H469,AE290:AE469)</f>
        <v>39128.945999999996</v>
      </c>
      <c r="AF489" s="324">
        <f>IF(AF287="kw",SUMPRODUCT($N$290:$N$469,$S$290:$S$469,AF290:AF469),SUMPRODUCT($H$290:$H$487,AF290:AF469))</f>
        <v>3107.9364</v>
      </c>
      <c r="AG489" s="853">
        <f>'8.  Streetlighting'!F99</f>
        <v>2083.2633576081689</v>
      </c>
      <c r="AH489" s="324">
        <f t="shared" ref="AH489" si="178">IF(AH287="kw",SUMPRODUCT($N$290:$N$469,$S$290:$S$469,AH290:AH469),SUMPRODUCT($H$290:$H$487,AH290:AH469))</f>
        <v>0</v>
      </c>
      <c r="AI489" s="324">
        <f>IF(AI287="kw",SUMPRODUCT($N$290:$N$469,$R$290:$R$469,AI291:AI470),SUMPRODUCT($G$290:$G$469,AI291:AI470))</f>
        <v>0</v>
      </c>
      <c r="AJ489" s="324">
        <f t="shared" ref="AJ489:AL489" si="179">IF(AJ287="kw",SUMPRODUCT($N$290:$N$469,$R$290:$R$469,AJ291:AJ470),SUMPRODUCT($G$290:$G$469,AJ291:AJ470))</f>
        <v>0</v>
      </c>
      <c r="AK489" s="324">
        <f t="shared" si="179"/>
        <v>0</v>
      </c>
      <c r="AL489" s="324">
        <f t="shared" si="179"/>
        <v>0</v>
      </c>
      <c r="AM489" s="377"/>
    </row>
    <row r="490" spans="2:39" ht="16" outlineLevel="1">
      <c r="B490" s="359" t="s">
        <v>570</v>
      </c>
      <c r="C490" s="378"/>
      <c r="D490" s="379"/>
      <c r="E490" s="379"/>
      <c r="F490" s="379"/>
      <c r="G490" s="379"/>
      <c r="H490" s="379"/>
      <c r="I490" s="379"/>
      <c r="J490" s="379"/>
      <c r="K490" s="379"/>
      <c r="L490" s="379"/>
      <c r="M490" s="379"/>
      <c r="N490" s="379"/>
      <c r="O490" s="379"/>
      <c r="P490" s="379"/>
      <c r="Q490" s="379"/>
      <c r="R490" s="379"/>
      <c r="S490" s="362"/>
      <c r="T490" s="363"/>
      <c r="U490" s="379"/>
      <c r="V490" s="379"/>
      <c r="W490" s="379"/>
      <c r="X490" s="379"/>
      <c r="Y490" s="400"/>
      <c r="Z490" s="400"/>
      <c r="AA490" s="400"/>
      <c r="AB490" s="400"/>
      <c r="AC490" s="400"/>
      <c r="AD490" s="400"/>
      <c r="AE490" s="400"/>
      <c r="AF490" s="400"/>
      <c r="AG490" s="400"/>
      <c r="AH490" s="400"/>
      <c r="AI490" s="400"/>
      <c r="AJ490" s="400"/>
      <c r="AK490" s="400"/>
      <c r="AL490" s="400"/>
      <c r="AM490" s="380"/>
    </row>
    <row r="491" spans="2:39" outlineLevel="1"/>
    <row r="492" spans="2:39" outlineLevel="1"/>
    <row r="493" spans="2:39" ht="16" outlineLevel="1">
      <c r="B493" s="278" t="s">
        <v>277</v>
      </c>
      <c r="C493" s="279"/>
      <c r="D493" s="581" t="s">
        <v>506</v>
      </c>
      <c r="E493" s="251"/>
      <c r="F493" s="583"/>
      <c r="G493" s="251"/>
      <c r="H493" s="251"/>
      <c r="I493" s="251"/>
      <c r="J493" s="251"/>
      <c r="K493" s="251"/>
      <c r="L493" s="251"/>
      <c r="M493" s="251"/>
      <c r="N493" s="251"/>
      <c r="O493" s="279"/>
      <c r="P493" s="251"/>
      <c r="Q493" s="251"/>
      <c r="R493" s="251"/>
      <c r="S493" s="251"/>
      <c r="T493" s="251"/>
      <c r="U493" s="251"/>
      <c r="V493" s="251"/>
      <c r="W493" s="251"/>
      <c r="X493" s="251"/>
      <c r="Y493" s="268"/>
      <c r="Z493" s="265"/>
      <c r="AA493" s="265"/>
      <c r="AB493" s="265"/>
      <c r="AC493" s="265"/>
      <c r="AD493" s="265"/>
      <c r="AE493" s="265"/>
      <c r="AF493" s="265"/>
      <c r="AG493" s="265"/>
      <c r="AH493" s="265"/>
      <c r="AI493" s="265"/>
      <c r="AJ493" s="265"/>
      <c r="AK493" s="265"/>
      <c r="AL493" s="265"/>
      <c r="AM493" s="280"/>
    </row>
    <row r="494" spans="2:39" ht="30" outlineLevel="1">
      <c r="B494" s="919" t="s">
        <v>203</v>
      </c>
      <c r="C494" s="921" t="s">
        <v>25</v>
      </c>
      <c r="D494" s="282" t="s">
        <v>407</v>
      </c>
      <c r="E494" s="923" t="s">
        <v>201</v>
      </c>
      <c r="F494" s="924"/>
      <c r="G494" s="924"/>
      <c r="H494" s="924"/>
      <c r="I494" s="924"/>
      <c r="J494" s="924"/>
      <c r="K494" s="924"/>
      <c r="L494" s="924"/>
      <c r="M494" s="925"/>
      <c r="N494" s="926" t="s">
        <v>205</v>
      </c>
      <c r="O494" s="282" t="s">
        <v>408</v>
      </c>
      <c r="P494" s="923" t="s">
        <v>204</v>
      </c>
      <c r="Q494" s="924"/>
      <c r="R494" s="924"/>
      <c r="S494" s="924"/>
      <c r="T494" s="924"/>
      <c r="U494" s="924"/>
      <c r="V494" s="924"/>
      <c r="W494" s="924"/>
      <c r="X494" s="925"/>
      <c r="Y494" s="916" t="s">
        <v>229</v>
      </c>
      <c r="Z494" s="917"/>
      <c r="AA494" s="917"/>
      <c r="AB494" s="917"/>
      <c r="AC494" s="917"/>
      <c r="AD494" s="917"/>
      <c r="AE494" s="917"/>
      <c r="AF494" s="917"/>
      <c r="AG494" s="917"/>
      <c r="AH494" s="917"/>
      <c r="AI494" s="917"/>
      <c r="AJ494" s="917"/>
      <c r="AK494" s="917"/>
      <c r="AL494" s="917"/>
      <c r="AM494" s="918"/>
    </row>
    <row r="495" spans="2:39" ht="45" outlineLevel="1">
      <c r="B495" s="920"/>
      <c r="C495" s="922"/>
      <c r="D495" s="283">
        <v>2017</v>
      </c>
      <c r="E495" s="283">
        <v>2018</v>
      </c>
      <c r="F495" s="283">
        <v>2019</v>
      </c>
      <c r="G495" s="283">
        <v>2020</v>
      </c>
      <c r="H495" s="283">
        <v>2021</v>
      </c>
      <c r="I495" s="283">
        <v>2022</v>
      </c>
      <c r="J495" s="283">
        <v>2023</v>
      </c>
      <c r="K495" s="283">
        <v>2024</v>
      </c>
      <c r="L495" s="283">
        <v>2025</v>
      </c>
      <c r="M495" s="283">
        <v>2026</v>
      </c>
      <c r="N495" s="927"/>
      <c r="O495" s="283">
        <v>2017</v>
      </c>
      <c r="P495" s="283">
        <v>2018</v>
      </c>
      <c r="Q495" s="283">
        <v>2019</v>
      </c>
      <c r="R495" s="283">
        <v>2020</v>
      </c>
      <c r="S495" s="283">
        <v>2021</v>
      </c>
      <c r="T495" s="283">
        <v>2022</v>
      </c>
      <c r="U495" s="283">
        <v>2023</v>
      </c>
      <c r="V495" s="283">
        <v>2024</v>
      </c>
      <c r="W495" s="283">
        <v>2025</v>
      </c>
      <c r="X495" s="283">
        <v>2026</v>
      </c>
      <c r="Y495" s="283" t="str">
        <f>'1.  LRAMVA Summary'!D52</f>
        <v>Main - Residential</v>
      </c>
      <c r="Z495" s="283" t="str">
        <f>'1.  LRAMVA Summary'!E52</f>
        <v>Main - GS&lt;50 kW</v>
      </c>
      <c r="AA495" s="283" t="str">
        <f>'1.  LRAMVA Summary'!F52</f>
        <v>Main - GS 50 to 4,999 kW</v>
      </c>
      <c r="AB495" s="283" t="str">
        <f>'1.  LRAMVA Summary'!G52</f>
        <v>Main - Large Use</v>
      </c>
      <c r="AC495" s="283" t="str">
        <f>'1.  LRAMVA Summary'!H52</f>
        <v>Main - Streetlighting</v>
      </c>
      <c r="AD495" s="283" t="str">
        <f>'1.  LRAMVA Summary'!I52</f>
        <v>STEI - Residential</v>
      </c>
      <c r="AE495" s="283" t="str">
        <f>'1.  LRAMVA Summary'!J52</f>
        <v>STEI - GS&lt;50 kW</v>
      </c>
      <c r="AF495" s="283" t="str">
        <f>'1.  LRAMVA Summary'!K52</f>
        <v>STEI - GS 50 to 4,999 kW</v>
      </c>
      <c r="AG495" s="283" t="str">
        <f>'1.  LRAMVA Summary'!L52</f>
        <v>STEI - Streetlighting</v>
      </c>
      <c r="AH495" s="283" t="str">
        <f>'1.  LRAMVA Summary'!M52</f>
        <v>STEI- Unmetered Scattered Load</v>
      </c>
      <c r="AI495" s="283" t="str">
        <f>'1.  LRAMVA Summary'!N52</f>
        <v/>
      </c>
      <c r="AJ495" s="283" t="str">
        <f>'1.  LRAMVA Summary'!O52</f>
        <v/>
      </c>
      <c r="AK495" s="283" t="str">
        <f>'1.  LRAMVA Summary'!P52</f>
        <v/>
      </c>
      <c r="AL495" s="283" t="str">
        <f>'1.  LRAMVA Summary'!Q52</f>
        <v/>
      </c>
      <c r="AM495" s="285" t="str">
        <f>'1.  LRAMVA Summary'!R52</f>
        <v>Total</v>
      </c>
    </row>
    <row r="496" spans="2:39" ht="17" outlineLevel="1">
      <c r="B496" s="791" t="s">
        <v>736</v>
      </c>
      <c r="C496" s="792"/>
      <c r="D496" s="793"/>
      <c r="E496" s="793"/>
      <c r="F496" s="793"/>
      <c r="G496" s="793"/>
      <c r="H496" s="793"/>
      <c r="I496" s="793"/>
      <c r="J496" s="793"/>
      <c r="K496" s="793"/>
      <c r="L496" s="793"/>
      <c r="M496" s="793"/>
      <c r="N496" s="793"/>
      <c r="O496" s="793"/>
      <c r="P496" s="793"/>
      <c r="Q496" s="793"/>
      <c r="R496" s="793"/>
      <c r="S496" s="793"/>
      <c r="T496" s="793"/>
      <c r="U496" s="793"/>
      <c r="V496" s="793"/>
      <c r="W496" s="793"/>
      <c r="X496" s="793"/>
      <c r="Y496" s="289" t="str">
        <f>'1.  LRAMVA Summary'!$D$53</f>
        <v>kWh</v>
      </c>
      <c r="Z496" s="289" t="str">
        <f>'1.  LRAMVA Summary'!E53</f>
        <v>kWh</v>
      </c>
      <c r="AA496" s="289" t="str">
        <f>'1.  LRAMVA Summary'!F53</f>
        <v>kW</v>
      </c>
      <c r="AB496" s="289" t="str">
        <f>'1.  LRAMVA Summary'!G53</f>
        <v>kW</v>
      </c>
      <c r="AC496" s="289" t="str">
        <f>'1.  LRAMVA Summary'!H53</f>
        <v>kW</v>
      </c>
      <c r="AD496" s="289" t="str">
        <f>'1.  LRAMVA Summary'!I53</f>
        <v>kWh</v>
      </c>
      <c r="AE496" s="289" t="str">
        <f>'1.  LRAMVA Summary'!J53</f>
        <v>kWh</v>
      </c>
      <c r="AF496" s="289" t="str">
        <f>'1.  LRAMVA Summary'!K53</f>
        <v>kW</v>
      </c>
      <c r="AG496" s="289" t="str">
        <f>'1.  LRAMVA Summary'!L53</f>
        <v>kW</v>
      </c>
      <c r="AH496" s="289" t="str">
        <f>'1.  LRAMVA Summary'!M53</f>
        <v>kWh</v>
      </c>
      <c r="AI496" s="289">
        <f>'1.  LRAMVA Summary'!N53</f>
        <v>0</v>
      </c>
      <c r="AJ496" s="289">
        <f>'1.  LRAMVA Summary'!O53</f>
        <v>0</v>
      </c>
      <c r="AK496" s="289">
        <f>'1.  LRAMVA Summary'!P53</f>
        <v>0</v>
      </c>
      <c r="AL496" s="289">
        <f>'1.  LRAMVA Summary'!Q53</f>
        <v>0</v>
      </c>
      <c r="AM496" s="794"/>
    </row>
    <row r="497" spans="1:39" ht="16" hidden="1" outlineLevel="1">
      <c r="A497" s="523"/>
      <c r="B497" s="515"/>
      <c r="C497" s="287"/>
      <c r="D497" s="287"/>
      <c r="E497" s="287"/>
      <c r="F497" s="287"/>
      <c r="G497" s="287"/>
      <c r="H497" s="287"/>
      <c r="I497" s="287"/>
      <c r="J497" s="287"/>
      <c r="K497" s="287"/>
      <c r="L497" s="287"/>
      <c r="M497" s="287"/>
      <c r="N497" s="288"/>
      <c r="O497" s="287"/>
      <c r="P497" s="287"/>
      <c r="Q497" s="287"/>
      <c r="R497" s="287"/>
      <c r="S497" s="287"/>
      <c r="T497" s="287"/>
      <c r="U497" s="287"/>
      <c r="V497" s="287"/>
      <c r="W497" s="287"/>
      <c r="X497" s="287"/>
      <c r="AM497" s="290"/>
    </row>
    <row r="498" spans="1:39" ht="16" hidden="1" outlineLevel="1">
      <c r="A498" s="523"/>
      <c r="B498" s="495"/>
      <c r="C498" s="287"/>
      <c r="D498" s="287"/>
      <c r="E498" s="287"/>
      <c r="F498" s="287"/>
      <c r="G498" s="287"/>
      <c r="H498" s="287"/>
      <c r="I498" s="287"/>
      <c r="J498" s="287"/>
      <c r="K498" s="287"/>
      <c r="L498" s="287"/>
      <c r="M498" s="287"/>
      <c r="N498" s="288"/>
      <c r="O498" s="287"/>
      <c r="P498" s="287"/>
      <c r="Q498" s="287"/>
      <c r="R498" s="287"/>
      <c r="S498" s="287"/>
      <c r="T498" s="287"/>
      <c r="U498" s="287"/>
      <c r="V498" s="287"/>
      <c r="W498" s="287"/>
      <c r="X498" s="287"/>
      <c r="Y498" s="289"/>
      <c r="Z498" s="289"/>
      <c r="AA498" s="289"/>
      <c r="AB498" s="289"/>
      <c r="AC498" s="289"/>
      <c r="AD498" s="289"/>
      <c r="AE498" s="289"/>
      <c r="AF498" s="289"/>
      <c r="AG498" s="289"/>
      <c r="AH498" s="289"/>
      <c r="AI498" s="289"/>
      <c r="AJ498" s="289"/>
      <c r="AK498" s="289"/>
      <c r="AL498" s="289"/>
      <c r="AM498" s="290"/>
    </row>
    <row r="499" spans="1:39" ht="16" hidden="1" outlineLevel="1">
      <c r="A499" s="523"/>
      <c r="B499" s="419"/>
      <c r="C499" s="289"/>
      <c r="D499" s="293"/>
      <c r="E499" s="293"/>
      <c r="F499" s="293"/>
      <c r="G499" s="293"/>
      <c r="H499" s="293"/>
      <c r="I499" s="293"/>
      <c r="J499" s="293"/>
      <c r="K499" s="293"/>
      <c r="L499" s="293"/>
      <c r="M499" s="293"/>
      <c r="N499" s="289"/>
      <c r="O499" s="293"/>
      <c r="P499" s="293"/>
      <c r="Q499" s="293"/>
      <c r="R499" s="293"/>
      <c r="S499" s="293"/>
      <c r="T499" s="293"/>
      <c r="U499" s="293"/>
      <c r="V499" s="293"/>
      <c r="W499" s="293"/>
      <c r="X499" s="293"/>
      <c r="Y499" s="401"/>
      <c r="Z499" s="401"/>
      <c r="AA499" s="401"/>
      <c r="AB499" s="401"/>
      <c r="AC499" s="401"/>
      <c r="AD499" s="401"/>
      <c r="AE499" s="401"/>
      <c r="AF499" s="401"/>
      <c r="AG499" s="401"/>
      <c r="AH499" s="401"/>
      <c r="AI499" s="401"/>
      <c r="AJ499" s="401"/>
      <c r="AK499" s="401"/>
      <c r="AL499" s="401"/>
      <c r="AM499" s="294"/>
    </row>
    <row r="500" spans="1:39" ht="16" hidden="1" outlineLevel="1">
      <c r="A500" s="523"/>
      <c r="B500" s="422"/>
      <c r="C500" s="289"/>
      <c r="D500" s="293"/>
      <c r="E500" s="293"/>
      <c r="F500" s="293"/>
      <c r="G500" s="293"/>
      <c r="H500" s="293"/>
      <c r="I500" s="293"/>
      <c r="J500" s="293"/>
      <c r="K500" s="293"/>
      <c r="L500" s="293"/>
      <c r="M500" s="293"/>
      <c r="N500" s="459"/>
      <c r="O500" s="293"/>
      <c r="P500" s="293"/>
      <c r="Q500" s="293"/>
      <c r="R500" s="293"/>
      <c r="S500" s="293"/>
      <c r="T500" s="293"/>
      <c r="U500" s="293"/>
      <c r="V500" s="293"/>
      <c r="W500" s="293"/>
      <c r="X500" s="293"/>
      <c r="Y500" s="402"/>
      <c r="Z500" s="402"/>
      <c r="AA500" s="402"/>
      <c r="AB500" s="402"/>
      <c r="AC500" s="402"/>
      <c r="AD500" s="402"/>
      <c r="AE500" s="402"/>
      <c r="AF500" s="402"/>
      <c r="AG500" s="402"/>
      <c r="AH500" s="402"/>
      <c r="AI500" s="402"/>
      <c r="AJ500" s="402"/>
      <c r="AK500" s="402"/>
      <c r="AL500" s="402"/>
      <c r="AM500" s="295"/>
    </row>
    <row r="501" spans="1:39" ht="16" hidden="1" outlineLevel="1">
      <c r="A501" s="523"/>
      <c r="B501" s="516"/>
      <c r="C501" s="297"/>
      <c r="D501" s="297"/>
      <c r="E501" s="297"/>
      <c r="F501" s="297"/>
      <c r="G501" s="297"/>
      <c r="H501" s="297"/>
      <c r="I501" s="297"/>
      <c r="J501" s="297"/>
      <c r="K501" s="297"/>
      <c r="L501" s="297"/>
      <c r="M501" s="297"/>
      <c r="N501" s="298"/>
      <c r="O501" s="297"/>
      <c r="P501" s="297"/>
      <c r="Q501" s="297"/>
      <c r="R501" s="297"/>
      <c r="S501" s="297"/>
      <c r="T501" s="297"/>
      <c r="U501" s="297"/>
      <c r="V501" s="297"/>
      <c r="W501" s="297"/>
      <c r="X501" s="297"/>
      <c r="Y501" s="403"/>
      <c r="Z501" s="404"/>
      <c r="AA501" s="404"/>
      <c r="AB501" s="404"/>
      <c r="AC501" s="404"/>
      <c r="AD501" s="404"/>
      <c r="AE501" s="404"/>
      <c r="AF501" s="404"/>
      <c r="AG501" s="404"/>
      <c r="AH501" s="404"/>
      <c r="AI501" s="404"/>
      <c r="AJ501" s="404"/>
      <c r="AK501" s="404"/>
      <c r="AL501" s="404"/>
      <c r="AM501" s="300"/>
    </row>
    <row r="502" spans="1:39" ht="16" hidden="1" outlineLevel="1">
      <c r="A502" s="523"/>
      <c r="B502" s="419"/>
      <c r="C502" s="289"/>
      <c r="D502" s="293"/>
      <c r="E502" s="293"/>
      <c r="F502" s="293"/>
      <c r="G502" s="293"/>
      <c r="H502" s="293"/>
      <c r="I502" s="293"/>
      <c r="J502" s="293"/>
      <c r="K502" s="293"/>
      <c r="L502" s="293"/>
      <c r="M502" s="293"/>
      <c r="N502" s="289"/>
      <c r="O502" s="293"/>
      <c r="P502" s="293"/>
      <c r="Q502" s="293"/>
      <c r="R502" s="293"/>
      <c r="S502" s="293"/>
      <c r="T502" s="293"/>
      <c r="U502" s="293"/>
      <c r="V502" s="293"/>
      <c r="W502" s="293"/>
      <c r="X502" s="293"/>
      <c r="Y502" s="401"/>
      <c r="Z502" s="401"/>
      <c r="AA502" s="401"/>
      <c r="AB502" s="401"/>
      <c r="AC502" s="401"/>
      <c r="AD502" s="401"/>
      <c r="AE502" s="401"/>
      <c r="AF502" s="401"/>
      <c r="AG502" s="401"/>
      <c r="AH502" s="401"/>
      <c r="AI502" s="401"/>
      <c r="AJ502" s="401"/>
      <c r="AK502" s="401"/>
      <c r="AL502" s="401"/>
      <c r="AM502" s="294"/>
    </row>
    <row r="503" spans="1:39" ht="16" hidden="1" outlineLevel="1">
      <c r="A503" s="523"/>
      <c r="B503" s="422"/>
      <c r="C503" s="289"/>
      <c r="D503" s="293"/>
      <c r="E503" s="293"/>
      <c r="F503" s="293"/>
      <c r="G503" s="293"/>
      <c r="H503" s="293"/>
      <c r="I503" s="293"/>
      <c r="J503" s="293"/>
      <c r="K503" s="293"/>
      <c r="L503" s="293"/>
      <c r="M503" s="293"/>
      <c r="N503" s="459"/>
      <c r="O503" s="293"/>
      <c r="P503" s="293"/>
      <c r="Q503" s="293"/>
      <c r="R503" s="293"/>
      <c r="S503" s="293"/>
      <c r="T503" s="293"/>
      <c r="U503" s="293"/>
      <c r="V503" s="293"/>
      <c r="W503" s="293"/>
      <c r="X503" s="293"/>
      <c r="Y503" s="402"/>
      <c r="Z503" s="402"/>
      <c r="AA503" s="402"/>
      <c r="AB503" s="402"/>
      <c r="AC503" s="402"/>
      <c r="AD503" s="402"/>
      <c r="AE503" s="402"/>
      <c r="AF503" s="402"/>
      <c r="AG503" s="402"/>
      <c r="AH503" s="402"/>
      <c r="AI503" s="402"/>
      <c r="AJ503" s="402"/>
      <c r="AK503" s="402"/>
      <c r="AL503" s="402"/>
      <c r="AM503" s="295"/>
    </row>
    <row r="504" spans="1:39" ht="16" hidden="1" outlineLevel="1">
      <c r="A504" s="523"/>
      <c r="B504" s="516"/>
      <c r="C504" s="297"/>
      <c r="D504" s="302"/>
      <c r="E504" s="302"/>
      <c r="F504" s="302"/>
      <c r="G504" s="302"/>
      <c r="H504" s="302"/>
      <c r="I504" s="302"/>
      <c r="J504" s="302"/>
      <c r="K504" s="302"/>
      <c r="L504" s="302"/>
      <c r="M504" s="302"/>
      <c r="N504" s="298"/>
      <c r="O504" s="302"/>
      <c r="P504" s="302"/>
      <c r="Q504" s="302"/>
      <c r="R504" s="302"/>
      <c r="S504" s="302"/>
      <c r="T504" s="302"/>
      <c r="U504" s="302"/>
      <c r="V504" s="302"/>
      <c r="W504" s="302"/>
      <c r="X504" s="302"/>
      <c r="Y504" s="403"/>
      <c r="Z504" s="404"/>
      <c r="AA504" s="404"/>
      <c r="AB504" s="404"/>
      <c r="AC504" s="404"/>
      <c r="AD504" s="404"/>
      <c r="AE504" s="404"/>
      <c r="AF504" s="404"/>
      <c r="AG504" s="404"/>
      <c r="AH504" s="404"/>
      <c r="AI504" s="404"/>
      <c r="AJ504" s="404"/>
      <c r="AK504" s="404"/>
      <c r="AL504" s="404"/>
      <c r="AM504" s="300"/>
    </row>
    <row r="505" spans="1:39" ht="16" hidden="1" outlineLevel="1">
      <c r="A505" s="523"/>
      <c r="B505" s="419"/>
      <c r="C505" s="289"/>
      <c r="D505" s="293"/>
      <c r="E505" s="293"/>
      <c r="F505" s="293"/>
      <c r="G505" s="293"/>
      <c r="H505" s="293"/>
      <c r="I505" s="293"/>
      <c r="J505" s="293"/>
      <c r="K505" s="293"/>
      <c r="L505" s="293"/>
      <c r="M505" s="293"/>
      <c r="N505" s="289"/>
      <c r="O505" s="293"/>
      <c r="P505" s="293"/>
      <c r="Q505" s="293"/>
      <c r="R505" s="293"/>
      <c r="S505" s="293"/>
      <c r="T505" s="293"/>
      <c r="U505" s="293"/>
      <c r="V505" s="293"/>
      <c r="W505" s="293"/>
      <c r="X505" s="293"/>
      <c r="Y505" s="401"/>
      <c r="Z505" s="401"/>
      <c r="AA505" s="401"/>
      <c r="AB505" s="401"/>
      <c r="AC505" s="401"/>
      <c r="AD505" s="401"/>
      <c r="AE505" s="401"/>
      <c r="AF505" s="401"/>
      <c r="AG505" s="401"/>
      <c r="AH505" s="401"/>
      <c r="AI505" s="401"/>
      <c r="AJ505" s="401"/>
      <c r="AK505" s="401"/>
      <c r="AL505" s="401"/>
      <c r="AM505" s="294"/>
    </row>
    <row r="506" spans="1:39" ht="16" hidden="1" outlineLevel="1">
      <c r="A506" s="523"/>
      <c r="B506" s="422"/>
      <c r="C506" s="289"/>
      <c r="D506" s="293"/>
      <c r="E506" s="293"/>
      <c r="F506" s="293"/>
      <c r="G506" s="293"/>
      <c r="H506" s="293"/>
      <c r="I506" s="293"/>
      <c r="J506" s="293"/>
      <c r="K506" s="293"/>
      <c r="L506" s="293"/>
      <c r="M506" s="293"/>
      <c r="N506" s="459"/>
      <c r="O506" s="293"/>
      <c r="P506" s="293"/>
      <c r="Q506" s="293"/>
      <c r="R506" s="293"/>
      <c r="S506" s="293"/>
      <c r="T506" s="293"/>
      <c r="U506" s="293"/>
      <c r="V506" s="293"/>
      <c r="W506" s="293"/>
      <c r="X506" s="293"/>
      <c r="Y506" s="402"/>
      <c r="Z506" s="402"/>
      <c r="AA506" s="402"/>
      <c r="AB506" s="402"/>
      <c r="AC506" s="402"/>
      <c r="AD506" s="402"/>
      <c r="AE506" s="402"/>
      <c r="AF506" s="402"/>
      <c r="AG506" s="402"/>
      <c r="AH506" s="402"/>
      <c r="AI506" s="402"/>
      <c r="AJ506" s="402"/>
      <c r="AK506" s="402"/>
      <c r="AL506" s="402"/>
      <c r="AM506" s="295"/>
    </row>
    <row r="507" spans="1:39" ht="16" hidden="1" outlineLevel="1">
      <c r="A507" s="523"/>
      <c r="B507" s="422"/>
      <c r="C507" s="303"/>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03"/>
      <c r="Z507" s="403"/>
      <c r="AA507" s="403"/>
      <c r="AB507" s="403"/>
      <c r="AC507" s="403"/>
      <c r="AD507" s="403"/>
      <c r="AE507" s="403"/>
      <c r="AF507" s="403"/>
      <c r="AG507" s="403"/>
      <c r="AH507" s="403"/>
      <c r="AI507" s="403"/>
      <c r="AJ507" s="403"/>
      <c r="AK507" s="403"/>
      <c r="AL507" s="403"/>
      <c r="AM507" s="304"/>
    </row>
    <row r="508" spans="1:39" ht="16" hidden="1" outlineLevel="1">
      <c r="A508" s="523"/>
      <c r="B508" s="511"/>
      <c r="C508" s="289"/>
      <c r="D508" s="293"/>
      <c r="E508" s="293"/>
      <c r="F508" s="293"/>
      <c r="G508" s="293"/>
      <c r="H508" s="293"/>
      <c r="I508" s="293"/>
      <c r="J508" s="293"/>
      <c r="K508" s="293"/>
      <c r="L508" s="293"/>
      <c r="M508" s="293"/>
      <c r="N508" s="289"/>
      <c r="O508" s="293"/>
      <c r="P508" s="293"/>
      <c r="Q508" s="293"/>
      <c r="R508" s="293"/>
      <c r="S508" s="293"/>
      <c r="T508" s="293"/>
      <c r="U508" s="293"/>
      <c r="V508" s="293"/>
      <c r="W508" s="293"/>
      <c r="X508" s="293"/>
      <c r="Y508" s="401"/>
      <c r="Z508" s="401"/>
      <c r="AA508" s="401"/>
      <c r="AB508" s="401"/>
      <c r="AC508" s="401"/>
      <c r="AD508" s="401"/>
      <c r="AE508" s="401"/>
      <c r="AF508" s="401"/>
      <c r="AG508" s="401"/>
      <c r="AH508" s="401"/>
      <c r="AI508" s="401"/>
      <c r="AJ508" s="401"/>
      <c r="AK508" s="401"/>
      <c r="AL508" s="401"/>
      <c r="AM508" s="294"/>
    </row>
    <row r="509" spans="1:39" ht="16" hidden="1" outlineLevel="1">
      <c r="A509" s="523"/>
      <c r="B509" s="422"/>
      <c r="C509" s="289"/>
      <c r="D509" s="293"/>
      <c r="E509" s="293"/>
      <c r="F509" s="293"/>
      <c r="G509" s="293"/>
      <c r="H509" s="293"/>
      <c r="I509" s="293"/>
      <c r="J509" s="293"/>
      <c r="K509" s="293"/>
      <c r="L509" s="293"/>
      <c r="M509" s="293"/>
      <c r="N509" s="459"/>
      <c r="O509" s="293"/>
      <c r="P509" s="293"/>
      <c r="Q509" s="293"/>
      <c r="R509" s="293"/>
      <c r="S509" s="293"/>
      <c r="T509" s="293"/>
      <c r="U509" s="293"/>
      <c r="V509" s="293"/>
      <c r="W509" s="293"/>
      <c r="X509" s="293"/>
      <c r="Y509" s="402"/>
      <c r="Z509" s="402"/>
      <c r="AA509" s="402"/>
      <c r="AB509" s="402"/>
      <c r="AC509" s="402"/>
      <c r="AD509" s="402"/>
      <c r="AE509" s="402"/>
      <c r="AF509" s="402"/>
      <c r="AG509" s="402"/>
      <c r="AH509" s="402"/>
      <c r="AI509" s="402"/>
      <c r="AJ509" s="402"/>
      <c r="AK509" s="402"/>
      <c r="AL509" s="402"/>
      <c r="AM509" s="295"/>
    </row>
    <row r="510" spans="1:39" ht="16" hidden="1" outlineLevel="1">
      <c r="A510" s="523"/>
      <c r="B510" s="422"/>
      <c r="C510" s="303"/>
      <c r="D510" s="302"/>
      <c r="E510" s="302"/>
      <c r="F510" s="302"/>
      <c r="G510" s="302"/>
      <c r="H510" s="302"/>
      <c r="I510" s="302"/>
      <c r="J510" s="302"/>
      <c r="K510" s="302"/>
      <c r="L510" s="302"/>
      <c r="M510" s="302"/>
      <c r="N510" s="289"/>
      <c r="O510" s="302"/>
      <c r="P510" s="302"/>
      <c r="Q510" s="302"/>
      <c r="R510" s="302"/>
      <c r="S510" s="302"/>
      <c r="T510" s="302"/>
      <c r="U510" s="302"/>
      <c r="V510" s="302"/>
      <c r="W510" s="302"/>
      <c r="X510" s="302"/>
      <c r="Y510" s="403"/>
      <c r="Z510" s="403"/>
      <c r="AA510" s="403"/>
      <c r="AB510" s="403"/>
      <c r="AC510" s="403"/>
      <c r="AD510" s="403"/>
      <c r="AE510" s="403"/>
      <c r="AF510" s="403"/>
      <c r="AG510" s="403"/>
      <c r="AH510" s="403"/>
      <c r="AI510" s="403"/>
      <c r="AJ510" s="403"/>
      <c r="AK510" s="403"/>
      <c r="AL510" s="403"/>
      <c r="AM510" s="304"/>
    </row>
    <row r="511" spans="1:39" ht="16" hidden="1" outlineLevel="1">
      <c r="A511" s="523"/>
      <c r="B511" s="419"/>
      <c r="C511" s="289"/>
      <c r="D511" s="293"/>
      <c r="E511" s="293"/>
      <c r="F511" s="293"/>
      <c r="G511" s="293"/>
      <c r="H511" s="293"/>
      <c r="I511" s="293"/>
      <c r="J511" s="293"/>
      <c r="K511" s="293"/>
      <c r="L511" s="293"/>
      <c r="M511" s="293"/>
      <c r="N511" s="289"/>
      <c r="O511" s="293"/>
      <c r="P511" s="293"/>
      <c r="Q511" s="293"/>
      <c r="R511" s="293"/>
      <c r="S511" s="293"/>
      <c r="T511" s="293"/>
      <c r="U511" s="293"/>
      <c r="V511" s="293"/>
      <c r="W511" s="293"/>
      <c r="X511" s="293"/>
      <c r="Y511" s="401"/>
      <c r="Z511" s="401"/>
      <c r="AA511" s="401"/>
      <c r="AB511" s="401"/>
      <c r="AC511" s="401"/>
      <c r="AD511" s="401"/>
      <c r="AE511" s="401"/>
      <c r="AF511" s="401"/>
      <c r="AG511" s="401"/>
      <c r="AH511" s="401"/>
      <c r="AI511" s="401"/>
      <c r="AJ511" s="401"/>
      <c r="AK511" s="401"/>
      <c r="AL511" s="401"/>
      <c r="AM511" s="294"/>
    </row>
    <row r="512" spans="1:39" ht="16" hidden="1" outlineLevel="1">
      <c r="A512" s="523"/>
      <c r="B512" s="422"/>
      <c r="C512" s="289"/>
      <c r="D512" s="293"/>
      <c r="E512" s="293"/>
      <c r="F512" s="293"/>
      <c r="G512" s="293"/>
      <c r="H512" s="293"/>
      <c r="I512" s="293"/>
      <c r="J512" s="293"/>
      <c r="K512" s="293"/>
      <c r="L512" s="293"/>
      <c r="M512" s="293"/>
      <c r="N512" s="459"/>
      <c r="O512" s="293"/>
      <c r="P512" s="293"/>
      <c r="Q512" s="293"/>
      <c r="R512" s="293"/>
      <c r="S512" s="293"/>
      <c r="T512" s="293"/>
      <c r="U512" s="293"/>
      <c r="V512" s="293"/>
      <c r="W512" s="293"/>
      <c r="X512" s="293"/>
      <c r="Y512" s="402"/>
      <c r="Z512" s="402"/>
      <c r="AA512" s="402"/>
      <c r="AB512" s="402"/>
      <c r="AC512" s="402"/>
      <c r="AD512" s="402"/>
      <c r="AE512" s="402"/>
      <c r="AF512" s="402"/>
      <c r="AG512" s="402"/>
      <c r="AH512" s="402"/>
      <c r="AI512" s="402"/>
      <c r="AJ512" s="402"/>
      <c r="AK512" s="402"/>
      <c r="AL512" s="402"/>
      <c r="AM512" s="295"/>
    </row>
    <row r="513" spans="1:40" ht="16" hidden="1" outlineLevel="1">
      <c r="A513" s="523"/>
      <c r="B513" s="422"/>
      <c r="C513" s="289"/>
      <c r="D513" s="289"/>
      <c r="E513" s="289"/>
      <c r="F513" s="289"/>
      <c r="G513" s="289"/>
      <c r="H513" s="289"/>
      <c r="I513" s="289"/>
      <c r="J513" s="289"/>
      <c r="K513" s="289"/>
      <c r="L513" s="289"/>
      <c r="M513" s="289"/>
      <c r="N513" s="289"/>
      <c r="O513" s="289"/>
      <c r="P513" s="289"/>
      <c r="Q513" s="289"/>
      <c r="R513" s="289"/>
      <c r="S513" s="289"/>
      <c r="T513" s="289"/>
      <c r="U513" s="289"/>
      <c r="V513" s="289"/>
      <c r="W513" s="289"/>
      <c r="X513" s="289"/>
      <c r="Y513" s="413"/>
      <c r="Z513" s="414"/>
      <c r="AA513" s="414"/>
      <c r="AB513" s="414"/>
      <c r="AC513" s="414"/>
      <c r="AD513" s="414"/>
      <c r="AE513" s="414"/>
      <c r="AF513" s="414"/>
      <c r="AG513" s="414"/>
      <c r="AH513" s="414"/>
      <c r="AI513" s="414"/>
      <c r="AJ513" s="414"/>
      <c r="AK513" s="414"/>
      <c r="AL513" s="414"/>
      <c r="AM513" s="295"/>
    </row>
    <row r="514" spans="1:40" ht="16" hidden="1" outlineLevel="1">
      <c r="A514" s="523"/>
      <c r="B514" s="505"/>
      <c r="C514" s="287"/>
      <c r="D514" s="287"/>
      <c r="E514" s="287"/>
      <c r="F514" s="287"/>
      <c r="G514" s="287"/>
      <c r="H514" s="287"/>
      <c r="I514" s="287"/>
      <c r="J514" s="287"/>
      <c r="K514" s="287"/>
      <c r="L514" s="287"/>
      <c r="M514" s="287"/>
      <c r="N514" s="288"/>
      <c r="O514" s="287"/>
      <c r="P514" s="287"/>
      <c r="Q514" s="287"/>
      <c r="R514" s="287"/>
      <c r="S514" s="287"/>
      <c r="T514" s="287"/>
      <c r="U514" s="287"/>
      <c r="V514" s="287"/>
      <c r="W514" s="287"/>
      <c r="X514" s="287"/>
      <c r="Y514" s="405"/>
      <c r="Z514" s="405"/>
      <c r="AA514" s="405"/>
      <c r="AB514" s="405"/>
      <c r="AC514" s="405"/>
      <c r="AD514" s="405"/>
      <c r="AE514" s="405"/>
      <c r="AF514" s="405"/>
      <c r="AG514" s="405"/>
      <c r="AH514" s="405"/>
      <c r="AI514" s="405"/>
      <c r="AJ514" s="405"/>
      <c r="AK514" s="405"/>
      <c r="AL514" s="405"/>
      <c r="AM514" s="290"/>
    </row>
    <row r="515" spans="1:40" ht="16" hidden="1" outlineLevel="1">
      <c r="A515" s="523"/>
      <c r="B515" s="419"/>
      <c r="C515" s="289"/>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406"/>
      <c r="Z515" s="401"/>
      <c r="AA515" s="401"/>
      <c r="AB515" s="401"/>
      <c r="AC515" s="401"/>
      <c r="AD515" s="401"/>
      <c r="AE515" s="401"/>
      <c r="AF515" s="406"/>
      <c r="AG515" s="406"/>
      <c r="AH515" s="406"/>
      <c r="AI515" s="406"/>
      <c r="AJ515" s="406"/>
      <c r="AK515" s="406"/>
      <c r="AL515" s="406"/>
      <c r="AM515" s="294"/>
    </row>
    <row r="516" spans="1:40" ht="16" hidden="1" outlineLevel="1">
      <c r="A516" s="523"/>
      <c r="B516" s="422"/>
      <c r="C516" s="289"/>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402"/>
      <c r="Z516" s="402"/>
      <c r="AA516" s="402"/>
      <c r="AB516" s="402"/>
      <c r="AC516" s="402"/>
      <c r="AD516" s="402"/>
      <c r="AE516" s="402"/>
      <c r="AF516" s="402"/>
      <c r="AG516" s="402"/>
      <c r="AH516" s="402"/>
      <c r="AI516" s="402"/>
      <c r="AJ516" s="402"/>
      <c r="AK516" s="402"/>
      <c r="AL516" s="402"/>
      <c r="AM516" s="309"/>
    </row>
    <row r="517" spans="1:40" ht="16" hidden="1" outlineLevel="1">
      <c r="A517" s="523"/>
      <c r="B517" s="517"/>
      <c r="C517" s="310"/>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07"/>
      <c r="Z517" s="407"/>
      <c r="AA517" s="407"/>
      <c r="AB517" s="407"/>
      <c r="AC517" s="407"/>
      <c r="AD517" s="407"/>
      <c r="AE517" s="407"/>
      <c r="AF517" s="407"/>
      <c r="AG517" s="407"/>
      <c r="AH517" s="407"/>
      <c r="AI517" s="407"/>
      <c r="AJ517" s="407"/>
      <c r="AK517" s="407"/>
      <c r="AL517" s="407"/>
      <c r="AM517" s="311"/>
    </row>
    <row r="518" spans="1:40" ht="16" hidden="1" outlineLevel="1">
      <c r="A518" s="523"/>
      <c r="B518" s="419"/>
      <c r="C518" s="289"/>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06"/>
      <c r="Z518" s="401"/>
      <c r="AA518" s="401"/>
      <c r="AB518" s="401"/>
      <c r="AC518" s="401"/>
      <c r="AD518" s="401"/>
      <c r="AE518" s="401"/>
      <c r="AF518" s="406"/>
      <c r="AG518" s="406"/>
      <c r="AH518" s="406"/>
      <c r="AI518" s="406"/>
      <c r="AJ518" s="406"/>
      <c r="AK518" s="406"/>
      <c r="AL518" s="406"/>
      <c r="AM518" s="294"/>
    </row>
    <row r="519" spans="1:40" ht="16" hidden="1" outlineLevel="1">
      <c r="A519" s="523"/>
      <c r="B519" s="422"/>
      <c r="C519" s="289"/>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402"/>
      <c r="Z519" s="402"/>
      <c r="AA519" s="402"/>
      <c r="AB519" s="402"/>
      <c r="AC519" s="402"/>
      <c r="AD519" s="402"/>
      <c r="AE519" s="402"/>
      <c r="AF519" s="402"/>
      <c r="AG519" s="402"/>
      <c r="AH519" s="402"/>
      <c r="AI519" s="402"/>
      <c r="AJ519" s="402"/>
      <c r="AK519" s="402"/>
      <c r="AL519" s="402"/>
      <c r="AM519" s="309"/>
    </row>
    <row r="520" spans="1:40" ht="16" hidden="1" outlineLevel="1">
      <c r="A520" s="523"/>
      <c r="B520" s="518"/>
      <c r="C520" s="310"/>
      <c r="D520" s="289"/>
      <c r="E520" s="289"/>
      <c r="F520" s="289"/>
      <c r="G520" s="289"/>
      <c r="H520" s="289"/>
      <c r="I520" s="289"/>
      <c r="J520" s="289"/>
      <c r="K520" s="289"/>
      <c r="L520" s="289"/>
      <c r="M520" s="289"/>
      <c r="N520" s="289"/>
      <c r="O520" s="289"/>
      <c r="P520" s="289"/>
      <c r="Q520" s="289"/>
      <c r="R520" s="289"/>
      <c r="S520" s="289"/>
      <c r="T520" s="289"/>
      <c r="U520" s="289"/>
      <c r="V520" s="289"/>
      <c r="W520" s="289"/>
      <c r="X520" s="289"/>
      <c r="Y520" s="407"/>
      <c r="Z520" s="408"/>
      <c r="AA520" s="407"/>
      <c r="AB520" s="407"/>
      <c r="AC520" s="407"/>
      <c r="AD520" s="407"/>
      <c r="AE520" s="407"/>
      <c r="AF520" s="407"/>
      <c r="AG520" s="407"/>
      <c r="AH520" s="407"/>
      <c r="AI520" s="407"/>
      <c r="AJ520" s="407"/>
      <c r="AK520" s="407"/>
      <c r="AL520" s="407"/>
      <c r="AM520" s="311"/>
    </row>
    <row r="521" spans="1:40" ht="16" hidden="1" outlineLevel="1">
      <c r="A521" s="523"/>
      <c r="B521" s="419"/>
      <c r="C521" s="289"/>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06"/>
      <c r="Z521" s="401"/>
      <c r="AA521" s="401"/>
      <c r="AB521" s="401"/>
      <c r="AC521" s="401"/>
      <c r="AD521" s="401"/>
      <c r="AE521" s="401"/>
      <c r="AF521" s="406"/>
      <c r="AG521" s="406"/>
      <c r="AH521" s="406"/>
      <c r="AI521" s="406"/>
      <c r="AJ521" s="406"/>
      <c r="AK521" s="406"/>
      <c r="AL521" s="406"/>
      <c r="AM521" s="294"/>
    </row>
    <row r="522" spans="1:40" ht="16" hidden="1" outlineLevel="1">
      <c r="A522" s="523"/>
      <c r="B522" s="422"/>
      <c r="C522" s="289"/>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402"/>
      <c r="Z522" s="402"/>
      <c r="AA522" s="402"/>
      <c r="AB522" s="402"/>
      <c r="AC522" s="402"/>
      <c r="AD522" s="402"/>
      <c r="AE522" s="402"/>
      <c r="AF522" s="402"/>
      <c r="AG522" s="402"/>
      <c r="AH522" s="402"/>
      <c r="AI522" s="402"/>
      <c r="AJ522" s="402"/>
      <c r="AK522" s="402"/>
      <c r="AL522" s="402"/>
      <c r="AM522" s="309"/>
    </row>
    <row r="523" spans="1:40" ht="16" hidden="1" outlineLevel="1">
      <c r="A523" s="523"/>
      <c r="B523" s="518"/>
      <c r="C523" s="310"/>
      <c r="D523" s="314"/>
      <c r="E523" s="314"/>
      <c r="F523" s="314"/>
      <c r="G523" s="314"/>
      <c r="H523" s="314"/>
      <c r="I523" s="314"/>
      <c r="J523" s="314"/>
      <c r="K523" s="314"/>
      <c r="L523" s="314"/>
      <c r="M523" s="314"/>
      <c r="N523" s="289"/>
      <c r="O523" s="314"/>
      <c r="P523" s="314"/>
      <c r="Q523" s="314"/>
      <c r="R523" s="314"/>
      <c r="S523" s="314"/>
      <c r="T523" s="314"/>
      <c r="U523" s="314"/>
      <c r="V523" s="314"/>
      <c r="W523" s="314"/>
      <c r="X523" s="314"/>
      <c r="Y523" s="407"/>
      <c r="Z523" s="408"/>
      <c r="AA523" s="407"/>
      <c r="AB523" s="407"/>
      <c r="AC523" s="407"/>
      <c r="AD523" s="407"/>
      <c r="AE523" s="407"/>
      <c r="AF523" s="407"/>
      <c r="AG523" s="407"/>
      <c r="AH523" s="407"/>
      <c r="AI523" s="407"/>
      <c r="AJ523" s="407"/>
      <c r="AK523" s="407"/>
      <c r="AL523" s="407"/>
      <c r="AM523" s="311"/>
    </row>
    <row r="524" spans="1:40" ht="16" hidden="1" outlineLevel="1">
      <c r="A524" s="523"/>
      <c r="B524" s="419"/>
      <c r="C524" s="289"/>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06"/>
      <c r="Z524" s="401"/>
      <c r="AA524" s="401"/>
      <c r="AB524" s="401"/>
      <c r="AC524" s="401"/>
      <c r="AD524" s="401"/>
      <c r="AE524" s="401"/>
      <c r="AF524" s="406"/>
      <c r="AG524" s="406"/>
      <c r="AH524" s="406"/>
      <c r="AI524" s="406"/>
      <c r="AJ524" s="406"/>
      <c r="AK524" s="406"/>
      <c r="AL524" s="406"/>
      <c r="AM524" s="294"/>
    </row>
    <row r="525" spans="1:40" ht="16" hidden="1" outlineLevel="1">
      <c r="A525" s="523"/>
      <c r="B525" s="422"/>
      <c r="C525" s="289"/>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402"/>
      <c r="Z525" s="402"/>
      <c r="AA525" s="402"/>
      <c r="AB525" s="402"/>
      <c r="AC525" s="402"/>
      <c r="AD525" s="402"/>
      <c r="AE525" s="402"/>
      <c r="AF525" s="402"/>
      <c r="AG525" s="402"/>
      <c r="AH525" s="402"/>
      <c r="AI525" s="402"/>
      <c r="AJ525" s="402"/>
      <c r="AK525" s="402"/>
      <c r="AL525" s="402"/>
      <c r="AM525" s="309"/>
    </row>
    <row r="526" spans="1:40" ht="16" hidden="1" outlineLevel="1">
      <c r="A526" s="523"/>
      <c r="B526" s="518"/>
      <c r="C526" s="310"/>
      <c r="D526" s="314"/>
      <c r="E526" s="314"/>
      <c r="F526" s="314"/>
      <c r="G526" s="314"/>
      <c r="H526" s="314"/>
      <c r="I526" s="314"/>
      <c r="J526" s="314"/>
      <c r="K526" s="314"/>
      <c r="L526" s="314"/>
      <c r="M526" s="314"/>
      <c r="N526" s="289"/>
      <c r="O526" s="314"/>
      <c r="P526" s="314"/>
      <c r="Q526" s="314"/>
      <c r="R526" s="314"/>
      <c r="S526" s="314"/>
      <c r="T526" s="314"/>
      <c r="U526" s="314"/>
      <c r="V526" s="314"/>
      <c r="W526" s="314"/>
      <c r="X526" s="314"/>
      <c r="Y526" s="407"/>
      <c r="Z526" s="407"/>
      <c r="AA526" s="407"/>
      <c r="AB526" s="407"/>
      <c r="AC526" s="407"/>
      <c r="AD526" s="407"/>
      <c r="AE526" s="407"/>
      <c r="AF526" s="407"/>
      <c r="AG526" s="407"/>
      <c r="AH526" s="407"/>
      <c r="AI526" s="407"/>
      <c r="AJ526" s="407"/>
      <c r="AK526" s="407"/>
      <c r="AL526" s="407"/>
      <c r="AM526" s="311"/>
      <c r="AN526" s="620"/>
    </row>
    <row r="527" spans="1:40" s="307" customFormat="1" ht="16" hidden="1" outlineLevel="1">
      <c r="A527" s="523"/>
      <c r="B527" s="419"/>
      <c r="C527" s="289"/>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06"/>
      <c r="Z527" s="401"/>
      <c r="AA527" s="401"/>
      <c r="AB527" s="401"/>
      <c r="AC527" s="401"/>
      <c r="AD527" s="401"/>
      <c r="AE527" s="401"/>
      <c r="AF527" s="406"/>
      <c r="AG527" s="406"/>
      <c r="AH527" s="406"/>
      <c r="AI527" s="406"/>
      <c r="AJ527" s="406"/>
      <c r="AK527" s="406"/>
      <c r="AL527" s="406"/>
      <c r="AM527" s="294"/>
      <c r="AN527" s="621"/>
    </row>
    <row r="528" spans="1:40" ht="16" hidden="1" outlineLevel="1">
      <c r="A528" s="523"/>
      <c r="B528" s="422"/>
      <c r="C528" s="289"/>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402"/>
      <c r="Z528" s="402"/>
      <c r="AA528" s="402"/>
      <c r="AB528" s="402"/>
      <c r="AC528" s="402"/>
      <c r="AD528" s="402"/>
      <c r="AE528" s="402"/>
      <c r="AF528" s="402"/>
      <c r="AG528" s="402"/>
      <c r="AH528" s="402"/>
      <c r="AI528" s="402"/>
      <c r="AJ528" s="402"/>
      <c r="AK528" s="402"/>
      <c r="AL528" s="402"/>
      <c r="AM528" s="309"/>
    </row>
    <row r="529" spans="1:39" ht="16" hidden="1" outlineLevel="1">
      <c r="A529" s="523"/>
      <c r="B529" s="518"/>
      <c r="C529" s="310"/>
      <c r="D529" s="314"/>
      <c r="E529" s="314"/>
      <c r="F529" s="314"/>
      <c r="G529" s="314"/>
      <c r="H529" s="314"/>
      <c r="I529" s="314"/>
      <c r="J529" s="314"/>
      <c r="K529" s="314"/>
      <c r="L529" s="314"/>
      <c r="M529" s="314"/>
      <c r="N529" s="289"/>
      <c r="O529" s="314"/>
      <c r="P529" s="314"/>
      <c r="Q529" s="314"/>
      <c r="R529" s="314"/>
      <c r="S529" s="314"/>
      <c r="T529" s="314"/>
      <c r="U529" s="314"/>
      <c r="V529" s="314"/>
      <c r="W529" s="314"/>
      <c r="X529" s="314"/>
      <c r="Y529" s="407"/>
      <c r="Z529" s="408"/>
      <c r="AA529" s="407"/>
      <c r="AB529" s="407"/>
      <c r="AC529" s="407"/>
      <c r="AD529" s="407"/>
      <c r="AE529" s="407"/>
      <c r="AF529" s="407"/>
      <c r="AG529" s="407"/>
      <c r="AH529" s="407"/>
      <c r="AI529" s="407"/>
      <c r="AJ529" s="407"/>
      <c r="AK529" s="407"/>
      <c r="AL529" s="407"/>
      <c r="AM529" s="311"/>
    </row>
    <row r="530" spans="1:39" ht="16" hidden="1" outlineLevel="1">
      <c r="A530" s="523"/>
      <c r="B530" s="495"/>
      <c r="C530" s="287"/>
      <c r="D530" s="287"/>
      <c r="E530" s="287"/>
      <c r="F530" s="287"/>
      <c r="G530" s="287"/>
      <c r="H530" s="287"/>
      <c r="I530" s="287"/>
      <c r="J530" s="287"/>
      <c r="K530" s="287"/>
      <c r="L530" s="287"/>
      <c r="M530" s="287"/>
      <c r="N530" s="288"/>
      <c r="O530" s="287"/>
      <c r="P530" s="287"/>
      <c r="Q530" s="287"/>
      <c r="R530" s="287"/>
      <c r="S530" s="287"/>
      <c r="T530" s="287"/>
      <c r="U530" s="287"/>
      <c r="V530" s="287"/>
      <c r="W530" s="287"/>
      <c r="X530" s="287"/>
      <c r="Y530" s="405"/>
      <c r="Z530" s="405"/>
      <c r="AA530" s="405"/>
      <c r="AB530" s="405"/>
      <c r="AC530" s="405"/>
      <c r="AD530" s="405"/>
      <c r="AE530" s="405"/>
      <c r="AF530" s="405"/>
      <c r="AG530" s="405"/>
      <c r="AH530" s="405"/>
      <c r="AI530" s="405"/>
      <c r="AJ530" s="405"/>
      <c r="AK530" s="405"/>
      <c r="AL530" s="405"/>
      <c r="AM530" s="290"/>
    </row>
    <row r="531" spans="1:39" s="281" customFormat="1" ht="16" hidden="1" outlineLevel="1">
      <c r="A531" s="523"/>
      <c r="B531" s="419"/>
      <c r="C531" s="289"/>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417"/>
      <c r="Z531" s="401"/>
      <c r="AA531" s="401"/>
      <c r="AB531" s="401"/>
      <c r="AC531" s="401"/>
      <c r="AD531" s="401"/>
      <c r="AE531" s="401"/>
      <c r="AF531" s="406"/>
      <c r="AG531" s="406"/>
      <c r="AH531" s="406"/>
      <c r="AI531" s="406"/>
      <c r="AJ531" s="406"/>
      <c r="AK531" s="406"/>
      <c r="AL531" s="406"/>
      <c r="AM531" s="294"/>
    </row>
    <row r="532" spans="1:39" s="281" customFormat="1" ht="16" hidden="1" outlineLevel="1">
      <c r="A532" s="523"/>
      <c r="B532" s="422"/>
      <c r="C532" s="289"/>
      <c r="D532" s="293"/>
      <c r="E532" s="293"/>
      <c r="F532" s="293"/>
      <c r="G532" s="293"/>
      <c r="H532" s="293"/>
      <c r="I532" s="293"/>
      <c r="J532" s="293"/>
      <c r="K532" s="293"/>
      <c r="L532" s="293"/>
      <c r="M532" s="293"/>
      <c r="N532" s="293"/>
      <c r="O532" s="293"/>
      <c r="P532" s="293"/>
      <c r="Q532" s="293"/>
      <c r="R532" s="293"/>
      <c r="S532" s="293"/>
      <c r="T532" s="293"/>
      <c r="U532" s="293"/>
      <c r="V532" s="293"/>
      <c r="W532" s="293"/>
      <c r="X532" s="293"/>
      <c r="Y532" s="402"/>
      <c r="Z532" s="402"/>
      <c r="AA532" s="402"/>
      <c r="AB532" s="402"/>
      <c r="AC532" s="402"/>
      <c r="AD532" s="402"/>
      <c r="AE532" s="402"/>
      <c r="AF532" s="402"/>
      <c r="AG532" s="402"/>
      <c r="AH532" s="402"/>
      <c r="AI532" s="402"/>
      <c r="AJ532" s="402"/>
      <c r="AK532" s="402"/>
      <c r="AL532" s="402"/>
      <c r="AM532" s="295"/>
    </row>
    <row r="533" spans="1:39" s="281" customFormat="1" ht="16" hidden="1" outlineLevel="1">
      <c r="A533" s="523"/>
      <c r="B533" s="519"/>
      <c r="C533" s="303"/>
      <c r="D533" s="289"/>
      <c r="E533" s="289"/>
      <c r="F533" s="289"/>
      <c r="G533" s="289"/>
      <c r="H533" s="289"/>
      <c r="I533" s="289"/>
      <c r="J533" s="289"/>
      <c r="K533" s="289"/>
      <c r="L533" s="289"/>
      <c r="M533" s="289"/>
      <c r="N533" s="289"/>
      <c r="O533" s="289"/>
      <c r="P533" s="289"/>
      <c r="Q533" s="289"/>
      <c r="R533" s="289"/>
      <c r="S533" s="289"/>
      <c r="T533" s="289"/>
      <c r="U533" s="289"/>
      <c r="V533" s="289"/>
      <c r="W533" s="289"/>
      <c r="X533" s="289"/>
      <c r="Y533" s="403"/>
      <c r="Z533" s="412"/>
      <c r="AA533" s="412"/>
      <c r="AB533" s="412"/>
      <c r="AC533" s="412"/>
      <c r="AD533" s="412"/>
      <c r="AE533" s="412"/>
      <c r="AF533" s="412"/>
      <c r="AG533" s="412"/>
      <c r="AH533" s="412"/>
      <c r="AI533" s="412"/>
      <c r="AJ533" s="412"/>
      <c r="AK533" s="412"/>
      <c r="AL533" s="412"/>
      <c r="AM533" s="304"/>
    </row>
    <row r="534" spans="1:39" ht="16" hidden="1" outlineLevel="1">
      <c r="A534" s="523"/>
      <c r="B534" s="419"/>
      <c r="C534" s="289"/>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401"/>
      <c r="Z534" s="401"/>
      <c r="AA534" s="401"/>
      <c r="AB534" s="401"/>
      <c r="AC534" s="401"/>
      <c r="AD534" s="401"/>
      <c r="AE534" s="401"/>
      <c r="AF534" s="406"/>
      <c r="AG534" s="406"/>
      <c r="AH534" s="406"/>
      <c r="AI534" s="406"/>
      <c r="AJ534" s="406"/>
      <c r="AK534" s="406"/>
      <c r="AL534" s="406"/>
      <c r="AM534" s="294"/>
    </row>
    <row r="535" spans="1:39" ht="16" hidden="1" outlineLevel="1">
      <c r="A535" s="523"/>
      <c r="B535" s="422"/>
      <c r="C535" s="289"/>
      <c r="D535" s="293"/>
      <c r="E535" s="293"/>
      <c r="F535" s="293"/>
      <c r="G535" s="293"/>
      <c r="H535" s="293"/>
      <c r="I535" s="293"/>
      <c r="J535" s="293"/>
      <c r="K535" s="293"/>
      <c r="L535" s="293"/>
      <c r="M535" s="293"/>
      <c r="N535" s="293"/>
      <c r="O535" s="293"/>
      <c r="P535" s="293"/>
      <c r="Q535" s="293"/>
      <c r="R535" s="293"/>
      <c r="S535" s="293"/>
      <c r="T535" s="293"/>
      <c r="U535" s="293"/>
      <c r="V535" s="293"/>
      <c r="W535" s="293"/>
      <c r="X535" s="293"/>
      <c r="Y535" s="402"/>
      <c r="Z535" s="402"/>
      <c r="AA535" s="402"/>
      <c r="AB535" s="402"/>
      <c r="AC535" s="402"/>
      <c r="AD535" s="402"/>
      <c r="AE535" s="402"/>
      <c r="AF535" s="402"/>
      <c r="AG535" s="402"/>
      <c r="AH535" s="402"/>
      <c r="AI535" s="402"/>
      <c r="AJ535" s="402"/>
      <c r="AK535" s="402"/>
      <c r="AL535" s="402"/>
      <c r="AM535" s="295"/>
    </row>
    <row r="536" spans="1:39" ht="16" hidden="1" outlineLevel="1">
      <c r="A536" s="523"/>
      <c r="B536" s="519"/>
      <c r="C536" s="303"/>
      <c r="D536" s="289"/>
      <c r="E536" s="289"/>
      <c r="F536" s="289"/>
      <c r="G536" s="289"/>
      <c r="H536" s="289"/>
      <c r="I536" s="289"/>
      <c r="J536" s="289"/>
      <c r="K536" s="289"/>
      <c r="L536" s="289"/>
      <c r="M536" s="289"/>
      <c r="N536" s="289"/>
      <c r="O536" s="289"/>
      <c r="P536" s="289"/>
      <c r="Q536" s="289"/>
      <c r="R536" s="289"/>
      <c r="S536" s="289"/>
      <c r="T536" s="289"/>
      <c r="U536" s="289"/>
      <c r="V536" s="289"/>
      <c r="W536" s="289"/>
      <c r="X536" s="289"/>
      <c r="Y536" s="413"/>
      <c r="Z536" s="413"/>
      <c r="AA536" s="403"/>
      <c r="AB536" s="403"/>
      <c r="AC536" s="403"/>
      <c r="AD536" s="403"/>
      <c r="AE536" s="403"/>
      <c r="AF536" s="403"/>
      <c r="AG536" s="403"/>
      <c r="AH536" s="403"/>
      <c r="AI536" s="403"/>
      <c r="AJ536" s="403"/>
      <c r="AK536" s="403"/>
      <c r="AL536" s="403"/>
      <c r="AM536" s="304"/>
    </row>
    <row r="537" spans="1:39" ht="16" hidden="1" outlineLevel="1">
      <c r="A537" s="523"/>
      <c r="B537" s="419"/>
      <c r="C537" s="289"/>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401"/>
      <c r="Z537" s="401"/>
      <c r="AA537" s="401"/>
      <c r="AB537" s="401"/>
      <c r="AC537" s="401"/>
      <c r="AD537" s="401"/>
      <c r="AE537" s="401"/>
      <c r="AF537" s="406"/>
      <c r="AG537" s="406"/>
      <c r="AH537" s="406"/>
      <c r="AI537" s="406"/>
      <c r="AJ537" s="406"/>
      <c r="AK537" s="406"/>
      <c r="AL537" s="406"/>
      <c r="AM537" s="294"/>
    </row>
    <row r="538" spans="1:39" ht="16" hidden="1" outlineLevel="1">
      <c r="A538" s="523"/>
      <c r="B538" s="422"/>
      <c r="C538" s="289"/>
      <c r="D538" s="293"/>
      <c r="E538" s="293"/>
      <c r="F538" s="293"/>
      <c r="G538" s="293"/>
      <c r="H538" s="293"/>
      <c r="I538" s="293"/>
      <c r="J538" s="293"/>
      <c r="K538" s="293"/>
      <c r="L538" s="293"/>
      <c r="M538" s="293"/>
      <c r="N538" s="293"/>
      <c r="O538" s="293"/>
      <c r="P538" s="293"/>
      <c r="Q538" s="293"/>
      <c r="R538" s="293"/>
      <c r="S538" s="293"/>
      <c r="T538" s="293"/>
      <c r="U538" s="293"/>
      <c r="V538" s="293"/>
      <c r="W538" s="293"/>
      <c r="X538" s="293"/>
      <c r="Y538" s="402"/>
      <c r="Z538" s="402"/>
      <c r="AA538" s="402"/>
      <c r="AB538" s="402"/>
      <c r="AC538" s="402"/>
      <c r="AD538" s="402"/>
      <c r="AE538" s="402"/>
      <c r="AF538" s="402"/>
      <c r="AG538" s="402"/>
      <c r="AH538" s="402"/>
      <c r="AI538" s="402"/>
      <c r="AJ538" s="402"/>
      <c r="AK538" s="402"/>
      <c r="AL538" s="402"/>
      <c r="AM538" s="304"/>
    </row>
    <row r="539" spans="1:39" ht="16" hidden="1" outlineLevel="1">
      <c r="A539" s="523"/>
      <c r="B539" s="519"/>
      <c r="C539" s="303"/>
      <c r="D539" s="289"/>
      <c r="E539" s="289"/>
      <c r="F539" s="289"/>
      <c r="G539" s="289"/>
      <c r="H539" s="289"/>
      <c r="I539" s="289"/>
      <c r="J539" s="289"/>
      <c r="K539" s="289"/>
      <c r="L539" s="289"/>
      <c r="M539" s="289"/>
      <c r="N539" s="289"/>
      <c r="O539" s="289"/>
      <c r="P539" s="289"/>
      <c r="Q539" s="289"/>
      <c r="R539" s="289"/>
      <c r="S539" s="289"/>
      <c r="T539" s="289"/>
      <c r="U539" s="289"/>
      <c r="V539" s="289"/>
      <c r="W539" s="289"/>
      <c r="X539" s="289"/>
      <c r="Y539" s="403"/>
      <c r="Z539" s="403"/>
      <c r="AA539" s="403"/>
      <c r="AB539" s="403"/>
      <c r="AC539" s="403"/>
      <c r="AD539" s="403"/>
      <c r="AE539" s="403"/>
      <c r="AF539" s="403"/>
      <c r="AG539" s="403"/>
      <c r="AH539" s="403"/>
      <c r="AI539" s="403"/>
      <c r="AJ539" s="403"/>
      <c r="AK539" s="403"/>
      <c r="AL539" s="403"/>
      <c r="AM539" s="304"/>
    </row>
    <row r="540" spans="1:39" ht="16" hidden="1" outlineLevel="1">
      <c r="A540" s="523"/>
      <c r="B540" s="495"/>
      <c r="C540" s="287"/>
      <c r="D540" s="288"/>
      <c r="E540" s="288"/>
      <c r="F540" s="288"/>
      <c r="G540" s="288"/>
      <c r="H540" s="288"/>
      <c r="I540" s="288"/>
      <c r="J540" s="288"/>
      <c r="K540" s="288"/>
      <c r="L540" s="288"/>
      <c r="M540" s="288"/>
      <c r="N540" s="288"/>
      <c r="O540" s="288"/>
      <c r="P540" s="287"/>
      <c r="Q540" s="287"/>
      <c r="R540" s="287"/>
      <c r="S540" s="287"/>
      <c r="T540" s="287"/>
      <c r="U540" s="287"/>
      <c r="V540" s="287"/>
      <c r="W540" s="287"/>
      <c r="X540" s="287"/>
      <c r="Y540" s="405"/>
      <c r="Z540" s="405"/>
      <c r="AA540" s="405"/>
      <c r="AB540" s="405"/>
      <c r="AC540" s="405"/>
      <c r="AD540" s="405"/>
      <c r="AE540" s="405"/>
      <c r="AF540" s="405"/>
      <c r="AG540" s="405"/>
      <c r="AH540" s="405"/>
      <c r="AI540" s="405"/>
      <c r="AJ540" s="405"/>
      <c r="AK540" s="405"/>
      <c r="AL540" s="405"/>
      <c r="AM540" s="290"/>
    </row>
    <row r="541" spans="1:39" ht="16" hidden="1" outlineLevel="1">
      <c r="A541" s="523"/>
      <c r="B541" s="519"/>
      <c r="C541" s="289"/>
      <c r="D541" s="293"/>
      <c r="E541" s="293"/>
      <c r="F541" s="293"/>
      <c r="G541" s="293"/>
      <c r="H541" s="293"/>
      <c r="I541" s="293"/>
      <c r="J541" s="293"/>
      <c r="K541" s="293"/>
      <c r="L541" s="293"/>
      <c r="M541" s="293"/>
      <c r="N541" s="293"/>
      <c r="O541" s="293"/>
      <c r="P541" s="293"/>
      <c r="Q541" s="293"/>
      <c r="R541" s="293"/>
      <c r="S541" s="293"/>
      <c r="T541" s="293"/>
      <c r="U541" s="293"/>
      <c r="V541" s="293"/>
      <c r="W541" s="293"/>
      <c r="X541" s="293"/>
      <c r="Y541" s="401"/>
      <c r="Z541" s="401"/>
      <c r="AA541" s="401"/>
      <c r="AB541" s="401"/>
      <c r="AC541" s="401"/>
      <c r="AD541" s="401"/>
      <c r="AE541" s="401"/>
      <c r="AF541" s="401"/>
      <c r="AG541" s="401"/>
      <c r="AH541" s="401"/>
      <c r="AI541" s="401"/>
      <c r="AJ541" s="401"/>
      <c r="AK541" s="401"/>
      <c r="AL541" s="401"/>
      <c r="AM541" s="294"/>
    </row>
    <row r="542" spans="1:39" ht="16" hidden="1" outlineLevel="1">
      <c r="A542" s="523"/>
      <c r="B542" s="422"/>
      <c r="C542" s="289"/>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02"/>
      <c r="Z542" s="402"/>
      <c r="AA542" s="402"/>
      <c r="AB542" s="402"/>
      <c r="AC542" s="402"/>
      <c r="AD542" s="402"/>
      <c r="AE542" s="402"/>
      <c r="AF542" s="402"/>
      <c r="AG542" s="402"/>
      <c r="AH542" s="402"/>
      <c r="AI542" s="402"/>
      <c r="AJ542" s="402"/>
      <c r="AK542" s="402"/>
      <c r="AL542" s="402"/>
      <c r="AM542" s="295"/>
    </row>
    <row r="543" spans="1:39" ht="16" hidden="1" outlineLevel="1">
      <c r="A543" s="523"/>
      <c r="B543" s="519"/>
      <c r="C543" s="303"/>
      <c r="D543" s="289"/>
      <c r="E543" s="289"/>
      <c r="F543" s="289"/>
      <c r="G543" s="289"/>
      <c r="H543" s="289"/>
      <c r="I543" s="289"/>
      <c r="J543" s="289"/>
      <c r="K543" s="289"/>
      <c r="L543" s="289"/>
      <c r="M543" s="289"/>
      <c r="N543" s="459"/>
      <c r="O543" s="289"/>
      <c r="P543" s="289"/>
      <c r="Q543" s="289"/>
      <c r="R543" s="289"/>
      <c r="S543" s="289"/>
      <c r="T543" s="289"/>
      <c r="U543" s="289"/>
      <c r="V543" s="289"/>
      <c r="W543" s="289"/>
      <c r="X543" s="289"/>
      <c r="Y543" s="403"/>
      <c r="Z543" s="403"/>
      <c r="AA543" s="403"/>
      <c r="AB543" s="403"/>
      <c r="AC543" s="403"/>
      <c r="AD543" s="403"/>
      <c r="AE543" s="403"/>
      <c r="AF543" s="403"/>
      <c r="AG543" s="403"/>
      <c r="AH543" s="403"/>
      <c r="AI543" s="403"/>
      <c r="AJ543" s="403"/>
      <c r="AK543" s="403"/>
      <c r="AL543" s="403"/>
      <c r="AM543" s="299"/>
    </row>
    <row r="544" spans="1:39" ht="16" hidden="1" outlineLevel="1">
      <c r="A544" s="523"/>
      <c r="B544" s="495"/>
      <c r="C544" s="289"/>
      <c r="D544" s="289"/>
      <c r="E544" s="289"/>
      <c r="F544" s="289"/>
      <c r="G544" s="289"/>
      <c r="H544" s="289"/>
      <c r="I544" s="289"/>
      <c r="J544" s="289"/>
      <c r="K544" s="289"/>
      <c r="L544" s="289"/>
      <c r="M544" s="289"/>
      <c r="N544" s="289"/>
      <c r="O544" s="289"/>
      <c r="P544" s="289"/>
      <c r="Q544" s="289"/>
      <c r="R544" s="289"/>
      <c r="S544" s="289"/>
      <c r="T544" s="289"/>
      <c r="U544" s="289"/>
      <c r="V544" s="289"/>
      <c r="W544" s="289"/>
      <c r="X544" s="289"/>
      <c r="Y544" s="403"/>
      <c r="Z544" s="403"/>
      <c r="AA544" s="403"/>
      <c r="AB544" s="403"/>
      <c r="AC544" s="403"/>
      <c r="AD544" s="403"/>
      <c r="AE544" s="407"/>
      <c r="AF544" s="407"/>
      <c r="AG544" s="407"/>
      <c r="AH544" s="407"/>
      <c r="AI544" s="407"/>
      <c r="AJ544" s="407"/>
      <c r="AK544" s="407"/>
      <c r="AL544" s="407"/>
      <c r="AM544" s="508"/>
    </row>
    <row r="545" spans="1:39" ht="16" hidden="1" outlineLevel="1">
      <c r="A545" s="523"/>
      <c r="B545" s="422"/>
      <c r="C545" s="289"/>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01"/>
      <c r="Z545" s="401"/>
      <c r="AA545" s="401"/>
      <c r="AB545" s="401"/>
      <c r="AC545" s="401"/>
      <c r="AD545" s="401"/>
      <c r="AE545" s="401"/>
      <c r="AF545" s="401"/>
      <c r="AG545" s="401"/>
      <c r="AH545" s="401"/>
      <c r="AI545" s="401"/>
      <c r="AJ545" s="401"/>
      <c r="AK545" s="401"/>
      <c r="AL545" s="401"/>
      <c r="AM545" s="294"/>
    </row>
    <row r="546" spans="1:39" ht="16" hidden="1" outlineLevel="1">
      <c r="A546" s="523"/>
      <c r="B546" s="422"/>
      <c r="C546" s="289"/>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402"/>
      <c r="Z546" s="402"/>
      <c r="AA546" s="402"/>
      <c r="AB546" s="402"/>
      <c r="AC546" s="402"/>
      <c r="AD546" s="402"/>
      <c r="AE546" s="402"/>
      <c r="AF546" s="402"/>
      <c r="AG546" s="402"/>
      <c r="AH546" s="402"/>
      <c r="AI546" s="402"/>
      <c r="AJ546" s="402"/>
      <c r="AK546" s="402"/>
      <c r="AL546" s="402"/>
      <c r="AM546" s="295"/>
    </row>
    <row r="547" spans="1:39" ht="16" hidden="1" outlineLevel="1">
      <c r="A547" s="523"/>
      <c r="B547" s="519"/>
      <c r="C547" s="303"/>
      <c r="D547" s="289"/>
      <c r="E547" s="289"/>
      <c r="F547" s="289"/>
      <c r="G547" s="289"/>
      <c r="H547" s="289"/>
      <c r="I547" s="289"/>
      <c r="J547" s="289"/>
      <c r="K547" s="289"/>
      <c r="L547" s="289"/>
      <c r="M547" s="289"/>
      <c r="N547" s="289"/>
      <c r="O547" s="289"/>
      <c r="P547" s="289"/>
      <c r="Q547" s="289"/>
      <c r="R547" s="289"/>
      <c r="S547" s="289"/>
      <c r="T547" s="289"/>
      <c r="U547" s="289"/>
      <c r="V547" s="289"/>
      <c r="W547" s="289"/>
      <c r="X547" s="289"/>
      <c r="Y547" s="403"/>
      <c r="Z547" s="403"/>
      <c r="AA547" s="403"/>
      <c r="AB547" s="403"/>
      <c r="AC547" s="403"/>
      <c r="AD547" s="403"/>
      <c r="AE547" s="403"/>
      <c r="AF547" s="403"/>
      <c r="AG547" s="403"/>
      <c r="AH547" s="403"/>
      <c r="AI547" s="403"/>
      <c r="AJ547" s="403"/>
      <c r="AK547" s="403"/>
      <c r="AL547" s="403"/>
      <c r="AM547" s="304"/>
    </row>
    <row r="548" spans="1:39" ht="16" hidden="1" outlineLevel="1">
      <c r="A548" s="523"/>
      <c r="B548" s="520"/>
      <c r="C548" s="289"/>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01"/>
      <c r="Z548" s="401"/>
      <c r="AA548" s="401"/>
      <c r="AB548" s="401"/>
      <c r="AC548" s="401"/>
      <c r="AD548" s="401"/>
      <c r="AE548" s="401"/>
      <c r="AF548" s="401"/>
      <c r="AG548" s="401"/>
      <c r="AH548" s="401"/>
      <c r="AI548" s="401"/>
      <c r="AJ548" s="401"/>
      <c r="AK548" s="401"/>
      <c r="AL548" s="401"/>
      <c r="AM548" s="294"/>
    </row>
    <row r="549" spans="1:39" ht="16" hidden="1" outlineLevel="1">
      <c r="A549" s="523"/>
      <c r="B549" s="520"/>
      <c r="C549" s="289"/>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402"/>
      <c r="Z549" s="402"/>
      <c r="AA549" s="402"/>
      <c r="AB549" s="402"/>
      <c r="AC549" s="402"/>
      <c r="AD549" s="402"/>
      <c r="AE549" s="402"/>
      <c r="AF549" s="402"/>
      <c r="AG549" s="402"/>
      <c r="AH549" s="402"/>
      <c r="AI549" s="402"/>
      <c r="AJ549" s="402"/>
      <c r="AK549" s="402"/>
      <c r="AL549" s="402"/>
      <c r="AM549" s="295"/>
    </row>
    <row r="550" spans="1:39" ht="16" hidden="1" outlineLevel="1">
      <c r="A550" s="523"/>
      <c r="B550" s="520"/>
      <c r="C550" s="289"/>
      <c r="D550" s="289"/>
      <c r="E550" s="289"/>
      <c r="F550" s="289"/>
      <c r="G550" s="289"/>
      <c r="H550" s="289"/>
      <c r="I550" s="289"/>
      <c r="J550" s="289"/>
      <c r="K550" s="289"/>
      <c r="L550" s="289"/>
      <c r="M550" s="289"/>
      <c r="N550" s="289"/>
      <c r="O550" s="289"/>
      <c r="P550" s="289"/>
      <c r="Q550" s="289"/>
      <c r="R550" s="289"/>
      <c r="S550" s="289"/>
      <c r="T550" s="289"/>
      <c r="U550" s="289"/>
      <c r="V550" s="289"/>
      <c r="W550" s="289"/>
      <c r="X550" s="289"/>
      <c r="Y550" s="403"/>
      <c r="Z550" s="403"/>
      <c r="AA550" s="403"/>
      <c r="AB550" s="403"/>
      <c r="AC550" s="403"/>
      <c r="AD550" s="403"/>
      <c r="AE550" s="407"/>
      <c r="AF550" s="407"/>
      <c r="AG550" s="407"/>
      <c r="AH550" s="407"/>
      <c r="AI550" s="407"/>
      <c r="AJ550" s="407"/>
      <c r="AK550" s="407"/>
      <c r="AL550" s="407"/>
      <c r="AM550" s="311"/>
    </row>
    <row r="551" spans="1:39" ht="16" hidden="1" outlineLevel="1">
      <c r="A551" s="523"/>
      <c r="B551" s="521"/>
      <c r="C551" s="318"/>
      <c r="D551" s="288"/>
      <c r="E551" s="287"/>
      <c r="F551" s="287"/>
      <c r="G551" s="287"/>
      <c r="H551" s="287"/>
      <c r="I551" s="287"/>
      <c r="J551" s="287"/>
      <c r="K551" s="287"/>
      <c r="L551" s="287"/>
      <c r="M551" s="287"/>
      <c r="N551" s="288"/>
      <c r="O551" s="287"/>
      <c r="P551" s="287"/>
      <c r="Q551" s="287"/>
      <c r="R551" s="287"/>
      <c r="S551" s="287"/>
      <c r="T551" s="287"/>
      <c r="U551" s="287"/>
      <c r="V551" s="287"/>
      <c r="W551" s="287"/>
      <c r="X551" s="287"/>
      <c r="Y551" s="405"/>
      <c r="Z551" s="405"/>
      <c r="AA551" s="405"/>
      <c r="AB551" s="405"/>
      <c r="AC551" s="405"/>
      <c r="AD551" s="405"/>
      <c r="AE551" s="405"/>
      <c r="AF551" s="405"/>
      <c r="AG551" s="405"/>
      <c r="AH551" s="405"/>
      <c r="AI551" s="405"/>
      <c r="AJ551" s="405"/>
      <c r="AK551" s="405"/>
      <c r="AL551" s="405"/>
      <c r="AM551" s="290"/>
    </row>
    <row r="552" spans="1:39" ht="16" hidden="1" outlineLevel="1">
      <c r="A552" s="523"/>
      <c r="B552" s="419"/>
      <c r="C552" s="289"/>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417"/>
      <c r="Z552" s="401"/>
      <c r="AA552" s="401"/>
      <c r="AB552" s="401"/>
      <c r="AC552" s="401"/>
      <c r="AD552" s="401"/>
      <c r="AE552" s="401"/>
      <c r="AF552" s="406"/>
      <c r="AG552" s="406"/>
      <c r="AH552" s="406"/>
      <c r="AI552" s="406"/>
      <c r="AJ552" s="406"/>
      <c r="AK552" s="406"/>
      <c r="AL552" s="406"/>
      <c r="AM552" s="294"/>
    </row>
    <row r="553" spans="1:39" ht="16" hidden="1" outlineLevel="1">
      <c r="A553" s="523"/>
      <c r="B553" s="422"/>
      <c r="C553" s="289"/>
      <c r="D553" s="293"/>
      <c r="E553" s="293"/>
      <c r="F553" s="293"/>
      <c r="G553" s="293"/>
      <c r="H553" s="293"/>
      <c r="I553" s="293"/>
      <c r="J553" s="293"/>
      <c r="K553" s="293"/>
      <c r="L553" s="293"/>
      <c r="M553" s="293"/>
      <c r="N553" s="293"/>
      <c r="O553" s="293"/>
      <c r="P553" s="293"/>
      <c r="Q553" s="293"/>
      <c r="R553" s="293"/>
      <c r="S553" s="293"/>
      <c r="T553" s="293"/>
      <c r="U553" s="293"/>
      <c r="V553" s="293"/>
      <c r="W553" s="293"/>
      <c r="X553" s="293"/>
      <c r="Y553" s="402"/>
      <c r="Z553" s="402"/>
      <c r="AA553" s="402"/>
      <c r="AB553" s="402"/>
      <c r="AC553" s="402"/>
      <c r="AD553" s="402"/>
      <c r="AE553" s="402"/>
      <c r="AF553" s="402"/>
      <c r="AG553" s="402"/>
      <c r="AH553" s="402"/>
      <c r="AI553" s="402"/>
      <c r="AJ553" s="402"/>
      <c r="AK553" s="402"/>
      <c r="AL553" s="402"/>
      <c r="AM553" s="304"/>
    </row>
    <row r="554" spans="1:39" ht="16" hidden="1" outlineLevel="1">
      <c r="A554" s="523"/>
      <c r="B554" s="422"/>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413"/>
      <c r="Z554" s="416"/>
      <c r="AA554" s="416"/>
      <c r="AB554" s="416"/>
      <c r="AC554" s="416"/>
      <c r="AD554" s="416"/>
      <c r="AE554" s="416"/>
      <c r="AF554" s="416"/>
      <c r="AG554" s="416"/>
      <c r="AH554" s="416"/>
      <c r="AI554" s="416"/>
      <c r="AJ554" s="416"/>
      <c r="AK554" s="416"/>
      <c r="AL554" s="416"/>
      <c r="AM554" s="304"/>
    </row>
    <row r="555" spans="1:39" ht="16" hidden="1" outlineLevel="1">
      <c r="A555" s="523"/>
      <c r="B555" s="419"/>
      <c r="C555" s="289"/>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417"/>
      <c r="Z555" s="401"/>
      <c r="AA555" s="401"/>
      <c r="AB555" s="401"/>
      <c r="AC555" s="401"/>
      <c r="AD555" s="401"/>
      <c r="AE555" s="401"/>
      <c r="AF555" s="406"/>
      <c r="AG555" s="406"/>
      <c r="AH555" s="406"/>
      <c r="AI555" s="406"/>
      <c r="AJ555" s="406"/>
      <c r="AK555" s="406"/>
      <c r="AL555" s="406"/>
      <c r="AM555" s="294"/>
    </row>
    <row r="556" spans="1:39" ht="16" hidden="1" outlineLevel="1">
      <c r="A556" s="523"/>
      <c r="B556" s="422"/>
      <c r="C556" s="289"/>
      <c r="D556" s="293"/>
      <c r="E556" s="293"/>
      <c r="F556" s="293"/>
      <c r="G556" s="293"/>
      <c r="H556" s="293"/>
      <c r="I556" s="293"/>
      <c r="J556" s="293"/>
      <c r="K556" s="293"/>
      <c r="L556" s="293"/>
      <c r="M556" s="293"/>
      <c r="N556" s="293"/>
      <c r="O556" s="293"/>
      <c r="P556" s="293"/>
      <c r="Q556" s="293"/>
      <c r="R556" s="293"/>
      <c r="S556" s="293"/>
      <c r="T556" s="293"/>
      <c r="U556" s="293"/>
      <c r="V556" s="293"/>
      <c r="W556" s="293"/>
      <c r="X556" s="293"/>
      <c r="Y556" s="402"/>
      <c r="Z556" s="402"/>
      <c r="AA556" s="402"/>
      <c r="AB556" s="402"/>
      <c r="AC556" s="402"/>
      <c r="AD556" s="402"/>
      <c r="AE556" s="402"/>
      <c r="AF556" s="402"/>
      <c r="AG556" s="402"/>
      <c r="AH556" s="402"/>
      <c r="AI556" s="402"/>
      <c r="AJ556" s="402"/>
      <c r="AK556" s="402"/>
      <c r="AL556" s="402"/>
      <c r="AM556" s="304"/>
    </row>
    <row r="557" spans="1:39" ht="16" hidden="1" outlineLevel="1">
      <c r="A557" s="523"/>
      <c r="B557" s="421"/>
      <c r="C557" s="289"/>
      <c r="D557" s="289"/>
      <c r="E557" s="289"/>
      <c r="F557" s="289"/>
      <c r="G557" s="289"/>
      <c r="H557" s="289"/>
      <c r="I557" s="289"/>
      <c r="J557" s="289"/>
      <c r="K557" s="289"/>
      <c r="L557" s="289"/>
      <c r="M557" s="289"/>
      <c r="N557" s="289"/>
      <c r="O557" s="289"/>
      <c r="P557" s="289"/>
      <c r="Q557" s="289"/>
      <c r="R557" s="289"/>
      <c r="S557" s="289"/>
      <c r="T557" s="289"/>
      <c r="U557" s="289"/>
      <c r="V557" s="289"/>
      <c r="W557" s="289"/>
      <c r="X557" s="289"/>
      <c r="Y557" s="414"/>
      <c r="Z557" s="415"/>
      <c r="AA557" s="415"/>
      <c r="AB557" s="415"/>
      <c r="AC557" s="415"/>
      <c r="AD557" s="415"/>
      <c r="AE557" s="415"/>
      <c r="AF557" s="415"/>
      <c r="AG557" s="415"/>
      <c r="AH557" s="415"/>
      <c r="AI557" s="415"/>
      <c r="AJ557" s="415"/>
      <c r="AK557" s="415"/>
      <c r="AL557" s="415"/>
      <c r="AM557" s="295"/>
    </row>
    <row r="558" spans="1:39" ht="16" hidden="1" outlineLevel="1">
      <c r="A558" s="523"/>
      <c r="B558" s="419"/>
      <c r="C558" s="289"/>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417"/>
      <c r="Z558" s="401"/>
      <c r="AA558" s="401"/>
      <c r="AB558" s="401"/>
      <c r="AC558" s="401"/>
      <c r="AD558" s="401"/>
      <c r="AE558" s="401"/>
      <c r="AF558" s="406"/>
      <c r="AG558" s="406"/>
      <c r="AH558" s="406"/>
      <c r="AI558" s="406"/>
      <c r="AJ558" s="406"/>
      <c r="AK558" s="406"/>
      <c r="AL558" s="406"/>
      <c r="AM558" s="294"/>
    </row>
    <row r="559" spans="1:39" ht="16" hidden="1" outlineLevel="1">
      <c r="A559" s="523"/>
      <c r="B559" s="422"/>
      <c r="C559" s="289"/>
      <c r="D559" s="293"/>
      <c r="E559" s="293"/>
      <c r="F559" s="293"/>
      <c r="G559" s="293"/>
      <c r="H559" s="293"/>
      <c r="I559" s="293"/>
      <c r="J559" s="293"/>
      <c r="K559" s="293"/>
      <c r="L559" s="293"/>
      <c r="M559" s="293"/>
      <c r="N559" s="293"/>
      <c r="O559" s="293"/>
      <c r="P559" s="293"/>
      <c r="Q559" s="293"/>
      <c r="R559" s="293"/>
      <c r="S559" s="293"/>
      <c r="T559" s="293"/>
      <c r="U559" s="293"/>
      <c r="V559" s="293"/>
      <c r="W559" s="293"/>
      <c r="X559" s="293"/>
      <c r="Y559" s="402"/>
      <c r="Z559" s="402"/>
      <c r="AA559" s="402"/>
      <c r="AB559" s="402"/>
      <c r="AC559" s="402"/>
      <c r="AD559" s="402"/>
      <c r="AE559" s="402"/>
      <c r="AF559" s="402"/>
      <c r="AG559" s="402"/>
      <c r="AH559" s="402"/>
      <c r="AI559" s="402"/>
      <c r="AJ559" s="402"/>
      <c r="AK559" s="402"/>
      <c r="AL559" s="402"/>
      <c r="AM559" s="295"/>
    </row>
    <row r="560" spans="1:39" ht="16" hidden="1" outlineLevel="1">
      <c r="A560" s="523"/>
      <c r="B560" s="421"/>
      <c r="C560" s="289"/>
      <c r="D560" s="289"/>
      <c r="E560" s="289"/>
      <c r="F560" s="289"/>
      <c r="G560" s="289"/>
      <c r="H560" s="289"/>
      <c r="I560" s="289"/>
      <c r="J560" s="289"/>
      <c r="K560" s="289"/>
      <c r="L560" s="289"/>
      <c r="M560" s="289"/>
      <c r="N560" s="289"/>
      <c r="O560" s="289"/>
      <c r="P560" s="289"/>
      <c r="Q560" s="289"/>
      <c r="R560" s="289"/>
      <c r="S560" s="289"/>
      <c r="T560" s="289"/>
      <c r="U560" s="289"/>
      <c r="V560" s="289"/>
      <c r="W560" s="289"/>
      <c r="X560" s="289"/>
      <c r="Y560" s="403"/>
      <c r="Z560" s="403"/>
      <c r="AA560" s="403"/>
      <c r="AB560" s="403"/>
      <c r="AC560" s="403"/>
      <c r="AD560" s="403"/>
      <c r="AE560" s="403"/>
      <c r="AF560" s="403"/>
      <c r="AG560" s="403"/>
      <c r="AH560" s="403"/>
      <c r="AI560" s="403"/>
      <c r="AJ560" s="403"/>
      <c r="AK560" s="403"/>
      <c r="AL560" s="403"/>
      <c r="AM560" s="304"/>
    </row>
    <row r="561" spans="1:39" ht="16" hidden="1" outlineLevel="1">
      <c r="A561" s="523"/>
      <c r="B561" s="419"/>
      <c r="C561" s="289"/>
      <c r="D561" s="293"/>
      <c r="E561" s="293"/>
      <c r="F561" s="293"/>
      <c r="G561" s="293"/>
      <c r="H561" s="293"/>
      <c r="I561" s="293"/>
      <c r="J561" s="293"/>
      <c r="K561" s="293"/>
      <c r="L561" s="293"/>
      <c r="M561" s="293"/>
      <c r="N561" s="293"/>
      <c r="O561" s="293"/>
      <c r="P561" s="293"/>
      <c r="Q561" s="293"/>
      <c r="R561" s="293"/>
      <c r="S561" s="293"/>
      <c r="T561" s="293"/>
      <c r="U561" s="293"/>
      <c r="V561" s="293"/>
      <c r="W561" s="293"/>
      <c r="X561" s="293"/>
      <c r="Y561" s="417"/>
      <c r="Z561" s="401"/>
      <c r="AA561" s="401"/>
      <c r="AB561" s="401"/>
      <c r="AC561" s="401"/>
      <c r="AD561" s="401"/>
      <c r="AE561" s="401"/>
      <c r="AF561" s="406"/>
      <c r="AG561" s="406"/>
      <c r="AH561" s="406"/>
      <c r="AI561" s="406"/>
      <c r="AJ561" s="406"/>
      <c r="AK561" s="406"/>
      <c r="AL561" s="406"/>
      <c r="AM561" s="294"/>
    </row>
    <row r="562" spans="1:39" ht="16" hidden="1" outlineLevel="1">
      <c r="A562" s="523"/>
      <c r="B562" s="422"/>
      <c r="C562" s="289"/>
      <c r="D562" s="293"/>
      <c r="E562" s="293"/>
      <c r="F562" s="293"/>
      <c r="G562" s="293"/>
      <c r="H562" s="293"/>
      <c r="I562" s="293"/>
      <c r="J562" s="293"/>
      <c r="K562" s="293"/>
      <c r="L562" s="293"/>
      <c r="M562" s="293"/>
      <c r="N562" s="293"/>
      <c r="O562" s="293"/>
      <c r="P562" s="293"/>
      <c r="Q562" s="293"/>
      <c r="R562" s="293"/>
      <c r="S562" s="293"/>
      <c r="T562" s="293"/>
      <c r="U562" s="293"/>
      <c r="V562" s="293"/>
      <c r="W562" s="293"/>
      <c r="X562" s="293"/>
      <c r="Y562" s="402"/>
      <c r="Z562" s="402"/>
      <c r="AA562" s="402"/>
      <c r="AB562" s="402"/>
      <c r="AC562" s="402"/>
      <c r="AD562" s="402"/>
      <c r="AE562" s="402"/>
      <c r="AF562" s="402"/>
      <c r="AG562" s="402"/>
      <c r="AH562" s="402"/>
      <c r="AI562" s="402"/>
      <c r="AJ562" s="402"/>
      <c r="AK562" s="402"/>
      <c r="AL562" s="402"/>
      <c r="AM562" s="304"/>
    </row>
    <row r="563" spans="1:39" ht="16" hidden="1" outlineLevel="1">
      <c r="A563" s="523"/>
      <c r="B563" s="522"/>
      <c r="C563" s="298"/>
      <c r="D563" s="289"/>
      <c r="E563" s="289"/>
      <c r="F563" s="289"/>
      <c r="G563" s="289"/>
      <c r="H563" s="289"/>
      <c r="I563" s="289"/>
      <c r="J563" s="289"/>
      <c r="K563" s="289"/>
      <c r="L563" s="289"/>
      <c r="M563" s="289"/>
      <c r="N563" s="298"/>
      <c r="O563" s="289"/>
      <c r="P563" s="289"/>
      <c r="Q563" s="289"/>
      <c r="R563" s="289"/>
      <c r="S563" s="289"/>
      <c r="T563" s="289"/>
      <c r="U563" s="289"/>
      <c r="V563" s="289"/>
      <c r="W563" s="289"/>
      <c r="X563" s="289"/>
      <c r="Y563" s="403"/>
      <c r="Z563" s="403"/>
      <c r="AA563" s="403"/>
      <c r="AB563" s="403"/>
      <c r="AC563" s="403"/>
      <c r="AD563" s="403"/>
      <c r="AE563" s="403"/>
      <c r="AF563" s="403"/>
      <c r="AG563" s="403"/>
      <c r="AH563" s="403"/>
      <c r="AI563" s="403"/>
      <c r="AJ563" s="403"/>
      <c r="AK563" s="403"/>
      <c r="AL563" s="403"/>
      <c r="AM563" s="304"/>
    </row>
    <row r="564" spans="1:39" ht="16" outlineLevel="1">
      <c r="A564" s="523"/>
      <c r="B564" s="515" t="s">
        <v>483</v>
      </c>
      <c r="C564" s="289"/>
      <c r="D564" s="289"/>
      <c r="E564" s="289"/>
      <c r="F564" s="289"/>
      <c r="G564" s="289"/>
      <c r="H564" s="289"/>
      <c r="I564" s="289"/>
      <c r="J564" s="289"/>
      <c r="K564" s="289"/>
      <c r="L564" s="289"/>
      <c r="M564" s="289"/>
      <c r="N564" s="289"/>
      <c r="O564" s="289"/>
      <c r="P564" s="289"/>
      <c r="Q564" s="289"/>
      <c r="R564" s="289"/>
      <c r="S564" s="289"/>
      <c r="T564" s="289"/>
      <c r="U564" s="289"/>
      <c r="V564" s="289"/>
      <c r="W564" s="289"/>
      <c r="X564" s="289"/>
      <c r="Y564" s="413"/>
      <c r="Z564" s="416"/>
      <c r="AA564" s="416"/>
      <c r="AB564" s="416"/>
      <c r="AC564" s="416"/>
      <c r="AD564" s="416"/>
      <c r="AE564" s="416"/>
      <c r="AF564" s="416"/>
      <c r="AG564" s="416"/>
      <c r="AH564" s="416"/>
      <c r="AI564" s="416"/>
      <c r="AJ564" s="416"/>
      <c r="AK564" s="416"/>
      <c r="AL564" s="416"/>
      <c r="AM564" s="304"/>
    </row>
    <row r="565" spans="1:39" ht="16" outlineLevel="1">
      <c r="A565" s="523"/>
      <c r="B565" s="495" t="s">
        <v>479</v>
      </c>
      <c r="C565" s="289"/>
      <c r="D565" s="289"/>
      <c r="E565" s="289"/>
      <c r="F565" s="289"/>
      <c r="G565" s="289"/>
      <c r="H565" s="289"/>
      <c r="I565" s="289"/>
      <c r="J565" s="289"/>
      <c r="K565" s="289"/>
      <c r="L565" s="289"/>
      <c r="M565" s="289"/>
      <c r="N565" s="289"/>
      <c r="O565" s="289"/>
      <c r="P565" s="289"/>
      <c r="Q565" s="289"/>
      <c r="R565" s="289"/>
      <c r="S565" s="289"/>
      <c r="T565" s="289"/>
      <c r="U565" s="289"/>
      <c r="V565" s="289"/>
      <c r="W565" s="289"/>
      <c r="X565" s="289"/>
      <c r="Y565" s="413"/>
      <c r="Z565" s="416"/>
      <c r="AA565" s="416"/>
      <c r="AB565" s="416"/>
      <c r="AC565" s="416"/>
      <c r="AD565" s="416"/>
      <c r="AE565" s="416"/>
      <c r="AF565" s="416"/>
      <c r="AG565" s="416"/>
      <c r="AH565" s="416"/>
      <c r="AI565" s="416"/>
      <c r="AJ565" s="416"/>
      <c r="AK565" s="416"/>
      <c r="AL565" s="416"/>
      <c r="AM565" s="304"/>
    </row>
    <row r="566" spans="1:39" ht="17" outlineLevel="1">
      <c r="A566" s="523">
        <v>21</v>
      </c>
      <c r="B566" s="419" t="s">
        <v>105</v>
      </c>
      <c r="C566" s="289" t="s">
        <v>17</v>
      </c>
      <c r="D566" s="293">
        <v>3297866</v>
      </c>
      <c r="E566" s="293">
        <v>2654352</v>
      </c>
      <c r="F566" s="293">
        <v>2654352</v>
      </c>
      <c r="G566" s="293">
        <v>2654352</v>
      </c>
      <c r="H566" s="293">
        <v>2654352</v>
      </c>
      <c r="I566" s="293">
        <v>2654352</v>
      </c>
      <c r="J566" s="293">
        <v>2654352</v>
      </c>
      <c r="K566" s="293">
        <v>2654324</v>
      </c>
      <c r="L566" s="293">
        <v>2654324</v>
      </c>
      <c r="M566" s="293">
        <v>2647745</v>
      </c>
      <c r="N566" s="736"/>
      <c r="O566" s="293">
        <v>229</v>
      </c>
      <c r="P566" s="293">
        <v>186</v>
      </c>
      <c r="Q566" s="293">
        <v>186</v>
      </c>
      <c r="R566" s="293">
        <v>186</v>
      </c>
      <c r="S566" s="293">
        <v>186</v>
      </c>
      <c r="T566" s="293">
        <v>186</v>
      </c>
      <c r="U566" s="293">
        <v>186</v>
      </c>
      <c r="V566" s="293">
        <v>186</v>
      </c>
      <c r="W566" s="293">
        <v>186</v>
      </c>
      <c r="X566" s="293">
        <v>185</v>
      </c>
      <c r="Y566" s="779">
        <v>1</v>
      </c>
      <c r="Z566" s="401"/>
      <c r="AA566" s="401"/>
      <c r="AB566" s="401"/>
      <c r="AC566" s="401"/>
      <c r="AD566" s="401"/>
      <c r="AE566" s="401"/>
      <c r="AF566" s="401"/>
      <c r="AG566" s="401"/>
      <c r="AH566" s="401"/>
      <c r="AI566" s="401"/>
      <c r="AJ566" s="401"/>
      <c r="AK566" s="401"/>
      <c r="AL566" s="401"/>
      <c r="AM566" s="294">
        <f>SUM(Y566:AL566)</f>
        <v>1</v>
      </c>
    </row>
    <row r="567" spans="1:39" ht="16" outlineLevel="1">
      <c r="A567" s="523"/>
      <c r="B567" s="422" t="s">
        <v>294</v>
      </c>
      <c r="C567" s="289" t="s">
        <v>155</v>
      </c>
      <c r="D567" s="293">
        <v>6461.1808790844425</v>
      </c>
      <c r="E567" s="293"/>
      <c r="F567" s="293"/>
      <c r="G567" s="293"/>
      <c r="H567" s="293"/>
      <c r="I567" s="293"/>
      <c r="J567" s="293"/>
      <c r="K567" s="293"/>
      <c r="L567" s="293"/>
      <c r="M567" s="293"/>
      <c r="N567" s="736"/>
      <c r="O567" s="293"/>
      <c r="P567" s="293"/>
      <c r="Q567" s="293"/>
      <c r="R567" s="293"/>
      <c r="S567" s="293"/>
      <c r="T567" s="293"/>
      <c r="U567" s="293"/>
      <c r="V567" s="293"/>
      <c r="W567" s="293"/>
      <c r="X567" s="293"/>
      <c r="Y567" s="753">
        <v>0.71</v>
      </c>
      <c r="Z567" s="402">
        <f t="shared" ref="Z567" si="180">Z566</f>
        <v>0</v>
      </c>
      <c r="AA567" s="402">
        <f t="shared" ref="AA567" si="181">AA566</f>
        <v>0</v>
      </c>
      <c r="AB567" s="402">
        <f t="shared" ref="AB567" si="182">AB566</f>
        <v>0</v>
      </c>
      <c r="AC567" s="402">
        <f t="shared" ref="AC567" si="183">AC566</f>
        <v>0</v>
      </c>
      <c r="AD567" s="402">
        <f t="shared" ref="AD567" si="184">AD566</f>
        <v>0</v>
      </c>
      <c r="AE567" s="402">
        <f t="shared" ref="AE567" si="185">AE566</f>
        <v>0</v>
      </c>
      <c r="AF567" s="402">
        <f t="shared" ref="AF567" si="186">AF566</f>
        <v>0</v>
      </c>
      <c r="AG567" s="402">
        <f t="shared" ref="AG567" si="187">AG566</f>
        <v>0</v>
      </c>
      <c r="AH567" s="402">
        <f t="shared" ref="AH567" si="188">AH566</f>
        <v>0</v>
      </c>
      <c r="AI567" s="402">
        <f t="shared" ref="AI567" si="189">AI566</f>
        <v>0</v>
      </c>
      <c r="AJ567" s="402">
        <f t="shared" ref="AJ567" si="190">AJ566</f>
        <v>0</v>
      </c>
      <c r="AK567" s="402">
        <f t="shared" ref="AK567" si="191">AK566</f>
        <v>0</v>
      </c>
      <c r="AL567" s="402">
        <f t="shared" ref="AL567" si="192">AL566</f>
        <v>0</v>
      </c>
      <c r="AM567" s="304"/>
    </row>
    <row r="568" spans="1:39" ht="16" outlineLevel="1">
      <c r="A568" s="523"/>
      <c r="B568" s="422"/>
      <c r="C568" s="289"/>
      <c r="D568" s="289"/>
      <c r="E568" s="289"/>
      <c r="F568" s="289"/>
      <c r="G568" s="289"/>
      <c r="H568" s="289"/>
      <c r="I568" s="289"/>
      <c r="J568" s="289"/>
      <c r="K568" s="289"/>
      <c r="L568" s="289"/>
      <c r="M568" s="289"/>
      <c r="N568" s="289"/>
      <c r="O568" s="289"/>
      <c r="P568" s="289"/>
      <c r="Q568" s="289"/>
      <c r="R568" s="289"/>
      <c r="S568" s="289"/>
      <c r="T568" s="289"/>
      <c r="U568" s="289"/>
      <c r="V568" s="289"/>
      <c r="W568" s="289"/>
      <c r="X568" s="289"/>
      <c r="Y568" s="413"/>
      <c r="Z568" s="416"/>
      <c r="AA568" s="416"/>
      <c r="AB568" s="416"/>
      <c r="AC568" s="416"/>
      <c r="AD568" s="416"/>
      <c r="AE568" s="416"/>
      <c r="AF568" s="416"/>
      <c r="AG568" s="416"/>
      <c r="AH568" s="416"/>
      <c r="AI568" s="416"/>
      <c r="AJ568" s="416"/>
      <c r="AK568" s="416"/>
      <c r="AL568" s="416"/>
      <c r="AM568" s="304"/>
    </row>
    <row r="569" spans="1:39" ht="17" outlineLevel="1">
      <c r="A569" s="523">
        <v>22</v>
      </c>
      <c r="B569" s="419" t="s">
        <v>106</v>
      </c>
      <c r="C569" s="289" t="s">
        <v>17</v>
      </c>
      <c r="D569" s="293">
        <v>350520</v>
      </c>
      <c r="E569" s="293">
        <v>350520</v>
      </c>
      <c r="F569" s="293">
        <v>350520</v>
      </c>
      <c r="G569" s="293">
        <v>350520</v>
      </c>
      <c r="H569" s="293">
        <v>350520</v>
      </c>
      <c r="I569" s="293">
        <v>350520</v>
      </c>
      <c r="J569" s="293">
        <v>350520</v>
      </c>
      <c r="K569" s="293">
        <v>350520</v>
      </c>
      <c r="L569" s="293">
        <v>350520</v>
      </c>
      <c r="M569" s="293">
        <v>350520</v>
      </c>
      <c r="N569" s="736"/>
      <c r="O569" s="293">
        <v>102</v>
      </c>
      <c r="P569" s="293">
        <v>102</v>
      </c>
      <c r="Q569" s="293">
        <v>102</v>
      </c>
      <c r="R569" s="293">
        <v>102</v>
      </c>
      <c r="S569" s="293">
        <v>102</v>
      </c>
      <c r="T569" s="293">
        <v>102</v>
      </c>
      <c r="U569" s="293">
        <v>102</v>
      </c>
      <c r="V569" s="293">
        <v>102</v>
      </c>
      <c r="W569" s="293">
        <v>102</v>
      </c>
      <c r="X569" s="293">
        <v>102</v>
      </c>
      <c r="Y569" s="779">
        <v>1</v>
      </c>
      <c r="Z569" s="401"/>
      <c r="AA569" s="401"/>
      <c r="AB569" s="401"/>
      <c r="AC569" s="401"/>
      <c r="AD569" s="401"/>
      <c r="AE569" s="401"/>
      <c r="AF569" s="401"/>
      <c r="AG569" s="401"/>
      <c r="AH569" s="401"/>
      <c r="AI569" s="401"/>
      <c r="AJ569" s="401"/>
      <c r="AK569" s="401"/>
      <c r="AL569" s="401"/>
      <c r="AM569" s="294">
        <f>SUM(Y569:AL569)</f>
        <v>1</v>
      </c>
    </row>
    <row r="570" spans="1:39" ht="16" outlineLevel="1">
      <c r="A570" s="523"/>
      <c r="B570" s="422" t="s">
        <v>294</v>
      </c>
      <c r="C570" s="289" t="s">
        <v>155</v>
      </c>
      <c r="D570" s="293">
        <v>21915.7385968122</v>
      </c>
      <c r="E570" s="293"/>
      <c r="F570" s="293"/>
      <c r="G570" s="293"/>
      <c r="H570" s="293"/>
      <c r="I570" s="293"/>
      <c r="J570" s="293"/>
      <c r="K570" s="293"/>
      <c r="L570" s="293"/>
      <c r="M570" s="293"/>
      <c r="N570" s="736"/>
      <c r="O570" s="293"/>
      <c r="P570" s="293"/>
      <c r="Q570" s="293"/>
      <c r="R570" s="293"/>
      <c r="S570" s="293"/>
      <c r="T570" s="293"/>
      <c r="U570" s="293"/>
      <c r="V570" s="293"/>
      <c r="W570" s="293"/>
      <c r="X570" s="293"/>
      <c r="Y570" s="753">
        <v>0.71</v>
      </c>
      <c r="Z570" s="402">
        <f t="shared" ref="Z570" si="193">Z569</f>
        <v>0</v>
      </c>
      <c r="AA570" s="402">
        <f t="shared" ref="AA570" si="194">AA569</f>
        <v>0</v>
      </c>
      <c r="AB570" s="402">
        <f t="shared" ref="AB570" si="195">AB569</f>
        <v>0</v>
      </c>
      <c r="AC570" s="402">
        <f t="shared" ref="AC570" si="196">AC569</f>
        <v>0</v>
      </c>
      <c r="AD570" s="402">
        <f t="shared" ref="AD570" si="197">AD569</f>
        <v>0</v>
      </c>
      <c r="AE570" s="402">
        <f t="shared" ref="AE570" si="198">AE569</f>
        <v>0</v>
      </c>
      <c r="AF570" s="402">
        <f t="shared" ref="AF570" si="199">AF569</f>
        <v>0</v>
      </c>
      <c r="AG570" s="402">
        <f t="shared" ref="AG570" si="200">AG569</f>
        <v>0</v>
      </c>
      <c r="AH570" s="402">
        <f t="shared" ref="AH570" si="201">AH569</f>
        <v>0</v>
      </c>
      <c r="AI570" s="402">
        <f t="shared" ref="AI570" si="202">AI569</f>
        <v>0</v>
      </c>
      <c r="AJ570" s="402">
        <f t="shared" ref="AJ570" si="203">AJ569</f>
        <v>0</v>
      </c>
      <c r="AK570" s="402">
        <f t="shared" ref="AK570" si="204">AK569</f>
        <v>0</v>
      </c>
      <c r="AL570" s="402">
        <f t="shared" ref="AL570" si="205">AL569</f>
        <v>0</v>
      </c>
      <c r="AM570" s="304"/>
    </row>
    <row r="571" spans="1:39" ht="16" outlineLevel="1">
      <c r="A571" s="523"/>
      <c r="B571" s="422"/>
      <c r="C571" s="289"/>
      <c r="D571" s="289"/>
      <c r="E571" s="289"/>
      <c r="F571" s="289"/>
      <c r="G571" s="289"/>
      <c r="H571" s="289"/>
      <c r="I571" s="289"/>
      <c r="J571" s="289"/>
      <c r="K571" s="289"/>
      <c r="L571" s="289"/>
      <c r="M571" s="289"/>
      <c r="N571" s="289"/>
      <c r="O571" s="289"/>
      <c r="P571" s="289"/>
      <c r="Q571" s="289"/>
      <c r="R571" s="289"/>
      <c r="S571" s="289"/>
      <c r="T571" s="289"/>
      <c r="U571" s="289"/>
      <c r="V571" s="289"/>
      <c r="W571" s="289"/>
      <c r="X571" s="289"/>
      <c r="Y571" s="413"/>
      <c r="Z571" s="416"/>
      <c r="AA571" s="416"/>
      <c r="AB571" s="416"/>
      <c r="AC571" s="416"/>
      <c r="AD571" s="416"/>
      <c r="AE571" s="416"/>
      <c r="AF571" s="416"/>
      <c r="AG571" s="416"/>
      <c r="AH571" s="416"/>
      <c r="AI571" s="416"/>
      <c r="AJ571" s="416"/>
      <c r="AK571" s="416"/>
      <c r="AL571" s="416"/>
      <c r="AM571" s="304"/>
    </row>
    <row r="572" spans="1:39" ht="17" outlineLevel="1">
      <c r="A572" s="523">
        <v>23</v>
      </c>
      <c r="B572" s="419" t="s">
        <v>738</v>
      </c>
      <c r="C572" s="289" t="s">
        <v>17</v>
      </c>
      <c r="D572" s="293">
        <v>3107558</v>
      </c>
      <c r="E572" s="293">
        <v>2250458</v>
      </c>
      <c r="F572" s="293">
        <v>2250458</v>
      </c>
      <c r="G572" s="293">
        <v>2250458</v>
      </c>
      <c r="H572" s="293">
        <v>2250458</v>
      </c>
      <c r="I572" s="293">
        <v>2250458</v>
      </c>
      <c r="J572" s="293">
        <v>2250458</v>
      </c>
      <c r="K572" s="293">
        <v>2250414</v>
      </c>
      <c r="L572" s="293">
        <v>2250414</v>
      </c>
      <c r="M572" s="293">
        <v>2250414</v>
      </c>
      <c r="N572" s="736"/>
      <c r="O572" s="293">
        <v>213</v>
      </c>
      <c r="P572" s="293">
        <v>156</v>
      </c>
      <c r="Q572" s="293">
        <v>156</v>
      </c>
      <c r="R572" s="293">
        <v>156</v>
      </c>
      <c r="S572" s="293">
        <v>156</v>
      </c>
      <c r="T572" s="293">
        <v>156</v>
      </c>
      <c r="U572" s="293">
        <v>156</v>
      </c>
      <c r="V572" s="293">
        <v>156</v>
      </c>
      <c r="W572" s="293">
        <v>156</v>
      </c>
      <c r="X572" s="293">
        <v>156</v>
      </c>
      <c r="Y572" s="779">
        <v>1</v>
      </c>
      <c r="Z572" s="401"/>
      <c r="AA572" s="401"/>
      <c r="AB572" s="401"/>
      <c r="AC572" s="401"/>
      <c r="AD572" s="401"/>
      <c r="AE572" s="401"/>
      <c r="AF572" s="401"/>
      <c r="AG572" s="401"/>
      <c r="AH572" s="401"/>
      <c r="AI572" s="401"/>
      <c r="AJ572" s="401"/>
      <c r="AK572" s="401"/>
      <c r="AL572" s="401"/>
      <c r="AM572" s="294">
        <f>SUM(Y572:AL572)</f>
        <v>1</v>
      </c>
    </row>
    <row r="573" spans="1:39" ht="16" outlineLevel="1">
      <c r="A573" s="523"/>
      <c r="B573" s="422" t="s">
        <v>294</v>
      </c>
      <c r="C573" s="289" t="s">
        <v>155</v>
      </c>
      <c r="D573" s="293"/>
      <c r="E573" s="293"/>
      <c r="F573" s="293"/>
      <c r="G573" s="293"/>
      <c r="H573" s="293"/>
      <c r="I573" s="293"/>
      <c r="J573" s="293"/>
      <c r="K573" s="293"/>
      <c r="L573" s="293"/>
      <c r="M573" s="293"/>
      <c r="N573" s="736"/>
      <c r="O573" s="293"/>
      <c r="P573" s="293"/>
      <c r="Q573" s="293"/>
      <c r="R573" s="293"/>
      <c r="S573" s="293"/>
      <c r="T573" s="293"/>
      <c r="U573" s="293"/>
      <c r="V573" s="293"/>
      <c r="W573" s="293"/>
      <c r="X573" s="293"/>
      <c r="Y573" s="753">
        <f t="shared" ref="Y573" si="206">Y572</f>
        <v>1</v>
      </c>
      <c r="Z573" s="402">
        <f t="shared" ref="Z573" si="207">Z572</f>
        <v>0</v>
      </c>
      <c r="AA573" s="402">
        <f t="shared" ref="AA573" si="208">AA572</f>
        <v>0</v>
      </c>
      <c r="AB573" s="402">
        <f t="shared" ref="AB573" si="209">AB572</f>
        <v>0</v>
      </c>
      <c r="AC573" s="402">
        <f t="shared" ref="AC573" si="210">AC572</f>
        <v>0</v>
      </c>
      <c r="AD573" s="402">
        <f t="shared" ref="AD573" si="211">AD572</f>
        <v>0</v>
      </c>
      <c r="AE573" s="402">
        <f t="shared" ref="AE573" si="212">AE572</f>
        <v>0</v>
      </c>
      <c r="AF573" s="402">
        <f t="shared" ref="AF573" si="213">AF572</f>
        <v>0</v>
      </c>
      <c r="AG573" s="402">
        <f t="shared" ref="AG573" si="214">AG572</f>
        <v>0</v>
      </c>
      <c r="AH573" s="402">
        <f t="shared" ref="AH573" si="215">AH572</f>
        <v>0</v>
      </c>
      <c r="AI573" s="402">
        <f t="shared" ref="AI573" si="216">AI572</f>
        <v>0</v>
      </c>
      <c r="AJ573" s="402">
        <f t="shared" ref="AJ573" si="217">AJ572</f>
        <v>0</v>
      </c>
      <c r="AK573" s="402">
        <f t="shared" ref="AK573" si="218">AK572</f>
        <v>0</v>
      </c>
      <c r="AL573" s="402">
        <f t="shared" ref="AL573" si="219">AL572</f>
        <v>0</v>
      </c>
      <c r="AM573" s="304"/>
    </row>
    <row r="574" spans="1:39" ht="16" outlineLevel="1">
      <c r="A574" s="523"/>
      <c r="B574" s="421"/>
      <c r="C574" s="289"/>
      <c r="D574" s="289"/>
      <c r="E574" s="289"/>
      <c r="F574" s="289"/>
      <c r="G574" s="289"/>
      <c r="H574" s="289"/>
      <c r="I574" s="289"/>
      <c r="J574" s="289"/>
      <c r="K574" s="289"/>
      <c r="L574" s="289"/>
      <c r="M574" s="289"/>
      <c r="N574" s="289"/>
      <c r="O574" s="289"/>
      <c r="P574" s="289"/>
      <c r="Q574" s="289"/>
      <c r="R574" s="289"/>
      <c r="S574" s="289"/>
      <c r="T574" s="289"/>
      <c r="U574" s="289"/>
      <c r="V574" s="289"/>
      <c r="W574" s="289"/>
      <c r="X574" s="289"/>
      <c r="Y574" s="413"/>
      <c r="Z574" s="416"/>
      <c r="AA574" s="416"/>
      <c r="AB574" s="416"/>
      <c r="AC574" s="416"/>
      <c r="AD574" s="416"/>
      <c r="AE574" s="416"/>
      <c r="AF574" s="416"/>
      <c r="AG574" s="416"/>
      <c r="AH574" s="416"/>
      <c r="AI574" s="416"/>
      <c r="AJ574" s="416"/>
      <c r="AK574" s="416"/>
      <c r="AL574" s="416"/>
      <c r="AM574" s="304"/>
    </row>
    <row r="575" spans="1:39" ht="17" outlineLevel="1">
      <c r="A575" s="523">
        <v>24</v>
      </c>
      <c r="B575" s="419" t="s">
        <v>108</v>
      </c>
      <c r="C575" s="289" t="s">
        <v>17</v>
      </c>
      <c r="D575" s="293">
        <v>133831</v>
      </c>
      <c r="E575" s="293">
        <v>133831</v>
      </c>
      <c r="F575" s="293">
        <v>133831</v>
      </c>
      <c r="G575" s="293">
        <v>133831</v>
      </c>
      <c r="H575" s="293">
        <v>133831</v>
      </c>
      <c r="I575" s="293">
        <v>133831</v>
      </c>
      <c r="J575" s="293">
        <v>133831</v>
      </c>
      <c r="K575" s="293">
        <v>133831</v>
      </c>
      <c r="L575" s="293">
        <v>133831</v>
      </c>
      <c r="M575" s="293">
        <v>133538</v>
      </c>
      <c r="N575" s="736"/>
      <c r="O575" s="293">
        <v>27</v>
      </c>
      <c r="P575" s="293">
        <v>27</v>
      </c>
      <c r="Q575" s="293">
        <v>27</v>
      </c>
      <c r="R575" s="293">
        <v>27</v>
      </c>
      <c r="S575" s="293">
        <v>27</v>
      </c>
      <c r="T575" s="293">
        <v>27</v>
      </c>
      <c r="U575" s="293">
        <v>27</v>
      </c>
      <c r="V575" s="293">
        <v>27</v>
      </c>
      <c r="W575" s="293">
        <v>27</v>
      </c>
      <c r="X575" s="293">
        <v>26</v>
      </c>
      <c r="Y575" s="779">
        <v>1</v>
      </c>
      <c r="Z575" s="401"/>
      <c r="AA575" s="401"/>
      <c r="AB575" s="401"/>
      <c r="AC575" s="401"/>
      <c r="AD575" s="401"/>
      <c r="AE575" s="401"/>
      <c r="AF575" s="401"/>
      <c r="AG575" s="401"/>
      <c r="AH575" s="401"/>
      <c r="AI575" s="401"/>
      <c r="AJ575" s="401"/>
      <c r="AK575" s="401"/>
      <c r="AL575" s="401"/>
      <c r="AM575" s="294">
        <f>SUM(Y575:AL575)</f>
        <v>1</v>
      </c>
    </row>
    <row r="576" spans="1:39" ht="16" outlineLevel="1">
      <c r="A576" s="523"/>
      <c r="B576" s="422" t="s">
        <v>294</v>
      </c>
      <c r="C576" s="289" t="s">
        <v>155</v>
      </c>
      <c r="D576" s="293"/>
      <c r="E576" s="293"/>
      <c r="F576" s="293"/>
      <c r="G576" s="293"/>
      <c r="H576" s="293"/>
      <c r="I576" s="293"/>
      <c r="J576" s="293"/>
      <c r="K576" s="293"/>
      <c r="L576" s="293"/>
      <c r="M576" s="293"/>
      <c r="N576" s="736"/>
      <c r="O576" s="293"/>
      <c r="P576" s="293"/>
      <c r="Q576" s="293"/>
      <c r="R576" s="293"/>
      <c r="S576" s="293"/>
      <c r="T576" s="293"/>
      <c r="U576" s="293"/>
      <c r="V576" s="293"/>
      <c r="W576" s="293"/>
      <c r="X576" s="293"/>
      <c r="Y576" s="753">
        <f t="shared" ref="Y576" si="220">Y575</f>
        <v>1</v>
      </c>
      <c r="Z576" s="402">
        <f t="shared" ref="Z576" si="221">Z575</f>
        <v>0</v>
      </c>
      <c r="AA576" s="402">
        <f t="shared" ref="AA576" si="222">AA575</f>
        <v>0</v>
      </c>
      <c r="AB576" s="402">
        <f t="shared" ref="AB576" si="223">AB575</f>
        <v>0</v>
      </c>
      <c r="AC576" s="402">
        <f t="shared" ref="AC576" si="224">AC575</f>
        <v>0</v>
      </c>
      <c r="AD576" s="402">
        <f t="shared" ref="AD576" si="225">AD575</f>
        <v>0</v>
      </c>
      <c r="AE576" s="402">
        <f t="shared" ref="AE576" si="226">AE575</f>
        <v>0</v>
      </c>
      <c r="AF576" s="402">
        <f t="shared" ref="AF576" si="227">AF575</f>
        <v>0</v>
      </c>
      <c r="AG576" s="402">
        <f t="shared" ref="AG576" si="228">AG575</f>
        <v>0</v>
      </c>
      <c r="AH576" s="402">
        <f t="shared" ref="AH576" si="229">AH575</f>
        <v>0</v>
      </c>
      <c r="AI576" s="402">
        <f t="shared" ref="AI576" si="230">AI575</f>
        <v>0</v>
      </c>
      <c r="AJ576" s="402">
        <f t="shared" ref="AJ576" si="231">AJ575</f>
        <v>0</v>
      </c>
      <c r="AK576" s="402">
        <f t="shared" ref="AK576" si="232">AK575</f>
        <v>0</v>
      </c>
      <c r="AL576" s="402">
        <f t="shared" ref="AL576" si="233">AL575</f>
        <v>0</v>
      </c>
      <c r="AM576" s="304"/>
    </row>
    <row r="577" spans="1:39" ht="16" outlineLevel="1">
      <c r="A577" s="523"/>
      <c r="B577" s="422"/>
      <c r="C577" s="289"/>
      <c r="D577" s="289"/>
      <c r="E577" s="289"/>
      <c r="F577" s="289"/>
      <c r="G577" s="289"/>
      <c r="H577" s="289"/>
      <c r="I577" s="289"/>
      <c r="J577" s="289"/>
      <c r="K577" s="289"/>
      <c r="L577" s="289"/>
      <c r="M577" s="289"/>
      <c r="N577" s="289"/>
      <c r="O577" s="289"/>
      <c r="P577" s="289"/>
      <c r="Q577" s="289"/>
      <c r="R577" s="289"/>
      <c r="S577" s="289"/>
      <c r="T577" s="289"/>
      <c r="U577" s="289"/>
      <c r="V577" s="289"/>
      <c r="W577" s="289"/>
      <c r="X577" s="289"/>
      <c r="Y577" s="403"/>
      <c r="Z577" s="416"/>
      <c r="AA577" s="416"/>
      <c r="AB577" s="416"/>
      <c r="AC577" s="416"/>
      <c r="AD577" s="416"/>
      <c r="AE577" s="416"/>
      <c r="AF577" s="416"/>
      <c r="AG577" s="416"/>
      <c r="AH577" s="416"/>
      <c r="AI577" s="416"/>
      <c r="AJ577" s="416"/>
      <c r="AK577" s="416"/>
      <c r="AL577" s="416"/>
      <c r="AM577" s="304"/>
    </row>
    <row r="578" spans="1:39" ht="17" outlineLevel="1">
      <c r="A578" s="523"/>
      <c r="B578" s="419" t="s">
        <v>808</v>
      </c>
      <c r="C578" s="289" t="s">
        <v>17</v>
      </c>
      <c r="D578" s="293"/>
      <c r="E578" s="293"/>
      <c r="F578" s="293"/>
      <c r="G578" s="293"/>
      <c r="H578" s="293"/>
      <c r="I578" s="293"/>
      <c r="J578" s="293"/>
      <c r="K578" s="293"/>
      <c r="L578" s="293"/>
      <c r="M578" s="293"/>
      <c r="N578" s="736"/>
      <c r="O578" s="293"/>
      <c r="P578" s="293"/>
      <c r="Q578" s="293"/>
      <c r="R578" s="293"/>
      <c r="S578" s="293"/>
      <c r="T578" s="293"/>
      <c r="U578" s="293"/>
      <c r="V578" s="293"/>
      <c r="W578" s="293"/>
      <c r="X578" s="293"/>
      <c r="Y578" s="779">
        <v>0</v>
      </c>
      <c r="Z578" s="401"/>
      <c r="AA578" s="401"/>
      <c r="AB578" s="401"/>
      <c r="AC578" s="401"/>
      <c r="AD578" s="401"/>
      <c r="AE578" s="401"/>
      <c r="AF578" s="401"/>
      <c r="AG578" s="401"/>
      <c r="AH578" s="401"/>
      <c r="AI578" s="401"/>
      <c r="AJ578" s="401"/>
      <c r="AK578" s="401"/>
      <c r="AL578" s="401"/>
      <c r="AM578" s="294">
        <f>SUM(Y578:AL578)</f>
        <v>0</v>
      </c>
    </row>
    <row r="579" spans="1:39" ht="16" outlineLevel="1">
      <c r="A579" s="523"/>
      <c r="B579" s="422" t="s">
        <v>294</v>
      </c>
      <c r="C579" s="289" t="s">
        <v>155</v>
      </c>
      <c r="D579" s="293">
        <v>9362.4000000000033</v>
      </c>
      <c r="E579" s="293"/>
      <c r="F579" s="293"/>
      <c r="G579" s="293"/>
      <c r="H579" s="293"/>
      <c r="I579" s="293"/>
      <c r="J579" s="293"/>
      <c r="K579" s="293"/>
      <c r="L579" s="293"/>
      <c r="M579" s="293"/>
      <c r="N579" s="736"/>
      <c r="O579" s="293"/>
      <c r="P579" s="293"/>
      <c r="Q579" s="293"/>
      <c r="R579" s="293"/>
      <c r="S579" s="293"/>
      <c r="T579" s="293"/>
      <c r="U579" s="293"/>
      <c r="V579" s="293"/>
      <c r="W579" s="293"/>
      <c r="X579" s="293"/>
      <c r="Y579" s="753">
        <v>0.71</v>
      </c>
      <c r="Z579" s="402">
        <f t="shared" ref="Z579:AL579" si="234">Z578</f>
        <v>0</v>
      </c>
      <c r="AA579" s="402">
        <f t="shared" si="234"/>
        <v>0</v>
      </c>
      <c r="AB579" s="402">
        <f t="shared" si="234"/>
        <v>0</v>
      </c>
      <c r="AC579" s="402">
        <f t="shared" si="234"/>
        <v>0</v>
      </c>
      <c r="AD579" s="402">
        <f t="shared" si="234"/>
        <v>0</v>
      </c>
      <c r="AE579" s="402">
        <f t="shared" si="234"/>
        <v>0</v>
      </c>
      <c r="AF579" s="402">
        <f t="shared" si="234"/>
        <v>0</v>
      </c>
      <c r="AG579" s="402">
        <f t="shared" si="234"/>
        <v>0</v>
      </c>
      <c r="AH579" s="402">
        <f t="shared" si="234"/>
        <v>0</v>
      </c>
      <c r="AI579" s="402">
        <f t="shared" si="234"/>
        <v>0</v>
      </c>
      <c r="AJ579" s="402">
        <f t="shared" si="234"/>
        <v>0</v>
      </c>
      <c r="AK579" s="402">
        <f t="shared" si="234"/>
        <v>0</v>
      </c>
      <c r="AL579" s="402">
        <f t="shared" si="234"/>
        <v>0</v>
      </c>
      <c r="AM579" s="304"/>
    </row>
    <row r="580" spans="1:39" ht="16" outlineLevel="1">
      <c r="A580" s="523"/>
      <c r="B580" s="422"/>
      <c r="C580" s="289"/>
      <c r="D580" s="289"/>
      <c r="E580" s="289"/>
      <c r="F580" s="289"/>
      <c r="G580" s="289"/>
      <c r="H580" s="289"/>
      <c r="I580" s="289"/>
      <c r="J580" s="289"/>
      <c r="K580" s="289"/>
      <c r="L580" s="289"/>
      <c r="M580" s="289"/>
      <c r="N580" s="289"/>
      <c r="O580" s="289"/>
      <c r="P580" s="289"/>
      <c r="Q580" s="289"/>
      <c r="R580" s="289"/>
      <c r="S580" s="289"/>
      <c r="T580" s="289"/>
      <c r="U580" s="289"/>
      <c r="V580" s="289"/>
      <c r="W580" s="289"/>
      <c r="X580" s="289"/>
      <c r="Y580" s="403"/>
      <c r="Z580" s="416"/>
      <c r="AA580" s="416"/>
      <c r="AB580" s="416"/>
      <c r="AC580" s="416"/>
      <c r="AD580" s="416"/>
      <c r="AE580" s="416"/>
      <c r="AF580" s="416"/>
      <c r="AG580" s="416"/>
      <c r="AH580" s="416"/>
      <c r="AI580" s="416"/>
      <c r="AJ580" s="416"/>
      <c r="AK580" s="416"/>
      <c r="AL580" s="416"/>
      <c r="AM580" s="304"/>
    </row>
    <row r="581" spans="1:39" ht="16" outlineLevel="1">
      <c r="A581" s="523"/>
      <c r="B581" s="495" t="s">
        <v>480</v>
      </c>
      <c r="C581" s="289"/>
      <c r="D581" s="289"/>
      <c r="E581" s="289"/>
      <c r="F581" s="289"/>
      <c r="G581" s="289"/>
      <c r="H581" s="289"/>
      <c r="I581" s="289"/>
      <c r="J581" s="289"/>
      <c r="K581" s="289"/>
      <c r="L581" s="289"/>
      <c r="M581" s="289"/>
      <c r="N581" s="289"/>
      <c r="O581" s="289"/>
      <c r="P581" s="289"/>
      <c r="Q581" s="289"/>
      <c r="R581" s="289"/>
      <c r="S581" s="289"/>
      <c r="T581" s="289"/>
      <c r="U581" s="289"/>
      <c r="V581" s="289"/>
      <c r="W581" s="289"/>
      <c r="X581" s="289"/>
      <c r="Y581" s="403"/>
      <c r="Z581" s="416"/>
      <c r="AA581" s="416"/>
      <c r="AB581" s="416"/>
      <c r="AC581" s="416"/>
      <c r="AD581" s="416"/>
      <c r="AE581" s="416"/>
      <c r="AF581" s="416"/>
      <c r="AG581" s="416"/>
      <c r="AH581" s="416"/>
      <c r="AI581" s="416"/>
      <c r="AJ581" s="416"/>
      <c r="AK581" s="416"/>
      <c r="AL581" s="416"/>
      <c r="AM581" s="304"/>
    </row>
    <row r="582" spans="1:39" ht="16" hidden="1" outlineLevel="1">
      <c r="A582" s="523"/>
      <c r="B582" s="419"/>
      <c r="C582" s="289"/>
      <c r="D582" s="293"/>
      <c r="E582" s="293"/>
      <c r="F582" s="293"/>
      <c r="G582" s="293"/>
      <c r="H582" s="293"/>
      <c r="I582" s="293"/>
      <c r="J582" s="293"/>
      <c r="K582" s="293"/>
      <c r="L582" s="293"/>
      <c r="M582" s="293"/>
      <c r="N582" s="293"/>
      <c r="O582" s="293"/>
      <c r="P582" s="293"/>
      <c r="Q582" s="293"/>
      <c r="R582" s="293"/>
      <c r="S582" s="293"/>
      <c r="T582" s="293"/>
      <c r="U582" s="293"/>
      <c r="V582" s="293"/>
      <c r="W582" s="293"/>
      <c r="X582" s="293"/>
      <c r="Y582" s="417"/>
      <c r="Z582" s="401"/>
      <c r="AA582" s="401"/>
      <c r="AB582" s="401"/>
      <c r="AC582" s="401"/>
      <c r="AD582" s="401"/>
      <c r="AE582" s="401"/>
      <c r="AF582" s="406"/>
      <c r="AG582" s="406"/>
      <c r="AH582" s="406"/>
      <c r="AI582" s="406"/>
      <c r="AJ582" s="406"/>
      <c r="AK582" s="406"/>
      <c r="AL582" s="406"/>
      <c r="AM582" s="294"/>
    </row>
    <row r="583" spans="1:39" ht="16" hidden="1" outlineLevel="1">
      <c r="A583" s="523"/>
      <c r="B583" s="422"/>
      <c r="C583" s="289"/>
      <c r="D583" s="293"/>
      <c r="E583" s="293"/>
      <c r="F583" s="293"/>
      <c r="G583" s="293"/>
      <c r="H583" s="293"/>
      <c r="I583" s="293"/>
      <c r="J583" s="293"/>
      <c r="K583" s="293"/>
      <c r="L583" s="293"/>
      <c r="M583" s="293"/>
      <c r="N583" s="293"/>
      <c r="O583" s="293"/>
      <c r="P583" s="293"/>
      <c r="Q583" s="293"/>
      <c r="R583" s="293"/>
      <c r="S583" s="293"/>
      <c r="T583" s="293"/>
      <c r="U583" s="293"/>
      <c r="V583" s="293"/>
      <c r="W583" s="293"/>
      <c r="X583" s="293"/>
      <c r="Y583" s="402"/>
      <c r="Z583" s="402"/>
      <c r="AA583" s="402"/>
      <c r="AB583" s="402"/>
      <c r="AC583" s="402"/>
      <c r="AD583" s="402"/>
      <c r="AE583" s="402"/>
      <c r="AF583" s="402"/>
      <c r="AG583" s="402"/>
      <c r="AH583" s="402"/>
      <c r="AI583" s="402"/>
      <c r="AJ583" s="402"/>
      <c r="AK583" s="402"/>
      <c r="AL583" s="402"/>
      <c r="AM583" s="304"/>
    </row>
    <row r="584" spans="1:39" ht="16" hidden="1" outlineLevel="1">
      <c r="A584" s="523"/>
      <c r="B584" s="422"/>
      <c r="C584" s="289"/>
      <c r="D584" s="289"/>
      <c r="E584" s="289"/>
      <c r="F584" s="289"/>
      <c r="G584" s="289"/>
      <c r="H584" s="289"/>
      <c r="I584" s="289"/>
      <c r="J584" s="289"/>
      <c r="K584" s="289"/>
      <c r="L584" s="289"/>
      <c r="M584" s="289"/>
      <c r="N584" s="289"/>
      <c r="O584" s="289"/>
      <c r="P584" s="289"/>
      <c r="Q584" s="289"/>
      <c r="R584" s="289"/>
      <c r="S584" s="289"/>
      <c r="T584" s="289"/>
      <c r="U584" s="289"/>
      <c r="V584" s="289"/>
      <c r="W584" s="289"/>
      <c r="X584" s="289"/>
      <c r="Y584" s="403"/>
      <c r="Z584" s="416"/>
      <c r="AA584" s="416"/>
      <c r="AB584" s="416"/>
      <c r="AC584" s="416"/>
      <c r="AD584" s="416"/>
      <c r="AE584" s="416"/>
      <c r="AF584" s="416"/>
      <c r="AG584" s="416"/>
      <c r="AH584" s="416"/>
      <c r="AI584" s="416"/>
      <c r="AJ584" s="416"/>
      <c r="AK584" s="416"/>
      <c r="AL584" s="416"/>
      <c r="AM584" s="304"/>
    </row>
    <row r="585" spans="1:39" ht="17" outlineLevel="1">
      <c r="A585" s="523">
        <v>26</v>
      </c>
      <c r="B585" s="419" t="s">
        <v>110</v>
      </c>
      <c r="C585" s="289" t="s">
        <v>17</v>
      </c>
      <c r="D585" s="293">
        <v>8284151</v>
      </c>
      <c r="E585" s="293">
        <v>8561513</v>
      </c>
      <c r="F585" s="293">
        <v>8561513</v>
      </c>
      <c r="G585" s="293">
        <v>8561513</v>
      </c>
      <c r="H585" s="293">
        <v>8561513</v>
      </c>
      <c r="I585" s="293">
        <v>8122883</v>
      </c>
      <c r="J585" s="293">
        <v>8122883</v>
      </c>
      <c r="K585" s="293">
        <v>8122883</v>
      </c>
      <c r="L585" s="293">
        <v>8075888</v>
      </c>
      <c r="M585" s="293">
        <v>8075888</v>
      </c>
      <c r="N585" s="293">
        <v>12</v>
      </c>
      <c r="O585" s="293">
        <v>1979</v>
      </c>
      <c r="P585" s="293">
        <v>2103</v>
      </c>
      <c r="Q585" s="293">
        <v>2103</v>
      </c>
      <c r="R585" s="293">
        <v>2103</v>
      </c>
      <c r="S585" s="293">
        <v>2103</v>
      </c>
      <c r="T585" s="293">
        <v>2027</v>
      </c>
      <c r="U585" s="293">
        <v>2027</v>
      </c>
      <c r="V585" s="293">
        <v>2027</v>
      </c>
      <c r="W585" s="293">
        <v>2027</v>
      </c>
      <c r="X585" s="293">
        <v>2027</v>
      </c>
      <c r="Y585" s="758"/>
      <c r="Z585" s="758">
        <v>0.13341889104725504</v>
      </c>
      <c r="AA585" s="758">
        <v>0.85451060658023259</v>
      </c>
      <c r="AB585" s="401"/>
      <c r="AC585" s="401"/>
      <c r="AD585" s="401"/>
      <c r="AE585" s="401"/>
      <c r="AF585" s="406"/>
      <c r="AG585" s="406"/>
      <c r="AH585" s="406"/>
      <c r="AI585" s="406"/>
      <c r="AJ585" s="406"/>
      <c r="AK585" s="406"/>
      <c r="AL585" s="406"/>
      <c r="AM585" s="294">
        <f>SUM(Y585:AL585)</f>
        <v>0.98792949762748761</v>
      </c>
    </row>
    <row r="586" spans="1:39" ht="30" outlineLevel="1">
      <c r="A586" s="523"/>
      <c r="B586" s="419"/>
      <c r="C586" s="799" t="s">
        <v>809</v>
      </c>
      <c r="D586" s="755">
        <v>-2048908.91</v>
      </c>
      <c r="E586" s="755">
        <v>-2048908.91</v>
      </c>
      <c r="F586" s="755">
        <v>-2048908.91</v>
      </c>
      <c r="G586" s="755">
        <v>-2048908.91</v>
      </c>
      <c r="H586" s="755">
        <v>-2048908.91</v>
      </c>
      <c r="I586" s="755">
        <v>-2048908.91</v>
      </c>
      <c r="J586" s="755">
        <v>-2048908.91</v>
      </c>
      <c r="K586" s="755">
        <v>-2048908.91</v>
      </c>
      <c r="L586" s="755">
        <v>-2048908.91</v>
      </c>
      <c r="M586" s="755">
        <v>-2048908.91</v>
      </c>
      <c r="N586" s="293"/>
      <c r="O586" s="755">
        <v>-555.23</v>
      </c>
      <c r="P586" s="755">
        <v>-555.23</v>
      </c>
      <c r="Q586" s="755">
        <v>-555.23</v>
      </c>
      <c r="R586" s="755">
        <v>-555.23</v>
      </c>
      <c r="S586" s="755">
        <v>-555.23</v>
      </c>
      <c r="T586" s="755">
        <v>-555.23</v>
      </c>
      <c r="U586" s="755">
        <v>-555.23</v>
      </c>
      <c r="V586" s="755">
        <v>-555.23</v>
      </c>
      <c r="W586" s="755">
        <v>-555.23</v>
      </c>
      <c r="X586" s="755">
        <v>-555.23</v>
      </c>
      <c r="Y586" s="747"/>
      <c r="Z586" s="758">
        <v>0.13341889104725504</v>
      </c>
      <c r="AA586" s="758">
        <v>0.85451060658023259</v>
      </c>
      <c r="AB586" s="760"/>
      <c r="AC586" s="760"/>
      <c r="AD586" s="760"/>
      <c r="AE586" s="760"/>
      <c r="AF586" s="760"/>
      <c r="AG586" s="406"/>
      <c r="AH586" s="406"/>
      <c r="AI586" s="406"/>
      <c r="AJ586" s="406"/>
      <c r="AK586" s="406"/>
      <c r="AL586" s="406"/>
      <c r="AM586" s="294"/>
    </row>
    <row r="587" spans="1:39" ht="16" outlineLevel="1">
      <c r="A587" s="523"/>
      <c r="B587" s="422" t="s">
        <v>294</v>
      </c>
      <c r="C587" s="289" t="s">
        <v>155</v>
      </c>
      <c r="D587" s="850">
        <v>649180.66</v>
      </c>
      <c r="E587" s="850"/>
      <c r="F587" s="850"/>
      <c r="G587" s="850"/>
      <c r="H587" s="850"/>
      <c r="I587" s="850"/>
      <c r="J587" s="850"/>
      <c r="K587" s="850"/>
      <c r="L587" s="850"/>
      <c r="M587" s="850"/>
      <c r="N587" s="850">
        <v>12</v>
      </c>
      <c r="O587" s="850">
        <v>124.27</v>
      </c>
      <c r="P587" s="293"/>
      <c r="Q587" s="293"/>
      <c r="R587" s="293"/>
      <c r="S587" s="293"/>
      <c r="T587" s="293"/>
      <c r="U587" s="293"/>
      <c r="V587" s="293"/>
      <c r="W587" s="293"/>
      <c r="X587" s="293"/>
      <c r="Y587" s="753">
        <f t="shared" ref="Y587" si="235">Y585</f>
        <v>0</v>
      </c>
      <c r="Z587" s="753">
        <f>205322.91/649180.66</f>
        <v>0.31628007833751548</v>
      </c>
      <c r="AA587" s="753">
        <f>(5.18+43.9)/124.27</f>
        <v>0.39494648748692363</v>
      </c>
      <c r="AB587" s="402">
        <f t="shared" ref="AB587" si="236">AB585</f>
        <v>0</v>
      </c>
      <c r="AC587" s="402">
        <f t="shared" ref="AC587" si="237">AC585</f>
        <v>0</v>
      </c>
      <c r="AD587" s="402">
        <f t="shared" ref="AD587" si="238">AD585</f>
        <v>0</v>
      </c>
      <c r="AE587" s="402">
        <f t="shared" ref="AE587" si="239">AE585</f>
        <v>0</v>
      </c>
      <c r="AF587" s="402">
        <f t="shared" ref="AF587" si="240">AF585</f>
        <v>0</v>
      </c>
      <c r="AG587" s="402">
        <f t="shared" ref="AG587" si="241">AG585</f>
        <v>0</v>
      </c>
      <c r="AH587" s="402">
        <f t="shared" ref="AH587" si="242">AH585</f>
        <v>0</v>
      </c>
      <c r="AI587" s="402">
        <f t="shared" ref="AI587" si="243">AI585</f>
        <v>0</v>
      </c>
      <c r="AJ587" s="402">
        <f t="shared" ref="AJ587" si="244">AJ585</f>
        <v>0</v>
      </c>
      <c r="AK587" s="402">
        <f t="shared" ref="AK587" si="245">AK585</f>
        <v>0</v>
      </c>
      <c r="AL587" s="402">
        <f t="shared" ref="AL587" si="246">AL585</f>
        <v>0</v>
      </c>
      <c r="AM587" s="304"/>
    </row>
    <row r="588" spans="1:39" ht="16" outlineLevel="1">
      <c r="A588" s="523"/>
      <c r="B588" s="422"/>
      <c r="C588" s="289"/>
      <c r="D588" s="736"/>
      <c r="E588" s="736"/>
      <c r="F588" s="736"/>
      <c r="G588" s="736"/>
      <c r="H588" s="736"/>
      <c r="I588" s="736"/>
      <c r="J588" s="736"/>
      <c r="K588" s="736"/>
      <c r="L588" s="736"/>
      <c r="M588" s="736"/>
      <c r="N588" s="736"/>
      <c r="O588" s="736"/>
      <c r="P588" s="736"/>
      <c r="Q588" s="736"/>
      <c r="R588" s="736"/>
      <c r="S588" s="736"/>
      <c r="T588" s="736"/>
      <c r="U588" s="736"/>
      <c r="V588" s="736"/>
      <c r="W588" s="736"/>
      <c r="X588" s="736"/>
      <c r="Y588" s="754"/>
      <c r="Z588" s="790"/>
      <c r="AA588" s="790"/>
      <c r="AB588" s="416"/>
      <c r="AC588" s="416"/>
      <c r="AD588" s="416"/>
      <c r="AE588" s="416"/>
      <c r="AF588" s="416"/>
      <c r="AG588" s="416"/>
      <c r="AH588" s="416"/>
      <c r="AI588" s="416"/>
      <c r="AJ588" s="416"/>
      <c r="AK588" s="416"/>
      <c r="AL588" s="416"/>
      <c r="AM588" s="304"/>
    </row>
    <row r="589" spans="1:39" ht="34" outlineLevel="1">
      <c r="A589" s="523">
        <v>27</v>
      </c>
      <c r="B589" s="419" t="s">
        <v>111</v>
      </c>
      <c r="C589" s="289" t="s">
        <v>17</v>
      </c>
      <c r="D589" s="293">
        <v>652962</v>
      </c>
      <c r="E589" s="293">
        <v>652962</v>
      </c>
      <c r="F589" s="293">
        <v>652899</v>
      </c>
      <c r="G589" s="293">
        <v>652539</v>
      </c>
      <c r="H589" s="293">
        <v>592764</v>
      </c>
      <c r="I589" s="293">
        <v>439021</v>
      </c>
      <c r="J589" s="293">
        <v>273355</v>
      </c>
      <c r="K589" s="293">
        <v>211736</v>
      </c>
      <c r="L589" s="293">
        <v>144769</v>
      </c>
      <c r="M589" s="293">
        <v>43771</v>
      </c>
      <c r="N589" s="293">
        <v>12</v>
      </c>
      <c r="O589" s="293">
        <v>130</v>
      </c>
      <c r="P589" s="293">
        <v>130</v>
      </c>
      <c r="Q589" s="293">
        <v>130</v>
      </c>
      <c r="R589" s="293">
        <v>130</v>
      </c>
      <c r="S589" s="293">
        <v>122</v>
      </c>
      <c r="T589" s="293">
        <v>99</v>
      </c>
      <c r="U589" s="293">
        <v>73</v>
      </c>
      <c r="V589" s="293">
        <v>59</v>
      </c>
      <c r="W589" s="293">
        <v>42</v>
      </c>
      <c r="X589" s="293">
        <v>14</v>
      </c>
      <c r="Y589" s="758"/>
      <c r="Z589" s="758">
        <v>0.9369142607538834</v>
      </c>
      <c r="AA589" s="758">
        <v>6.091344153141906E-2</v>
      </c>
      <c r="AB589" s="401"/>
      <c r="AC589" s="401"/>
      <c r="AD589" s="401"/>
      <c r="AE589" s="401"/>
      <c r="AF589" s="406"/>
      <c r="AG589" s="406"/>
      <c r="AH589" s="406"/>
      <c r="AI589" s="406"/>
      <c r="AJ589" s="406"/>
      <c r="AK589" s="406"/>
      <c r="AL589" s="406"/>
      <c r="AM589" s="294">
        <f>SUM(Y589:AL589)</f>
        <v>0.99782770228530249</v>
      </c>
    </row>
    <row r="590" spans="1:39" ht="16" outlineLevel="1">
      <c r="A590" s="523"/>
      <c r="B590" s="422" t="s">
        <v>294</v>
      </c>
      <c r="C590" s="289" t="s">
        <v>155</v>
      </c>
      <c r="D590" s="293"/>
      <c r="E590" s="293"/>
      <c r="F590" s="293"/>
      <c r="G590" s="293"/>
      <c r="H590" s="293"/>
      <c r="I590" s="293"/>
      <c r="J590" s="293"/>
      <c r="K590" s="293"/>
      <c r="L590" s="293"/>
      <c r="M590" s="293"/>
      <c r="N590" s="293">
        <v>12</v>
      </c>
      <c r="O590" s="293"/>
      <c r="P590" s="293"/>
      <c r="Q590" s="293"/>
      <c r="R590" s="293"/>
      <c r="S590" s="293"/>
      <c r="T590" s="293"/>
      <c r="U590" s="293"/>
      <c r="V590" s="293"/>
      <c r="W590" s="293"/>
      <c r="X590" s="293"/>
      <c r="Y590" s="753">
        <f t="shared" ref="Y590:AA590" si="247">Y589</f>
        <v>0</v>
      </c>
      <c r="Z590" s="753">
        <f t="shared" si="247"/>
        <v>0.9369142607538834</v>
      </c>
      <c r="AA590" s="753">
        <f t="shared" si="247"/>
        <v>6.091344153141906E-2</v>
      </c>
      <c r="AB590" s="402">
        <f t="shared" ref="AB590" si="248">AB589</f>
        <v>0</v>
      </c>
      <c r="AC590" s="402">
        <f t="shared" ref="AC590" si="249">AC589</f>
        <v>0</v>
      </c>
      <c r="AD590" s="402">
        <f t="shared" ref="AD590" si="250">AD589</f>
        <v>0</v>
      </c>
      <c r="AE590" s="402">
        <f t="shared" ref="AE590" si="251">AE589</f>
        <v>0</v>
      </c>
      <c r="AF590" s="402">
        <f t="shared" ref="AF590" si="252">AF589</f>
        <v>0</v>
      </c>
      <c r="AG590" s="402">
        <f t="shared" ref="AG590" si="253">AG589</f>
        <v>0</v>
      </c>
      <c r="AH590" s="402">
        <f t="shared" ref="AH590" si="254">AH589</f>
        <v>0</v>
      </c>
      <c r="AI590" s="402">
        <f t="shared" ref="AI590" si="255">AI589</f>
        <v>0</v>
      </c>
      <c r="AJ590" s="402">
        <f t="shared" ref="AJ590" si="256">AJ589</f>
        <v>0</v>
      </c>
      <c r="AK590" s="402">
        <f t="shared" ref="AK590" si="257">AK589</f>
        <v>0</v>
      </c>
      <c r="AL590" s="402">
        <f t="shared" ref="AL590" si="258">AL589</f>
        <v>0</v>
      </c>
      <c r="AM590" s="304"/>
    </row>
    <row r="591" spans="1:39" ht="16" outlineLevel="1">
      <c r="A591" s="523"/>
      <c r="B591" s="422"/>
      <c r="C591" s="289"/>
      <c r="D591" s="289"/>
      <c r="E591" s="289"/>
      <c r="F591" s="289"/>
      <c r="G591" s="289"/>
      <c r="H591" s="289"/>
      <c r="I591" s="289"/>
      <c r="J591" s="289"/>
      <c r="K591" s="289"/>
      <c r="L591" s="289"/>
      <c r="M591" s="289"/>
      <c r="N591" s="289"/>
      <c r="O591" s="289"/>
      <c r="P591" s="289"/>
      <c r="Q591" s="289"/>
      <c r="R591" s="289"/>
      <c r="S591" s="289"/>
      <c r="T591" s="289"/>
      <c r="U591" s="289"/>
      <c r="V591" s="289"/>
      <c r="W591" s="289"/>
      <c r="X591" s="289"/>
      <c r="Y591" s="403"/>
      <c r="Z591" s="416"/>
      <c r="AA591" s="416"/>
      <c r="AB591" s="416"/>
      <c r="AC591" s="416"/>
      <c r="AD591" s="416"/>
      <c r="AE591" s="416"/>
      <c r="AF591" s="416"/>
      <c r="AG591" s="416"/>
      <c r="AH591" s="416"/>
      <c r="AI591" s="416"/>
      <c r="AJ591" s="416"/>
      <c r="AK591" s="416"/>
      <c r="AL591" s="416"/>
      <c r="AM591" s="304"/>
    </row>
    <row r="592" spans="1:39" ht="16" hidden="1" outlineLevel="1">
      <c r="A592" s="523"/>
      <c r="B592" s="419"/>
      <c r="C592" s="289"/>
      <c r="D592" s="293"/>
      <c r="E592" s="293"/>
      <c r="F592" s="293"/>
      <c r="G592" s="293"/>
      <c r="H592" s="293"/>
      <c r="I592" s="293"/>
      <c r="J592" s="293"/>
      <c r="K592" s="293"/>
      <c r="L592" s="293"/>
      <c r="M592" s="293"/>
      <c r="N592" s="293"/>
      <c r="O592" s="293"/>
      <c r="P592" s="293"/>
      <c r="Q592" s="293"/>
      <c r="R592" s="293"/>
      <c r="S592" s="293"/>
      <c r="T592" s="293"/>
      <c r="U592" s="293"/>
      <c r="V592" s="293"/>
      <c r="W592" s="293"/>
      <c r="X592" s="293"/>
      <c r="Y592" s="417"/>
      <c r="Z592" s="401"/>
      <c r="AA592" s="401"/>
      <c r="AB592" s="401"/>
      <c r="AC592" s="401"/>
      <c r="AD592" s="401"/>
      <c r="AE592" s="401"/>
      <c r="AF592" s="406"/>
      <c r="AG592" s="406"/>
      <c r="AH592" s="406"/>
      <c r="AI592" s="406"/>
      <c r="AJ592" s="406"/>
      <c r="AK592" s="406"/>
      <c r="AL592" s="406"/>
      <c r="AM592" s="294"/>
    </row>
    <row r="593" spans="1:39" ht="16" hidden="1" outlineLevel="1">
      <c r="A593" s="523"/>
      <c r="B593" s="422"/>
      <c r="C593" s="289"/>
      <c r="D593" s="293"/>
      <c r="E593" s="293"/>
      <c r="F593" s="293"/>
      <c r="G593" s="293"/>
      <c r="H593" s="293"/>
      <c r="I593" s="293"/>
      <c r="J593" s="293"/>
      <c r="K593" s="293"/>
      <c r="L593" s="293"/>
      <c r="M593" s="293"/>
      <c r="N593" s="293"/>
      <c r="O593" s="293"/>
      <c r="P593" s="293"/>
      <c r="Q593" s="293"/>
      <c r="R593" s="293"/>
      <c r="S593" s="293"/>
      <c r="T593" s="293"/>
      <c r="U593" s="293"/>
      <c r="V593" s="293"/>
      <c r="W593" s="293"/>
      <c r="X593" s="293"/>
      <c r="Y593" s="402"/>
      <c r="Z593" s="402"/>
      <c r="AA593" s="402"/>
      <c r="AB593" s="402"/>
      <c r="AC593" s="402"/>
      <c r="AD593" s="402"/>
      <c r="AE593" s="402"/>
      <c r="AF593" s="402"/>
      <c r="AG593" s="402"/>
      <c r="AH593" s="402"/>
      <c r="AI593" s="402"/>
      <c r="AJ593" s="402"/>
      <c r="AK593" s="402"/>
      <c r="AL593" s="402"/>
      <c r="AM593" s="304"/>
    </row>
    <row r="594" spans="1:39" ht="16" hidden="1" outlineLevel="1">
      <c r="A594" s="523"/>
      <c r="B594" s="422"/>
      <c r="C594" s="289"/>
      <c r="D594" s="289"/>
      <c r="E594" s="289"/>
      <c r="F594" s="289"/>
      <c r="G594" s="289"/>
      <c r="H594" s="289"/>
      <c r="I594" s="289"/>
      <c r="J594" s="289"/>
      <c r="K594" s="289"/>
      <c r="L594" s="289"/>
      <c r="M594" s="289"/>
      <c r="N594" s="289"/>
      <c r="O594" s="289"/>
      <c r="P594" s="289"/>
      <c r="Q594" s="289"/>
      <c r="R594" s="289"/>
      <c r="S594" s="289"/>
      <c r="T594" s="289"/>
      <c r="U594" s="289"/>
      <c r="V594" s="289"/>
      <c r="W594" s="289"/>
      <c r="X594" s="289"/>
      <c r="Y594" s="403"/>
      <c r="Z594" s="416"/>
      <c r="AA594" s="416"/>
      <c r="AB594" s="416"/>
      <c r="AC594" s="416"/>
      <c r="AD594" s="416"/>
      <c r="AE594" s="416"/>
      <c r="AF594" s="416"/>
      <c r="AG594" s="416"/>
      <c r="AH594" s="416"/>
      <c r="AI594" s="416"/>
      <c r="AJ594" s="416"/>
      <c r="AK594" s="416"/>
      <c r="AL594" s="416"/>
      <c r="AM594" s="304"/>
    </row>
    <row r="595" spans="1:39" ht="16" hidden="1" outlineLevel="1">
      <c r="A595" s="523"/>
      <c r="B595" s="419"/>
      <c r="C595" s="289"/>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7"/>
      <c r="Z595" s="401"/>
      <c r="AA595" s="401"/>
      <c r="AB595" s="401"/>
      <c r="AC595" s="401"/>
      <c r="AD595" s="401"/>
      <c r="AE595" s="401"/>
      <c r="AF595" s="406"/>
      <c r="AG595" s="406"/>
      <c r="AH595" s="406"/>
      <c r="AI595" s="406"/>
      <c r="AJ595" s="406"/>
      <c r="AK595" s="406"/>
      <c r="AL595" s="406"/>
      <c r="AM595" s="294"/>
    </row>
    <row r="596" spans="1:39" ht="16" hidden="1" outlineLevel="1">
      <c r="A596" s="523"/>
      <c r="B596" s="422"/>
      <c r="C596" s="289"/>
      <c r="D596" s="293"/>
      <c r="E596" s="293"/>
      <c r="F596" s="293"/>
      <c r="G596" s="293"/>
      <c r="H596" s="293"/>
      <c r="I596" s="293"/>
      <c r="J596" s="293"/>
      <c r="K596" s="293"/>
      <c r="L596" s="293"/>
      <c r="M596" s="293"/>
      <c r="N596" s="293"/>
      <c r="O596" s="293"/>
      <c r="P596" s="293"/>
      <c r="Q596" s="293"/>
      <c r="R596" s="293"/>
      <c r="S596" s="293"/>
      <c r="T596" s="293"/>
      <c r="U596" s="293"/>
      <c r="V596" s="293"/>
      <c r="W596" s="293"/>
      <c r="X596" s="293"/>
      <c r="Y596" s="402"/>
      <c r="Z596" s="402"/>
      <c r="AA596" s="402"/>
      <c r="AB596" s="402"/>
      <c r="AC596" s="402"/>
      <c r="AD596" s="402"/>
      <c r="AE596" s="402"/>
      <c r="AF596" s="402"/>
      <c r="AG596" s="402"/>
      <c r="AH596" s="402"/>
      <c r="AI596" s="402"/>
      <c r="AJ596" s="402"/>
      <c r="AK596" s="402"/>
      <c r="AL596" s="402"/>
      <c r="AM596" s="304"/>
    </row>
    <row r="597" spans="1:39" ht="16" hidden="1" outlineLevel="1">
      <c r="A597" s="523"/>
      <c r="B597" s="422"/>
      <c r="C597" s="289"/>
      <c r="D597" s="289"/>
      <c r="E597" s="289"/>
      <c r="F597" s="289"/>
      <c r="G597" s="289"/>
      <c r="H597" s="289"/>
      <c r="I597" s="289"/>
      <c r="J597" s="289"/>
      <c r="K597" s="289"/>
      <c r="L597" s="289"/>
      <c r="M597" s="289"/>
      <c r="N597" s="289"/>
      <c r="O597" s="289"/>
      <c r="P597" s="289"/>
      <c r="Q597" s="289"/>
      <c r="R597" s="289"/>
      <c r="S597" s="289"/>
      <c r="T597" s="289"/>
      <c r="U597" s="289"/>
      <c r="V597" s="289"/>
      <c r="W597" s="289"/>
      <c r="X597" s="289"/>
      <c r="Y597" s="403"/>
      <c r="Z597" s="416"/>
      <c r="AA597" s="416"/>
      <c r="AB597" s="416"/>
      <c r="AC597" s="416"/>
      <c r="AD597" s="416"/>
      <c r="AE597" s="416"/>
      <c r="AF597" s="416"/>
      <c r="AG597" s="416"/>
      <c r="AH597" s="416"/>
      <c r="AI597" s="416"/>
      <c r="AJ597" s="416"/>
      <c r="AK597" s="416"/>
      <c r="AL597" s="416"/>
      <c r="AM597" s="304"/>
    </row>
    <row r="598" spans="1:39" ht="34" outlineLevel="1">
      <c r="A598" s="523">
        <v>30</v>
      </c>
      <c r="B598" s="419" t="s">
        <v>114</v>
      </c>
      <c r="C598" s="289" t="s">
        <v>17</v>
      </c>
      <c r="D598" s="293">
        <v>195975</v>
      </c>
      <c r="E598" s="293">
        <v>195975</v>
      </c>
      <c r="F598" s="293">
        <v>195975</v>
      </c>
      <c r="G598" s="293">
        <v>195975</v>
      </c>
      <c r="H598" s="293">
        <v>195975</v>
      </c>
      <c r="I598" s="293">
        <v>195975</v>
      </c>
      <c r="J598" s="293">
        <v>195975</v>
      </c>
      <c r="K598" s="293">
        <v>195975</v>
      </c>
      <c r="L598" s="293">
        <v>195975</v>
      </c>
      <c r="M598" s="293">
        <v>195975</v>
      </c>
      <c r="N598" s="293">
        <v>12</v>
      </c>
      <c r="O598" s="293">
        <v>21</v>
      </c>
      <c r="P598" s="293">
        <v>21</v>
      </c>
      <c r="Q598" s="293">
        <v>21</v>
      </c>
      <c r="R598" s="293">
        <v>21</v>
      </c>
      <c r="S598" s="293">
        <v>21</v>
      </c>
      <c r="T598" s="293">
        <v>21</v>
      </c>
      <c r="U598" s="293">
        <v>21</v>
      </c>
      <c r="V598" s="293">
        <v>21</v>
      </c>
      <c r="W598" s="293">
        <v>21</v>
      </c>
      <c r="X598" s="293">
        <v>21</v>
      </c>
      <c r="Y598" s="758"/>
      <c r="Z598" s="758"/>
      <c r="AA598" s="758">
        <v>1</v>
      </c>
      <c r="AB598" s="401"/>
      <c r="AC598" s="401"/>
      <c r="AD598" s="401"/>
      <c r="AE598" s="401"/>
      <c r="AF598" s="406"/>
      <c r="AG598" s="406"/>
      <c r="AH598" s="406"/>
      <c r="AI598" s="406"/>
      <c r="AJ598" s="406"/>
      <c r="AK598" s="406"/>
      <c r="AL598" s="406"/>
      <c r="AM598" s="294">
        <f>SUM(Y598:AL598)</f>
        <v>1</v>
      </c>
    </row>
    <row r="599" spans="1:39" ht="16" outlineLevel="1">
      <c r="A599" s="523"/>
      <c r="B599" s="422" t="s">
        <v>294</v>
      </c>
      <c r="C599" s="289" t="s">
        <v>155</v>
      </c>
      <c r="D599" s="293"/>
      <c r="E599" s="293"/>
      <c r="F599" s="293"/>
      <c r="G599" s="293"/>
      <c r="H599" s="293"/>
      <c r="I599" s="293"/>
      <c r="J599" s="293"/>
      <c r="K599" s="293"/>
      <c r="L599" s="293"/>
      <c r="M599" s="293"/>
      <c r="N599" s="293">
        <v>12</v>
      </c>
      <c r="O599" s="293"/>
      <c r="P599" s="293"/>
      <c r="Q599" s="293"/>
      <c r="R599" s="293"/>
      <c r="S599" s="293"/>
      <c r="T599" s="293"/>
      <c r="U599" s="293"/>
      <c r="V599" s="293"/>
      <c r="W599" s="293"/>
      <c r="X599" s="293"/>
      <c r="Y599" s="753">
        <f t="shared" ref="Y599:AA599" si="259">Y598</f>
        <v>0</v>
      </c>
      <c r="Z599" s="753">
        <f t="shared" si="259"/>
        <v>0</v>
      </c>
      <c r="AA599" s="753">
        <f t="shared" si="259"/>
        <v>1</v>
      </c>
      <c r="AB599" s="402">
        <f t="shared" ref="AB599" si="260">AB598</f>
        <v>0</v>
      </c>
      <c r="AC599" s="402">
        <f t="shared" ref="AC599" si="261">AC598</f>
        <v>0</v>
      </c>
      <c r="AD599" s="402">
        <f t="shared" ref="AD599" si="262">AD598</f>
        <v>0</v>
      </c>
      <c r="AE599" s="402">
        <f t="shared" ref="AE599" si="263">AE598</f>
        <v>0</v>
      </c>
      <c r="AF599" s="402">
        <f t="shared" ref="AF599" si="264">AF598</f>
        <v>0</v>
      </c>
      <c r="AG599" s="402">
        <f t="shared" ref="AG599" si="265">AG598</f>
        <v>0</v>
      </c>
      <c r="AH599" s="402">
        <f t="shared" ref="AH599" si="266">AH598</f>
        <v>0</v>
      </c>
      <c r="AI599" s="402">
        <f t="shared" ref="AI599" si="267">AI598</f>
        <v>0</v>
      </c>
      <c r="AJ599" s="402">
        <f t="shared" ref="AJ599" si="268">AJ598</f>
        <v>0</v>
      </c>
      <c r="AK599" s="402">
        <f t="shared" ref="AK599" si="269">AK598</f>
        <v>0</v>
      </c>
      <c r="AL599" s="402">
        <f t="shared" ref="AL599" si="270">AL598</f>
        <v>0</v>
      </c>
      <c r="AM599" s="304"/>
    </row>
    <row r="600" spans="1:39" ht="16" hidden="1" outlineLevel="1">
      <c r="A600" s="523"/>
      <c r="B600" s="422"/>
      <c r="C600" s="289"/>
      <c r="D600" s="289"/>
      <c r="E600" s="289"/>
      <c r="F600" s="289"/>
      <c r="G600" s="289"/>
      <c r="H600" s="289"/>
      <c r="I600" s="289"/>
      <c r="J600" s="289"/>
      <c r="K600" s="289"/>
      <c r="L600" s="289"/>
      <c r="M600" s="289"/>
      <c r="N600" s="289"/>
      <c r="O600" s="289"/>
      <c r="P600" s="289"/>
      <c r="Q600" s="289"/>
      <c r="R600" s="289"/>
      <c r="S600" s="289"/>
      <c r="T600" s="289"/>
      <c r="U600" s="289"/>
      <c r="V600" s="289"/>
      <c r="W600" s="289"/>
      <c r="X600" s="289"/>
      <c r="Y600" s="403"/>
      <c r="Z600" s="416"/>
      <c r="AA600" s="416"/>
      <c r="AB600" s="416"/>
      <c r="AC600" s="416"/>
      <c r="AD600" s="416"/>
      <c r="AE600" s="416"/>
      <c r="AF600" s="416"/>
      <c r="AG600" s="416"/>
      <c r="AH600" s="416"/>
      <c r="AI600" s="416"/>
      <c r="AJ600" s="416"/>
      <c r="AK600" s="416"/>
      <c r="AL600" s="416"/>
      <c r="AM600" s="304"/>
    </row>
    <row r="601" spans="1:39" ht="16" hidden="1" outlineLevel="1">
      <c r="A601" s="523"/>
      <c r="B601" s="419"/>
      <c r="C601" s="289"/>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17"/>
      <c r="Z601" s="401"/>
      <c r="AA601" s="401"/>
      <c r="AB601" s="401"/>
      <c r="AC601" s="401"/>
      <c r="AD601" s="401"/>
      <c r="AE601" s="401"/>
      <c r="AF601" s="406"/>
      <c r="AG601" s="406"/>
      <c r="AH601" s="406"/>
      <c r="AI601" s="406"/>
      <c r="AJ601" s="406"/>
      <c r="AK601" s="406"/>
      <c r="AL601" s="406"/>
      <c r="AM601" s="294"/>
    </row>
    <row r="602" spans="1:39" ht="16" hidden="1" outlineLevel="1">
      <c r="A602" s="523"/>
      <c r="B602" s="422"/>
      <c r="C602" s="289"/>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402"/>
      <c r="Z602" s="402"/>
      <c r="AA602" s="402"/>
      <c r="AB602" s="402"/>
      <c r="AC602" s="402"/>
      <c r="AD602" s="402"/>
      <c r="AE602" s="402"/>
      <c r="AF602" s="402"/>
      <c r="AG602" s="402"/>
      <c r="AH602" s="402"/>
      <c r="AI602" s="402"/>
      <c r="AJ602" s="402"/>
      <c r="AK602" s="402"/>
      <c r="AL602" s="402"/>
      <c r="AM602" s="304"/>
    </row>
    <row r="603" spans="1:39" ht="16" hidden="1" outlineLevel="1">
      <c r="A603" s="523"/>
      <c r="B603" s="419"/>
      <c r="C603" s="289"/>
      <c r="D603" s="289"/>
      <c r="E603" s="289"/>
      <c r="F603" s="289"/>
      <c r="G603" s="289"/>
      <c r="H603" s="289"/>
      <c r="I603" s="289"/>
      <c r="J603" s="289"/>
      <c r="K603" s="289"/>
      <c r="L603" s="289"/>
      <c r="M603" s="289"/>
      <c r="N603" s="289"/>
      <c r="O603" s="289"/>
      <c r="P603" s="289"/>
      <c r="Q603" s="289"/>
      <c r="R603" s="289"/>
      <c r="S603" s="289"/>
      <c r="T603" s="289"/>
      <c r="U603" s="289"/>
      <c r="V603" s="289"/>
      <c r="W603" s="289"/>
      <c r="X603" s="289"/>
      <c r="Y603" s="403"/>
      <c r="Z603" s="416"/>
      <c r="AA603" s="416"/>
      <c r="AB603" s="416"/>
      <c r="AC603" s="416"/>
      <c r="AD603" s="416"/>
      <c r="AE603" s="416"/>
      <c r="AF603" s="416"/>
      <c r="AG603" s="416"/>
      <c r="AH603" s="416"/>
      <c r="AI603" s="416"/>
      <c r="AJ603" s="416"/>
      <c r="AK603" s="416"/>
      <c r="AL603" s="416"/>
      <c r="AM603" s="304"/>
    </row>
    <row r="604" spans="1:39" ht="16" hidden="1" outlineLevel="1">
      <c r="A604" s="523"/>
      <c r="B604" s="419"/>
      <c r="C604" s="289"/>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17"/>
      <c r="Z604" s="401"/>
      <c r="AA604" s="401"/>
      <c r="AB604" s="401"/>
      <c r="AC604" s="401"/>
      <c r="AD604" s="401"/>
      <c r="AE604" s="401"/>
      <c r="AF604" s="406"/>
      <c r="AG604" s="406"/>
      <c r="AH604" s="406"/>
      <c r="AI604" s="406"/>
      <c r="AJ604" s="406"/>
      <c r="AK604" s="406"/>
      <c r="AL604" s="406"/>
      <c r="AM604" s="294"/>
    </row>
    <row r="605" spans="1:39" ht="16" hidden="1" outlineLevel="1">
      <c r="A605" s="523"/>
      <c r="B605" s="422"/>
      <c r="C605" s="289"/>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02"/>
      <c r="Z605" s="402"/>
      <c r="AA605" s="402"/>
      <c r="AB605" s="402"/>
      <c r="AC605" s="402"/>
      <c r="AD605" s="402"/>
      <c r="AE605" s="402"/>
      <c r="AF605" s="402"/>
      <c r="AG605" s="402"/>
      <c r="AH605" s="402"/>
      <c r="AI605" s="402"/>
      <c r="AJ605" s="402"/>
      <c r="AK605" s="402"/>
      <c r="AL605" s="402"/>
      <c r="AM605" s="304"/>
    </row>
    <row r="606" spans="1:39" ht="16" outlineLevel="1">
      <c r="A606" s="523"/>
      <c r="B606" s="419"/>
      <c r="C606" s="289"/>
      <c r="D606" s="289"/>
      <c r="E606" s="289"/>
      <c r="F606" s="289"/>
      <c r="G606" s="289"/>
      <c r="H606" s="289"/>
      <c r="I606" s="289"/>
      <c r="J606" s="289"/>
      <c r="K606" s="289"/>
      <c r="L606" s="289"/>
      <c r="M606" s="289"/>
      <c r="N606" s="289"/>
      <c r="O606" s="289"/>
      <c r="P606" s="289"/>
      <c r="Q606" s="289"/>
      <c r="R606" s="289"/>
      <c r="S606" s="289"/>
      <c r="T606" s="289"/>
      <c r="U606" s="289"/>
      <c r="V606" s="289"/>
      <c r="W606" s="289"/>
      <c r="X606" s="289"/>
      <c r="Y606" s="403"/>
      <c r="Z606" s="416"/>
      <c r="AA606" s="416"/>
      <c r="AB606" s="416"/>
      <c r="AC606" s="416"/>
      <c r="AD606" s="416"/>
      <c r="AE606" s="416"/>
      <c r="AF606" s="416"/>
      <c r="AG606" s="416"/>
      <c r="AH606" s="416"/>
      <c r="AI606" s="416"/>
      <c r="AJ606" s="416"/>
      <c r="AK606" s="416"/>
      <c r="AL606" s="416"/>
      <c r="AM606" s="304"/>
    </row>
    <row r="607" spans="1:39" ht="16" outlineLevel="1">
      <c r="A607" s="523"/>
      <c r="B607" s="495" t="s">
        <v>481</v>
      </c>
      <c r="C607" s="289"/>
      <c r="D607" s="289"/>
      <c r="E607" s="289"/>
      <c r="F607" s="289"/>
      <c r="G607" s="289"/>
      <c r="H607" s="289"/>
      <c r="I607" s="289"/>
      <c r="J607" s="289"/>
      <c r="K607" s="289"/>
      <c r="L607" s="289"/>
      <c r="M607" s="289"/>
      <c r="N607" s="289"/>
      <c r="O607" s="289"/>
      <c r="P607" s="289"/>
      <c r="Q607" s="289"/>
      <c r="R607" s="289"/>
      <c r="S607" s="289"/>
      <c r="T607" s="289"/>
      <c r="U607" s="289"/>
      <c r="V607" s="289"/>
      <c r="W607" s="289"/>
      <c r="X607" s="289"/>
      <c r="Y607" s="403"/>
      <c r="Z607" s="416"/>
      <c r="AA607" s="416"/>
      <c r="AB607" s="416"/>
      <c r="AC607" s="416"/>
      <c r="AD607" s="416"/>
      <c r="AE607" s="416"/>
      <c r="AF607" s="416"/>
      <c r="AG607" s="416"/>
      <c r="AH607" s="416"/>
      <c r="AI607" s="416"/>
      <c r="AJ607" s="416"/>
      <c r="AK607" s="416"/>
      <c r="AL607" s="416"/>
      <c r="AM607" s="304"/>
    </row>
    <row r="608" spans="1:39" ht="17" outlineLevel="1">
      <c r="A608" s="523">
        <v>33</v>
      </c>
      <c r="B608" s="419" t="s">
        <v>740</v>
      </c>
      <c r="C608" s="289" t="s">
        <v>17</v>
      </c>
      <c r="D608" s="293">
        <v>191794</v>
      </c>
      <c r="E608" s="293">
        <v>191794</v>
      </c>
      <c r="F608" s="293">
        <v>191794</v>
      </c>
      <c r="G608" s="293">
        <v>191794</v>
      </c>
      <c r="H608" s="293">
        <v>191794</v>
      </c>
      <c r="I608" s="293">
        <v>191794</v>
      </c>
      <c r="J608" s="293">
        <v>191794</v>
      </c>
      <c r="K608" s="293">
        <v>191794</v>
      </c>
      <c r="L608" s="293">
        <v>191794</v>
      </c>
      <c r="M608" s="293">
        <v>191794</v>
      </c>
      <c r="N608" s="293">
        <v>0</v>
      </c>
      <c r="O608" s="293">
        <v>30</v>
      </c>
      <c r="P608" s="293">
        <v>30</v>
      </c>
      <c r="Q608" s="293">
        <v>30</v>
      </c>
      <c r="R608" s="293">
        <v>30</v>
      </c>
      <c r="S608" s="293">
        <v>30</v>
      </c>
      <c r="T608" s="293">
        <v>30</v>
      </c>
      <c r="U608" s="293">
        <v>30</v>
      </c>
      <c r="V608" s="293">
        <v>30</v>
      </c>
      <c r="W608" s="293">
        <v>30</v>
      </c>
      <c r="X608" s="293">
        <v>30</v>
      </c>
      <c r="Y608" s="758">
        <v>1</v>
      </c>
      <c r="Z608" s="401"/>
      <c r="AA608" s="401"/>
      <c r="AB608" s="401"/>
      <c r="AC608" s="401"/>
      <c r="AD608" s="401"/>
      <c r="AE608" s="401"/>
      <c r="AF608" s="406"/>
      <c r="AG608" s="406"/>
      <c r="AH608" s="406"/>
      <c r="AI608" s="406"/>
      <c r="AJ608" s="406"/>
      <c r="AK608" s="406"/>
      <c r="AL608" s="406"/>
      <c r="AM608" s="294">
        <f>SUM(Y608:AL608)</f>
        <v>1</v>
      </c>
    </row>
    <row r="609" spans="1:39" ht="16" outlineLevel="1">
      <c r="A609" s="523"/>
      <c r="B609" s="422" t="s">
        <v>294</v>
      </c>
      <c r="C609" s="289" t="s">
        <v>155</v>
      </c>
      <c r="D609" s="293"/>
      <c r="E609" s="293"/>
      <c r="F609" s="293"/>
      <c r="G609" s="293"/>
      <c r="H609" s="293"/>
      <c r="I609" s="293"/>
      <c r="J609" s="293"/>
      <c r="K609" s="293"/>
      <c r="L609" s="293"/>
      <c r="M609" s="293"/>
      <c r="N609" s="293">
        <v>0</v>
      </c>
      <c r="O609" s="293"/>
      <c r="P609" s="293"/>
      <c r="Q609" s="293"/>
      <c r="R609" s="293"/>
      <c r="S609" s="293"/>
      <c r="T609" s="293"/>
      <c r="U609" s="293"/>
      <c r="V609" s="293"/>
      <c r="W609" s="293"/>
      <c r="X609" s="293"/>
      <c r="Y609" s="753">
        <f t="shared" ref="Y609" si="271">Y608</f>
        <v>1</v>
      </c>
      <c r="Z609" s="402">
        <f t="shared" ref="Z609" si="272">Z608</f>
        <v>0</v>
      </c>
      <c r="AA609" s="402">
        <f t="shared" ref="AA609" si="273">AA608</f>
        <v>0</v>
      </c>
      <c r="AB609" s="402">
        <f t="shared" ref="AB609" si="274">AB608</f>
        <v>0</v>
      </c>
      <c r="AC609" s="402">
        <f t="shared" ref="AC609" si="275">AC608</f>
        <v>0</v>
      </c>
      <c r="AD609" s="402">
        <f t="shared" ref="AD609" si="276">AD608</f>
        <v>0</v>
      </c>
      <c r="AE609" s="402">
        <f t="shared" ref="AE609" si="277">AE608</f>
        <v>0</v>
      </c>
      <c r="AF609" s="402">
        <f t="shared" ref="AF609" si="278">AF608</f>
        <v>0</v>
      </c>
      <c r="AG609" s="402">
        <f t="shared" ref="AG609" si="279">AG608</f>
        <v>0</v>
      </c>
      <c r="AH609" s="402">
        <f t="shared" ref="AH609" si="280">AH608</f>
        <v>0</v>
      </c>
      <c r="AI609" s="402">
        <f t="shared" ref="AI609" si="281">AI608</f>
        <v>0</v>
      </c>
      <c r="AJ609" s="402">
        <f t="shared" ref="AJ609" si="282">AJ608</f>
        <v>0</v>
      </c>
      <c r="AK609" s="402">
        <f t="shared" ref="AK609" si="283">AK608</f>
        <v>0</v>
      </c>
      <c r="AL609" s="402">
        <f t="shared" ref="AL609" si="284">AL608</f>
        <v>0</v>
      </c>
      <c r="AM609" s="304"/>
    </row>
    <row r="610" spans="1:39" ht="16" hidden="1" outlineLevel="1">
      <c r="A610" s="523"/>
      <c r="B610" s="419"/>
      <c r="C610" s="289"/>
      <c r="D610" s="289"/>
      <c r="E610" s="289"/>
      <c r="F610" s="289"/>
      <c r="G610" s="289"/>
      <c r="H610" s="289"/>
      <c r="I610" s="289"/>
      <c r="J610" s="289"/>
      <c r="K610" s="289"/>
      <c r="L610" s="289"/>
      <c r="M610" s="289"/>
      <c r="N610" s="289"/>
      <c r="O610" s="289"/>
      <c r="P610" s="289"/>
      <c r="Q610" s="289"/>
      <c r="R610" s="289"/>
      <c r="S610" s="289"/>
      <c r="T610" s="289"/>
      <c r="U610" s="289"/>
      <c r="V610" s="289"/>
      <c r="W610" s="289"/>
      <c r="X610" s="289"/>
      <c r="Y610" s="403"/>
      <c r="Z610" s="416"/>
      <c r="AA610" s="416"/>
      <c r="AB610" s="416"/>
      <c r="AC610" s="416"/>
      <c r="AD610" s="416"/>
      <c r="AE610" s="416"/>
      <c r="AF610" s="416"/>
      <c r="AG610" s="416"/>
      <c r="AH610" s="416"/>
      <c r="AI610" s="416"/>
      <c r="AJ610" s="416"/>
      <c r="AK610" s="416"/>
      <c r="AL610" s="416"/>
      <c r="AM610" s="304"/>
    </row>
    <row r="611" spans="1:39" ht="16" hidden="1" outlineLevel="1">
      <c r="A611" s="523"/>
      <c r="B611" s="419"/>
      <c r="C611" s="289"/>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7"/>
      <c r="Z611" s="401"/>
      <c r="AA611" s="401"/>
      <c r="AB611" s="401"/>
      <c r="AC611" s="401"/>
      <c r="AD611" s="401"/>
      <c r="AE611" s="401"/>
      <c r="AF611" s="406"/>
      <c r="AG611" s="406"/>
      <c r="AH611" s="406"/>
      <c r="AI611" s="406"/>
      <c r="AJ611" s="406"/>
      <c r="AK611" s="406"/>
      <c r="AL611" s="406"/>
      <c r="AM611" s="294"/>
    </row>
    <row r="612" spans="1:39" ht="16" hidden="1" outlineLevel="1">
      <c r="A612" s="523"/>
      <c r="B612" s="422"/>
      <c r="C612" s="289"/>
      <c r="D612" s="293"/>
      <c r="E612" s="293"/>
      <c r="F612" s="293"/>
      <c r="G612" s="293"/>
      <c r="H612" s="293"/>
      <c r="I612" s="293"/>
      <c r="J612" s="293"/>
      <c r="K612" s="293"/>
      <c r="L612" s="293"/>
      <c r="M612" s="293"/>
      <c r="N612" s="293"/>
      <c r="O612" s="293"/>
      <c r="P612" s="293"/>
      <c r="Q612" s="293"/>
      <c r="R612" s="293"/>
      <c r="S612" s="293"/>
      <c r="T612" s="293"/>
      <c r="U612" s="293"/>
      <c r="V612" s="293"/>
      <c r="W612" s="293"/>
      <c r="X612" s="293"/>
      <c r="Y612" s="402"/>
      <c r="Z612" s="402"/>
      <c r="AA612" s="402"/>
      <c r="AB612" s="402"/>
      <c r="AC612" s="402"/>
      <c r="AD612" s="402"/>
      <c r="AE612" s="402"/>
      <c r="AF612" s="402"/>
      <c r="AG612" s="402"/>
      <c r="AH612" s="402"/>
      <c r="AI612" s="402"/>
      <c r="AJ612" s="402"/>
      <c r="AK612" s="402"/>
      <c r="AL612" s="402"/>
      <c r="AM612" s="304"/>
    </row>
    <row r="613" spans="1:39" ht="16" hidden="1" outlineLevel="1">
      <c r="A613" s="523"/>
      <c r="B613" s="419"/>
      <c r="C613" s="289"/>
      <c r="D613" s="289"/>
      <c r="E613" s="289"/>
      <c r="F613" s="289"/>
      <c r="G613" s="289"/>
      <c r="H613" s="289"/>
      <c r="I613" s="289"/>
      <c r="J613" s="289"/>
      <c r="K613" s="289"/>
      <c r="L613" s="289"/>
      <c r="M613" s="289"/>
      <c r="N613" s="289"/>
      <c r="O613" s="289"/>
      <c r="P613" s="289"/>
      <c r="Q613" s="289"/>
      <c r="R613" s="289"/>
      <c r="S613" s="289"/>
      <c r="T613" s="289"/>
      <c r="U613" s="289"/>
      <c r="V613" s="289"/>
      <c r="W613" s="289"/>
      <c r="X613" s="289"/>
      <c r="Y613" s="403"/>
      <c r="Z613" s="416"/>
      <c r="AA613" s="416"/>
      <c r="AB613" s="416"/>
      <c r="AC613" s="416"/>
      <c r="AD613" s="416"/>
      <c r="AE613" s="416"/>
      <c r="AF613" s="416"/>
      <c r="AG613" s="416"/>
      <c r="AH613" s="416"/>
      <c r="AI613" s="416"/>
      <c r="AJ613" s="416"/>
      <c r="AK613" s="416"/>
      <c r="AL613" s="416"/>
      <c r="AM613" s="304"/>
    </row>
    <row r="614" spans="1:39" ht="16" hidden="1" outlineLevel="1">
      <c r="A614" s="523"/>
      <c r="B614" s="419"/>
      <c r="C614" s="289"/>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417"/>
      <c r="Z614" s="401"/>
      <c r="AA614" s="401"/>
      <c r="AB614" s="401"/>
      <c r="AC614" s="401"/>
      <c r="AD614" s="401"/>
      <c r="AE614" s="401"/>
      <c r="AF614" s="406"/>
      <c r="AG614" s="406"/>
      <c r="AH614" s="406"/>
      <c r="AI614" s="406"/>
      <c r="AJ614" s="406"/>
      <c r="AK614" s="406"/>
      <c r="AL614" s="406"/>
      <c r="AM614" s="294"/>
    </row>
    <row r="615" spans="1:39" ht="16" hidden="1" outlineLevel="1">
      <c r="A615" s="523"/>
      <c r="B615" s="422"/>
      <c r="C615" s="289"/>
      <c r="D615" s="293"/>
      <c r="E615" s="293"/>
      <c r="F615" s="293"/>
      <c r="G615" s="293"/>
      <c r="H615" s="293"/>
      <c r="I615" s="293"/>
      <c r="J615" s="293"/>
      <c r="K615" s="293"/>
      <c r="L615" s="293"/>
      <c r="M615" s="293"/>
      <c r="N615" s="293"/>
      <c r="O615" s="293"/>
      <c r="P615" s="293"/>
      <c r="Q615" s="293"/>
      <c r="R615" s="293"/>
      <c r="S615" s="293"/>
      <c r="T615" s="293"/>
      <c r="U615" s="293"/>
      <c r="V615" s="293"/>
      <c r="W615" s="293"/>
      <c r="X615" s="293"/>
      <c r="Y615" s="402"/>
      <c r="Z615" s="402"/>
      <c r="AA615" s="402"/>
      <c r="AB615" s="402"/>
      <c r="AC615" s="402"/>
      <c r="AD615" s="402"/>
      <c r="AE615" s="402"/>
      <c r="AF615" s="402"/>
      <c r="AG615" s="402"/>
      <c r="AH615" s="402"/>
      <c r="AI615" s="402"/>
      <c r="AJ615" s="402"/>
      <c r="AK615" s="402"/>
      <c r="AL615" s="402"/>
      <c r="AM615" s="304"/>
    </row>
    <row r="616" spans="1:39" ht="16" outlineLevel="1">
      <c r="A616" s="523"/>
      <c r="B616" s="422"/>
      <c r="C616" s="289"/>
      <c r="D616" s="289"/>
      <c r="E616" s="289"/>
      <c r="F616" s="289"/>
      <c r="G616" s="289"/>
      <c r="H616" s="289"/>
      <c r="I616" s="289"/>
      <c r="J616" s="289"/>
      <c r="K616" s="289"/>
      <c r="L616" s="289"/>
      <c r="M616" s="289"/>
      <c r="N616" s="289"/>
      <c r="O616" s="289"/>
      <c r="P616" s="289"/>
      <c r="Q616" s="289"/>
      <c r="R616" s="289"/>
      <c r="S616" s="289"/>
      <c r="T616" s="289"/>
      <c r="U616" s="289"/>
      <c r="V616" s="289"/>
      <c r="W616" s="289"/>
      <c r="X616" s="289"/>
      <c r="Y616" s="403"/>
      <c r="Z616" s="416"/>
      <c r="AA616" s="416"/>
      <c r="AB616" s="416"/>
      <c r="AC616" s="416"/>
      <c r="AD616" s="416"/>
      <c r="AE616" s="416"/>
      <c r="AF616" s="416"/>
      <c r="AG616" s="416"/>
      <c r="AH616" s="416"/>
      <c r="AI616" s="416"/>
      <c r="AJ616" s="416"/>
      <c r="AK616" s="416"/>
      <c r="AL616" s="416"/>
      <c r="AM616" s="304"/>
    </row>
    <row r="617" spans="1:39" ht="16" outlineLevel="1">
      <c r="A617" s="523"/>
      <c r="B617" s="495" t="s">
        <v>482</v>
      </c>
      <c r="C617" s="289"/>
      <c r="D617" s="289"/>
      <c r="E617" s="289"/>
      <c r="F617" s="289"/>
      <c r="G617" s="289"/>
      <c r="H617" s="289"/>
      <c r="I617" s="289"/>
      <c r="J617" s="289"/>
      <c r="K617" s="289"/>
      <c r="L617" s="289"/>
      <c r="M617" s="289"/>
      <c r="N617" s="289"/>
      <c r="O617" s="289"/>
      <c r="P617" s="289"/>
      <c r="Q617" s="289"/>
      <c r="R617" s="289"/>
      <c r="S617" s="289"/>
      <c r="T617" s="289"/>
      <c r="U617" s="289"/>
      <c r="V617" s="289"/>
      <c r="W617" s="289"/>
      <c r="X617" s="289"/>
      <c r="Y617" s="403"/>
      <c r="Z617" s="416"/>
      <c r="AA617" s="416"/>
      <c r="AB617" s="416"/>
      <c r="AC617" s="416"/>
      <c r="AD617" s="416"/>
      <c r="AE617" s="416"/>
      <c r="AF617" s="416"/>
      <c r="AG617" s="416"/>
      <c r="AH617" s="416"/>
      <c r="AI617" s="416"/>
      <c r="AJ617" s="416"/>
      <c r="AK617" s="416"/>
      <c r="AL617" s="416"/>
      <c r="AM617" s="304"/>
    </row>
    <row r="618" spans="1:39" ht="17" outlineLevel="1">
      <c r="A618" s="523">
        <v>36</v>
      </c>
      <c r="B618" s="419" t="s">
        <v>741</v>
      </c>
      <c r="C618" s="289" t="s">
        <v>17</v>
      </c>
      <c r="D618" s="293">
        <v>82041</v>
      </c>
      <c r="E618" s="293">
        <v>82041</v>
      </c>
      <c r="F618" s="293">
        <v>82041</v>
      </c>
      <c r="G618" s="293">
        <v>82041</v>
      </c>
      <c r="H618" s="293">
        <v>81330</v>
      </c>
      <c r="I618" s="293">
        <v>80661</v>
      </c>
      <c r="J618" s="293">
        <v>80661</v>
      </c>
      <c r="K618" s="293">
        <v>80661</v>
      </c>
      <c r="L618" s="293">
        <v>80661</v>
      </c>
      <c r="M618" s="293">
        <v>80661</v>
      </c>
      <c r="N618" s="293">
        <v>0</v>
      </c>
      <c r="O618" s="293">
        <v>14</v>
      </c>
      <c r="P618" s="293">
        <v>14</v>
      </c>
      <c r="Q618" s="293">
        <v>14</v>
      </c>
      <c r="R618" s="293">
        <v>14</v>
      </c>
      <c r="S618" s="293">
        <v>14</v>
      </c>
      <c r="T618" s="293">
        <v>14</v>
      </c>
      <c r="U618" s="293">
        <v>14</v>
      </c>
      <c r="V618" s="293">
        <v>14</v>
      </c>
      <c r="W618" s="293">
        <v>14</v>
      </c>
      <c r="X618" s="293">
        <v>14</v>
      </c>
      <c r="Y618" s="758">
        <v>1</v>
      </c>
      <c r="Z618" s="401"/>
      <c r="AA618" s="401"/>
      <c r="AB618" s="401"/>
      <c r="AC618" s="401"/>
      <c r="AD618" s="401"/>
      <c r="AE618" s="401"/>
      <c r="AF618" s="406"/>
      <c r="AG618" s="406"/>
      <c r="AH618" s="406"/>
      <c r="AI618" s="406"/>
      <c r="AJ618" s="406"/>
      <c r="AK618" s="406"/>
      <c r="AL618" s="406"/>
      <c r="AM618" s="294">
        <f>SUM(Y618:AL618)</f>
        <v>1</v>
      </c>
    </row>
    <row r="619" spans="1:39" ht="16" outlineLevel="1">
      <c r="A619" s="523"/>
      <c r="B619" s="422" t="s">
        <v>294</v>
      </c>
      <c r="C619" s="289" t="s">
        <v>155</v>
      </c>
      <c r="D619" s="293"/>
      <c r="E619" s="293"/>
      <c r="F619" s="293"/>
      <c r="G619" s="293"/>
      <c r="H619" s="293"/>
      <c r="I619" s="293"/>
      <c r="J619" s="293"/>
      <c r="K619" s="293"/>
      <c r="L619" s="293"/>
      <c r="M619" s="293"/>
      <c r="N619" s="293">
        <v>0</v>
      </c>
      <c r="O619" s="293"/>
      <c r="P619" s="293"/>
      <c r="Q619" s="293"/>
      <c r="R619" s="293"/>
      <c r="S619" s="293"/>
      <c r="T619" s="293"/>
      <c r="U619" s="293"/>
      <c r="V619" s="293"/>
      <c r="W619" s="293"/>
      <c r="X619" s="293"/>
      <c r="Y619" s="753">
        <f t="shared" ref="Y619" si="285">Y618</f>
        <v>1</v>
      </c>
      <c r="Z619" s="402">
        <f t="shared" ref="Z619" si="286">Z618</f>
        <v>0</v>
      </c>
      <c r="AA619" s="402">
        <f t="shared" ref="AA619" si="287">AA618</f>
        <v>0</v>
      </c>
      <c r="AB619" s="402">
        <f t="shared" ref="AB619" si="288">AB618</f>
        <v>0</v>
      </c>
      <c r="AC619" s="402">
        <f t="shared" ref="AC619" si="289">AC618</f>
        <v>0</v>
      </c>
      <c r="AD619" s="402">
        <f t="shared" ref="AD619" si="290">AD618</f>
        <v>0</v>
      </c>
      <c r="AE619" s="402">
        <f t="shared" ref="AE619" si="291">AE618</f>
        <v>0</v>
      </c>
      <c r="AF619" s="402">
        <f t="shared" ref="AF619" si="292">AF618</f>
        <v>0</v>
      </c>
      <c r="AG619" s="402">
        <f t="shared" ref="AG619" si="293">AG618</f>
        <v>0</v>
      </c>
      <c r="AH619" s="402">
        <f t="shared" ref="AH619" si="294">AH618</f>
        <v>0</v>
      </c>
      <c r="AI619" s="402">
        <f t="shared" ref="AI619" si="295">AI618</f>
        <v>0</v>
      </c>
      <c r="AJ619" s="402">
        <f t="shared" ref="AJ619" si="296">AJ618</f>
        <v>0</v>
      </c>
      <c r="AK619" s="402">
        <f t="shared" ref="AK619" si="297">AK618</f>
        <v>0</v>
      </c>
      <c r="AL619" s="402">
        <f t="shared" ref="AL619" si="298">AL618</f>
        <v>0</v>
      </c>
      <c r="AM619" s="304"/>
    </row>
    <row r="620" spans="1:39" ht="16" outlineLevel="1">
      <c r="A620" s="523"/>
      <c r="B620" s="419"/>
      <c r="C620" s="289"/>
      <c r="D620" s="289"/>
      <c r="E620" s="289"/>
      <c r="F620" s="289"/>
      <c r="G620" s="289"/>
      <c r="H620" s="289"/>
      <c r="I620" s="289"/>
      <c r="J620" s="289"/>
      <c r="K620" s="289"/>
      <c r="L620" s="289"/>
      <c r="M620" s="289"/>
      <c r="N620" s="289"/>
      <c r="O620" s="289"/>
      <c r="P620" s="289"/>
      <c r="Q620" s="289"/>
      <c r="R620" s="289"/>
      <c r="S620" s="289"/>
      <c r="T620" s="289"/>
      <c r="U620" s="289"/>
      <c r="V620" s="289"/>
      <c r="W620" s="289"/>
      <c r="X620" s="289"/>
      <c r="Y620" s="403"/>
      <c r="Z620" s="416"/>
      <c r="AA620" s="416"/>
      <c r="AB620" s="416"/>
      <c r="AC620" s="416"/>
      <c r="AD620" s="416"/>
      <c r="AE620" s="416"/>
      <c r="AF620" s="416"/>
      <c r="AG620" s="416"/>
      <c r="AH620" s="416"/>
      <c r="AI620" s="416"/>
      <c r="AJ620" s="416"/>
      <c r="AK620" s="416"/>
      <c r="AL620" s="416"/>
      <c r="AM620" s="304"/>
    </row>
    <row r="621" spans="1:39" ht="16" hidden="1" outlineLevel="1">
      <c r="A621" s="523"/>
      <c r="B621" s="419"/>
      <c r="C621" s="289"/>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7"/>
      <c r="Z621" s="401"/>
      <c r="AA621" s="401"/>
      <c r="AB621" s="401"/>
      <c r="AC621" s="401"/>
      <c r="AD621" s="401"/>
      <c r="AE621" s="401"/>
      <c r="AF621" s="406"/>
      <c r="AG621" s="406"/>
      <c r="AH621" s="406"/>
      <c r="AI621" s="406"/>
      <c r="AJ621" s="406"/>
      <c r="AK621" s="406"/>
      <c r="AL621" s="406"/>
      <c r="AM621" s="294"/>
    </row>
    <row r="622" spans="1:39" ht="16" hidden="1" outlineLevel="1">
      <c r="A622" s="523"/>
      <c r="B622" s="422"/>
      <c r="C622" s="289"/>
      <c r="D622" s="293"/>
      <c r="E622" s="293"/>
      <c r="F622" s="293"/>
      <c r="G622" s="293"/>
      <c r="H622" s="293"/>
      <c r="I622" s="293"/>
      <c r="J622" s="293"/>
      <c r="K622" s="293"/>
      <c r="L622" s="293"/>
      <c r="M622" s="293"/>
      <c r="N622" s="293"/>
      <c r="O622" s="293"/>
      <c r="P622" s="293"/>
      <c r="Q622" s="293"/>
      <c r="R622" s="293"/>
      <c r="S622" s="293"/>
      <c r="T622" s="293"/>
      <c r="U622" s="293"/>
      <c r="V622" s="293"/>
      <c r="W622" s="293"/>
      <c r="X622" s="293"/>
      <c r="Y622" s="402"/>
      <c r="Z622" s="402"/>
      <c r="AA622" s="402"/>
      <c r="AB622" s="402"/>
      <c r="AC622" s="402"/>
      <c r="AD622" s="402"/>
      <c r="AE622" s="402"/>
      <c r="AF622" s="402"/>
      <c r="AG622" s="402"/>
      <c r="AH622" s="402"/>
      <c r="AI622" s="402"/>
      <c r="AJ622" s="402"/>
      <c r="AK622" s="402"/>
      <c r="AL622" s="402"/>
      <c r="AM622" s="304"/>
    </row>
    <row r="623" spans="1:39" ht="16" hidden="1" outlineLevel="1">
      <c r="A623" s="523"/>
      <c r="B623" s="419"/>
      <c r="C623" s="289"/>
      <c r="D623" s="289"/>
      <c r="E623" s="289"/>
      <c r="F623" s="289"/>
      <c r="G623" s="289"/>
      <c r="H623" s="289"/>
      <c r="I623" s="289"/>
      <c r="J623" s="289"/>
      <c r="K623" s="289"/>
      <c r="L623" s="289"/>
      <c r="M623" s="289"/>
      <c r="N623" s="289"/>
      <c r="O623" s="289"/>
      <c r="P623" s="289"/>
      <c r="Q623" s="289"/>
      <c r="R623" s="289"/>
      <c r="S623" s="289"/>
      <c r="T623" s="289"/>
      <c r="U623" s="289"/>
      <c r="V623" s="289"/>
      <c r="W623" s="289"/>
      <c r="X623" s="289"/>
      <c r="Y623" s="403"/>
      <c r="Z623" s="416"/>
      <c r="AA623" s="416"/>
      <c r="AB623" s="416"/>
      <c r="AC623" s="416"/>
      <c r="AD623" s="416"/>
      <c r="AE623" s="416"/>
      <c r="AF623" s="416"/>
      <c r="AG623" s="416"/>
      <c r="AH623" s="416"/>
      <c r="AI623" s="416"/>
      <c r="AJ623" s="416"/>
      <c r="AK623" s="416"/>
      <c r="AL623" s="416"/>
      <c r="AM623" s="304"/>
    </row>
    <row r="624" spans="1:39" ht="16" hidden="1" outlineLevel="1">
      <c r="A624" s="523"/>
      <c r="B624" s="419"/>
      <c r="C624" s="289"/>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7"/>
      <c r="Z624" s="401"/>
      <c r="AA624" s="401"/>
      <c r="AB624" s="401"/>
      <c r="AC624" s="401"/>
      <c r="AD624" s="401"/>
      <c r="AE624" s="401"/>
      <c r="AF624" s="406"/>
      <c r="AG624" s="406"/>
      <c r="AH624" s="406"/>
      <c r="AI624" s="406"/>
      <c r="AJ624" s="406"/>
      <c r="AK624" s="406"/>
      <c r="AL624" s="406"/>
      <c r="AM624" s="294"/>
    </row>
    <row r="625" spans="1:39" ht="16" hidden="1" outlineLevel="1">
      <c r="A625" s="523"/>
      <c r="B625" s="422"/>
      <c r="C625" s="289"/>
      <c r="D625" s="293"/>
      <c r="E625" s="293"/>
      <c r="F625" s="293"/>
      <c r="G625" s="293"/>
      <c r="H625" s="293"/>
      <c r="I625" s="293"/>
      <c r="J625" s="293"/>
      <c r="K625" s="293"/>
      <c r="L625" s="293"/>
      <c r="M625" s="293"/>
      <c r="N625" s="293"/>
      <c r="O625" s="293"/>
      <c r="P625" s="293"/>
      <c r="Q625" s="293"/>
      <c r="R625" s="293"/>
      <c r="S625" s="293"/>
      <c r="T625" s="293"/>
      <c r="U625" s="293"/>
      <c r="V625" s="293"/>
      <c r="W625" s="293"/>
      <c r="X625" s="293"/>
      <c r="Y625" s="402"/>
      <c r="Z625" s="402"/>
      <c r="AA625" s="402"/>
      <c r="AB625" s="402"/>
      <c r="AC625" s="402"/>
      <c r="AD625" s="402"/>
      <c r="AE625" s="402"/>
      <c r="AF625" s="402"/>
      <c r="AG625" s="402"/>
      <c r="AH625" s="402"/>
      <c r="AI625" s="402"/>
      <c r="AJ625" s="402"/>
      <c r="AK625" s="402"/>
      <c r="AL625" s="402"/>
      <c r="AM625" s="304"/>
    </row>
    <row r="626" spans="1:39" ht="16" hidden="1" outlineLevel="1">
      <c r="A626" s="523"/>
      <c r="B626" s="419"/>
      <c r="C626" s="289"/>
      <c r="D626" s="289"/>
      <c r="E626" s="289"/>
      <c r="F626" s="289"/>
      <c r="G626" s="289"/>
      <c r="H626" s="289"/>
      <c r="I626" s="289"/>
      <c r="J626" s="289"/>
      <c r="K626" s="289"/>
      <c r="L626" s="289"/>
      <c r="M626" s="289"/>
      <c r="N626" s="289"/>
      <c r="O626" s="289"/>
      <c r="P626" s="289"/>
      <c r="Q626" s="289"/>
      <c r="R626" s="289"/>
      <c r="S626" s="289"/>
      <c r="T626" s="289"/>
      <c r="U626" s="289"/>
      <c r="V626" s="289"/>
      <c r="W626" s="289"/>
      <c r="X626" s="289"/>
      <c r="Y626" s="403"/>
      <c r="Z626" s="416"/>
      <c r="AA626" s="416"/>
      <c r="AB626" s="416"/>
      <c r="AC626" s="416"/>
      <c r="AD626" s="416"/>
      <c r="AE626" s="416"/>
      <c r="AF626" s="416"/>
      <c r="AG626" s="416"/>
      <c r="AH626" s="416"/>
      <c r="AI626" s="416"/>
      <c r="AJ626" s="416"/>
      <c r="AK626" s="416"/>
      <c r="AL626" s="416"/>
      <c r="AM626" s="304"/>
    </row>
    <row r="627" spans="1:39" ht="16" hidden="1" outlineLevel="1">
      <c r="A627" s="523"/>
      <c r="B627" s="419"/>
      <c r="C627" s="289"/>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7"/>
      <c r="Z627" s="401"/>
      <c r="AA627" s="401"/>
      <c r="AB627" s="401"/>
      <c r="AC627" s="401"/>
      <c r="AD627" s="401"/>
      <c r="AE627" s="401"/>
      <c r="AF627" s="406"/>
      <c r="AG627" s="406"/>
      <c r="AH627" s="406"/>
      <c r="AI627" s="406"/>
      <c r="AJ627" s="406"/>
      <c r="AK627" s="406"/>
      <c r="AL627" s="406"/>
      <c r="AM627" s="294"/>
    </row>
    <row r="628" spans="1:39" ht="16" hidden="1" outlineLevel="1">
      <c r="A628" s="523"/>
      <c r="B628" s="422"/>
      <c r="C628" s="289"/>
      <c r="D628" s="293"/>
      <c r="E628" s="293"/>
      <c r="F628" s="293"/>
      <c r="G628" s="293"/>
      <c r="H628" s="293"/>
      <c r="I628" s="293"/>
      <c r="J628" s="293"/>
      <c r="K628" s="293"/>
      <c r="L628" s="293"/>
      <c r="M628" s="293"/>
      <c r="N628" s="293"/>
      <c r="O628" s="293"/>
      <c r="P628" s="293"/>
      <c r="Q628" s="293"/>
      <c r="R628" s="293"/>
      <c r="S628" s="293"/>
      <c r="T628" s="293"/>
      <c r="U628" s="293"/>
      <c r="V628" s="293"/>
      <c r="W628" s="293"/>
      <c r="X628" s="293"/>
      <c r="Y628" s="402"/>
      <c r="Z628" s="402"/>
      <c r="AA628" s="402"/>
      <c r="AB628" s="402"/>
      <c r="AC628" s="402"/>
      <c r="AD628" s="402"/>
      <c r="AE628" s="402"/>
      <c r="AF628" s="402"/>
      <c r="AG628" s="402"/>
      <c r="AH628" s="402"/>
      <c r="AI628" s="402"/>
      <c r="AJ628" s="402"/>
      <c r="AK628" s="402"/>
      <c r="AL628" s="402"/>
      <c r="AM628" s="304"/>
    </row>
    <row r="629" spans="1:39" ht="16" hidden="1" outlineLevel="1">
      <c r="A629" s="523"/>
      <c r="B629" s="419"/>
      <c r="C629" s="289"/>
      <c r="D629" s="289"/>
      <c r="E629" s="289"/>
      <c r="F629" s="289"/>
      <c r="G629" s="289"/>
      <c r="H629" s="289"/>
      <c r="I629" s="289"/>
      <c r="J629" s="289"/>
      <c r="K629" s="289"/>
      <c r="L629" s="289"/>
      <c r="M629" s="289"/>
      <c r="N629" s="289"/>
      <c r="O629" s="289"/>
      <c r="P629" s="289"/>
      <c r="Q629" s="289"/>
      <c r="R629" s="289"/>
      <c r="S629" s="289"/>
      <c r="T629" s="289"/>
      <c r="U629" s="289"/>
      <c r="V629" s="289"/>
      <c r="W629" s="289"/>
      <c r="X629" s="289"/>
      <c r="Y629" s="403"/>
      <c r="Z629" s="416"/>
      <c r="AA629" s="416"/>
      <c r="AB629" s="416"/>
      <c r="AC629" s="416"/>
      <c r="AD629" s="416"/>
      <c r="AE629" s="416"/>
      <c r="AF629" s="416"/>
      <c r="AG629" s="416"/>
      <c r="AH629" s="416"/>
      <c r="AI629" s="416"/>
      <c r="AJ629" s="416"/>
      <c r="AK629" s="416"/>
      <c r="AL629" s="416"/>
      <c r="AM629" s="304"/>
    </row>
    <row r="630" spans="1:39" ht="16" hidden="1" outlineLevel="1">
      <c r="A630" s="523"/>
      <c r="B630" s="419"/>
      <c r="C630" s="289"/>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7"/>
      <c r="Z630" s="401"/>
      <c r="AA630" s="401"/>
      <c r="AB630" s="401"/>
      <c r="AC630" s="401"/>
      <c r="AD630" s="401"/>
      <c r="AE630" s="401"/>
      <c r="AF630" s="406"/>
      <c r="AG630" s="406"/>
      <c r="AH630" s="406"/>
      <c r="AI630" s="406"/>
      <c r="AJ630" s="406"/>
      <c r="AK630" s="406"/>
      <c r="AL630" s="406"/>
      <c r="AM630" s="294"/>
    </row>
    <row r="631" spans="1:39" ht="16" hidden="1" outlineLevel="1">
      <c r="A631" s="523"/>
      <c r="B631" s="422"/>
      <c r="C631" s="289"/>
      <c r="D631" s="293"/>
      <c r="E631" s="293"/>
      <c r="F631" s="293"/>
      <c r="G631" s="293"/>
      <c r="H631" s="293"/>
      <c r="I631" s="293"/>
      <c r="J631" s="293"/>
      <c r="K631" s="293"/>
      <c r="L631" s="293"/>
      <c r="M631" s="293"/>
      <c r="N631" s="293"/>
      <c r="O631" s="293"/>
      <c r="P631" s="293"/>
      <c r="Q631" s="293"/>
      <c r="R631" s="293"/>
      <c r="S631" s="293"/>
      <c r="T631" s="293"/>
      <c r="U631" s="293"/>
      <c r="V631" s="293"/>
      <c r="W631" s="293"/>
      <c r="X631" s="293"/>
      <c r="Y631" s="402"/>
      <c r="Z631" s="402"/>
      <c r="AA631" s="402"/>
      <c r="AB631" s="402"/>
      <c r="AC631" s="402"/>
      <c r="AD631" s="402"/>
      <c r="AE631" s="402"/>
      <c r="AF631" s="402"/>
      <c r="AG631" s="402"/>
      <c r="AH631" s="402"/>
      <c r="AI631" s="402"/>
      <c r="AJ631" s="402"/>
      <c r="AK631" s="402"/>
      <c r="AL631" s="402"/>
      <c r="AM631" s="304"/>
    </row>
    <row r="632" spans="1:39" ht="16" hidden="1" outlineLevel="1">
      <c r="A632" s="523"/>
      <c r="B632" s="419"/>
      <c r="C632" s="289"/>
      <c r="D632" s="289"/>
      <c r="E632" s="289"/>
      <c r="F632" s="289"/>
      <c r="G632" s="289"/>
      <c r="H632" s="289"/>
      <c r="I632" s="289"/>
      <c r="J632" s="289"/>
      <c r="K632" s="289"/>
      <c r="L632" s="289"/>
      <c r="M632" s="289"/>
      <c r="N632" s="289"/>
      <c r="O632" s="289"/>
      <c r="P632" s="289"/>
      <c r="Q632" s="289"/>
      <c r="R632" s="289"/>
      <c r="S632" s="289"/>
      <c r="T632" s="289"/>
      <c r="U632" s="289"/>
      <c r="V632" s="289"/>
      <c r="W632" s="289"/>
      <c r="X632" s="289"/>
      <c r="Y632" s="403"/>
      <c r="Z632" s="416"/>
      <c r="AA632" s="416"/>
      <c r="AB632" s="416"/>
      <c r="AC632" s="416"/>
      <c r="AD632" s="416"/>
      <c r="AE632" s="416"/>
      <c r="AF632" s="416"/>
      <c r="AG632" s="416"/>
      <c r="AH632" s="416"/>
      <c r="AI632" s="416"/>
      <c r="AJ632" s="416"/>
      <c r="AK632" s="416"/>
      <c r="AL632" s="416"/>
      <c r="AM632" s="304"/>
    </row>
    <row r="633" spans="1:39" ht="16" hidden="1" outlineLevel="1">
      <c r="A633" s="523"/>
      <c r="B633" s="419"/>
      <c r="C633" s="289"/>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417"/>
      <c r="Z633" s="401"/>
      <c r="AA633" s="401"/>
      <c r="AB633" s="401"/>
      <c r="AC633" s="401"/>
      <c r="AD633" s="401"/>
      <c r="AE633" s="401"/>
      <c r="AF633" s="406"/>
      <c r="AG633" s="406"/>
      <c r="AH633" s="406"/>
      <c r="AI633" s="406"/>
      <c r="AJ633" s="406"/>
      <c r="AK633" s="406"/>
      <c r="AL633" s="406"/>
      <c r="AM633" s="294"/>
    </row>
    <row r="634" spans="1:39" ht="16" hidden="1" outlineLevel="1">
      <c r="A634" s="523"/>
      <c r="B634" s="422"/>
      <c r="C634" s="289"/>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402"/>
      <c r="Z634" s="402"/>
      <c r="AA634" s="402"/>
      <c r="AB634" s="402"/>
      <c r="AC634" s="402"/>
      <c r="AD634" s="402"/>
      <c r="AE634" s="402"/>
      <c r="AF634" s="402"/>
      <c r="AG634" s="402"/>
      <c r="AH634" s="402"/>
      <c r="AI634" s="402"/>
      <c r="AJ634" s="402"/>
      <c r="AK634" s="402"/>
      <c r="AL634" s="402"/>
      <c r="AM634" s="304"/>
    </row>
    <row r="635" spans="1:39" ht="16" hidden="1" outlineLevel="1">
      <c r="A635" s="523"/>
      <c r="B635" s="419"/>
      <c r="C635" s="289"/>
      <c r="D635" s="289"/>
      <c r="E635" s="289"/>
      <c r="F635" s="289"/>
      <c r="G635" s="289"/>
      <c r="H635" s="289"/>
      <c r="I635" s="289"/>
      <c r="J635" s="289"/>
      <c r="K635" s="289"/>
      <c r="L635" s="289"/>
      <c r="M635" s="289"/>
      <c r="N635" s="289"/>
      <c r="O635" s="289"/>
      <c r="P635" s="289"/>
      <c r="Q635" s="289"/>
      <c r="R635" s="289"/>
      <c r="S635" s="289"/>
      <c r="T635" s="289"/>
      <c r="U635" s="289"/>
      <c r="V635" s="289"/>
      <c r="W635" s="289"/>
      <c r="X635" s="289"/>
      <c r="Y635" s="403"/>
      <c r="Z635" s="416"/>
      <c r="AA635" s="416"/>
      <c r="AB635" s="416"/>
      <c r="AC635" s="416"/>
      <c r="AD635" s="416"/>
      <c r="AE635" s="416"/>
      <c r="AF635" s="416"/>
      <c r="AG635" s="416"/>
      <c r="AH635" s="416"/>
      <c r="AI635" s="416"/>
      <c r="AJ635" s="416"/>
      <c r="AK635" s="416"/>
      <c r="AL635" s="416"/>
      <c r="AM635" s="304"/>
    </row>
    <row r="636" spans="1:39" ht="16" hidden="1" outlineLevel="1">
      <c r="A636" s="523"/>
      <c r="B636" s="419"/>
      <c r="C636" s="289"/>
      <c r="D636" s="293"/>
      <c r="E636" s="293"/>
      <c r="F636" s="293"/>
      <c r="G636" s="293"/>
      <c r="H636" s="293"/>
      <c r="I636" s="293"/>
      <c r="J636" s="293"/>
      <c r="K636" s="293"/>
      <c r="L636" s="293"/>
      <c r="M636" s="293"/>
      <c r="N636" s="289"/>
      <c r="O636" s="293"/>
      <c r="P636" s="293"/>
      <c r="Q636" s="293"/>
      <c r="R636" s="293"/>
      <c r="S636" s="293"/>
      <c r="T636" s="293"/>
      <c r="U636" s="293"/>
      <c r="V636" s="293"/>
      <c r="W636" s="293"/>
      <c r="X636" s="293"/>
      <c r="Y636" s="417"/>
      <c r="Z636" s="401"/>
      <c r="AA636" s="401"/>
      <c r="AB636" s="401"/>
      <c r="AC636" s="401"/>
      <c r="AD636" s="401"/>
      <c r="AE636" s="401"/>
      <c r="AF636" s="406"/>
      <c r="AG636" s="406"/>
      <c r="AH636" s="406"/>
      <c r="AI636" s="406"/>
      <c r="AJ636" s="406"/>
      <c r="AK636" s="406"/>
      <c r="AL636" s="406"/>
      <c r="AM636" s="294"/>
    </row>
    <row r="637" spans="1:39" ht="16" hidden="1" outlineLevel="1">
      <c r="A637" s="523"/>
      <c r="B637" s="422"/>
      <c r="C637" s="289"/>
      <c r="D637" s="293"/>
      <c r="E637" s="293"/>
      <c r="F637" s="293"/>
      <c r="G637" s="293"/>
      <c r="H637" s="293"/>
      <c r="I637" s="293"/>
      <c r="J637" s="293"/>
      <c r="K637" s="293"/>
      <c r="L637" s="293"/>
      <c r="M637" s="293"/>
      <c r="N637" s="459"/>
      <c r="O637" s="293"/>
      <c r="P637" s="293"/>
      <c r="Q637" s="293"/>
      <c r="R637" s="293"/>
      <c r="S637" s="293"/>
      <c r="T637" s="293"/>
      <c r="U637" s="293"/>
      <c r="V637" s="293"/>
      <c r="W637" s="293"/>
      <c r="X637" s="293"/>
      <c r="Y637" s="402"/>
      <c r="Z637" s="402"/>
      <c r="AA637" s="402"/>
      <c r="AB637" s="402"/>
      <c r="AC637" s="402"/>
      <c r="AD637" s="402"/>
      <c r="AE637" s="402"/>
      <c r="AF637" s="402"/>
      <c r="AG637" s="402"/>
      <c r="AH637" s="402"/>
      <c r="AI637" s="402"/>
      <c r="AJ637" s="402"/>
      <c r="AK637" s="402"/>
      <c r="AL637" s="402"/>
      <c r="AM637" s="304"/>
    </row>
    <row r="638" spans="1:39" ht="16" hidden="1" outlineLevel="1">
      <c r="A638" s="523"/>
      <c r="B638" s="419"/>
      <c r="C638" s="289"/>
      <c r="D638" s="289"/>
      <c r="E638" s="289"/>
      <c r="F638" s="289"/>
      <c r="G638" s="289"/>
      <c r="H638" s="289"/>
      <c r="I638" s="289"/>
      <c r="J638" s="289"/>
      <c r="K638" s="289"/>
      <c r="L638" s="289"/>
      <c r="M638" s="289"/>
      <c r="N638" s="289"/>
      <c r="O638" s="289"/>
      <c r="P638" s="289"/>
      <c r="Q638" s="289"/>
      <c r="R638" s="289"/>
      <c r="S638" s="289"/>
      <c r="T638" s="289"/>
      <c r="U638" s="289"/>
      <c r="V638" s="289"/>
      <c r="W638" s="289"/>
      <c r="X638" s="289"/>
      <c r="Y638" s="403"/>
      <c r="Z638" s="416"/>
      <c r="AA638" s="416"/>
      <c r="AB638" s="416"/>
      <c r="AC638" s="416"/>
      <c r="AD638" s="416"/>
      <c r="AE638" s="416"/>
      <c r="AF638" s="416"/>
      <c r="AG638" s="416"/>
      <c r="AH638" s="416"/>
      <c r="AI638" s="416"/>
      <c r="AJ638" s="416"/>
      <c r="AK638" s="416"/>
      <c r="AL638" s="416"/>
      <c r="AM638" s="304"/>
    </row>
    <row r="639" spans="1:39" ht="16" hidden="1" outlineLevel="1">
      <c r="A639" s="523"/>
      <c r="B639" s="419"/>
      <c r="C639" s="289"/>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417"/>
      <c r="Z639" s="401"/>
      <c r="AA639" s="401"/>
      <c r="AB639" s="401"/>
      <c r="AC639" s="401"/>
      <c r="AD639" s="401"/>
      <c r="AE639" s="401"/>
      <c r="AF639" s="406"/>
      <c r="AG639" s="406"/>
      <c r="AH639" s="406"/>
      <c r="AI639" s="406"/>
      <c r="AJ639" s="406"/>
      <c r="AK639" s="406"/>
      <c r="AL639" s="406"/>
      <c r="AM639" s="294"/>
    </row>
    <row r="640" spans="1:39" ht="16" hidden="1" outlineLevel="1">
      <c r="A640" s="523"/>
      <c r="B640" s="422"/>
      <c r="C640" s="289"/>
      <c r="D640" s="293"/>
      <c r="E640" s="293"/>
      <c r="F640" s="293"/>
      <c r="G640" s="293"/>
      <c r="H640" s="293"/>
      <c r="I640" s="293"/>
      <c r="J640" s="293"/>
      <c r="K640" s="293"/>
      <c r="L640" s="293"/>
      <c r="M640" s="293"/>
      <c r="N640" s="293"/>
      <c r="O640" s="293"/>
      <c r="P640" s="293"/>
      <c r="Q640" s="293"/>
      <c r="R640" s="293"/>
      <c r="S640" s="293"/>
      <c r="T640" s="293"/>
      <c r="U640" s="293"/>
      <c r="V640" s="293"/>
      <c r="W640" s="293"/>
      <c r="X640" s="293"/>
      <c r="Y640" s="402"/>
      <c r="Z640" s="402"/>
      <c r="AA640" s="402"/>
      <c r="AB640" s="402"/>
      <c r="AC640" s="402"/>
      <c r="AD640" s="402"/>
      <c r="AE640" s="402"/>
      <c r="AF640" s="402"/>
      <c r="AG640" s="402"/>
      <c r="AH640" s="402"/>
      <c r="AI640" s="402"/>
      <c r="AJ640" s="402"/>
      <c r="AK640" s="402"/>
      <c r="AL640" s="402"/>
      <c r="AM640" s="304"/>
    </row>
    <row r="641" spans="1:39" ht="16" hidden="1" outlineLevel="1">
      <c r="A641" s="523"/>
      <c r="B641" s="419"/>
      <c r="C641" s="289"/>
      <c r="D641" s="289"/>
      <c r="E641" s="289"/>
      <c r="F641" s="289"/>
      <c r="G641" s="289"/>
      <c r="H641" s="289"/>
      <c r="I641" s="289"/>
      <c r="J641" s="289"/>
      <c r="K641" s="289"/>
      <c r="L641" s="289"/>
      <c r="M641" s="289"/>
      <c r="N641" s="289"/>
      <c r="O641" s="289"/>
      <c r="P641" s="289"/>
      <c r="Q641" s="289"/>
      <c r="R641" s="289"/>
      <c r="S641" s="289"/>
      <c r="T641" s="289"/>
      <c r="U641" s="289"/>
      <c r="V641" s="289"/>
      <c r="W641" s="289"/>
      <c r="X641" s="289"/>
      <c r="Y641" s="403"/>
      <c r="Z641" s="416"/>
      <c r="AA641" s="416"/>
      <c r="AB641" s="416"/>
      <c r="AC641" s="416"/>
      <c r="AD641" s="416"/>
      <c r="AE641" s="416"/>
      <c r="AF641" s="416"/>
      <c r="AG641" s="416"/>
      <c r="AH641" s="416"/>
      <c r="AI641" s="416"/>
      <c r="AJ641" s="416"/>
      <c r="AK641" s="416"/>
      <c r="AL641" s="416"/>
      <c r="AM641" s="304"/>
    </row>
    <row r="642" spans="1:39" ht="16" hidden="1" outlineLevel="1">
      <c r="A642" s="523"/>
      <c r="B642" s="419"/>
      <c r="C642" s="289"/>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17"/>
      <c r="Z642" s="401"/>
      <c r="AA642" s="401"/>
      <c r="AB642" s="401"/>
      <c r="AC642" s="401"/>
      <c r="AD642" s="401"/>
      <c r="AE642" s="401"/>
      <c r="AF642" s="406"/>
      <c r="AG642" s="406"/>
      <c r="AH642" s="406"/>
      <c r="AI642" s="406"/>
      <c r="AJ642" s="406"/>
      <c r="AK642" s="406"/>
      <c r="AL642" s="406"/>
      <c r="AM642" s="294"/>
    </row>
    <row r="643" spans="1:39" ht="16" hidden="1">
      <c r="A643" s="523"/>
      <c r="B643" s="422"/>
      <c r="C643" s="289"/>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402"/>
      <c r="Z643" s="402"/>
      <c r="AA643" s="402"/>
      <c r="AB643" s="402"/>
      <c r="AC643" s="402"/>
      <c r="AD643" s="402"/>
      <c r="AE643" s="402"/>
      <c r="AF643" s="402"/>
      <c r="AG643" s="402"/>
      <c r="AH643" s="402"/>
      <c r="AI643" s="402"/>
      <c r="AJ643" s="402"/>
      <c r="AK643" s="402"/>
      <c r="AL643" s="402"/>
      <c r="AM643" s="304"/>
    </row>
    <row r="644" spans="1:39" ht="16" hidden="1">
      <c r="A644" s="523"/>
      <c r="B644" s="419"/>
      <c r="C644" s="289"/>
      <c r="D644" s="289"/>
      <c r="E644" s="289"/>
      <c r="F644" s="289"/>
      <c r="G644" s="289"/>
      <c r="H644" s="289"/>
      <c r="I644" s="289"/>
      <c r="J644" s="289"/>
      <c r="K644" s="289"/>
      <c r="L644" s="289"/>
      <c r="M644" s="289"/>
      <c r="N644" s="289"/>
      <c r="O644" s="289"/>
      <c r="P644" s="289"/>
      <c r="Q644" s="289"/>
      <c r="R644" s="289"/>
      <c r="S644" s="289"/>
      <c r="T644" s="289"/>
      <c r="U644" s="289"/>
      <c r="V644" s="289"/>
      <c r="W644" s="289"/>
      <c r="X644" s="289"/>
      <c r="Y644" s="403"/>
      <c r="Z644" s="416"/>
      <c r="AA644" s="416"/>
      <c r="AB644" s="416"/>
      <c r="AC644" s="416"/>
      <c r="AD644" s="416"/>
      <c r="AE644" s="416"/>
      <c r="AF644" s="416"/>
      <c r="AG644" s="416"/>
      <c r="AH644" s="416"/>
      <c r="AI644" s="416"/>
      <c r="AJ644" s="416"/>
      <c r="AK644" s="416"/>
      <c r="AL644" s="416"/>
      <c r="AM644" s="304"/>
    </row>
    <row r="645" spans="1:39" ht="16" hidden="1">
      <c r="A645" s="523"/>
      <c r="B645" s="419"/>
      <c r="C645" s="289"/>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17"/>
      <c r="Z645" s="401"/>
      <c r="AA645" s="401"/>
      <c r="AB645" s="401"/>
      <c r="AC645" s="401"/>
      <c r="AD645" s="401"/>
      <c r="AE645" s="401"/>
      <c r="AF645" s="406"/>
      <c r="AG645" s="406"/>
      <c r="AH645" s="406"/>
      <c r="AI645" s="406"/>
      <c r="AJ645" s="406"/>
      <c r="AK645" s="406"/>
      <c r="AL645" s="406"/>
      <c r="AM645" s="294"/>
    </row>
    <row r="646" spans="1:39" ht="16" hidden="1">
      <c r="A646" s="523"/>
      <c r="B646" s="422"/>
      <c r="C646" s="289"/>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402"/>
      <c r="Z646" s="402"/>
      <c r="AA646" s="402"/>
      <c r="AB646" s="402"/>
      <c r="AC646" s="402"/>
      <c r="AD646" s="402"/>
      <c r="AE646" s="402"/>
      <c r="AF646" s="402"/>
      <c r="AG646" s="402"/>
      <c r="AH646" s="402"/>
      <c r="AI646" s="402"/>
      <c r="AJ646" s="402"/>
      <c r="AK646" s="402"/>
      <c r="AL646" s="402"/>
      <c r="AM646" s="304"/>
    </row>
    <row r="647" spans="1:39" ht="16" hidden="1">
      <c r="A647" s="523"/>
      <c r="B647" s="419"/>
      <c r="C647" s="289"/>
      <c r="D647" s="289"/>
      <c r="E647" s="289"/>
      <c r="F647" s="289"/>
      <c r="G647" s="289"/>
      <c r="H647" s="289"/>
      <c r="I647" s="289"/>
      <c r="J647" s="289"/>
      <c r="K647" s="289"/>
      <c r="L647" s="289"/>
      <c r="M647" s="289"/>
      <c r="N647" s="289"/>
      <c r="O647" s="289"/>
      <c r="P647" s="289"/>
      <c r="Q647" s="289"/>
      <c r="R647" s="289"/>
      <c r="S647" s="289"/>
      <c r="T647" s="289"/>
      <c r="U647" s="289"/>
      <c r="V647" s="289"/>
      <c r="W647" s="289"/>
      <c r="X647" s="289"/>
      <c r="Y647" s="403"/>
      <c r="Z647" s="416"/>
      <c r="AA647" s="416"/>
      <c r="AB647" s="416"/>
      <c r="AC647" s="416"/>
      <c r="AD647" s="416"/>
      <c r="AE647" s="416"/>
      <c r="AF647" s="416"/>
      <c r="AG647" s="416"/>
      <c r="AH647" s="416"/>
      <c r="AI647" s="416"/>
      <c r="AJ647" s="416"/>
      <c r="AK647" s="416"/>
      <c r="AL647" s="416"/>
      <c r="AM647" s="304"/>
    </row>
    <row r="648" spans="1:39" ht="16" hidden="1">
      <c r="A648" s="523"/>
      <c r="B648" s="419"/>
      <c r="C648" s="289"/>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7"/>
      <c r="Z648" s="401"/>
      <c r="AA648" s="401"/>
      <c r="AB648" s="401"/>
      <c r="AC648" s="401"/>
      <c r="AD648" s="401"/>
      <c r="AE648" s="401"/>
      <c r="AF648" s="406"/>
      <c r="AG648" s="406"/>
      <c r="AH648" s="406"/>
      <c r="AI648" s="406"/>
      <c r="AJ648" s="406"/>
      <c r="AK648" s="406"/>
      <c r="AL648" s="406"/>
      <c r="AM648" s="294"/>
    </row>
    <row r="649" spans="1:39" ht="16" hidden="1">
      <c r="A649" s="523"/>
      <c r="B649" s="422"/>
      <c r="C649" s="289"/>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402"/>
      <c r="Z649" s="402"/>
      <c r="AA649" s="402"/>
      <c r="AB649" s="402"/>
      <c r="AC649" s="402"/>
      <c r="AD649" s="402"/>
      <c r="AE649" s="402"/>
      <c r="AF649" s="402"/>
      <c r="AG649" s="402"/>
      <c r="AH649" s="402"/>
      <c r="AI649" s="402"/>
      <c r="AJ649" s="402"/>
      <c r="AK649" s="402"/>
      <c r="AL649" s="402"/>
      <c r="AM649" s="304"/>
    </row>
    <row r="650" spans="1:39" ht="16" hidden="1">
      <c r="A650" s="523"/>
      <c r="B650" s="419"/>
      <c r="C650" s="289"/>
      <c r="D650" s="289"/>
      <c r="E650" s="289"/>
      <c r="F650" s="289"/>
      <c r="G650" s="289"/>
      <c r="H650" s="289"/>
      <c r="I650" s="289"/>
      <c r="J650" s="289"/>
      <c r="K650" s="289"/>
      <c r="L650" s="289"/>
      <c r="M650" s="289"/>
      <c r="N650" s="289"/>
      <c r="O650" s="289"/>
      <c r="P650" s="289"/>
      <c r="Q650" s="289"/>
      <c r="R650" s="289"/>
      <c r="S650" s="289"/>
      <c r="T650" s="289"/>
      <c r="U650" s="289"/>
      <c r="V650" s="289"/>
      <c r="W650" s="289"/>
      <c r="X650" s="289"/>
      <c r="Y650" s="403"/>
      <c r="Z650" s="416"/>
      <c r="AA650" s="416"/>
      <c r="AB650" s="416"/>
      <c r="AC650" s="416"/>
      <c r="AD650" s="416"/>
      <c r="AE650" s="416"/>
      <c r="AF650" s="416"/>
      <c r="AG650" s="416"/>
      <c r="AH650" s="416"/>
      <c r="AI650" s="416"/>
      <c r="AJ650" s="416"/>
      <c r="AK650" s="416"/>
      <c r="AL650" s="416"/>
      <c r="AM650" s="304"/>
    </row>
    <row r="651" spans="1:39" ht="16" hidden="1">
      <c r="A651" s="523"/>
      <c r="B651" s="419"/>
      <c r="C651" s="289"/>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7"/>
      <c r="Z651" s="401"/>
      <c r="AA651" s="401"/>
      <c r="AB651" s="401"/>
      <c r="AC651" s="401"/>
      <c r="AD651" s="401"/>
      <c r="AE651" s="401"/>
      <c r="AF651" s="406"/>
      <c r="AG651" s="406"/>
      <c r="AH651" s="406"/>
      <c r="AI651" s="406"/>
      <c r="AJ651" s="406"/>
      <c r="AK651" s="406"/>
      <c r="AL651" s="406"/>
      <c r="AM651" s="294"/>
    </row>
    <row r="652" spans="1:39" ht="16" hidden="1">
      <c r="A652" s="523"/>
      <c r="B652" s="422"/>
      <c r="C652" s="289"/>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02"/>
      <c r="Z652" s="402"/>
      <c r="AA652" s="402"/>
      <c r="AB652" s="402"/>
      <c r="AC652" s="402"/>
      <c r="AD652" s="402"/>
      <c r="AE652" s="402"/>
      <c r="AF652" s="402"/>
      <c r="AG652" s="402"/>
      <c r="AH652" s="402"/>
      <c r="AI652" s="402"/>
      <c r="AJ652" s="402"/>
      <c r="AK652" s="402"/>
      <c r="AL652" s="402"/>
      <c r="AM652" s="304"/>
    </row>
    <row r="653" spans="1:39" ht="16" hidden="1">
      <c r="A653" s="523"/>
      <c r="B653" s="419"/>
      <c r="C653" s="289"/>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403"/>
      <c r="Z653" s="416"/>
      <c r="AA653" s="416"/>
      <c r="AB653" s="416"/>
      <c r="AC653" s="416"/>
      <c r="AD653" s="416"/>
      <c r="AE653" s="416"/>
      <c r="AF653" s="416"/>
      <c r="AG653" s="416"/>
      <c r="AH653" s="416"/>
      <c r="AI653" s="416"/>
      <c r="AJ653" s="416"/>
      <c r="AK653" s="416"/>
      <c r="AL653" s="416"/>
      <c r="AM653" s="304"/>
    </row>
    <row r="654" spans="1:39" ht="16" hidden="1">
      <c r="A654" s="523"/>
      <c r="B654" s="419"/>
      <c r="C654" s="289"/>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417"/>
      <c r="Z654" s="401"/>
      <c r="AA654" s="401"/>
      <c r="AB654" s="401"/>
      <c r="AC654" s="401"/>
      <c r="AD654" s="401"/>
      <c r="AE654" s="401"/>
      <c r="AF654" s="406"/>
      <c r="AG654" s="406"/>
      <c r="AH654" s="406"/>
      <c r="AI654" s="406"/>
      <c r="AJ654" s="406"/>
      <c r="AK654" s="406"/>
      <c r="AL654" s="406"/>
      <c r="AM654" s="294"/>
    </row>
    <row r="655" spans="1:39" ht="16" hidden="1">
      <c r="A655" s="523"/>
      <c r="B655" s="422"/>
      <c r="C655" s="289"/>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02"/>
      <c r="Z655" s="402"/>
      <c r="AA655" s="402"/>
      <c r="AB655" s="402"/>
      <c r="AC655" s="402"/>
      <c r="AD655" s="402"/>
      <c r="AE655" s="402"/>
      <c r="AF655" s="402"/>
      <c r="AG655" s="402"/>
      <c r="AH655" s="402"/>
      <c r="AI655" s="402"/>
      <c r="AJ655" s="402"/>
      <c r="AK655" s="402"/>
      <c r="AL655" s="402"/>
      <c r="AM655" s="304"/>
    </row>
    <row r="656" spans="1:39" ht="16" hidden="1">
      <c r="A656" s="523"/>
      <c r="B656" s="419"/>
      <c r="C656" s="289"/>
      <c r="D656" s="289"/>
      <c r="E656" s="289"/>
      <c r="F656" s="289"/>
      <c r="G656" s="289"/>
      <c r="H656" s="289"/>
      <c r="I656" s="289"/>
      <c r="J656" s="289"/>
      <c r="K656" s="289"/>
      <c r="L656" s="289"/>
      <c r="M656" s="289"/>
      <c r="N656" s="289"/>
      <c r="O656" s="289"/>
      <c r="P656" s="289"/>
      <c r="Q656" s="289"/>
      <c r="R656" s="289"/>
      <c r="S656" s="289"/>
      <c r="T656" s="289"/>
      <c r="U656" s="289"/>
      <c r="V656" s="289"/>
      <c r="W656" s="289"/>
      <c r="X656" s="289"/>
      <c r="Y656" s="403"/>
      <c r="Z656" s="416"/>
      <c r="AA656" s="416"/>
      <c r="AB656" s="416"/>
      <c r="AC656" s="416"/>
      <c r="AD656" s="416"/>
      <c r="AE656" s="416"/>
      <c r="AF656" s="416"/>
      <c r="AG656" s="416"/>
      <c r="AH656" s="416"/>
      <c r="AI656" s="416"/>
      <c r="AJ656" s="416"/>
      <c r="AK656" s="416"/>
      <c r="AL656" s="416"/>
      <c r="AM656" s="304"/>
    </row>
    <row r="657" spans="1:39" ht="16" hidden="1">
      <c r="A657" s="523"/>
      <c r="B657" s="419"/>
      <c r="C657" s="289"/>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417"/>
      <c r="Z657" s="401"/>
      <c r="AA657" s="401"/>
      <c r="AB657" s="401"/>
      <c r="AC657" s="401"/>
      <c r="AD657" s="401"/>
      <c r="AE657" s="401"/>
      <c r="AF657" s="406"/>
      <c r="AG657" s="406"/>
      <c r="AH657" s="406"/>
      <c r="AI657" s="406"/>
      <c r="AJ657" s="406"/>
      <c r="AK657" s="406"/>
      <c r="AL657" s="406"/>
      <c r="AM657" s="294"/>
    </row>
    <row r="658" spans="1:39" ht="16" hidden="1">
      <c r="A658" s="523"/>
      <c r="B658" s="422"/>
      <c r="C658" s="289"/>
      <c r="D658" s="789"/>
      <c r="E658" s="789"/>
      <c r="F658" s="789"/>
      <c r="G658" s="789"/>
      <c r="H658" s="789"/>
      <c r="I658" s="789"/>
      <c r="J658" s="789"/>
      <c r="K658" s="789"/>
      <c r="L658" s="789"/>
      <c r="M658" s="789"/>
      <c r="N658" s="789"/>
      <c r="O658" s="789"/>
      <c r="P658" s="789"/>
      <c r="Q658" s="789"/>
      <c r="R658" s="789"/>
      <c r="S658" s="789"/>
      <c r="T658" s="789"/>
      <c r="U658" s="789"/>
      <c r="V658" s="789"/>
      <c r="W658" s="789"/>
      <c r="X658" s="789"/>
      <c r="Y658" s="402"/>
      <c r="Z658" s="402"/>
      <c r="AA658" s="402"/>
      <c r="AB658" s="402"/>
      <c r="AC658" s="402"/>
      <c r="AD658" s="402"/>
      <c r="AE658" s="402"/>
      <c r="AF658" s="402"/>
      <c r="AG658" s="402"/>
      <c r="AH658" s="402"/>
      <c r="AI658" s="402"/>
      <c r="AJ658" s="402"/>
      <c r="AK658" s="402"/>
      <c r="AL658" s="402"/>
      <c r="AM658" s="304"/>
    </row>
    <row r="659" spans="1:39" ht="23" customHeight="1">
      <c r="A659" s="523"/>
      <c r="B659" s="737" t="s">
        <v>742</v>
      </c>
      <c r="C659" s="761"/>
      <c r="D659" s="738">
        <f>SUM(D499:D658)</f>
        <v>14934709.069475897</v>
      </c>
      <c r="E659" s="738"/>
      <c r="F659" s="738"/>
      <c r="G659" s="738"/>
      <c r="H659" s="738"/>
      <c r="I659" s="738"/>
      <c r="J659" s="738"/>
      <c r="K659" s="738"/>
      <c r="L659" s="738"/>
      <c r="M659" s="738"/>
      <c r="N659" s="738"/>
      <c r="O659" s="800">
        <f>SUM(O499:O658)</f>
        <v>2314.04</v>
      </c>
      <c r="P659" s="738"/>
      <c r="Q659" s="738"/>
      <c r="R659" s="738"/>
      <c r="S659" s="738"/>
      <c r="T659" s="738"/>
      <c r="U659" s="738"/>
      <c r="V659" s="738"/>
      <c r="W659" s="738"/>
      <c r="X659" s="738"/>
      <c r="Y659" s="744"/>
      <c r="Z659" s="744"/>
      <c r="AA659" s="744"/>
      <c r="AB659" s="744"/>
      <c r="AC659" s="744"/>
      <c r="AD659" s="744"/>
      <c r="AE659" s="744"/>
      <c r="AF659" s="744"/>
      <c r="AG659" s="744"/>
      <c r="AH659" s="744"/>
      <c r="AI659" s="744"/>
      <c r="AJ659" s="744"/>
      <c r="AK659" s="744"/>
      <c r="AL659" s="744"/>
      <c r="AM659" s="740"/>
    </row>
    <row r="660" spans="1:39" ht="16">
      <c r="A660" s="514"/>
      <c r="B660" s="769"/>
      <c r="C660" s="795"/>
      <c r="D660" s="796"/>
      <c r="E660" s="796"/>
      <c r="F660" s="796"/>
      <c r="G660" s="796"/>
      <c r="H660" s="796"/>
      <c r="I660" s="796"/>
      <c r="J660" s="796"/>
      <c r="K660" s="796"/>
      <c r="L660" s="796"/>
      <c r="M660" s="796"/>
      <c r="N660" s="796"/>
      <c r="O660" s="801"/>
      <c r="P660" s="796"/>
      <c r="Q660" s="796"/>
      <c r="R660" s="796"/>
      <c r="S660" s="796"/>
      <c r="T660" s="796"/>
      <c r="U660" s="796"/>
      <c r="V660" s="796"/>
      <c r="W660" s="796"/>
      <c r="X660" s="796"/>
      <c r="Y660" s="797"/>
      <c r="Z660" s="797"/>
      <c r="AA660" s="797"/>
      <c r="AB660" s="797"/>
      <c r="AC660" s="797"/>
      <c r="AD660" s="797"/>
      <c r="AE660" s="797"/>
      <c r="AF660" s="797"/>
      <c r="AG660" s="797"/>
      <c r="AH660" s="797"/>
      <c r="AI660" s="797"/>
      <c r="AJ660" s="797"/>
      <c r="AK660" s="797"/>
      <c r="AL660" s="797"/>
      <c r="AM660" s="798"/>
    </row>
    <row r="661" spans="1:39" s="506" customFormat="1" ht="17">
      <c r="A661" s="514"/>
      <c r="B661" s="791" t="s">
        <v>735</v>
      </c>
      <c r="C661" s="303"/>
      <c r="D661" s="289"/>
      <c r="E661" s="289"/>
      <c r="F661" s="289"/>
      <c r="G661" s="289"/>
      <c r="H661" s="289"/>
      <c r="I661" s="289"/>
      <c r="J661" s="289"/>
      <c r="K661" s="289"/>
      <c r="L661" s="289"/>
      <c r="M661" s="289"/>
      <c r="N661" s="289"/>
      <c r="O661" s="355"/>
      <c r="P661" s="289"/>
      <c r="Q661" s="289"/>
      <c r="R661" s="289"/>
      <c r="S661" s="289"/>
      <c r="T661" s="289"/>
      <c r="U661" s="289"/>
      <c r="V661" s="289"/>
      <c r="W661" s="289"/>
      <c r="X661" s="289"/>
      <c r="Y661" s="299"/>
      <c r="Z661" s="299"/>
      <c r="AA661" s="299"/>
      <c r="AB661" s="299"/>
      <c r="AC661" s="299"/>
      <c r="AD661" s="299"/>
      <c r="AE661" s="299"/>
      <c r="AF661" s="299"/>
      <c r="AG661" s="299"/>
      <c r="AH661" s="299"/>
      <c r="AI661" s="299"/>
      <c r="AJ661" s="299"/>
      <c r="AK661" s="299"/>
      <c r="AL661" s="299"/>
      <c r="AM661" s="304"/>
    </row>
    <row r="662" spans="1:39" s="506" customFormat="1" ht="16">
      <c r="A662" s="513"/>
      <c r="B662" s="509" t="s">
        <v>728</v>
      </c>
      <c r="C662" s="749"/>
      <c r="D662" s="749"/>
      <c r="E662" s="749"/>
      <c r="F662" s="749"/>
      <c r="G662" s="749"/>
      <c r="H662" s="749"/>
      <c r="I662" s="749"/>
      <c r="J662" s="749"/>
      <c r="K662" s="749"/>
      <c r="L662" s="749"/>
      <c r="M662" s="749"/>
      <c r="N662" s="748"/>
      <c r="O662" s="749"/>
      <c r="P662" s="749"/>
      <c r="Q662" s="749"/>
      <c r="R662" s="749"/>
      <c r="S662" s="749"/>
      <c r="T662" s="749"/>
      <c r="U662" s="749"/>
      <c r="V662" s="749"/>
      <c r="W662" s="749"/>
      <c r="X662" s="749"/>
      <c r="Y662" s="736"/>
      <c r="Z662" s="736"/>
      <c r="AA662" s="736"/>
      <c r="AB662" s="736"/>
      <c r="AC662" s="736"/>
      <c r="AD662" s="736"/>
      <c r="AE662" s="736"/>
      <c r="AF662" s="736"/>
      <c r="AG662" s="736"/>
      <c r="AH662" s="736"/>
      <c r="AI662" s="736"/>
      <c r="AJ662" s="736"/>
      <c r="AK662" s="736"/>
      <c r="AL662" s="736"/>
      <c r="AM662" s="290"/>
    </row>
    <row r="663" spans="1:39" s="506" customFormat="1" ht="16">
      <c r="A663" s="513"/>
      <c r="B663" s="286" t="s">
        <v>479</v>
      </c>
      <c r="C663" s="749"/>
      <c r="D663" s="749"/>
      <c r="E663" s="749"/>
      <c r="F663" s="749"/>
      <c r="G663" s="749"/>
      <c r="H663" s="749"/>
      <c r="I663" s="749"/>
      <c r="J663" s="749"/>
      <c r="K663" s="749"/>
      <c r="L663" s="749"/>
      <c r="M663" s="749"/>
      <c r="N663" s="748"/>
      <c r="O663" s="749"/>
      <c r="P663" s="749"/>
      <c r="Q663" s="749"/>
      <c r="R663" s="749"/>
      <c r="S663" s="749"/>
      <c r="T663" s="749"/>
      <c r="U663" s="749"/>
      <c r="V663" s="749"/>
      <c r="W663" s="749"/>
      <c r="X663" s="749"/>
      <c r="Y663" s="736"/>
      <c r="Z663" s="736"/>
      <c r="AA663" s="736"/>
      <c r="AB663" s="736"/>
      <c r="AC663" s="736"/>
      <c r="AD663" s="736"/>
      <c r="AE663" s="736"/>
      <c r="AF663" s="736"/>
      <c r="AG663" s="736"/>
      <c r="AH663" s="736"/>
      <c r="AI663" s="736"/>
      <c r="AJ663" s="736"/>
      <c r="AK663" s="736"/>
      <c r="AL663" s="736"/>
      <c r="AM663" s="290"/>
    </row>
    <row r="664" spans="1:39" ht="17">
      <c r="A664" s="513">
        <v>1</v>
      </c>
      <c r="B664" s="511" t="s">
        <v>105</v>
      </c>
      <c r="C664" s="736" t="s">
        <v>17</v>
      </c>
      <c r="D664" s="293">
        <v>1307097</v>
      </c>
      <c r="E664" s="293">
        <v>1052114</v>
      </c>
      <c r="F664" s="293">
        <v>1052114</v>
      </c>
      <c r="G664" s="293">
        <v>1052114</v>
      </c>
      <c r="H664" s="293">
        <v>1052114</v>
      </c>
      <c r="I664" s="293">
        <v>1052114</v>
      </c>
      <c r="J664" s="293">
        <v>1052114</v>
      </c>
      <c r="K664" s="293">
        <v>1052103</v>
      </c>
      <c r="L664" s="293">
        <v>1052103</v>
      </c>
      <c r="M664" s="293">
        <v>1049496</v>
      </c>
      <c r="N664" s="736"/>
      <c r="O664" s="293">
        <v>91</v>
      </c>
      <c r="P664" s="293">
        <v>74</v>
      </c>
      <c r="Q664" s="293">
        <v>74</v>
      </c>
      <c r="R664" s="293">
        <v>74</v>
      </c>
      <c r="S664" s="293">
        <v>74</v>
      </c>
      <c r="T664" s="293">
        <v>74</v>
      </c>
      <c r="U664" s="293">
        <v>74</v>
      </c>
      <c r="V664" s="293">
        <v>74</v>
      </c>
      <c r="W664" s="293">
        <v>74</v>
      </c>
      <c r="X664" s="293">
        <v>73</v>
      </c>
      <c r="Y664" s="760"/>
      <c r="Z664" s="760"/>
      <c r="AA664" s="760"/>
      <c r="AB664" s="760"/>
      <c r="AC664" s="760"/>
      <c r="AD664" s="760">
        <v>1</v>
      </c>
      <c r="AE664" s="760"/>
      <c r="AF664" s="760"/>
      <c r="AG664" s="760"/>
      <c r="AH664" s="760"/>
      <c r="AI664" s="760"/>
      <c r="AJ664" s="760"/>
      <c r="AK664" s="760"/>
      <c r="AL664" s="760"/>
      <c r="AM664" s="294">
        <f>SUM(Y664:AL664)</f>
        <v>1</v>
      </c>
    </row>
    <row r="665" spans="1:39" ht="16">
      <c r="B665" s="292" t="s">
        <v>294</v>
      </c>
      <c r="C665" s="736" t="s">
        <v>155</v>
      </c>
      <c r="D665" s="293">
        <v>6461.1808790844425</v>
      </c>
      <c r="E665" s="293"/>
      <c r="F665" s="293"/>
      <c r="G665" s="293"/>
      <c r="H665" s="293"/>
      <c r="I665" s="293"/>
      <c r="J665" s="293"/>
      <c r="K665" s="293"/>
      <c r="L665" s="293"/>
      <c r="M665" s="293"/>
      <c r="N665" s="746"/>
      <c r="O665" s="293"/>
      <c r="P665" s="293"/>
      <c r="Q665" s="293"/>
      <c r="R665" s="293"/>
      <c r="S665" s="293"/>
      <c r="T665" s="293"/>
      <c r="U665" s="293"/>
      <c r="V665" s="293"/>
      <c r="W665" s="293"/>
      <c r="X665" s="293"/>
      <c r="Y665" s="753">
        <f t="shared" ref="Y665:AL665" si="299">Y664</f>
        <v>0</v>
      </c>
      <c r="Z665" s="753">
        <f t="shared" si="299"/>
        <v>0</v>
      </c>
      <c r="AA665" s="753">
        <f t="shared" si="299"/>
        <v>0</v>
      </c>
      <c r="AB665" s="753">
        <f t="shared" si="299"/>
        <v>0</v>
      </c>
      <c r="AC665" s="753">
        <f t="shared" si="299"/>
        <v>0</v>
      </c>
      <c r="AD665" s="753">
        <v>0.28999999999999998</v>
      </c>
      <c r="AE665" s="753">
        <f t="shared" si="299"/>
        <v>0</v>
      </c>
      <c r="AF665" s="753">
        <f t="shared" si="299"/>
        <v>0</v>
      </c>
      <c r="AG665" s="753">
        <f t="shared" si="299"/>
        <v>0</v>
      </c>
      <c r="AH665" s="753">
        <f t="shared" si="299"/>
        <v>0</v>
      </c>
      <c r="AI665" s="753">
        <f t="shared" si="299"/>
        <v>0</v>
      </c>
      <c r="AJ665" s="753">
        <f t="shared" si="299"/>
        <v>0</v>
      </c>
      <c r="AK665" s="753">
        <f t="shared" si="299"/>
        <v>0</v>
      </c>
      <c r="AL665" s="753">
        <f t="shared" si="299"/>
        <v>0</v>
      </c>
      <c r="AM665" s="295"/>
    </row>
    <row r="666" spans="1:39" ht="16">
      <c r="A666" s="514"/>
      <c r="B666" s="313"/>
      <c r="C666" s="303"/>
      <c r="D666" s="289"/>
      <c r="E666" s="289"/>
      <c r="F666" s="289"/>
      <c r="G666" s="289"/>
      <c r="H666" s="289"/>
      <c r="I666" s="289"/>
      <c r="J666" s="289"/>
      <c r="K666" s="289"/>
      <c r="L666" s="289"/>
      <c r="M666" s="289"/>
      <c r="N666" s="289"/>
      <c r="O666" s="355"/>
      <c r="P666" s="289"/>
      <c r="Q666" s="289"/>
      <c r="R666" s="289"/>
      <c r="S666" s="289"/>
      <c r="T666" s="289"/>
      <c r="U666" s="289"/>
      <c r="V666" s="289"/>
      <c r="W666" s="289"/>
      <c r="X666" s="289"/>
      <c r="Y666" s="299"/>
      <c r="Z666" s="299"/>
      <c r="AA666" s="299"/>
      <c r="AB666" s="299"/>
      <c r="AC666" s="299"/>
      <c r="AD666" s="299"/>
      <c r="AE666" s="299"/>
      <c r="AF666" s="299"/>
      <c r="AG666" s="299"/>
      <c r="AH666" s="299"/>
      <c r="AI666" s="299"/>
      <c r="AJ666" s="299"/>
      <c r="AK666" s="299"/>
      <c r="AL666" s="299"/>
      <c r="AM666" s="304"/>
    </row>
    <row r="667" spans="1:39" ht="17">
      <c r="A667" s="513">
        <v>2</v>
      </c>
      <c r="B667" s="511" t="s">
        <v>738</v>
      </c>
      <c r="C667" s="736" t="s">
        <v>17</v>
      </c>
      <c r="D667" s="293">
        <v>1231086</v>
      </c>
      <c r="E667" s="293">
        <v>891538</v>
      </c>
      <c r="F667" s="293">
        <v>891538</v>
      </c>
      <c r="G667" s="293">
        <v>891538</v>
      </c>
      <c r="H667" s="293">
        <v>891538</v>
      </c>
      <c r="I667" s="293">
        <v>891538</v>
      </c>
      <c r="J667" s="293">
        <v>891538</v>
      </c>
      <c r="K667" s="293">
        <v>891521</v>
      </c>
      <c r="L667" s="293">
        <v>891521</v>
      </c>
      <c r="M667" s="293">
        <v>891521</v>
      </c>
      <c r="N667" s="736"/>
      <c r="O667" s="293">
        <v>84</v>
      </c>
      <c r="P667" s="293">
        <v>62</v>
      </c>
      <c r="Q667" s="293">
        <v>62</v>
      </c>
      <c r="R667" s="293">
        <v>62</v>
      </c>
      <c r="S667" s="293">
        <v>62</v>
      </c>
      <c r="T667" s="293">
        <v>62</v>
      </c>
      <c r="U667" s="293">
        <v>62</v>
      </c>
      <c r="V667" s="293">
        <v>62</v>
      </c>
      <c r="W667" s="293">
        <v>62</v>
      </c>
      <c r="X667" s="293">
        <v>62</v>
      </c>
      <c r="Y667" s="760"/>
      <c r="Z667" s="760"/>
      <c r="AA667" s="760"/>
      <c r="AB667" s="760"/>
      <c r="AC667" s="760"/>
      <c r="AD667" s="760">
        <v>1</v>
      </c>
      <c r="AE667" s="760"/>
      <c r="AF667" s="760"/>
      <c r="AG667" s="760"/>
      <c r="AH667" s="760"/>
      <c r="AI667" s="760"/>
      <c r="AJ667" s="760"/>
      <c r="AK667" s="760"/>
      <c r="AL667" s="760"/>
      <c r="AM667" s="294">
        <f>SUM(Y667:AL667)</f>
        <v>1</v>
      </c>
    </row>
    <row r="668" spans="1:39" ht="16">
      <c r="B668" s="292" t="s">
        <v>294</v>
      </c>
      <c r="C668" s="736" t="s">
        <v>155</v>
      </c>
      <c r="D668" s="293"/>
      <c r="E668" s="293"/>
      <c r="F668" s="293"/>
      <c r="G668" s="293"/>
      <c r="H668" s="293"/>
      <c r="I668" s="293"/>
      <c r="J668" s="293"/>
      <c r="K668" s="293"/>
      <c r="L668" s="293"/>
      <c r="M668" s="293"/>
      <c r="N668" s="746"/>
      <c r="O668" s="293"/>
      <c r="P668" s="293"/>
      <c r="Q668" s="293"/>
      <c r="R668" s="293"/>
      <c r="S668" s="293"/>
      <c r="T668" s="293"/>
      <c r="U668" s="293"/>
      <c r="V668" s="293"/>
      <c r="W668" s="293"/>
      <c r="X668" s="293"/>
      <c r="Y668" s="753">
        <f t="shared" ref="Y668:AL668" si="300">Y667</f>
        <v>0</v>
      </c>
      <c r="Z668" s="753">
        <f t="shared" si="300"/>
        <v>0</v>
      </c>
      <c r="AA668" s="753">
        <f t="shared" si="300"/>
        <v>0</v>
      </c>
      <c r="AB668" s="753">
        <f t="shared" si="300"/>
        <v>0</v>
      </c>
      <c r="AC668" s="753">
        <f t="shared" si="300"/>
        <v>0</v>
      </c>
      <c r="AD668" s="753">
        <f t="shared" ref="AD668" si="301">AD667</f>
        <v>1</v>
      </c>
      <c r="AE668" s="753">
        <f t="shared" si="300"/>
        <v>0</v>
      </c>
      <c r="AF668" s="753">
        <f t="shared" si="300"/>
        <v>0</v>
      </c>
      <c r="AG668" s="753">
        <f t="shared" si="300"/>
        <v>0</v>
      </c>
      <c r="AH668" s="753">
        <f t="shared" si="300"/>
        <v>0</v>
      </c>
      <c r="AI668" s="753">
        <f t="shared" si="300"/>
        <v>0</v>
      </c>
      <c r="AJ668" s="753">
        <f t="shared" si="300"/>
        <v>0</v>
      </c>
      <c r="AK668" s="753">
        <f t="shared" si="300"/>
        <v>0</v>
      </c>
      <c r="AL668" s="753">
        <f t="shared" si="300"/>
        <v>0</v>
      </c>
      <c r="AM668" s="295"/>
    </row>
    <row r="669" spans="1:39" ht="16">
      <c r="B669" s="296"/>
      <c r="C669" s="734"/>
      <c r="D669" s="735"/>
      <c r="E669" s="735"/>
      <c r="F669" s="735"/>
      <c r="G669" s="735"/>
      <c r="H669" s="735"/>
      <c r="I669" s="735"/>
      <c r="J669" s="735"/>
      <c r="K669" s="735"/>
      <c r="L669" s="735"/>
      <c r="M669" s="735"/>
      <c r="N669" s="783"/>
      <c r="O669" s="735"/>
      <c r="P669" s="735"/>
      <c r="Q669" s="735"/>
      <c r="R669" s="735"/>
      <c r="S669" s="735"/>
      <c r="T669" s="735"/>
      <c r="U669" s="735"/>
      <c r="V669" s="735"/>
      <c r="W669" s="735"/>
      <c r="X669" s="735"/>
      <c r="Y669" s="754"/>
      <c r="Z669" s="764"/>
      <c r="AA669" s="764"/>
      <c r="AB669" s="764"/>
      <c r="AC669" s="764"/>
      <c r="AD669" s="754"/>
      <c r="AE669" s="764"/>
      <c r="AF669" s="764"/>
      <c r="AG669" s="764"/>
      <c r="AH669" s="764"/>
      <c r="AI669" s="764"/>
      <c r="AJ669" s="764"/>
      <c r="AK669" s="764"/>
      <c r="AL669" s="764"/>
      <c r="AM669" s="300"/>
    </row>
    <row r="670" spans="1:39" ht="17">
      <c r="A670" s="513">
        <v>3</v>
      </c>
      <c r="B670" s="511" t="s">
        <v>729</v>
      </c>
      <c r="C670" s="736" t="s">
        <v>17</v>
      </c>
      <c r="D670" s="293">
        <v>230737</v>
      </c>
      <c r="E670" s="293">
        <v>230737</v>
      </c>
      <c r="F670" s="293">
        <v>230737</v>
      </c>
      <c r="G670" s="293">
        <v>230737</v>
      </c>
      <c r="H670" s="293">
        <v>230737</v>
      </c>
      <c r="I670" s="293">
        <v>230737</v>
      </c>
      <c r="J670" s="293">
        <v>230737</v>
      </c>
      <c r="K670" s="293">
        <v>230737</v>
      </c>
      <c r="L670" s="293">
        <v>230737</v>
      </c>
      <c r="M670" s="293">
        <v>230737</v>
      </c>
      <c r="N670" s="736"/>
      <c r="O670" s="293">
        <v>68</v>
      </c>
      <c r="P670" s="293">
        <v>68</v>
      </c>
      <c r="Q670" s="293">
        <v>68</v>
      </c>
      <c r="R670" s="293">
        <v>68</v>
      </c>
      <c r="S670" s="293">
        <v>68</v>
      </c>
      <c r="T670" s="293">
        <v>68</v>
      </c>
      <c r="U670" s="293">
        <v>68</v>
      </c>
      <c r="V670" s="293">
        <v>68</v>
      </c>
      <c r="W670" s="293">
        <v>68</v>
      </c>
      <c r="X670" s="293">
        <v>68</v>
      </c>
      <c r="Y670" s="760"/>
      <c r="Z670" s="760"/>
      <c r="AA670" s="760"/>
      <c r="AB670" s="760"/>
      <c r="AC670" s="760"/>
      <c r="AD670" s="760">
        <v>1</v>
      </c>
      <c r="AE670" s="760"/>
      <c r="AF670" s="760"/>
      <c r="AG670" s="760"/>
      <c r="AH670" s="760"/>
      <c r="AI670" s="760"/>
      <c r="AJ670" s="760"/>
      <c r="AK670" s="760"/>
      <c r="AL670" s="760"/>
      <c r="AM670" s="294">
        <f>SUM(Y670:AL670)</f>
        <v>1</v>
      </c>
    </row>
    <row r="671" spans="1:39" ht="16">
      <c r="B671" s="292" t="s">
        <v>294</v>
      </c>
      <c r="C671" s="736" t="s">
        <v>155</v>
      </c>
      <c r="D671" s="293">
        <v>21915.7385968122</v>
      </c>
      <c r="E671" s="293"/>
      <c r="F671" s="293"/>
      <c r="G671" s="293"/>
      <c r="H671" s="293"/>
      <c r="I671" s="293"/>
      <c r="J671" s="293"/>
      <c r="K671" s="293"/>
      <c r="L671" s="293"/>
      <c r="M671" s="293"/>
      <c r="N671" s="746"/>
      <c r="O671" s="293"/>
      <c r="P671" s="293"/>
      <c r="Q671" s="293"/>
      <c r="R671" s="293"/>
      <c r="S671" s="293"/>
      <c r="T671" s="293"/>
      <c r="U671" s="293"/>
      <c r="V671" s="293"/>
      <c r="W671" s="293"/>
      <c r="X671" s="293"/>
      <c r="Y671" s="753">
        <f t="shared" ref="Y671:AL671" si="302">Y670</f>
        <v>0</v>
      </c>
      <c r="Z671" s="753">
        <f t="shared" si="302"/>
        <v>0</v>
      </c>
      <c r="AA671" s="753">
        <f t="shared" si="302"/>
        <v>0</v>
      </c>
      <c r="AB671" s="753">
        <f t="shared" si="302"/>
        <v>0</v>
      </c>
      <c r="AC671" s="753">
        <f t="shared" si="302"/>
        <v>0</v>
      </c>
      <c r="AD671" s="753">
        <v>0.28999999999999998</v>
      </c>
      <c r="AE671" s="753">
        <f t="shared" si="302"/>
        <v>0</v>
      </c>
      <c r="AF671" s="753">
        <f t="shared" si="302"/>
        <v>0</v>
      </c>
      <c r="AG671" s="753">
        <f t="shared" si="302"/>
        <v>0</v>
      </c>
      <c r="AH671" s="753">
        <f t="shared" si="302"/>
        <v>0</v>
      </c>
      <c r="AI671" s="753">
        <f t="shared" si="302"/>
        <v>0</v>
      </c>
      <c r="AJ671" s="753">
        <f t="shared" si="302"/>
        <v>0</v>
      </c>
      <c r="AK671" s="753">
        <f t="shared" si="302"/>
        <v>0</v>
      </c>
      <c r="AL671" s="753">
        <f t="shared" si="302"/>
        <v>0</v>
      </c>
      <c r="AM671" s="295"/>
    </row>
    <row r="672" spans="1:39" ht="15.75" customHeight="1">
      <c r="B672" s="292"/>
      <c r="C672" s="765"/>
      <c r="D672" s="736"/>
      <c r="E672" s="736"/>
      <c r="F672" s="736"/>
      <c r="G672" s="736"/>
      <c r="H672" s="736"/>
      <c r="I672" s="736"/>
      <c r="J672" s="736"/>
      <c r="K672" s="736"/>
      <c r="L672" s="736"/>
      <c r="M672" s="736"/>
      <c r="N672" s="736"/>
      <c r="O672" s="736"/>
      <c r="P672" s="736"/>
      <c r="Q672" s="736"/>
      <c r="R672" s="736"/>
      <c r="S672" s="736"/>
      <c r="T672" s="736"/>
      <c r="U672" s="736"/>
      <c r="V672" s="736"/>
      <c r="W672" s="736"/>
      <c r="X672" s="736"/>
      <c r="Y672" s="754"/>
      <c r="Z672" s="754"/>
      <c r="AA672" s="754"/>
      <c r="AB672" s="754"/>
      <c r="AC672" s="754"/>
      <c r="AD672" s="754"/>
      <c r="AE672" s="754"/>
      <c r="AF672" s="754"/>
      <c r="AG672" s="754"/>
      <c r="AH672" s="754"/>
      <c r="AI672" s="754"/>
      <c r="AJ672" s="754"/>
      <c r="AK672" s="754"/>
      <c r="AL672" s="754"/>
      <c r="AM672" s="304"/>
    </row>
    <row r="673" spans="1:39" ht="17" outlineLevel="1">
      <c r="A673" s="513">
        <v>4</v>
      </c>
      <c r="B673" s="511" t="s">
        <v>107</v>
      </c>
      <c r="C673" s="736" t="s">
        <v>17</v>
      </c>
      <c r="D673" s="293">
        <v>33536</v>
      </c>
      <c r="E673" s="293">
        <v>33536</v>
      </c>
      <c r="F673" s="293">
        <v>33536</v>
      </c>
      <c r="G673" s="293">
        <v>33536</v>
      </c>
      <c r="H673" s="293">
        <v>33536</v>
      </c>
      <c r="I673" s="293">
        <v>33536</v>
      </c>
      <c r="J673" s="293">
        <v>33536</v>
      </c>
      <c r="K673" s="293">
        <v>33536</v>
      </c>
      <c r="L673" s="293">
        <v>33536</v>
      </c>
      <c r="M673" s="293">
        <v>33536</v>
      </c>
      <c r="N673" s="736"/>
      <c r="O673" s="293">
        <v>17</v>
      </c>
      <c r="P673" s="293">
        <v>17</v>
      </c>
      <c r="Q673" s="293">
        <v>17</v>
      </c>
      <c r="R673" s="293">
        <v>17</v>
      </c>
      <c r="S673" s="293">
        <v>17</v>
      </c>
      <c r="T673" s="293">
        <v>17</v>
      </c>
      <c r="U673" s="293">
        <v>17</v>
      </c>
      <c r="V673" s="293">
        <v>17</v>
      </c>
      <c r="W673" s="293">
        <v>17</v>
      </c>
      <c r="X673" s="293">
        <v>17</v>
      </c>
      <c r="Y673" s="760"/>
      <c r="Z673" s="760"/>
      <c r="AA673" s="760"/>
      <c r="AB673" s="760"/>
      <c r="AC673" s="760"/>
      <c r="AD673" s="760">
        <v>1</v>
      </c>
      <c r="AE673" s="760"/>
      <c r="AF673" s="760"/>
      <c r="AG673" s="760"/>
      <c r="AH673" s="760"/>
      <c r="AI673" s="760"/>
      <c r="AJ673" s="760"/>
      <c r="AK673" s="760"/>
      <c r="AL673" s="760"/>
      <c r="AM673" s="294">
        <f>SUM(Y673:AL673)</f>
        <v>1</v>
      </c>
    </row>
    <row r="674" spans="1:39" ht="16" outlineLevel="1">
      <c r="B674" s="292" t="s">
        <v>294</v>
      </c>
      <c r="C674" s="736" t="s">
        <v>155</v>
      </c>
      <c r="D674" s="293"/>
      <c r="E674" s="293"/>
      <c r="F674" s="293"/>
      <c r="G674" s="293"/>
      <c r="H674" s="293"/>
      <c r="I674" s="293"/>
      <c r="J674" s="293"/>
      <c r="K674" s="293"/>
      <c r="L674" s="293"/>
      <c r="M674" s="293"/>
      <c r="N674" s="746"/>
      <c r="O674" s="293"/>
      <c r="P674" s="293"/>
      <c r="Q674" s="293"/>
      <c r="R674" s="293"/>
      <c r="S674" s="293"/>
      <c r="T674" s="293"/>
      <c r="U674" s="293"/>
      <c r="V674" s="293"/>
      <c r="W674" s="293"/>
      <c r="X674" s="293"/>
      <c r="Y674" s="753">
        <f t="shared" ref="Y674:AL674" si="303">Y673</f>
        <v>0</v>
      </c>
      <c r="Z674" s="753">
        <f t="shared" si="303"/>
        <v>0</v>
      </c>
      <c r="AA674" s="753">
        <f t="shared" si="303"/>
        <v>0</v>
      </c>
      <c r="AB674" s="753">
        <f t="shared" si="303"/>
        <v>0</v>
      </c>
      <c r="AC674" s="753">
        <f t="shared" si="303"/>
        <v>0</v>
      </c>
      <c r="AD674" s="753">
        <f t="shared" ref="AD674" si="304">AD673</f>
        <v>1</v>
      </c>
      <c r="AE674" s="753">
        <f t="shared" si="303"/>
        <v>0</v>
      </c>
      <c r="AF674" s="753">
        <f t="shared" si="303"/>
        <v>0</v>
      </c>
      <c r="AG674" s="753">
        <f t="shared" si="303"/>
        <v>0</v>
      </c>
      <c r="AH674" s="753">
        <f t="shared" si="303"/>
        <v>0</v>
      </c>
      <c r="AI674" s="753">
        <f t="shared" si="303"/>
        <v>0</v>
      </c>
      <c r="AJ674" s="753">
        <f t="shared" si="303"/>
        <v>0</v>
      </c>
      <c r="AK674" s="753">
        <f t="shared" si="303"/>
        <v>0</v>
      </c>
      <c r="AL674" s="753">
        <f t="shared" si="303"/>
        <v>0</v>
      </c>
      <c r="AM674" s="295"/>
    </row>
    <row r="675" spans="1:39" ht="16" outlineLevel="1">
      <c r="B675" s="292"/>
      <c r="C675" s="765"/>
      <c r="D675" s="735"/>
      <c r="E675" s="735"/>
      <c r="F675" s="735"/>
      <c r="G675" s="735"/>
      <c r="H675" s="735"/>
      <c r="I675" s="735"/>
      <c r="J675" s="735"/>
      <c r="K675" s="735"/>
      <c r="L675" s="735"/>
      <c r="M675" s="735"/>
      <c r="N675" s="736"/>
      <c r="O675" s="735"/>
      <c r="P675" s="735"/>
      <c r="Q675" s="735"/>
      <c r="R675" s="735"/>
      <c r="S675" s="735"/>
      <c r="T675" s="735"/>
      <c r="U675" s="735"/>
      <c r="V675" s="735"/>
      <c r="W675" s="735"/>
      <c r="X675" s="735"/>
      <c r="Y675" s="754"/>
      <c r="Z675" s="754"/>
      <c r="AA675" s="754"/>
      <c r="AB675" s="754"/>
      <c r="AC675" s="754"/>
      <c r="AD675" s="754"/>
      <c r="AE675" s="754"/>
      <c r="AF675" s="754"/>
      <c r="AG675" s="754"/>
      <c r="AH675" s="754"/>
      <c r="AI675" s="754"/>
      <c r="AJ675" s="754"/>
      <c r="AK675" s="754"/>
      <c r="AL675" s="754"/>
      <c r="AM675" s="304"/>
    </row>
    <row r="676" spans="1:39" ht="17" outlineLevel="1">
      <c r="A676" s="513">
        <v>5</v>
      </c>
      <c r="B676" s="511" t="s">
        <v>108</v>
      </c>
      <c r="C676" s="736" t="s">
        <v>17</v>
      </c>
      <c r="D676" s="293"/>
      <c r="E676" s="293"/>
      <c r="F676" s="293"/>
      <c r="G676" s="293"/>
      <c r="H676" s="293"/>
      <c r="I676" s="293"/>
      <c r="J676" s="293"/>
      <c r="K676" s="293"/>
      <c r="L676" s="293"/>
      <c r="M676" s="293"/>
      <c r="N676" s="736"/>
      <c r="O676" s="293"/>
      <c r="P676" s="293"/>
      <c r="Q676" s="293"/>
      <c r="R676" s="293"/>
      <c r="S676" s="293"/>
      <c r="T676" s="293"/>
      <c r="U676" s="293"/>
      <c r="V676" s="293"/>
      <c r="W676" s="293"/>
      <c r="X676" s="293"/>
      <c r="Y676" s="760"/>
      <c r="Z676" s="760"/>
      <c r="AA676" s="760"/>
      <c r="AB676" s="760"/>
      <c r="AC676" s="760"/>
      <c r="AD676" s="760">
        <v>1</v>
      </c>
      <c r="AE676" s="760"/>
      <c r="AF676" s="760"/>
      <c r="AG676" s="760"/>
      <c r="AH676" s="760"/>
      <c r="AI676" s="760"/>
      <c r="AJ676" s="760"/>
      <c r="AK676" s="760"/>
      <c r="AL676" s="760"/>
      <c r="AM676" s="294">
        <f>SUM(Y676:AL676)</f>
        <v>1</v>
      </c>
    </row>
    <row r="677" spans="1:39" ht="16" outlineLevel="1">
      <c r="B677" s="292" t="s">
        <v>294</v>
      </c>
      <c r="C677" s="736" t="s">
        <v>155</v>
      </c>
      <c r="D677" s="293"/>
      <c r="E677" s="293"/>
      <c r="F677" s="293"/>
      <c r="G677" s="293"/>
      <c r="H677" s="293"/>
      <c r="I677" s="293"/>
      <c r="J677" s="293"/>
      <c r="K677" s="293"/>
      <c r="L677" s="293"/>
      <c r="M677" s="293"/>
      <c r="N677" s="746"/>
      <c r="O677" s="293"/>
      <c r="P677" s="293"/>
      <c r="Q677" s="293"/>
      <c r="R677" s="293"/>
      <c r="S677" s="293"/>
      <c r="T677" s="293"/>
      <c r="U677" s="293"/>
      <c r="V677" s="293"/>
      <c r="W677" s="293"/>
      <c r="X677" s="293"/>
      <c r="Y677" s="753">
        <f t="shared" ref="Y677:AL677" si="305">Y676</f>
        <v>0</v>
      </c>
      <c r="Z677" s="753">
        <f t="shared" si="305"/>
        <v>0</v>
      </c>
      <c r="AA677" s="753">
        <f t="shared" si="305"/>
        <v>0</v>
      </c>
      <c r="AB677" s="753">
        <f t="shared" si="305"/>
        <v>0</v>
      </c>
      <c r="AC677" s="753">
        <f t="shared" si="305"/>
        <v>0</v>
      </c>
      <c r="AD677" s="753">
        <f t="shared" ref="AD677" si="306">AD676</f>
        <v>1</v>
      </c>
      <c r="AE677" s="753">
        <f t="shared" si="305"/>
        <v>0</v>
      </c>
      <c r="AF677" s="753">
        <f t="shared" si="305"/>
        <v>0</v>
      </c>
      <c r="AG677" s="753">
        <f t="shared" si="305"/>
        <v>0</v>
      </c>
      <c r="AH677" s="753">
        <f t="shared" si="305"/>
        <v>0</v>
      </c>
      <c r="AI677" s="753">
        <f t="shared" si="305"/>
        <v>0</v>
      </c>
      <c r="AJ677" s="753">
        <f t="shared" si="305"/>
        <v>0</v>
      </c>
      <c r="AK677" s="753">
        <f t="shared" si="305"/>
        <v>0</v>
      </c>
      <c r="AL677" s="753">
        <f t="shared" si="305"/>
        <v>0</v>
      </c>
      <c r="AM677" s="295"/>
    </row>
    <row r="678" spans="1:39" ht="16" outlineLevel="1">
      <c r="A678" s="514"/>
      <c r="B678" s="313"/>
      <c r="C678" s="303"/>
      <c r="D678" s="289"/>
      <c r="E678" s="289"/>
      <c r="F678" s="289"/>
      <c r="G678" s="289"/>
      <c r="H678" s="289"/>
      <c r="I678" s="289"/>
      <c r="J678" s="289"/>
      <c r="K678" s="289"/>
      <c r="L678" s="289"/>
      <c r="M678" s="289"/>
      <c r="N678" s="289"/>
      <c r="O678" s="355"/>
      <c r="P678" s="289"/>
      <c r="Q678" s="289"/>
      <c r="R678" s="289"/>
      <c r="S678" s="289"/>
      <c r="T678" s="289"/>
      <c r="U678" s="289"/>
      <c r="V678" s="289"/>
      <c r="W678" s="289"/>
      <c r="X678" s="289"/>
      <c r="Y678" s="299"/>
      <c r="Z678" s="299"/>
      <c r="AA678" s="299"/>
      <c r="AB678" s="299"/>
      <c r="AC678" s="299"/>
      <c r="AD678" s="299"/>
      <c r="AE678" s="299"/>
      <c r="AF678" s="299"/>
      <c r="AG678" s="299"/>
      <c r="AH678" s="299"/>
      <c r="AI678" s="299"/>
      <c r="AJ678" s="299"/>
      <c r="AK678" s="299"/>
      <c r="AL678" s="299"/>
      <c r="AM678" s="304"/>
    </row>
    <row r="679" spans="1:39" ht="17" outlineLevel="1">
      <c r="A679" s="523"/>
      <c r="B679" s="419" t="s">
        <v>808</v>
      </c>
      <c r="C679" s="289" t="s">
        <v>17</v>
      </c>
      <c r="D679" s="293"/>
      <c r="E679" s="293"/>
      <c r="F679" s="293"/>
      <c r="G679" s="293"/>
      <c r="H679" s="293"/>
      <c r="I679" s="293"/>
      <c r="J679" s="293"/>
      <c r="K679" s="293"/>
      <c r="L679" s="293"/>
      <c r="M679" s="293"/>
      <c r="N679" s="736"/>
      <c r="O679" s="293"/>
      <c r="P679" s="293"/>
      <c r="Q679" s="293"/>
      <c r="R679" s="293"/>
      <c r="S679" s="293"/>
      <c r="T679" s="293"/>
      <c r="U679" s="293"/>
      <c r="V679" s="293"/>
      <c r="W679" s="293"/>
      <c r="X679" s="293"/>
      <c r="Y679" s="779"/>
      <c r="Z679" s="401"/>
      <c r="AA679" s="401"/>
      <c r="AB679" s="401"/>
      <c r="AC679" s="401"/>
      <c r="AD679" s="401">
        <v>0</v>
      </c>
      <c r="AE679" s="401"/>
      <c r="AF679" s="401"/>
      <c r="AG679" s="401"/>
      <c r="AH679" s="401"/>
      <c r="AI679" s="401"/>
      <c r="AJ679" s="401"/>
      <c r="AK679" s="401"/>
      <c r="AL679" s="401"/>
      <c r="AM679" s="294">
        <f>SUM(Y679:AL679)</f>
        <v>0</v>
      </c>
    </row>
    <row r="680" spans="1:39" ht="16" outlineLevel="1">
      <c r="A680" s="523"/>
      <c r="B680" s="422" t="s">
        <v>294</v>
      </c>
      <c r="C680" s="289" t="s">
        <v>155</v>
      </c>
      <c r="D680" s="293">
        <v>9362.4000000000033</v>
      </c>
      <c r="E680" s="293"/>
      <c r="F680" s="293"/>
      <c r="G680" s="293"/>
      <c r="H680" s="293"/>
      <c r="I680" s="293"/>
      <c r="J680" s="293"/>
      <c r="K680" s="293"/>
      <c r="L680" s="293"/>
      <c r="M680" s="293"/>
      <c r="N680" s="736"/>
      <c r="O680" s="293"/>
      <c r="P680" s="293"/>
      <c r="Q680" s="293"/>
      <c r="R680" s="293"/>
      <c r="S680" s="293"/>
      <c r="T680" s="293"/>
      <c r="U680" s="293"/>
      <c r="V680" s="293"/>
      <c r="W680" s="293"/>
      <c r="X680" s="293"/>
      <c r="Y680" s="753">
        <v>0</v>
      </c>
      <c r="Z680" s="402">
        <f t="shared" ref="Z680:AL680" si="307">Z679</f>
        <v>0</v>
      </c>
      <c r="AA680" s="402">
        <f t="shared" si="307"/>
        <v>0</v>
      </c>
      <c r="AB680" s="402">
        <f t="shared" si="307"/>
        <v>0</v>
      </c>
      <c r="AC680" s="402">
        <f t="shared" si="307"/>
        <v>0</v>
      </c>
      <c r="AD680" s="402">
        <v>0.28999999999999998</v>
      </c>
      <c r="AE680" s="402">
        <f t="shared" si="307"/>
        <v>0</v>
      </c>
      <c r="AF680" s="402">
        <f t="shared" si="307"/>
        <v>0</v>
      </c>
      <c r="AG680" s="402">
        <f t="shared" si="307"/>
        <v>0</v>
      </c>
      <c r="AH680" s="402">
        <f t="shared" si="307"/>
        <v>0</v>
      </c>
      <c r="AI680" s="402">
        <f t="shared" si="307"/>
        <v>0</v>
      </c>
      <c r="AJ680" s="402">
        <f t="shared" si="307"/>
        <v>0</v>
      </c>
      <c r="AK680" s="402">
        <f t="shared" si="307"/>
        <v>0</v>
      </c>
      <c r="AL680" s="402">
        <f t="shared" si="307"/>
        <v>0</v>
      </c>
      <c r="AM680" s="304"/>
    </row>
    <row r="681" spans="1:39" ht="16" outlineLevel="1">
      <c r="A681" s="514"/>
      <c r="B681" s="313"/>
      <c r="C681" s="303"/>
      <c r="D681" s="289"/>
      <c r="E681" s="289"/>
      <c r="F681" s="289"/>
      <c r="G681" s="289"/>
      <c r="H681" s="289"/>
      <c r="I681" s="289"/>
      <c r="J681" s="289"/>
      <c r="K681" s="289"/>
      <c r="L681" s="289"/>
      <c r="M681" s="289"/>
      <c r="N681" s="289"/>
      <c r="O681" s="355"/>
      <c r="P681" s="289"/>
      <c r="Q681" s="289"/>
      <c r="R681" s="289"/>
      <c r="S681" s="289"/>
      <c r="T681" s="289"/>
      <c r="U681" s="289"/>
      <c r="V681" s="289"/>
      <c r="W681" s="289"/>
      <c r="X681" s="289"/>
      <c r="Y681" s="299"/>
      <c r="Z681" s="299"/>
      <c r="AA681" s="299"/>
      <c r="AB681" s="299"/>
      <c r="AC681" s="299"/>
      <c r="AD681" s="299"/>
      <c r="AE681" s="299"/>
      <c r="AF681" s="299"/>
      <c r="AG681" s="299"/>
      <c r="AH681" s="299"/>
      <c r="AI681" s="299"/>
      <c r="AJ681" s="299"/>
      <c r="AK681" s="299"/>
      <c r="AL681" s="299"/>
      <c r="AM681" s="304"/>
    </row>
    <row r="682" spans="1:39" ht="17" outlineLevel="1">
      <c r="B682" s="317" t="s">
        <v>730</v>
      </c>
      <c r="C682" s="749"/>
      <c r="D682" s="749"/>
      <c r="E682" s="749"/>
      <c r="F682" s="749"/>
      <c r="G682" s="749"/>
      <c r="H682" s="749"/>
      <c r="I682" s="749"/>
      <c r="J682" s="749"/>
      <c r="K682" s="749"/>
      <c r="L682" s="749"/>
      <c r="M682" s="749"/>
      <c r="N682" s="748"/>
      <c r="O682" s="749"/>
      <c r="P682" s="749"/>
      <c r="Q682" s="749"/>
      <c r="R682" s="749"/>
      <c r="S682" s="749"/>
      <c r="T682" s="749"/>
      <c r="U682" s="749"/>
      <c r="V682" s="749"/>
      <c r="W682" s="749"/>
      <c r="X682" s="749"/>
      <c r="Y682" s="766"/>
      <c r="Z682" s="766"/>
      <c r="AA682" s="766"/>
      <c r="AB682" s="766"/>
      <c r="AC682" s="766"/>
      <c r="AD682" s="766"/>
      <c r="AE682" s="766"/>
      <c r="AF682" s="766"/>
      <c r="AG682" s="766"/>
      <c r="AH682" s="766"/>
      <c r="AI682" s="766"/>
      <c r="AJ682" s="766"/>
      <c r="AK682" s="766"/>
      <c r="AL682" s="766"/>
      <c r="AM682" s="290"/>
    </row>
    <row r="683" spans="1:39" ht="17" outlineLevel="1">
      <c r="A683" s="513">
        <v>7</v>
      </c>
      <c r="B683" s="511" t="s">
        <v>110</v>
      </c>
      <c r="C683" s="736" t="s">
        <v>17</v>
      </c>
      <c r="D683" s="293">
        <v>1082227</v>
      </c>
      <c r="E683" s="293">
        <v>1175106</v>
      </c>
      <c r="F683" s="293">
        <v>1175106</v>
      </c>
      <c r="G683" s="293">
        <v>1175106</v>
      </c>
      <c r="H683" s="293">
        <v>1175106</v>
      </c>
      <c r="I683" s="293">
        <v>1093191</v>
      </c>
      <c r="J683" s="293">
        <v>1093191</v>
      </c>
      <c r="K683" s="293">
        <v>1093191</v>
      </c>
      <c r="L683" s="293">
        <v>1074819</v>
      </c>
      <c r="M683" s="293">
        <v>1074819</v>
      </c>
      <c r="N683" s="293">
        <v>12</v>
      </c>
      <c r="O683" s="293">
        <v>294</v>
      </c>
      <c r="P683" s="293">
        <v>334</v>
      </c>
      <c r="Q683" s="293">
        <v>334</v>
      </c>
      <c r="R683" s="293">
        <v>334</v>
      </c>
      <c r="S683" s="293">
        <v>334</v>
      </c>
      <c r="T683" s="293">
        <v>320</v>
      </c>
      <c r="U683" s="293">
        <v>320</v>
      </c>
      <c r="V683" s="293">
        <v>320</v>
      </c>
      <c r="W683" s="293">
        <v>318</v>
      </c>
      <c r="X683" s="293">
        <v>318</v>
      </c>
      <c r="Y683" s="747"/>
      <c r="Z683" s="760"/>
      <c r="AA683" s="760"/>
      <c r="AB683" s="760"/>
      <c r="AC683" s="760"/>
      <c r="AD683" s="760"/>
      <c r="AE683" s="760">
        <v>0.15286632387111626</v>
      </c>
      <c r="AF683" s="760">
        <v>0.80102262445326167</v>
      </c>
      <c r="AG683" s="747"/>
      <c r="AH683" s="747"/>
      <c r="AI683" s="747"/>
      <c r="AJ683" s="747"/>
      <c r="AK683" s="747"/>
      <c r="AL683" s="747"/>
      <c r="AM683" s="294">
        <f>SUM(Y683:AL683)</f>
        <v>0.95388894832437798</v>
      </c>
    </row>
    <row r="684" spans="1:39" ht="16" outlineLevel="1">
      <c r="B684" s="292" t="s">
        <v>294</v>
      </c>
      <c r="C684" s="736" t="s">
        <v>155</v>
      </c>
      <c r="D684" s="293">
        <v>312121.11</v>
      </c>
      <c r="E684" s="293"/>
      <c r="F684" s="293"/>
      <c r="G684" s="293"/>
      <c r="H684" s="293"/>
      <c r="I684" s="293"/>
      <c r="J684" s="293"/>
      <c r="K684" s="293"/>
      <c r="L684" s="293"/>
      <c r="M684" s="293"/>
      <c r="N684" s="293">
        <f>N683</f>
        <v>12</v>
      </c>
      <c r="O684" s="293">
        <v>68.62</v>
      </c>
      <c r="P684" s="293"/>
      <c r="Q684" s="293"/>
      <c r="R684" s="293"/>
      <c r="S684" s="293"/>
      <c r="T684" s="293"/>
      <c r="U684" s="293"/>
      <c r="V684" s="293"/>
      <c r="W684" s="293"/>
      <c r="X684" s="293"/>
      <c r="Y684" s="753">
        <f t="shared" ref="Y684:AD684" si="308">Y683</f>
        <v>0</v>
      </c>
      <c r="Z684" s="753">
        <f t="shared" si="308"/>
        <v>0</v>
      </c>
      <c r="AA684" s="753">
        <f t="shared" si="308"/>
        <v>0</v>
      </c>
      <c r="AB684" s="753">
        <f t="shared" si="308"/>
        <v>0</v>
      </c>
      <c r="AC684" s="753">
        <f t="shared" si="308"/>
        <v>0</v>
      </c>
      <c r="AD684" s="753">
        <f t="shared" si="308"/>
        <v>0</v>
      </c>
      <c r="AE684" s="753">
        <f>13751.65/312121.11</f>
        <v>4.4058698881341285E-2</v>
      </c>
      <c r="AF684" s="753">
        <f>(52.98+12.44)/68.62</f>
        <v>0.95336636549111042</v>
      </c>
      <c r="AG684" s="753">
        <f t="shared" ref="AG684:AL684" si="309">AG683</f>
        <v>0</v>
      </c>
      <c r="AH684" s="753">
        <f t="shared" si="309"/>
        <v>0</v>
      </c>
      <c r="AI684" s="753">
        <f t="shared" si="309"/>
        <v>0</v>
      </c>
      <c r="AJ684" s="753">
        <f t="shared" si="309"/>
        <v>0</v>
      </c>
      <c r="AK684" s="753">
        <f t="shared" si="309"/>
        <v>0</v>
      </c>
      <c r="AL684" s="753">
        <f t="shared" si="309"/>
        <v>0</v>
      </c>
      <c r="AM684" s="309"/>
    </row>
    <row r="685" spans="1:39" ht="16" outlineLevel="1">
      <c r="A685" s="514"/>
      <c r="B685" s="313"/>
      <c r="C685" s="303"/>
      <c r="D685" s="289"/>
      <c r="E685" s="289"/>
      <c r="F685" s="289"/>
      <c r="G685" s="289"/>
      <c r="H685" s="289"/>
      <c r="I685" s="289"/>
      <c r="J685" s="289"/>
      <c r="K685" s="289"/>
      <c r="L685" s="289"/>
      <c r="M685" s="289"/>
      <c r="N685" s="289"/>
      <c r="O685" s="355"/>
      <c r="P685" s="289"/>
      <c r="Q685" s="289"/>
      <c r="R685" s="289"/>
      <c r="S685" s="289"/>
      <c r="T685" s="289"/>
      <c r="U685" s="289"/>
      <c r="V685" s="289"/>
      <c r="W685" s="289"/>
      <c r="X685" s="289"/>
      <c r="Y685" s="299"/>
      <c r="Z685" s="299"/>
      <c r="AA685" s="299"/>
      <c r="AB685" s="299"/>
      <c r="AC685" s="299"/>
      <c r="AD685" s="299"/>
      <c r="AE685" s="299"/>
      <c r="AF685" s="299"/>
      <c r="AG685" s="299"/>
      <c r="AH685" s="299"/>
      <c r="AI685" s="299"/>
      <c r="AJ685" s="299"/>
      <c r="AK685" s="299"/>
      <c r="AL685" s="299"/>
      <c r="AM685" s="304"/>
    </row>
    <row r="686" spans="1:39" ht="17" outlineLevel="1">
      <c r="B686" s="317" t="s">
        <v>743</v>
      </c>
      <c r="C686" s="736"/>
      <c r="D686" s="736"/>
      <c r="E686" s="736"/>
      <c r="F686" s="736"/>
      <c r="G686" s="736"/>
      <c r="H686" s="736"/>
      <c r="I686" s="736"/>
      <c r="J686" s="736"/>
      <c r="K686" s="736"/>
      <c r="L686" s="736"/>
      <c r="M686" s="736"/>
      <c r="N686" s="289"/>
      <c r="O686" s="289"/>
      <c r="P686" s="736"/>
      <c r="Q686" s="736"/>
      <c r="R686" s="736"/>
      <c r="S686" s="736"/>
      <c r="T686" s="736"/>
      <c r="U686" s="736"/>
      <c r="V686" s="736"/>
      <c r="W686" s="736"/>
      <c r="X686" s="736"/>
      <c r="Y686" s="754"/>
      <c r="Z686" s="790"/>
      <c r="AA686" s="790"/>
      <c r="AB686" s="790"/>
      <c r="AC686" s="790"/>
      <c r="AD686" s="790"/>
      <c r="AE686" s="790"/>
      <c r="AF686" s="790"/>
      <c r="AG686" s="790"/>
      <c r="AH686" s="790"/>
      <c r="AI686" s="790"/>
      <c r="AJ686" s="790"/>
      <c r="AK686" s="790"/>
      <c r="AL686" s="790"/>
      <c r="AM686" s="304"/>
    </row>
    <row r="687" spans="1:39" ht="34" outlineLevel="1">
      <c r="A687" s="513">
        <v>37</v>
      </c>
      <c r="B687" s="511" t="s">
        <v>744</v>
      </c>
      <c r="C687" s="736" t="s">
        <v>17</v>
      </c>
      <c r="D687" s="293">
        <v>10529</v>
      </c>
      <c r="E687" s="293">
        <v>10529</v>
      </c>
      <c r="F687" s="293">
        <v>10529</v>
      </c>
      <c r="G687" s="293">
        <v>10529</v>
      </c>
      <c r="H687" s="293">
        <v>10529</v>
      </c>
      <c r="I687" s="293">
        <v>10529</v>
      </c>
      <c r="J687" s="293">
        <v>10529</v>
      </c>
      <c r="K687" s="293">
        <v>10442</v>
      </c>
      <c r="L687" s="293">
        <v>10442</v>
      </c>
      <c r="M687" s="293">
        <v>10442</v>
      </c>
      <c r="N687" s="293">
        <v>12</v>
      </c>
      <c r="O687" s="293">
        <v>2</v>
      </c>
      <c r="P687" s="293">
        <v>2</v>
      </c>
      <c r="Q687" s="293">
        <v>2</v>
      </c>
      <c r="R687" s="293">
        <v>2</v>
      </c>
      <c r="S687" s="293">
        <v>2</v>
      </c>
      <c r="T687" s="293">
        <v>2</v>
      </c>
      <c r="U687" s="293">
        <v>2</v>
      </c>
      <c r="V687" s="293">
        <v>2</v>
      </c>
      <c r="W687" s="293">
        <v>2</v>
      </c>
      <c r="X687" s="293">
        <v>2</v>
      </c>
      <c r="Y687" s="758"/>
      <c r="Z687" s="760"/>
      <c r="AA687" s="760"/>
      <c r="AB687" s="760"/>
      <c r="AC687" s="760"/>
      <c r="AD687" s="760">
        <v>1</v>
      </c>
      <c r="AE687" s="760"/>
      <c r="AF687" s="747"/>
      <c r="AG687" s="747"/>
      <c r="AH687" s="747"/>
      <c r="AI687" s="747"/>
      <c r="AJ687" s="747"/>
      <c r="AK687" s="747"/>
      <c r="AL687" s="747"/>
      <c r="AM687" s="294">
        <f>SUM(Y687:AL687)</f>
        <v>1</v>
      </c>
    </row>
    <row r="688" spans="1:39" ht="16" outlineLevel="1">
      <c r="B688" s="292" t="s">
        <v>294</v>
      </c>
      <c r="C688" s="736" t="s">
        <v>155</v>
      </c>
      <c r="D688" s="293"/>
      <c r="E688" s="293"/>
      <c r="F688" s="293"/>
      <c r="G688" s="293"/>
      <c r="H688" s="293"/>
      <c r="I688" s="293"/>
      <c r="J688" s="293"/>
      <c r="K688" s="293"/>
      <c r="L688" s="293"/>
      <c r="M688" s="293"/>
      <c r="N688" s="293">
        <f>N687</f>
        <v>12</v>
      </c>
      <c r="O688" s="293"/>
      <c r="P688" s="293"/>
      <c r="Q688" s="293"/>
      <c r="R688" s="293"/>
      <c r="S688" s="293"/>
      <c r="T688" s="293"/>
      <c r="U688" s="293"/>
      <c r="V688" s="293"/>
      <c r="W688" s="293"/>
      <c r="X688" s="293"/>
      <c r="Y688" s="753">
        <f t="shared" ref="Y688:AL688" si="310">Y687</f>
        <v>0</v>
      </c>
      <c r="Z688" s="753">
        <f t="shared" si="310"/>
        <v>0</v>
      </c>
      <c r="AA688" s="753">
        <f t="shared" si="310"/>
        <v>0</v>
      </c>
      <c r="AB688" s="753">
        <f t="shared" si="310"/>
        <v>0</v>
      </c>
      <c r="AC688" s="753">
        <f t="shared" si="310"/>
        <v>0</v>
      </c>
      <c r="AD688" s="753">
        <f t="shared" si="310"/>
        <v>1</v>
      </c>
      <c r="AE688" s="753">
        <f t="shared" si="310"/>
        <v>0</v>
      </c>
      <c r="AF688" s="753">
        <f t="shared" si="310"/>
        <v>0</v>
      </c>
      <c r="AG688" s="753">
        <f t="shared" si="310"/>
        <v>0</v>
      </c>
      <c r="AH688" s="753">
        <f t="shared" si="310"/>
        <v>0</v>
      </c>
      <c r="AI688" s="753">
        <f t="shared" si="310"/>
        <v>0</v>
      </c>
      <c r="AJ688" s="753">
        <f t="shared" si="310"/>
        <v>0</v>
      </c>
      <c r="AK688" s="753">
        <f t="shared" si="310"/>
        <v>0</v>
      </c>
      <c r="AL688" s="753">
        <f t="shared" si="310"/>
        <v>0</v>
      </c>
      <c r="AM688" s="304"/>
    </row>
    <row r="689" spans="1:39" ht="16" outlineLevel="1">
      <c r="B689" s="511"/>
      <c r="C689" s="736"/>
      <c r="D689" s="736"/>
      <c r="E689" s="736"/>
      <c r="F689" s="736"/>
      <c r="G689" s="736"/>
      <c r="H689" s="736"/>
      <c r="I689" s="736"/>
      <c r="J689" s="736"/>
      <c r="K689" s="736"/>
      <c r="L689" s="736"/>
      <c r="M689" s="736"/>
      <c r="N689" s="736"/>
      <c r="O689" s="736"/>
      <c r="P689" s="736"/>
      <c r="Q689" s="736"/>
      <c r="R689" s="736"/>
      <c r="S689" s="736"/>
      <c r="T689" s="736"/>
      <c r="U689" s="736"/>
      <c r="V689" s="736"/>
      <c r="W689" s="736"/>
      <c r="X689" s="736"/>
      <c r="Y689" s="754"/>
      <c r="Z689" s="790"/>
      <c r="AA689" s="790"/>
      <c r="AB689" s="790"/>
      <c r="AC689" s="790"/>
      <c r="AD689" s="790"/>
      <c r="AE689" s="790"/>
      <c r="AF689" s="790"/>
      <c r="AG689" s="790"/>
      <c r="AH689" s="790"/>
      <c r="AI689" s="790"/>
      <c r="AJ689" s="790"/>
      <c r="AK689" s="790"/>
      <c r="AL689" s="790"/>
      <c r="AM689" s="304"/>
    </row>
    <row r="690" spans="1:39" ht="17" outlineLevel="1">
      <c r="B690" s="317" t="s">
        <v>745</v>
      </c>
      <c r="C690" s="736"/>
      <c r="D690" s="736"/>
      <c r="E690" s="736"/>
      <c r="F690" s="736"/>
      <c r="G690" s="736"/>
      <c r="H690" s="736"/>
      <c r="I690" s="736"/>
      <c r="J690" s="736"/>
      <c r="K690" s="736"/>
      <c r="L690" s="736"/>
      <c r="M690" s="736"/>
      <c r="N690" s="736"/>
      <c r="O690" s="736"/>
      <c r="P690" s="736"/>
      <c r="Q690" s="736"/>
      <c r="R690" s="736"/>
      <c r="S690" s="736"/>
      <c r="T690" s="736"/>
      <c r="U690" s="736"/>
      <c r="V690" s="736"/>
      <c r="W690" s="736"/>
      <c r="X690" s="736"/>
      <c r="Y690" s="754"/>
      <c r="Z690" s="790"/>
      <c r="AA690" s="790"/>
      <c r="AB690" s="790"/>
      <c r="AC690" s="790"/>
      <c r="AD690" s="790"/>
      <c r="AE690" s="790"/>
      <c r="AF690" s="790"/>
      <c r="AG690" s="790"/>
      <c r="AH690" s="790"/>
      <c r="AI690" s="790"/>
      <c r="AJ690" s="790"/>
      <c r="AK690" s="790"/>
      <c r="AL690" s="790"/>
      <c r="AM690" s="304"/>
    </row>
    <row r="691" spans="1:39" ht="15.75" customHeight="1" outlineLevel="1">
      <c r="A691" s="513">
        <v>53</v>
      </c>
      <c r="B691" s="511" t="s">
        <v>741</v>
      </c>
      <c r="C691" s="736" t="s">
        <v>17</v>
      </c>
      <c r="D691" s="293">
        <v>25258</v>
      </c>
      <c r="E691" s="293">
        <v>25258</v>
      </c>
      <c r="F691" s="293">
        <v>25258</v>
      </c>
      <c r="G691" s="293">
        <v>25258</v>
      </c>
      <c r="H691" s="293">
        <v>25115</v>
      </c>
      <c r="I691" s="293">
        <v>24781</v>
      </c>
      <c r="J691" s="293">
        <v>24781</v>
      </c>
      <c r="K691" s="293">
        <v>24781</v>
      </c>
      <c r="L691" s="293">
        <v>24781</v>
      </c>
      <c r="M691" s="293">
        <v>24781</v>
      </c>
      <c r="N691" s="293">
        <v>12</v>
      </c>
      <c r="O691" s="293">
        <v>2</v>
      </c>
      <c r="P691" s="293">
        <v>2</v>
      </c>
      <c r="Q691" s="293">
        <v>2</v>
      </c>
      <c r="R691" s="293">
        <v>2</v>
      </c>
      <c r="S691" s="293">
        <v>2</v>
      </c>
      <c r="T691" s="293">
        <v>2</v>
      </c>
      <c r="U691" s="293">
        <v>2</v>
      </c>
      <c r="V691" s="293">
        <v>2</v>
      </c>
      <c r="W691" s="293">
        <v>2</v>
      </c>
      <c r="X691" s="293">
        <v>2</v>
      </c>
      <c r="Y691" s="758"/>
      <c r="Z691" s="760"/>
      <c r="AA691" s="760"/>
      <c r="AB691" s="760"/>
      <c r="AC691" s="760"/>
      <c r="AD691" s="760">
        <v>1</v>
      </c>
      <c r="AE691" s="760"/>
      <c r="AF691" s="747"/>
      <c r="AG691" s="747"/>
      <c r="AH691" s="747"/>
      <c r="AI691" s="747"/>
      <c r="AJ691" s="747"/>
      <c r="AK691" s="747"/>
      <c r="AL691" s="747"/>
      <c r="AM691" s="294">
        <f>SUM(Y691:AL691)</f>
        <v>1</v>
      </c>
    </row>
    <row r="692" spans="1:39" ht="16" outlineLevel="1">
      <c r="B692" s="292" t="s">
        <v>294</v>
      </c>
      <c r="C692" s="736" t="s">
        <v>155</v>
      </c>
      <c r="D692" s="293"/>
      <c r="E692" s="293"/>
      <c r="F692" s="293"/>
      <c r="G692" s="293"/>
      <c r="H692" s="293"/>
      <c r="I692" s="293"/>
      <c r="J692" s="293"/>
      <c r="K692" s="293"/>
      <c r="L692" s="293"/>
      <c r="M692" s="293"/>
      <c r="N692" s="293">
        <f>N691</f>
        <v>12</v>
      </c>
      <c r="O692" s="293"/>
      <c r="P692" s="293"/>
      <c r="Q692" s="293"/>
      <c r="R692" s="293"/>
      <c r="S692" s="293"/>
      <c r="T692" s="293"/>
      <c r="U692" s="293"/>
      <c r="V692" s="293"/>
      <c r="W692" s="293"/>
      <c r="X692" s="293"/>
      <c r="Y692" s="753">
        <f t="shared" ref="Y692:AL692" si="311">Y691</f>
        <v>0</v>
      </c>
      <c r="Z692" s="753">
        <f t="shared" si="311"/>
        <v>0</v>
      </c>
      <c r="AA692" s="753">
        <f t="shared" si="311"/>
        <v>0</v>
      </c>
      <c r="AB692" s="753">
        <f t="shared" si="311"/>
        <v>0</v>
      </c>
      <c r="AC692" s="753">
        <f t="shared" si="311"/>
        <v>0</v>
      </c>
      <c r="AD692" s="753">
        <f t="shared" si="311"/>
        <v>1</v>
      </c>
      <c r="AE692" s="753">
        <f t="shared" si="311"/>
        <v>0</v>
      </c>
      <c r="AF692" s="753">
        <f t="shared" si="311"/>
        <v>0</v>
      </c>
      <c r="AG692" s="753">
        <f t="shared" si="311"/>
        <v>0</v>
      </c>
      <c r="AH692" s="753">
        <f t="shared" si="311"/>
        <v>0</v>
      </c>
      <c r="AI692" s="753">
        <f t="shared" si="311"/>
        <v>0</v>
      </c>
      <c r="AJ692" s="753">
        <f t="shared" si="311"/>
        <v>0</v>
      </c>
      <c r="AK692" s="753">
        <f t="shared" si="311"/>
        <v>0</v>
      </c>
      <c r="AL692" s="753">
        <f t="shared" si="311"/>
        <v>0</v>
      </c>
      <c r="AM692" s="304"/>
    </row>
    <row r="693" spans="1:39" ht="16" outlineLevel="1">
      <c r="B693" s="317"/>
      <c r="C693" s="736"/>
      <c r="D693" s="736"/>
      <c r="E693" s="736"/>
      <c r="F693" s="736"/>
      <c r="G693" s="736"/>
      <c r="H693" s="736"/>
      <c r="I693" s="736"/>
      <c r="J693" s="736"/>
      <c r="K693" s="736"/>
      <c r="L693" s="736"/>
      <c r="M693" s="736"/>
      <c r="N693" s="736"/>
      <c r="O693" s="736"/>
      <c r="P693" s="736"/>
      <c r="Q693" s="736"/>
      <c r="R693" s="736"/>
      <c r="S693" s="736"/>
      <c r="T693" s="736"/>
      <c r="U693" s="736"/>
      <c r="V693" s="736"/>
      <c r="W693" s="736"/>
      <c r="X693" s="736"/>
      <c r="Y693" s="754"/>
      <c r="Z693" s="790"/>
      <c r="AA693" s="790"/>
      <c r="AB693" s="790"/>
      <c r="AC693" s="790"/>
      <c r="AD693" s="790"/>
      <c r="AE693" s="790"/>
      <c r="AF693" s="790"/>
      <c r="AG693" s="790"/>
      <c r="AH693" s="790"/>
      <c r="AI693" s="790"/>
      <c r="AJ693" s="790"/>
      <c r="AK693" s="790"/>
      <c r="AL693" s="790"/>
      <c r="AM693" s="304"/>
    </row>
    <row r="694" spans="1:39" ht="24" customHeight="1" outlineLevel="1">
      <c r="B694" s="737" t="s">
        <v>746</v>
      </c>
      <c r="C694" s="738"/>
      <c r="D694" s="738">
        <f>SUM(D664:D692)</f>
        <v>4270330.429475897</v>
      </c>
      <c r="E694" s="738"/>
      <c r="F694" s="738"/>
      <c r="G694" s="738"/>
      <c r="H694" s="738"/>
      <c r="I694" s="738"/>
      <c r="J694" s="738"/>
      <c r="K694" s="738"/>
      <c r="L694" s="738"/>
      <c r="M694" s="738"/>
      <c r="N694" s="738"/>
      <c r="O694" s="738">
        <f>SUM(O664:O693)</f>
        <v>626.62</v>
      </c>
      <c r="P694" s="738"/>
      <c r="Q694" s="738"/>
      <c r="R694" s="738"/>
      <c r="S694" s="738"/>
      <c r="T694" s="738"/>
      <c r="U694" s="738"/>
      <c r="V694" s="738"/>
      <c r="W694" s="738"/>
      <c r="X694" s="738"/>
      <c r="Y694" s="739"/>
      <c r="Z694" s="802"/>
      <c r="AA694" s="802"/>
      <c r="AB694" s="802"/>
      <c r="AC694" s="802"/>
      <c r="AD694" s="802"/>
      <c r="AE694" s="802"/>
      <c r="AF694" s="802"/>
      <c r="AG694" s="802"/>
      <c r="AH694" s="802"/>
      <c r="AI694" s="802"/>
      <c r="AJ694" s="802"/>
      <c r="AK694" s="802"/>
      <c r="AL694" s="802"/>
      <c r="AM694" s="740"/>
    </row>
    <row r="695" spans="1:39" ht="16" outlineLevel="1">
      <c r="B695" s="325" t="s">
        <v>278</v>
      </c>
      <c r="C695" s="327"/>
      <c r="D695" s="327">
        <f>SUM(D694,D659)</f>
        <v>19205039.498951793</v>
      </c>
      <c r="E695" s="327"/>
      <c r="F695" s="327"/>
      <c r="G695" s="327"/>
      <c r="H695" s="327"/>
      <c r="I695" s="327"/>
      <c r="J695" s="327"/>
      <c r="K695" s="327"/>
      <c r="L695" s="327"/>
      <c r="M695" s="327"/>
      <c r="N695" s="327"/>
      <c r="O695" s="327">
        <f>SUM(O694,O659)</f>
        <v>2940.66</v>
      </c>
      <c r="P695" s="327"/>
      <c r="Q695" s="327"/>
      <c r="R695" s="327"/>
      <c r="S695" s="327"/>
      <c r="T695" s="327"/>
      <c r="U695" s="327"/>
      <c r="V695" s="327"/>
      <c r="W695" s="327"/>
      <c r="X695" s="327"/>
      <c r="Y695" s="327">
        <f>IF(Y496="kWh",SUMPRODUCT(D499:D692,Y499:Y692))</f>
        <v>7190404.9168278864</v>
      </c>
      <c r="Z695" s="327">
        <f>IF(Z496="kWh",SUMPRODUCT(D499:D692,Z499:Z692))</f>
        <v>1648991.4045893461</v>
      </c>
      <c r="AA695" s="327">
        <f>IF(AA496="kw",SUMPRODUCT(N499:N692,O499:O692,AA499:AA692),SUMPRODUCT(D499:D692,AA499:AA692))</f>
        <v>21228.902853856376</v>
      </c>
      <c r="AB695" s="327">
        <f>IF(AB496="kw",SUMPRODUCT(N499:N692,O499:O692,AB499:AB692),SUMPRODUCT(D499:D692,AB499:AB692))</f>
        <v>0</v>
      </c>
      <c r="AC695" s="327">
        <f>'8.  Streetlighting'!G147</f>
        <v>3013.4644462636998</v>
      </c>
      <c r="AD695" s="327">
        <f>IF(AD496="kWh",SUMPRODUCT(D499:D692,AD499:AD692))</f>
        <v>2849187.4026480098</v>
      </c>
      <c r="AE695" s="327">
        <f>IF(AE496="kWh",SUMPRODUCT(D499:D692,AE499:AE692))</f>
        <v>179187.71308406652</v>
      </c>
      <c r="AF695" s="327">
        <f>IF(AF496="kw",SUMPRODUCT(N499:N692,O499:O692,AF499:AF692),SUMPRODUCT(D499:D692,AF499:AF692))</f>
        <v>3611.0478190711069</v>
      </c>
      <c r="AG695" s="327">
        <f t="shared" ref="AG695:AL695" si="312">IF(AG496="kw",SUMPRODUCT($N$499:$N$692,$O$499:$O$692,AG499:AG692),SUMPRODUCT($D$499:$D$692,AG499:AG692))</f>
        <v>0</v>
      </c>
      <c r="AH695" s="327">
        <f t="shared" si="312"/>
        <v>0</v>
      </c>
      <c r="AI695" s="327">
        <f t="shared" si="312"/>
        <v>0</v>
      </c>
      <c r="AJ695" s="327">
        <f t="shared" si="312"/>
        <v>0</v>
      </c>
      <c r="AK695" s="327">
        <f t="shared" si="312"/>
        <v>0</v>
      </c>
      <c r="AL695" s="327">
        <f t="shared" si="312"/>
        <v>0</v>
      </c>
      <c r="AM695" s="328"/>
    </row>
    <row r="696" spans="1:39" ht="16" outlineLevel="1">
      <c r="B696" s="382" t="s">
        <v>279</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f>HLOOKUP(Y286,'2. LRAMVA Threshold'!$B$42:$Q$53,9,FALSE)</f>
        <v>2736155</v>
      </c>
      <c r="Z696" s="383">
        <f>HLOOKUP(Z286,'2. LRAMVA Threshold'!$B$42:$Q$53,9,FALSE)</f>
        <v>4402416</v>
      </c>
      <c r="AA696" s="383">
        <f>HLOOKUP(AA286,'2. LRAMVA Threshold'!$B$42:$Q$53,9,FALSE)</f>
        <v>17935</v>
      </c>
      <c r="AB696" s="383">
        <f>HLOOKUP(AB286,'2. LRAMVA Threshold'!$B$42:$Q$53,9,FALSE)</f>
        <v>217</v>
      </c>
      <c r="AC696" s="383">
        <f>HLOOKUP(AC286,'2. LRAMVA Threshold'!$B$42:$Q$53,9,FALSE)</f>
        <v>2523</v>
      </c>
      <c r="AD696" s="383">
        <f>HLOOKUP(AD286,'2. LRAMVA Threshold'!$B$42:$Q$53,9,FALSE)</f>
        <v>1746598</v>
      </c>
      <c r="AE696" s="383">
        <f>HLOOKUP(AE286,'2. LRAMVA Threshold'!$B$42:$Q$53,9,FALSE)</f>
        <v>588794</v>
      </c>
      <c r="AF696" s="383">
        <f>HLOOKUP(AF286,'2. LRAMVA Threshold'!$B$42:$Q$53,9,FALSE)</f>
        <v>4303</v>
      </c>
      <c r="AG696" s="383">
        <f>HLOOKUP(AG286,'2. LRAMVA Threshold'!$B$42:$Q$53,9,FALSE)</f>
        <v>125</v>
      </c>
      <c r="AH696" s="383">
        <f>HLOOKUP(AH286,'2. LRAMVA Threshold'!$B$42:$Q$53,9,FALSE)</f>
        <v>31</v>
      </c>
      <c r="AI696" s="383">
        <f>HLOOKUP(AI286,'2. LRAMVA Threshold'!$B$42:$Q$53,9,FALSE)</f>
        <v>0</v>
      </c>
      <c r="AJ696" s="383">
        <f>HLOOKUP(AJ286,'2. LRAMVA Threshold'!$B$42:$Q$53,9,FALSE)</f>
        <v>0</v>
      </c>
      <c r="AK696" s="383">
        <f>HLOOKUP(AK286,'2. LRAMVA Threshold'!$B$42:$Q$53,9,FALSE)</f>
        <v>0</v>
      </c>
      <c r="AL696" s="383">
        <f>HLOOKUP(AL286,'2. LRAMVA Threshold'!$B$42:$Q$53,9,FALSE)</f>
        <v>0</v>
      </c>
      <c r="AM696" s="384"/>
    </row>
    <row r="697" spans="1:39" ht="16" outlineLevel="1">
      <c r="B697" s="385"/>
      <c r="C697" s="423"/>
      <c r="D697" s="424"/>
      <c r="E697" s="424"/>
      <c r="F697" s="424"/>
      <c r="G697" s="424"/>
      <c r="H697" s="424"/>
      <c r="I697" s="424"/>
      <c r="J697" s="424"/>
      <c r="K697" s="424"/>
      <c r="L697" s="424"/>
      <c r="M697" s="424"/>
      <c r="N697" s="424"/>
      <c r="O697" s="425"/>
      <c r="P697" s="424"/>
      <c r="Q697" s="424"/>
      <c r="R697" s="424"/>
      <c r="S697" s="426"/>
      <c r="T697" s="426"/>
      <c r="U697" s="426"/>
      <c r="V697" s="426"/>
      <c r="W697" s="424"/>
      <c r="X697" s="424"/>
      <c r="Y697" s="427"/>
      <c r="Z697" s="427"/>
      <c r="AA697" s="427"/>
      <c r="AB697" s="427"/>
      <c r="AC697" s="427"/>
      <c r="AD697" s="427"/>
      <c r="AE697" s="427"/>
      <c r="AF697" s="390"/>
      <c r="AG697" s="390"/>
      <c r="AH697" s="390"/>
      <c r="AI697" s="390"/>
      <c r="AJ697" s="390"/>
      <c r="AK697" s="390"/>
      <c r="AL697" s="390"/>
      <c r="AM697" s="391"/>
    </row>
    <row r="698" spans="1:39" ht="16" outlineLevel="1">
      <c r="B698" s="322" t="s">
        <v>280</v>
      </c>
      <c r="C698" s="336"/>
      <c r="D698" s="336"/>
      <c r="E698" s="367"/>
      <c r="F698" s="367"/>
      <c r="G698" s="367"/>
      <c r="H698" s="367"/>
      <c r="I698" s="367"/>
      <c r="J698" s="367"/>
      <c r="K698" s="367"/>
      <c r="L698" s="367"/>
      <c r="M698" s="367"/>
      <c r="N698" s="367"/>
      <c r="O698" s="289"/>
      <c r="P698" s="338"/>
      <c r="Q698" s="338"/>
      <c r="R698" s="338"/>
      <c r="S698" s="337"/>
      <c r="T698" s="337"/>
      <c r="U698" s="337"/>
      <c r="V698" s="337"/>
      <c r="W698" s="338"/>
      <c r="X698" s="338"/>
      <c r="Y698" s="339">
        <f>HLOOKUP(Y$35,'3.  Distribution Rates'!$C$122:$P$133,9,FALSE)</f>
        <v>6.0000000000000001E-3</v>
      </c>
      <c r="Z698" s="339">
        <f>HLOOKUP(Z$35,'3.  Distribution Rates'!$C$122:$P$133,9,FALSE)</f>
        <v>0.01</v>
      </c>
      <c r="AA698" s="339">
        <f>HLOOKUP(AA$35,'3.  Distribution Rates'!$C$122:$P$133,9,FALSE)</f>
        <v>3.2593999999999999</v>
      </c>
      <c r="AB698" s="339">
        <f>HLOOKUP(AB$35,'3.  Distribution Rates'!$C$122:$P$133,9,FALSE)</f>
        <v>2.2932999999999999</v>
      </c>
      <c r="AC698" s="339">
        <f>HLOOKUP(AC$35,'3.  Distribution Rates'!$C$122:$P$133,9,FALSE)</f>
        <v>0.94399999999999995</v>
      </c>
      <c r="AD698" s="339">
        <f>HLOOKUP(AD$35,'3.  Distribution Rates'!$C$122:$P$133,9,FALSE)</f>
        <v>8.6E-3</v>
      </c>
      <c r="AE698" s="339">
        <f>HLOOKUP(AE$35,'3.  Distribution Rates'!$C$122:$P$133,9,FALSE)</f>
        <v>1.6400000000000001E-2</v>
      </c>
      <c r="AF698" s="339">
        <f>HLOOKUP(AF$35,'3.  Distribution Rates'!$C$122:$P$133,9,FALSE)</f>
        <v>3.5802999999999998</v>
      </c>
      <c r="AG698" s="339">
        <f>HLOOKUP(AG$35,'3.  Distribution Rates'!$C$122:$P$133,9,FALSE)</f>
        <v>3.61E-2</v>
      </c>
      <c r="AH698" s="339">
        <f>HLOOKUP(AH$35,'3.  Distribution Rates'!$C$122:$P$133,9,FALSE)</f>
        <v>0</v>
      </c>
      <c r="AI698" s="339">
        <f>HLOOKUP(AI$35,'3.  Distribution Rates'!$C$122:$P$133,9,FALSE)</f>
        <v>0</v>
      </c>
      <c r="AJ698" s="339">
        <f>HLOOKUP(AJ$35,'3.  Distribution Rates'!$C$122:$P$133,9,FALSE)</f>
        <v>0</v>
      </c>
      <c r="AK698" s="339">
        <f>HLOOKUP(AK$35,'3.  Distribution Rates'!$C$122:$P$133,9,FALSE)</f>
        <v>0</v>
      </c>
      <c r="AL698" s="339">
        <f>HLOOKUP(AL$35,'3.  Distribution Rates'!$C$122:$P$133,9,FALSE)</f>
        <v>0</v>
      </c>
      <c r="AM698" s="432"/>
    </row>
    <row r="699" spans="1:39" ht="16" outlineLevel="1">
      <c r="B699" s="322" t="s">
        <v>281</v>
      </c>
      <c r="C699" s="343"/>
      <c r="D699" s="307"/>
      <c r="E699" s="277"/>
      <c r="F699" s="277"/>
      <c r="G699" s="277"/>
      <c r="H699" s="277"/>
      <c r="I699" s="277"/>
      <c r="J699" s="277"/>
      <c r="K699" s="277"/>
      <c r="L699" s="277"/>
      <c r="M699" s="277"/>
      <c r="N699" s="277"/>
      <c r="O699" s="289"/>
      <c r="P699" s="277"/>
      <c r="Q699" s="277"/>
      <c r="R699" s="277"/>
      <c r="S699" s="307"/>
      <c r="T699" s="307"/>
      <c r="U699" s="307"/>
      <c r="V699" s="307"/>
      <c r="W699" s="277"/>
      <c r="X699" s="277"/>
      <c r="Y699" s="369">
        <f>'4.  2011-2014 LRAM'!Y142*Y698</f>
        <v>0</v>
      </c>
      <c r="Z699" s="369">
        <f>'4.  2011-2014 LRAM'!Z142*Z698</f>
        <v>0</v>
      </c>
      <c r="AA699" s="369">
        <f>'4.  2011-2014 LRAM'!AA142*AA698</f>
        <v>0</v>
      </c>
      <c r="AB699" s="369">
        <f>'4.  2011-2014 LRAM'!AB142*AB698</f>
        <v>0</v>
      </c>
      <c r="AC699" s="369">
        <f>'4.  2011-2014 LRAM'!AC142*AC698</f>
        <v>0</v>
      </c>
      <c r="AD699" s="369">
        <f>'4.  2011-2014 LRAM'!AD142*AD698</f>
        <v>0</v>
      </c>
      <c r="AE699" s="369">
        <f>'4.  2011-2014 LRAM'!AE142*AE698</f>
        <v>0</v>
      </c>
      <c r="AF699" s="369">
        <f>'4.  2011-2014 LRAM'!AF142*AF698</f>
        <v>0</v>
      </c>
      <c r="AG699" s="369">
        <f>'4.  2011-2014 LRAM'!AG142*AG698</f>
        <v>0</v>
      </c>
      <c r="AH699" s="369">
        <f>'4.  2011-2014 LRAM'!AH142*AH698</f>
        <v>0</v>
      </c>
      <c r="AI699" s="369">
        <f>'4.  2011-2014 LRAM'!AI142*AI698</f>
        <v>0</v>
      </c>
      <c r="AJ699" s="369">
        <f>'4.  2011-2014 LRAM'!AJ142*AJ698</f>
        <v>0</v>
      </c>
      <c r="AK699" s="369">
        <f>'4.  2011-2014 LRAM'!AK142*AK698</f>
        <v>0</v>
      </c>
      <c r="AL699" s="369">
        <f>'4.  2011-2014 LRAM'!AL142*AL698</f>
        <v>0</v>
      </c>
      <c r="AM699" s="619">
        <f t="shared" ref="AM699:AM705" si="313">SUM(Y699:AL699)</f>
        <v>0</v>
      </c>
    </row>
    <row r="700" spans="1:39" ht="16" outlineLevel="1">
      <c r="B700" s="322" t="s">
        <v>282</v>
      </c>
      <c r="C700" s="343"/>
      <c r="D700" s="307"/>
      <c r="E700" s="277"/>
      <c r="F700" s="277"/>
      <c r="G700" s="277"/>
      <c r="H700" s="277"/>
      <c r="I700" s="277"/>
      <c r="J700" s="277"/>
      <c r="K700" s="277"/>
      <c r="L700" s="277"/>
      <c r="M700" s="277"/>
      <c r="N700" s="277"/>
      <c r="O700" s="289"/>
      <c r="P700" s="277"/>
      <c r="Q700" s="277"/>
      <c r="R700" s="277"/>
      <c r="S700" s="307"/>
      <c r="T700" s="307"/>
      <c r="U700" s="307"/>
      <c r="V700" s="307"/>
      <c r="W700" s="277"/>
      <c r="X700" s="277"/>
      <c r="Y700" s="369">
        <f>'4.  2011-2014 LRAM'!Y274*Y698</f>
        <v>0</v>
      </c>
      <c r="Z700" s="369">
        <f>'4.  2011-2014 LRAM'!Z274*Z698</f>
        <v>0</v>
      </c>
      <c r="AA700" s="369">
        <f>'4.  2011-2014 LRAM'!AA274*AA698</f>
        <v>0</v>
      </c>
      <c r="AB700" s="369">
        <f>'4.  2011-2014 LRAM'!AB274*AB698</f>
        <v>0</v>
      </c>
      <c r="AC700" s="369">
        <f>'4.  2011-2014 LRAM'!AC274*AC698</f>
        <v>0</v>
      </c>
      <c r="AD700" s="369">
        <f>'4.  2011-2014 LRAM'!AD274*AD698</f>
        <v>0</v>
      </c>
      <c r="AE700" s="369">
        <f>'4.  2011-2014 LRAM'!AE274*AE698</f>
        <v>0</v>
      </c>
      <c r="AF700" s="369">
        <f>'4.  2011-2014 LRAM'!AF274*AF698</f>
        <v>0</v>
      </c>
      <c r="AG700" s="369">
        <f>'4.  2011-2014 LRAM'!AG274*AG698</f>
        <v>0</v>
      </c>
      <c r="AH700" s="369">
        <f>'4.  2011-2014 LRAM'!AH274*AH698</f>
        <v>0</v>
      </c>
      <c r="AI700" s="369">
        <f>'4.  2011-2014 LRAM'!AI274*AI698</f>
        <v>0</v>
      </c>
      <c r="AJ700" s="369">
        <f>'4.  2011-2014 LRAM'!AJ274*AJ698</f>
        <v>0</v>
      </c>
      <c r="AK700" s="369">
        <f>'4.  2011-2014 LRAM'!AK274*AK698</f>
        <v>0</v>
      </c>
      <c r="AL700" s="369">
        <f>'4.  2011-2014 LRAM'!AL274*AL698</f>
        <v>0</v>
      </c>
      <c r="AM700" s="619">
        <f t="shared" si="313"/>
        <v>0</v>
      </c>
    </row>
    <row r="701" spans="1:39" ht="16" outlineLevel="1">
      <c r="B701" s="322" t="s">
        <v>283</v>
      </c>
      <c r="C701" s="343"/>
      <c r="D701" s="307"/>
      <c r="E701" s="277"/>
      <c r="F701" s="277"/>
      <c r="G701" s="277"/>
      <c r="H701" s="277"/>
      <c r="I701" s="277"/>
      <c r="J701" s="277"/>
      <c r="K701" s="277"/>
      <c r="L701" s="277"/>
      <c r="M701" s="277"/>
      <c r="N701" s="277"/>
      <c r="O701" s="289"/>
      <c r="P701" s="277"/>
      <c r="Q701" s="277"/>
      <c r="R701" s="277"/>
      <c r="S701" s="307"/>
      <c r="T701" s="307"/>
      <c r="U701" s="307"/>
      <c r="V701" s="307"/>
      <c r="W701" s="277"/>
      <c r="X701" s="277"/>
      <c r="Y701" s="369">
        <f>'4.  2011-2014 LRAM'!Y405*Y698</f>
        <v>0</v>
      </c>
      <c r="Z701" s="369">
        <f>'4.  2011-2014 LRAM'!Z405*Z698</f>
        <v>0</v>
      </c>
      <c r="AA701" s="369">
        <f>'4.  2011-2014 LRAM'!AA405*AA698</f>
        <v>0</v>
      </c>
      <c r="AB701" s="369">
        <f>'4.  2011-2014 LRAM'!AB405*AB698</f>
        <v>0</v>
      </c>
      <c r="AC701" s="369">
        <f>'4.  2011-2014 LRAM'!AC405*AC698</f>
        <v>0</v>
      </c>
      <c r="AD701" s="369">
        <f>'4.  2011-2014 LRAM'!AD405*AD698</f>
        <v>3010.3735003455818</v>
      </c>
      <c r="AE701" s="369">
        <f>'4.  2011-2014 LRAM'!AE405*AE698</f>
        <v>9649.5339688437798</v>
      </c>
      <c r="AF701" s="369">
        <f>'4.  2011-2014 LRAM'!AF405*AF698</f>
        <v>5397.2616609619627</v>
      </c>
      <c r="AG701" s="369">
        <f>'4.  2011-2014 LRAM'!AG405*AG698</f>
        <v>0</v>
      </c>
      <c r="AH701" s="369">
        <f>'4.  2011-2014 LRAM'!AH405*AH698</f>
        <v>0</v>
      </c>
      <c r="AI701" s="369">
        <f>'4.  2011-2014 LRAM'!AI405*AI698</f>
        <v>0</v>
      </c>
      <c r="AJ701" s="369">
        <f>'4.  2011-2014 LRAM'!AJ405*AJ698</f>
        <v>0</v>
      </c>
      <c r="AK701" s="369">
        <f>'4.  2011-2014 LRAM'!AK405*AK698</f>
        <v>0</v>
      </c>
      <c r="AL701" s="369">
        <f>'4.  2011-2014 LRAM'!AL405*AL698</f>
        <v>0</v>
      </c>
      <c r="AM701" s="619">
        <f t="shared" si="313"/>
        <v>18057.169130151324</v>
      </c>
    </row>
    <row r="702" spans="1:39" ht="16" outlineLevel="1">
      <c r="B702" s="322" t="s">
        <v>284</v>
      </c>
      <c r="C702" s="343"/>
      <c r="D702" s="307"/>
      <c r="E702" s="277"/>
      <c r="F702" s="277"/>
      <c r="G702" s="277"/>
      <c r="H702" s="277"/>
      <c r="I702" s="277"/>
      <c r="J702" s="277"/>
      <c r="K702" s="277"/>
      <c r="L702" s="277"/>
      <c r="M702" s="277"/>
      <c r="N702" s="277"/>
      <c r="O702" s="289"/>
      <c r="P702" s="277"/>
      <c r="Q702" s="277"/>
      <c r="R702" s="277"/>
      <c r="S702" s="307"/>
      <c r="T702" s="307"/>
      <c r="U702" s="307"/>
      <c r="V702" s="307"/>
      <c r="W702" s="277"/>
      <c r="X702" s="277"/>
      <c r="Y702" s="369">
        <f>'4.  2011-2014 LRAM'!Y583*Y698</f>
        <v>8969.6192719222236</v>
      </c>
      <c r="Z702" s="369">
        <f>'4.  2011-2014 LRAM'!Z583*Z698</f>
        <v>9927.0875050261275</v>
      </c>
      <c r="AA702" s="369">
        <f>'4.  2011-2014 LRAM'!AA583*AA698</f>
        <v>40021.09380087279</v>
      </c>
      <c r="AB702" s="369">
        <f>'4.  2011-2014 LRAM'!AB583*AB698</f>
        <v>0</v>
      </c>
      <c r="AC702" s="369">
        <f>'4.  2011-2014 LRAM'!AC583*AC698</f>
        <v>237.42581760000002</v>
      </c>
      <c r="AD702" s="369">
        <f>'4.  2011-2014 LRAM'!AD583*AD698</f>
        <v>5276.2461999999996</v>
      </c>
      <c r="AE702" s="369">
        <f>'4.  2011-2014 LRAM'!AE583*AE698</f>
        <v>6947.797663402971</v>
      </c>
      <c r="AF702" s="369">
        <f>'4.  2011-2014 LRAM'!AF583*AF698</f>
        <v>3565.0431327146039</v>
      </c>
      <c r="AG702" s="369">
        <f>'4.  2011-2014 LRAM'!AG583*AG698</f>
        <v>0</v>
      </c>
      <c r="AH702" s="369">
        <f>'4.  2011-2014 LRAM'!AH583*AH698</f>
        <v>0</v>
      </c>
      <c r="AI702" s="369">
        <f>'4.  2011-2014 LRAM'!AI583*AI698</f>
        <v>0</v>
      </c>
      <c r="AJ702" s="369">
        <f>'4.  2011-2014 LRAM'!AJ583*AJ698</f>
        <v>0</v>
      </c>
      <c r="AK702" s="369">
        <f>'4.  2011-2014 LRAM'!AK583*AK698</f>
        <v>0</v>
      </c>
      <c r="AL702" s="369">
        <f>'4.  2011-2014 LRAM'!AL583*AL698</f>
        <v>0</v>
      </c>
      <c r="AM702" s="619">
        <f t="shared" si="313"/>
        <v>74944.313391538715</v>
      </c>
    </row>
    <row r="703" spans="1:39" ht="16" outlineLevel="1">
      <c r="B703" s="322" t="s">
        <v>285</v>
      </c>
      <c r="C703" s="343"/>
      <c r="D703" s="307"/>
      <c r="E703" s="277"/>
      <c r="F703" s="277"/>
      <c r="G703" s="277"/>
      <c r="H703" s="277"/>
      <c r="I703" s="277"/>
      <c r="J703" s="277"/>
      <c r="K703" s="277"/>
      <c r="L703" s="277"/>
      <c r="M703" s="277"/>
      <c r="N703" s="277"/>
      <c r="O703" s="289"/>
      <c r="P703" s="277"/>
      <c r="Q703" s="277"/>
      <c r="R703" s="277"/>
      <c r="S703" s="307"/>
      <c r="T703" s="307"/>
      <c r="U703" s="307"/>
      <c r="V703" s="307"/>
      <c r="W703" s="277"/>
      <c r="X703" s="277"/>
      <c r="Y703" s="369">
        <f t="shared" ref="Y703:AL703" si="314">Y277*Y698</f>
        <v>10846.95</v>
      </c>
      <c r="Z703" s="369">
        <f t="shared" si="314"/>
        <v>21430.37575996908</v>
      </c>
      <c r="AA703" s="369">
        <f t="shared" si="314"/>
        <v>47377.334640000001</v>
      </c>
      <c r="AB703" s="369">
        <f t="shared" si="314"/>
        <v>0</v>
      </c>
      <c r="AC703" s="369">
        <f t="shared" si="314"/>
        <v>1477.7321909959073</v>
      </c>
      <c r="AD703" s="369">
        <f t="shared" si="314"/>
        <v>6365.4189999999999</v>
      </c>
      <c r="AE703" s="369">
        <f t="shared" si="314"/>
        <v>6436.9865710377535</v>
      </c>
      <c r="AF703" s="369">
        <f t="shared" si="314"/>
        <v>7674.0649235198871</v>
      </c>
      <c r="AG703" s="369">
        <f t="shared" si="314"/>
        <v>0</v>
      </c>
      <c r="AH703" s="369">
        <f t="shared" si="314"/>
        <v>0</v>
      </c>
      <c r="AI703" s="369">
        <f t="shared" si="314"/>
        <v>0</v>
      </c>
      <c r="AJ703" s="369">
        <f t="shared" si="314"/>
        <v>0</v>
      </c>
      <c r="AK703" s="369">
        <f t="shared" si="314"/>
        <v>0</v>
      </c>
      <c r="AL703" s="369">
        <f t="shared" si="314"/>
        <v>0</v>
      </c>
      <c r="AM703" s="619">
        <f t="shared" si="313"/>
        <v>101608.86308552264</v>
      </c>
    </row>
    <row r="704" spans="1:39" ht="16" outlineLevel="1">
      <c r="B704" s="322" t="s">
        <v>286</v>
      </c>
      <c r="C704" s="343"/>
      <c r="D704" s="307"/>
      <c r="E704" s="277"/>
      <c r="F704" s="277"/>
      <c r="G704" s="277"/>
      <c r="H704" s="277"/>
      <c r="I704" s="277"/>
      <c r="J704" s="277"/>
      <c r="K704" s="277"/>
      <c r="L704" s="277"/>
      <c r="M704" s="277"/>
      <c r="N704" s="277"/>
      <c r="O704" s="289"/>
      <c r="P704" s="277"/>
      <c r="Q704" s="277"/>
      <c r="R704" s="277"/>
      <c r="S704" s="307"/>
      <c r="T704" s="307"/>
      <c r="U704" s="307"/>
      <c r="V704" s="307"/>
      <c r="W704" s="277"/>
      <c r="X704" s="277"/>
      <c r="Y704" s="369">
        <f t="shared" ref="Y704:AL704" si="315">Y486*Y698</f>
        <v>23735.142</v>
      </c>
      <c r="Z704" s="369">
        <f t="shared" si="315"/>
        <v>18141.792688173329</v>
      </c>
      <c r="AA704" s="369">
        <f t="shared" si="315"/>
        <v>36015.13208261424</v>
      </c>
      <c r="AB704" s="369">
        <f t="shared" si="315"/>
        <v>2625.5990234434535</v>
      </c>
      <c r="AC704" s="369">
        <f t="shared" si="315"/>
        <v>7082.9059952494054</v>
      </c>
      <c r="AD704" s="369">
        <f t="shared" si="315"/>
        <v>13840.375599999999</v>
      </c>
      <c r="AE704" s="369">
        <f t="shared" si="315"/>
        <v>641.68503695999993</v>
      </c>
      <c r="AF704" s="369">
        <f t="shared" si="315"/>
        <v>11127.34469292</v>
      </c>
      <c r="AG704" s="369">
        <f t="shared" si="315"/>
        <v>75.205807209654893</v>
      </c>
      <c r="AH704" s="369">
        <f t="shared" si="315"/>
        <v>0</v>
      </c>
      <c r="AI704" s="369">
        <f t="shared" si="315"/>
        <v>0</v>
      </c>
      <c r="AJ704" s="369">
        <f t="shared" si="315"/>
        <v>0</v>
      </c>
      <c r="AK704" s="369">
        <f t="shared" si="315"/>
        <v>0</v>
      </c>
      <c r="AL704" s="369">
        <f t="shared" si="315"/>
        <v>0</v>
      </c>
      <c r="AM704" s="619">
        <f t="shared" si="313"/>
        <v>113285.18292657008</v>
      </c>
    </row>
    <row r="705" spans="1:39" ht="16" outlineLevel="1">
      <c r="B705" s="322" t="s">
        <v>287</v>
      </c>
      <c r="C705" s="343"/>
      <c r="D705" s="307"/>
      <c r="E705" s="277"/>
      <c r="F705" s="277"/>
      <c r="G705" s="277"/>
      <c r="H705" s="277"/>
      <c r="I705" s="277"/>
      <c r="J705" s="277"/>
      <c r="K705" s="277"/>
      <c r="L705" s="277"/>
      <c r="M705" s="277"/>
      <c r="N705" s="277"/>
      <c r="O705" s="289"/>
      <c r="P705" s="277"/>
      <c r="Q705" s="277"/>
      <c r="R705" s="277"/>
      <c r="S705" s="307"/>
      <c r="T705" s="307"/>
      <c r="U705" s="307"/>
      <c r="V705" s="307"/>
      <c r="W705" s="277"/>
      <c r="X705" s="277"/>
      <c r="Y705" s="369">
        <f>Y695*Y698</f>
        <v>43142.429500967322</v>
      </c>
      <c r="Z705" s="369">
        <f t="shared" ref="Z705:AL705" si="316">Z695*Z698</f>
        <v>16489.914045893463</v>
      </c>
      <c r="AA705" s="369">
        <f t="shared" si="316"/>
        <v>69193.485961859464</v>
      </c>
      <c r="AB705" s="369">
        <f t="shared" si="316"/>
        <v>0</v>
      </c>
      <c r="AC705" s="369">
        <f t="shared" si="316"/>
        <v>2844.7104372729323</v>
      </c>
      <c r="AD705" s="369">
        <f t="shared" si="316"/>
        <v>24503.011662772886</v>
      </c>
      <c r="AE705" s="369">
        <f t="shared" si="316"/>
        <v>2938.6784945786912</v>
      </c>
      <c r="AF705" s="369">
        <f t="shared" si="316"/>
        <v>12928.634506620283</v>
      </c>
      <c r="AG705" s="369">
        <f t="shared" si="316"/>
        <v>0</v>
      </c>
      <c r="AH705" s="369">
        <f t="shared" si="316"/>
        <v>0</v>
      </c>
      <c r="AI705" s="369">
        <f t="shared" si="316"/>
        <v>0</v>
      </c>
      <c r="AJ705" s="369">
        <f t="shared" si="316"/>
        <v>0</v>
      </c>
      <c r="AK705" s="369">
        <f t="shared" si="316"/>
        <v>0</v>
      </c>
      <c r="AL705" s="369">
        <f t="shared" si="316"/>
        <v>0</v>
      </c>
      <c r="AM705" s="619">
        <f t="shared" si="313"/>
        <v>172040.86460996507</v>
      </c>
    </row>
    <row r="706" spans="1:39" ht="16" outlineLevel="1">
      <c r="B706" s="347" t="s">
        <v>288</v>
      </c>
      <c r="C706" s="343"/>
      <c r="D706" s="334"/>
      <c r="E706" s="332"/>
      <c r="F706" s="332"/>
      <c r="G706" s="332"/>
      <c r="H706" s="332"/>
      <c r="I706" s="332"/>
      <c r="J706" s="332"/>
      <c r="K706" s="332"/>
      <c r="L706" s="332"/>
      <c r="M706" s="332"/>
      <c r="N706" s="332"/>
      <c r="O706" s="298"/>
      <c r="P706" s="332"/>
      <c r="Q706" s="332"/>
      <c r="R706" s="332"/>
      <c r="S706" s="334"/>
      <c r="T706" s="334"/>
      <c r="U706" s="334"/>
      <c r="V706" s="334"/>
      <c r="W706" s="332"/>
      <c r="X706" s="332"/>
      <c r="Y706" s="344">
        <f>SUM(Y699:Y705)</f>
        <v>86694.140772889543</v>
      </c>
      <c r="Z706" s="344">
        <f>SUM(Z699:Z705)</f>
        <v>65989.169999061996</v>
      </c>
      <c r="AA706" s="344">
        <f t="shared" ref="AA706:AE706" si="317">SUM(AA699:AA705)</f>
        <v>192607.04648534648</v>
      </c>
      <c r="AB706" s="344">
        <f t="shared" si="317"/>
        <v>2625.5990234434535</v>
      </c>
      <c r="AC706" s="344">
        <f t="shared" si="317"/>
        <v>11642.774441118245</v>
      </c>
      <c r="AD706" s="344">
        <f>SUM(AD699:AD705)</f>
        <v>52995.425963118469</v>
      </c>
      <c r="AE706" s="344">
        <f t="shared" si="317"/>
        <v>26614.681734823193</v>
      </c>
      <c r="AF706" s="344">
        <f>SUM(AF699:AF705)</f>
        <v>40692.348916736737</v>
      </c>
      <c r="AG706" s="344">
        <f>SUM(AG699:AG705)</f>
        <v>75.205807209654893</v>
      </c>
      <c r="AH706" s="344">
        <f t="shared" ref="AH706:AL706" si="318">SUM(AH699:AH705)</f>
        <v>0</v>
      </c>
      <c r="AI706" s="344">
        <f t="shared" si="318"/>
        <v>0</v>
      </c>
      <c r="AJ706" s="344">
        <f>SUM(AJ699:AJ705)</f>
        <v>0</v>
      </c>
      <c r="AK706" s="344">
        <f t="shared" si="318"/>
        <v>0</v>
      </c>
      <c r="AL706" s="344">
        <f t="shared" si="318"/>
        <v>0</v>
      </c>
      <c r="AM706" s="398">
        <f>SUM(AM699:AM705)</f>
        <v>479936.39314374782</v>
      </c>
    </row>
    <row r="707" spans="1:39" ht="16" outlineLevel="1">
      <c r="B707" s="347" t="s">
        <v>289</v>
      </c>
      <c r="C707" s="343"/>
      <c r="D707" s="348"/>
      <c r="E707" s="332"/>
      <c r="F707" s="332"/>
      <c r="G707" s="332"/>
      <c r="H707" s="332"/>
      <c r="I707" s="332"/>
      <c r="J707" s="332"/>
      <c r="K707" s="332"/>
      <c r="L707" s="332"/>
      <c r="M707" s="332"/>
      <c r="N707" s="332"/>
      <c r="O707" s="298"/>
      <c r="P707" s="332"/>
      <c r="Q707" s="332"/>
      <c r="R707" s="332"/>
      <c r="S707" s="334"/>
      <c r="T707" s="334"/>
      <c r="U707" s="334"/>
      <c r="V707" s="334"/>
      <c r="W707" s="332"/>
      <c r="X707" s="332"/>
      <c r="Y707" s="345">
        <f>Y696*Y698</f>
        <v>16416.93</v>
      </c>
      <c r="Z707" s="345">
        <f t="shared" ref="Z707:AE707" si="319">Z696*Z698</f>
        <v>44024.160000000003</v>
      </c>
      <c r="AA707" s="345">
        <f t="shared" si="319"/>
        <v>58457.339</v>
      </c>
      <c r="AB707" s="345">
        <f t="shared" si="319"/>
        <v>497.64609999999999</v>
      </c>
      <c r="AC707" s="345">
        <f t="shared" si="319"/>
        <v>2381.712</v>
      </c>
      <c r="AD707" s="345">
        <f>AD696*AD698</f>
        <v>15020.7428</v>
      </c>
      <c r="AE707" s="345">
        <f t="shared" si="319"/>
        <v>9656.2216000000008</v>
      </c>
      <c r="AF707" s="345">
        <f>AF696*AF698</f>
        <v>15406.0309</v>
      </c>
      <c r="AG707" s="345">
        <f t="shared" ref="AG707:AL707" si="320">AG696*AG698</f>
        <v>4.5125000000000002</v>
      </c>
      <c r="AH707" s="345">
        <f t="shared" si="320"/>
        <v>0</v>
      </c>
      <c r="AI707" s="345">
        <f t="shared" si="320"/>
        <v>0</v>
      </c>
      <c r="AJ707" s="345">
        <f>AJ696*AJ698</f>
        <v>0</v>
      </c>
      <c r="AK707" s="345">
        <f>AK696*AK698</f>
        <v>0</v>
      </c>
      <c r="AL707" s="345">
        <f t="shared" si="320"/>
        <v>0</v>
      </c>
      <c r="AM707" s="398">
        <f>SUM(Y707:AL707)</f>
        <v>161865.29490000001</v>
      </c>
    </row>
    <row r="708" spans="1:39" ht="16" outlineLevel="1">
      <c r="B708" s="347" t="s">
        <v>290</v>
      </c>
      <c r="C708" s="343"/>
      <c r="D708" s="348"/>
      <c r="E708" s="332"/>
      <c r="F708" s="332"/>
      <c r="G708" s="332"/>
      <c r="H708" s="332"/>
      <c r="I708" s="332"/>
      <c r="J708" s="332"/>
      <c r="K708" s="332"/>
      <c r="L708" s="332"/>
      <c r="M708" s="332"/>
      <c r="N708" s="332"/>
      <c r="O708" s="298"/>
      <c r="P708" s="332"/>
      <c r="Q708" s="332"/>
      <c r="R708" s="332"/>
      <c r="S708" s="348"/>
      <c r="T708" s="348"/>
      <c r="U708" s="348"/>
      <c r="V708" s="348"/>
      <c r="W708" s="332"/>
      <c r="X708" s="332"/>
      <c r="Y708" s="349"/>
      <c r="Z708" s="349"/>
      <c r="AA708" s="349"/>
      <c r="AB708" s="349"/>
      <c r="AC708" s="349"/>
      <c r="AD708" s="349"/>
      <c r="AE708" s="349"/>
      <c r="AF708" s="349"/>
      <c r="AG708" s="349"/>
      <c r="AH708" s="349"/>
      <c r="AI708" s="349"/>
      <c r="AJ708" s="349"/>
      <c r="AK708" s="349"/>
      <c r="AL708" s="349"/>
      <c r="AM708" s="398">
        <f>AM706-AM707</f>
        <v>318071.09824374784</v>
      </c>
    </row>
    <row r="709" spans="1:39" ht="16" outlineLevel="1">
      <c r="B709" s="322"/>
      <c r="C709" s="348"/>
      <c r="D709" s="348"/>
      <c r="E709" s="332"/>
      <c r="F709" s="332"/>
      <c r="G709" s="332"/>
      <c r="H709" s="332"/>
      <c r="I709" s="332"/>
      <c r="J709" s="332"/>
      <c r="K709" s="332"/>
      <c r="L709" s="332"/>
      <c r="M709" s="332"/>
      <c r="N709" s="332"/>
      <c r="O709" s="298"/>
      <c r="P709" s="332"/>
      <c r="Q709" s="332"/>
      <c r="R709" s="332"/>
      <c r="S709" s="348"/>
      <c r="T709" s="343"/>
      <c r="U709" s="348"/>
      <c r="V709" s="348"/>
      <c r="W709" s="332"/>
      <c r="X709" s="332"/>
      <c r="Y709" s="350"/>
      <c r="Z709" s="350"/>
      <c r="AA709" s="350"/>
      <c r="AB709" s="350"/>
      <c r="AC709" s="350"/>
      <c r="AD709" s="350"/>
      <c r="AE709" s="350"/>
      <c r="AF709" s="350"/>
      <c r="AG709" s="350"/>
      <c r="AH709" s="350"/>
      <c r="AI709" s="350"/>
      <c r="AJ709" s="350"/>
      <c r="AK709" s="350"/>
      <c r="AL709" s="350"/>
      <c r="AM709" s="346"/>
    </row>
    <row r="710" spans="1:39" ht="16" outlineLevel="1">
      <c r="B710" s="430" t="s">
        <v>291</v>
      </c>
      <c r="C710" s="302"/>
      <c r="D710" s="277"/>
      <c r="E710" s="277"/>
      <c r="F710" s="277"/>
      <c r="G710" s="277"/>
      <c r="H710" s="277"/>
      <c r="I710" s="277"/>
      <c r="J710" s="277"/>
      <c r="K710" s="277"/>
      <c r="L710" s="277"/>
      <c r="M710" s="277"/>
      <c r="N710" s="277"/>
      <c r="O710" s="355"/>
      <c r="P710" s="277"/>
      <c r="Q710" s="277"/>
      <c r="R710" s="277"/>
      <c r="S710" s="302"/>
      <c r="T710" s="307"/>
      <c r="U710" s="307"/>
      <c r="V710" s="277"/>
      <c r="W710" s="277"/>
      <c r="X710" s="307"/>
      <c r="Y710" s="289">
        <f>SUMPRODUCT(E499:E658,Y499:Y658)</f>
        <v>5662996</v>
      </c>
      <c r="Z710" s="289">
        <f>SUMPRODUCT(E499:E658,Z499:Z658)</f>
        <v>1480673.825047995</v>
      </c>
      <c r="AA710" s="289">
        <f>IF(AA496="kw",SUMPRODUCT($N$499:$N$658,$P$499:$P$658,AA499:AA658),SUMPRODUCT($E$499:$E$658,AA499:AA658))</f>
        <v>21911.454636447765</v>
      </c>
      <c r="AB710" s="289">
        <f>IF(AB496="kw",SUMPRODUCT($N$499:$N$692,$P$499:$P$692,AB499:AB692),SUMPRODUCT($E$499:$E$692,AB499:AB692))</f>
        <v>0</v>
      </c>
      <c r="AC710" s="289">
        <f>'8.  Streetlighting'!G148</f>
        <v>3580.0240750715993</v>
      </c>
      <c r="AD710" s="289">
        <f t="shared" ref="AD710:AL710" si="321">IF(AD496="kw",SUMPRODUCT($N$499:$N$692,$P$499:$P$692,AD499:AD692),SUMPRODUCT($E$499:$E$692,AD499:AD692))</f>
        <v>2243712</v>
      </c>
      <c r="AE710" s="289">
        <f t="shared" si="321"/>
        <v>179634.13437889193</v>
      </c>
      <c r="AF710" s="289">
        <f t="shared" si="321"/>
        <v>3210.4986788086726</v>
      </c>
      <c r="AG710" s="289">
        <f t="shared" si="321"/>
        <v>0</v>
      </c>
      <c r="AH710" s="289">
        <f t="shared" si="321"/>
        <v>0</v>
      </c>
      <c r="AI710" s="289">
        <f t="shared" si="321"/>
        <v>0</v>
      </c>
      <c r="AJ710" s="289">
        <f t="shared" si="321"/>
        <v>0</v>
      </c>
      <c r="AK710" s="289">
        <f t="shared" si="321"/>
        <v>0</v>
      </c>
      <c r="AL710" s="289">
        <f t="shared" si="321"/>
        <v>0</v>
      </c>
      <c r="AM710" s="335"/>
    </row>
    <row r="711" spans="1:39" ht="16" outlineLevel="1">
      <c r="B711" s="430" t="s">
        <v>292</v>
      </c>
      <c r="C711" s="302"/>
      <c r="D711" s="277"/>
      <c r="E711" s="277"/>
      <c r="F711" s="277"/>
      <c r="G711" s="277"/>
      <c r="H711" s="277"/>
      <c r="I711" s="277"/>
      <c r="J711" s="277"/>
      <c r="K711" s="277"/>
      <c r="L711" s="277"/>
      <c r="M711" s="277"/>
      <c r="N711" s="277"/>
      <c r="O711" s="355"/>
      <c r="P711" s="277"/>
      <c r="Q711" s="277"/>
      <c r="R711" s="277"/>
      <c r="S711" s="302"/>
      <c r="T711" s="307"/>
      <c r="U711" s="307"/>
      <c r="V711" s="277"/>
      <c r="W711" s="277"/>
      <c r="X711" s="307"/>
      <c r="Y711" s="289">
        <f>SUMPRODUCT(F499:F658,Y499:Y658)</f>
        <v>5662996</v>
      </c>
      <c r="Z711" s="289">
        <f>SUMPRODUCT(F499:F658,Z499:Z658)</f>
        <v>1480614.7994495675</v>
      </c>
      <c r="AA711" s="289">
        <f>IF(AA496="kw",SUMPRODUCT($N$499:$N$658,$Q$499:$Q$658,AA499:AA658),SUMPRODUCT($F$499:$F$658,AA499:AA658))</f>
        <v>21911.454636447765</v>
      </c>
      <c r="AB711" s="289">
        <f>IF(AB496="kw",SUMPRODUCT($N$499:$N$692,$Q$499:$Q$692,AB499:AB692),SUMPRODUCT($F$499:$F$692,AB499:AB692))</f>
        <v>0</v>
      </c>
      <c r="AC711" s="289">
        <f>'8.  Streetlighting'!G149</f>
        <v>3580.0240750715993</v>
      </c>
      <c r="AD711" s="289">
        <f>IF(AD496="kw",SUMPRODUCT($N$499:$N$692,$Q$499:$Q$692,AD499:AD692),SUMPRODUCT($F$499:$F$692,AD499:AD692))</f>
        <v>2243712</v>
      </c>
      <c r="AE711" s="289">
        <f>IF(AE496="kw",SUMPRODUCT($N$499:$N$692,$Q$499:$Q$658,AE499:AE692),SUMPRODUCT($F$499:$F$692,AE499:AE692))</f>
        <v>179634.13437889193</v>
      </c>
      <c r="AF711" s="289">
        <f t="shared" ref="AF711:AL711" si="322">IF(AF496="kw",SUMPRODUCT($N$499:$N$692,$Q$499:$Q$692,AF499:AF692),SUMPRODUCT($F$499:$F$692,AF499:AF692))</f>
        <v>3210.4986788086726</v>
      </c>
      <c r="AG711" s="289">
        <f t="shared" si="322"/>
        <v>0</v>
      </c>
      <c r="AH711" s="289">
        <f t="shared" si="322"/>
        <v>0</v>
      </c>
      <c r="AI711" s="289">
        <f t="shared" si="322"/>
        <v>0</v>
      </c>
      <c r="AJ711" s="289">
        <f t="shared" si="322"/>
        <v>0</v>
      </c>
      <c r="AK711" s="289">
        <f t="shared" si="322"/>
        <v>0</v>
      </c>
      <c r="AL711" s="289">
        <f t="shared" si="322"/>
        <v>0</v>
      </c>
      <c r="AM711" s="335"/>
    </row>
    <row r="712" spans="1:39" ht="16" outlineLevel="1">
      <c r="B712" s="431" t="s">
        <v>293</v>
      </c>
      <c r="C712" s="357"/>
      <c r="D712" s="375"/>
      <c r="E712" s="375"/>
      <c r="F712" s="375"/>
      <c r="G712" s="375"/>
      <c r="H712" s="375"/>
      <c r="I712" s="375"/>
      <c r="J712" s="375"/>
      <c r="K712" s="375"/>
      <c r="L712" s="375"/>
      <c r="M712" s="375"/>
      <c r="N712" s="375"/>
      <c r="O712" s="374"/>
      <c r="P712" s="375"/>
      <c r="Q712" s="375"/>
      <c r="R712" s="375"/>
      <c r="S712" s="357"/>
      <c r="T712" s="376"/>
      <c r="U712" s="376"/>
      <c r="V712" s="375"/>
      <c r="W712" s="375"/>
      <c r="X712" s="376"/>
      <c r="Y712" s="324">
        <f>SUMPRODUCT(G499:G658,Y499:Y658)</f>
        <v>5662996</v>
      </c>
      <c r="Z712" s="324">
        <f>SUMPRODUCT(G499:G658,Z499:Z658)</f>
        <v>1480277.510315696</v>
      </c>
      <c r="AA712" s="324">
        <f>IF(AA496="kw",SUMPRODUCT($N$499:$N$658,$R$499:$R$658,AA499:AA658),SUMPRODUCT($G$499:$G$658,AA499:AA658))</f>
        <v>21911.454636447765</v>
      </c>
      <c r="AB712" s="324">
        <f>IF(AB496="kw",SUMPRODUCT($N$499:$N$658,$R$499:$R$658,AB499:AB658),SUMPRODUCT($G$499:$G$658,AB499:AB658))</f>
        <v>0</v>
      </c>
      <c r="AC712" s="324">
        <f>'8.  Streetlighting'!G150</f>
        <v>3580.0240750715993</v>
      </c>
      <c r="AD712" s="324">
        <f t="shared" ref="AD712:AL712" si="323">IF(AD496="kw",SUMPRODUCT($N$499:$N$692,$R$499:$R$692,AD499:AD692),SUMPRODUCT($G$499:$G$692,AD499:AD692))</f>
        <v>2243712</v>
      </c>
      <c r="AE712" s="324">
        <f t="shared" si="323"/>
        <v>179634.13437889193</v>
      </c>
      <c r="AF712" s="324">
        <f t="shared" si="323"/>
        <v>3210.4986788086726</v>
      </c>
      <c r="AG712" s="324">
        <f t="shared" si="323"/>
        <v>0</v>
      </c>
      <c r="AH712" s="324">
        <f t="shared" si="323"/>
        <v>0</v>
      </c>
      <c r="AI712" s="324">
        <f t="shared" si="323"/>
        <v>0</v>
      </c>
      <c r="AJ712" s="324">
        <f t="shared" si="323"/>
        <v>0</v>
      </c>
      <c r="AK712" s="324">
        <f t="shared" si="323"/>
        <v>0</v>
      </c>
      <c r="AL712" s="324">
        <f t="shared" si="323"/>
        <v>0</v>
      </c>
      <c r="AM712" s="377"/>
    </row>
    <row r="713" spans="1:39" ht="16" outlineLevel="1">
      <c r="B713" s="359" t="s">
        <v>570</v>
      </c>
      <c r="C713" s="378"/>
      <c r="D713" s="379"/>
      <c r="E713" s="379"/>
      <c r="F713" s="379"/>
      <c r="G713" s="379"/>
      <c r="H713" s="379"/>
      <c r="I713" s="379"/>
      <c r="J713" s="379"/>
      <c r="K713" s="379"/>
      <c r="L713" s="379"/>
      <c r="M713" s="379"/>
      <c r="N713" s="379"/>
      <c r="O713" s="379"/>
      <c r="P713" s="379"/>
      <c r="Q713" s="379"/>
      <c r="R713" s="379"/>
      <c r="S713" s="362"/>
      <c r="T713" s="363"/>
      <c r="U713" s="379"/>
      <c r="V713" s="379"/>
      <c r="W713" s="379"/>
      <c r="X713" s="379"/>
      <c r="Y713" s="400"/>
      <c r="Z713" s="400"/>
      <c r="AA713" s="400"/>
      <c r="AB713" s="400"/>
      <c r="AC713" s="400"/>
      <c r="AD713" s="400"/>
      <c r="AE713" s="400"/>
      <c r="AF713" s="400"/>
      <c r="AG713" s="400"/>
      <c r="AH713" s="400"/>
      <c r="AI713" s="400"/>
      <c r="AJ713" s="400"/>
      <c r="AK713" s="400"/>
      <c r="AL713" s="400"/>
      <c r="AM713" s="380"/>
    </row>
    <row r="714" spans="1:39" outlineLevel="1"/>
    <row r="715" spans="1:39" outlineLevel="1"/>
    <row r="716" spans="1:39" ht="16" outlineLevel="1">
      <c r="B716" s="278" t="s">
        <v>295</v>
      </c>
      <c r="C716" s="279"/>
      <c r="D716" s="581" t="s">
        <v>506</v>
      </c>
      <c r="E716" s="251"/>
      <c r="F716" s="581"/>
      <c r="G716" s="251"/>
      <c r="H716" s="251"/>
      <c r="I716" s="251"/>
      <c r="J716" s="251"/>
      <c r="K716" s="251"/>
      <c r="L716" s="251"/>
      <c r="M716" s="251"/>
      <c r="N716" s="251"/>
      <c r="O716" s="279"/>
      <c r="P716" s="251"/>
      <c r="Q716" s="251"/>
      <c r="R716" s="251"/>
      <c r="S716" s="251"/>
      <c r="T716" s="251"/>
      <c r="U716" s="251"/>
      <c r="V716" s="251"/>
      <c r="W716" s="251"/>
      <c r="X716" s="251"/>
      <c r="Y716" s="268"/>
      <c r="Z716" s="265"/>
      <c r="AA716" s="265"/>
      <c r="AB716" s="265"/>
      <c r="AC716" s="265"/>
      <c r="AD716" s="265"/>
      <c r="AE716" s="265"/>
      <c r="AF716" s="265"/>
      <c r="AG716" s="265"/>
      <c r="AH716" s="265"/>
      <c r="AI716" s="265"/>
      <c r="AJ716" s="265"/>
      <c r="AK716" s="265"/>
      <c r="AL716" s="265"/>
    </row>
    <row r="717" spans="1:39" ht="30" outlineLevel="1">
      <c r="B717" s="919" t="s">
        <v>203</v>
      </c>
      <c r="C717" s="921" t="s">
        <v>25</v>
      </c>
      <c r="D717" s="282" t="s">
        <v>407</v>
      </c>
      <c r="E717" s="923" t="s">
        <v>201</v>
      </c>
      <c r="F717" s="924"/>
      <c r="G717" s="924"/>
      <c r="H717" s="924"/>
      <c r="I717" s="924"/>
      <c r="J717" s="924"/>
      <c r="K717" s="924"/>
      <c r="L717" s="924"/>
      <c r="M717" s="925"/>
      <c r="N717" s="926" t="s">
        <v>205</v>
      </c>
      <c r="O717" s="282" t="s">
        <v>408</v>
      </c>
      <c r="P717" s="923" t="s">
        <v>204</v>
      </c>
      <c r="Q717" s="924"/>
      <c r="R717" s="924"/>
      <c r="S717" s="924"/>
      <c r="T717" s="924"/>
      <c r="U717" s="924"/>
      <c r="V717" s="924"/>
      <c r="W717" s="924"/>
      <c r="X717" s="925"/>
      <c r="Y717" s="916" t="s">
        <v>229</v>
      </c>
      <c r="Z717" s="917"/>
      <c r="AA717" s="917"/>
      <c r="AB717" s="917"/>
      <c r="AC717" s="917"/>
      <c r="AD717" s="917"/>
      <c r="AE717" s="917"/>
      <c r="AF717" s="917"/>
      <c r="AG717" s="917"/>
      <c r="AH717" s="917"/>
      <c r="AI717" s="917"/>
      <c r="AJ717" s="917"/>
      <c r="AK717" s="917"/>
      <c r="AL717" s="917"/>
      <c r="AM717" s="918"/>
    </row>
    <row r="718" spans="1:39" ht="45" outlineLevel="1">
      <c r="B718" s="920"/>
      <c r="C718" s="922"/>
      <c r="D718" s="283">
        <v>2018</v>
      </c>
      <c r="E718" s="283">
        <v>2019</v>
      </c>
      <c r="F718" s="283">
        <v>2020</v>
      </c>
      <c r="G718" s="283">
        <v>2021</v>
      </c>
      <c r="H718" s="283">
        <v>2022</v>
      </c>
      <c r="I718" s="283">
        <v>2023</v>
      </c>
      <c r="J718" s="283">
        <v>2024</v>
      </c>
      <c r="K718" s="283">
        <v>2025</v>
      </c>
      <c r="L718" s="283">
        <v>2026</v>
      </c>
      <c r="M718" s="283">
        <v>2027</v>
      </c>
      <c r="N718" s="927"/>
      <c r="O718" s="283">
        <v>2018</v>
      </c>
      <c r="P718" s="283">
        <v>2019</v>
      </c>
      <c r="Q718" s="283">
        <v>2020</v>
      </c>
      <c r="R718" s="283">
        <v>2021</v>
      </c>
      <c r="S718" s="283">
        <v>2022</v>
      </c>
      <c r="T718" s="283">
        <v>2023</v>
      </c>
      <c r="U718" s="283">
        <v>2024</v>
      </c>
      <c r="V718" s="283">
        <v>2025</v>
      </c>
      <c r="W718" s="283">
        <v>2026</v>
      </c>
      <c r="X718" s="283">
        <v>2027</v>
      </c>
      <c r="Y718" s="283" t="str">
        <f>'1.  LRAMVA Summary'!D52</f>
        <v>Main - Residential</v>
      </c>
      <c r="Z718" s="283" t="str">
        <f>'1.  LRAMVA Summary'!E52</f>
        <v>Main - GS&lt;50 kW</v>
      </c>
      <c r="AA718" s="283" t="str">
        <f>'1.  LRAMVA Summary'!F52</f>
        <v>Main - GS 50 to 4,999 kW</v>
      </c>
      <c r="AB718" s="283" t="str">
        <f>'1.  LRAMVA Summary'!G52</f>
        <v>Main - Large Use</v>
      </c>
      <c r="AC718" s="283" t="str">
        <f>'1.  LRAMVA Summary'!H52</f>
        <v>Main - Streetlighting</v>
      </c>
      <c r="AD718" s="283" t="str">
        <f>'1.  LRAMVA Summary'!I52</f>
        <v>STEI - Residential</v>
      </c>
      <c r="AE718" s="283" t="str">
        <f>'1.  LRAMVA Summary'!J52</f>
        <v>STEI - GS&lt;50 kW</v>
      </c>
      <c r="AF718" s="283" t="str">
        <f>'1.  LRAMVA Summary'!K52</f>
        <v>STEI - GS 50 to 4,999 kW</v>
      </c>
      <c r="AG718" s="283" t="str">
        <f>'1.  LRAMVA Summary'!L52</f>
        <v>STEI - Streetlighting</v>
      </c>
      <c r="AH718" s="283" t="str">
        <f>'1.  LRAMVA Summary'!M52</f>
        <v>STEI- Unmetered Scattered Load</v>
      </c>
      <c r="AI718" s="283" t="str">
        <f>'1.  LRAMVA Summary'!N52</f>
        <v/>
      </c>
      <c r="AJ718" s="283" t="str">
        <f>'1.  LRAMVA Summary'!O52</f>
        <v/>
      </c>
      <c r="AK718" s="283" t="str">
        <f>'1.  LRAMVA Summary'!P52</f>
        <v/>
      </c>
      <c r="AL718" s="283" t="str">
        <f>'1.  LRAMVA Summary'!Q52</f>
        <v/>
      </c>
      <c r="AM718" s="285" t="str">
        <f>'1.  LRAMVA Summary'!R52</f>
        <v>Total</v>
      </c>
    </row>
    <row r="719" spans="1:39" ht="16" outlineLevel="1">
      <c r="A719" s="523"/>
      <c r="B719" s="509" t="s">
        <v>484</v>
      </c>
      <c r="C719" s="287"/>
      <c r="D719" s="287"/>
      <c r="E719" s="287"/>
      <c r="F719" s="287"/>
      <c r="G719" s="287"/>
      <c r="H719" s="287"/>
      <c r="I719" s="287"/>
      <c r="J719" s="287"/>
      <c r="K719" s="287"/>
      <c r="L719" s="287"/>
      <c r="M719" s="287"/>
      <c r="N719" s="288"/>
      <c r="O719" s="287"/>
      <c r="P719" s="287"/>
      <c r="Q719" s="287"/>
      <c r="R719" s="287"/>
      <c r="S719" s="287"/>
      <c r="T719" s="287"/>
      <c r="U719" s="287"/>
      <c r="V719" s="287"/>
      <c r="W719" s="287"/>
      <c r="X719" s="287"/>
      <c r="Y719" s="289" t="str">
        <f>'1.  LRAMVA Summary'!D53</f>
        <v>kWh</v>
      </c>
      <c r="Z719" s="289" t="str">
        <f>'1.  LRAMVA Summary'!E53</f>
        <v>kWh</v>
      </c>
      <c r="AA719" s="289" t="str">
        <f>'1.  LRAMVA Summary'!F53</f>
        <v>kW</v>
      </c>
      <c r="AB719" s="289" t="str">
        <f>'1.  LRAMVA Summary'!G53</f>
        <v>kW</v>
      </c>
      <c r="AC719" s="289" t="str">
        <f>'1.  LRAMVA Summary'!H53</f>
        <v>kW</v>
      </c>
      <c r="AD719" s="289" t="str">
        <f>'1.  LRAMVA Summary'!I53</f>
        <v>kWh</v>
      </c>
      <c r="AE719" s="289" t="str">
        <f>'1.  LRAMVA Summary'!J53</f>
        <v>kWh</v>
      </c>
      <c r="AF719" s="289" t="str">
        <f>'1.  LRAMVA Summary'!K53</f>
        <v>kW</v>
      </c>
      <c r="AG719" s="289" t="str">
        <f>'1.  LRAMVA Summary'!L53</f>
        <v>kW</v>
      </c>
      <c r="AH719" s="289" t="str">
        <f>'1.  LRAMVA Summary'!M53</f>
        <v>kWh</v>
      </c>
      <c r="AI719" s="289">
        <f>'1.  LRAMVA Summary'!N53</f>
        <v>0</v>
      </c>
      <c r="AJ719" s="289">
        <f>'1.  LRAMVA Summary'!O53</f>
        <v>0</v>
      </c>
      <c r="AK719" s="289">
        <f>'1.  LRAMVA Summary'!P53</f>
        <v>0</v>
      </c>
      <c r="AL719" s="289">
        <f>'1.  LRAMVA Summary'!Q53</f>
        <v>0</v>
      </c>
      <c r="AM719" s="290"/>
    </row>
    <row r="720" spans="1:39" ht="16" outlineLevel="1">
      <c r="A720" s="523"/>
      <c r="B720" s="495" t="s">
        <v>477</v>
      </c>
      <c r="C720" s="287"/>
      <c r="D720" s="287"/>
      <c r="E720" s="287"/>
      <c r="F720" s="287"/>
      <c r="G720" s="287"/>
      <c r="H720" s="287"/>
      <c r="I720" s="287"/>
      <c r="J720" s="287"/>
      <c r="K720" s="287"/>
      <c r="L720" s="287"/>
      <c r="M720" s="287"/>
      <c r="N720" s="288"/>
      <c r="O720" s="287"/>
      <c r="P720" s="287"/>
      <c r="Q720" s="287"/>
      <c r="R720" s="287"/>
      <c r="S720" s="287"/>
      <c r="T720" s="287"/>
      <c r="U720" s="287"/>
      <c r="V720" s="287"/>
      <c r="W720" s="287"/>
      <c r="X720" s="287"/>
      <c r="Y720" s="289"/>
      <c r="Z720" s="289"/>
      <c r="AA720" s="289"/>
      <c r="AB720" s="289"/>
      <c r="AC720" s="289"/>
      <c r="AD720" s="289"/>
      <c r="AE720" s="289"/>
      <c r="AF720" s="289"/>
      <c r="AG720" s="289"/>
      <c r="AH720" s="289"/>
      <c r="AI720" s="289"/>
      <c r="AJ720" s="289"/>
      <c r="AK720" s="289"/>
      <c r="AL720" s="289"/>
      <c r="AM720" s="290"/>
    </row>
    <row r="721" spans="1:40" ht="17" outlineLevel="1">
      <c r="A721" s="523">
        <v>1</v>
      </c>
      <c r="B721" s="419" t="s">
        <v>87</v>
      </c>
      <c r="C721" s="289" t="s">
        <v>17</v>
      </c>
      <c r="D721" s="293"/>
      <c r="E721" s="293"/>
      <c r="F721" s="293"/>
      <c r="G721" s="293"/>
      <c r="H721" s="293"/>
      <c r="I721" s="293"/>
      <c r="J721" s="293"/>
      <c r="K721" s="293"/>
      <c r="L721" s="293"/>
      <c r="M721" s="293"/>
      <c r="N721" s="289"/>
      <c r="O721" s="293"/>
      <c r="P721" s="293"/>
      <c r="Q721" s="293"/>
      <c r="R721" s="293"/>
      <c r="S721" s="293"/>
      <c r="T721" s="293"/>
      <c r="U721" s="293"/>
      <c r="V721" s="293"/>
      <c r="W721" s="293"/>
      <c r="X721" s="293"/>
      <c r="Y721" s="401"/>
      <c r="Z721" s="401"/>
      <c r="AA721" s="401"/>
      <c r="AB721" s="401"/>
      <c r="AC721" s="401"/>
      <c r="AD721" s="401"/>
      <c r="AE721" s="401"/>
      <c r="AF721" s="401"/>
      <c r="AG721" s="401"/>
      <c r="AH721" s="401"/>
      <c r="AI721" s="401"/>
      <c r="AJ721" s="401"/>
      <c r="AK721" s="401"/>
      <c r="AL721" s="401"/>
      <c r="AM721" s="294">
        <f>SUM(Y721:AL721)</f>
        <v>0</v>
      </c>
    </row>
    <row r="722" spans="1:40" ht="16" outlineLevel="1">
      <c r="A722" s="523"/>
      <c r="B722" s="292" t="s">
        <v>296</v>
      </c>
      <c r="C722" s="289" t="s">
        <v>155</v>
      </c>
      <c r="D722" s="293"/>
      <c r="E722" s="293"/>
      <c r="F722" s="293"/>
      <c r="G722" s="293"/>
      <c r="H722" s="293"/>
      <c r="I722" s="293"/>
      <c r="J722" s="293"/>
      <c r="K722" s="293"/>
      <c r="L722" s="293"/>
      <c r="M722" s="293"/>
      <c r="N722" s="459"/>
      <c r="O722" s="293"/>
      <c r="P722" s="293"/>
      <c r="Q722" s="293"/>
      <c r="R722" s="293"/>
      <c r="S722" s="293"/>
      <c r="T722" s="293"/>
      <c r="U722" s="293"/>
      <c r="V722" s="293"/>
      <c r="W722" s="293"/>
      <c r="X722" s="293"/>
      <c r="Y722" s="402">
        <f>Y721</f>
        <v>0</v>
      </c>
      <c r="Z722" s="402">
        <f t="shared" ref="Z722" si="324">Z721</f>
        <v>0</v>
      </c>
      <c r="AA722" s="402">
        <f t="shared" ref="AA722" si="325">AA721</f>
        <v>0</v>
      </c>
      <c r="AB722" s="402">
        <f t="shared" ref="AB722" si="326">AB721</f>
        <v>0</v>
      </c>
      <c r="AC722" s="402">
        <f t="shared" ref="AC722" si="327">AC721</f>
        <v>0</v>
      </c>
      <c r="AD722" s="402">
        <f t="shared" ref="AD722" si="328">AD721</f>
        <v>0</v>
      </c>
      <c r="AE722" s="402">
        <f t="shared" ref="AE722" si="329">AE721</f>
        <v>0</v>
      </c>
      <c r="AF722" s="402">
        <f t="shared" ref="AF722" si="330">AF721</f>
        <v>0</v>
      </c>
      <c r="AG722" s="402">
        <f t="shared" ref="AG722" si="331">AG721</f>
        <v>0</v>
      </c>
      <c r="AH722" s="402">
        <f t="shared" ref="AH722" si="332">AH721</f>
        <v>0</v>
      </c>
      <c r="AI722" s="402">
        <f t="shared" ref="AI722" si="333">AI721</f>
        <v>0</v>
      </c>
      <c r="AJ722" s="402">
        <f t="shared" ref="AJ722" si="334">AJ721</f>
        <v>0</v>
      </c>
      <c r="AK722" s="402">
        <f t="shared" ref="AK722" si="335">AK721</f>
        <v>0</v>
      </c>
      <c r="AL722" s="402">
        <f t="shared" ref="AL722" si="336">AL721</f>
        <v>0</v>
      </c>
      <c r="AM722" s="295"/>
      <c r="AN722" s="620"/>
    </row>
    <row r="723" spans="1:40" ht="16" outlineLevel="1">
      <c r="A723" s="523"/>
      <c r="B723" s="296"/>
      <c r="C723" s="297"/>
      <c r="D723" s="297"/>
      <c r="E723" s="297"/>
      <c r="F723" s="297"/>
      <c r="G723" s="297"/>
      <c r="H723" s="297"/>
      <c r="I723" s="297"/>
      <c r="J723" s="297"/>
      <c r="K723" s="297"/>
      <c r="L723" s="297"/>
      <c r="M723" s="297"/>
      <c r="N723" s="298"/>
      <c r="O723" s="297"/>
      <c r="P723" s="297"/>
      <c r="Q723" s="297"/>
      <c r="R723" s="297"/>
      <c r="S723" s="297"/>
      <c r="T723" s="297"/>
      <c r="U723" s="297"/>
      <c r="V723" s="297"/>
      <c r="W723" s="297"/>
      <c r="X723" s="297"/>
      <c r="Y723" s="403"/>
      <c r="Z723" s="404"/>
      <c r="AA723" s="404"/>
      <c r="AB723" s="404"/>
      <c r="AC723" s="404"/>
      <c r="AD723" s="404"/>
      <c r="AE723" s="404"/>
      <c r="AF723" s="404"/>
      <c r="AG723" s="404"/>
      <c r="AH723" s="404"/>
      <c r="AI723" s="404"/>
      <c r="AJ723" s="404"/>
      <c r="AK723" s="404"/>
      <c r="AL723" s="404"/>
      <c r="AM723" s="300"/>
      <c r="AN723" s="620"/>
    </row>
    <row r="724" spans="1:40" s="307" customFormat="1" ht="17" outlineLevel="1">
      <c r="A724" s="523">
        <v>2</v>
      </c>
      <c r="B724" s="419" t="s">
        <v>88</v>
      </c>
      <c r="C724" s="289" t="s">
        <v>17</v>
      </c>
      <c r="D724" s="293"/>
      <c r="E724" s="293"/>
      <c r="F724" s="293"/>
      <c r="G724" s="293"/>
      <c r="H724" s="293"/>
      <c r="I724" s="293"/>
      <c r="J724" s="293"/>
      <c r="K724" s="293"/>
      <c r="L724" s="293"/>
      <c r="M724" s="293"/>
      <c r="N724" s="289"/>
      <c r="O724" s="293"/>
      <c r="P724" s="293"/>
      <c r="Q724" s="293"/>
      <c r="R724" s="293"/>
      <c r="S724" s="293"/>
      <c r="T724" s="293"/>
      <c r="U724" s="293"/>
      <c r="V724" s="293"/>
      <c r="W724" s="293"/>
      <c r="X724" s="293"/>
      <c r="Y724" s="401"/>
      <c r="Z724" s="401"/>
      <c r="AA724" s="401"/>
      <c r="AB724" s="401"/>
      <c r="AC724" s="401"/>
      <c r="AD724" s="401"/>
      <c r="AE724" s="401"/>
      <c r="AF724" s="401"/>
      <c r="AG724" s="401"/>
      <c r="AH724" s="401"/>
      <c r="AI724" s="401"/>
      <c r="AJ724" s="401"/>
      <c r="AK724" s="401"/>
      <c r="AL724" s="401"/>
      <c r="AM724" s="294">
        <f>SUM(Y724:AL724)</f>
        <v>0</v>
      </c>
      <c r="AN724" s="621"/>
    </row>
    <row r="725" spans="1:40" ht="16" outlineLevel="1">
      <c r="A725" s="523"/>
      <c r="B725" s="292" t="s">
        <v>296</v>
      </c>
      <c r="C725" s="289" t="s">
        <v>155</v>
      </c>
      <c r="D725" s="293"/>
      <c r="E725" s="293"/>
      <c r="F725" s="293"/>
      <c r="G725" s="293"/>
      <c r="H725" s="293"/>
      <c r="I725" s="293"/>
      <c r="J725" s="293"/>
      <c r="K725" s="293"/>
      <c r="L725" s="293"/>
      <c r="M725" s="293"/>
      <c r="N725" s="459"/>
      <c r="O725" s="293"/>
      <c r="P725" s="293"/>
      <c r="Q725" s="293"/>
      <c r="R725" s="293"/>
      <c r="S725" s="293"/>
      <c r="T725" s="293"/>
      <c r="U725" s="293"/>
      <c r="V725" s="293"/>
      <c r="W725" s="293"/>
      <c r="X725" s="293"/>
      <c r="Y725" s="402">
        <f>Y724</f>
        <v>0</v>
      </c>
      <c r="Z725" s="402">
        <f t="shared" ref="Z725" si="337">Z724</f>
        <v>0</v>
      </c>
      <c r="AA725" s="402">
        <f t="shared" ref="AA725" si="338">AA724</f>
        <v>0</v>
      </c>
      <c r="AB725" s="402">
        <f t="shared" ref="AB725" si="339">AB724</f>
        <v>0</v>
      </c>
      <c r="AC725" s="402">
        <f t="shared" ref="AC725" si="340">AC724</f>
        <v>0</v>
      </c>
      <c r="AD725" s="402">
        <f t="shared" ref="AD725" si="341">AD724</f>
        <v>0</v>
      </c>
      <c r="AE725" s="402">
        <f t="shared" ref="AE725" si="342">AE724</f>
        <v>0</v>
      </c>
      <c r="AF725" s="402">
        <f t="shared" ref="AF725" si="343">AF724</f>
        <v>0</v>
      </c>
      <c r="AG725" s="402">
        <f t="shared" ref="AG725" si="344">AG724</f>
        <v>0</v>
      </c>
      <c r="AH725" s="402">
        <f t="shared" ref="AH725" si="345">AH724</f>
        <v>0</v>
      </c>
      <c r="AI725" s="402">
        <f t="shared" ref="AI725" si="346">AI724</f>
        <v>0</v>
      </c>
      <c r="AJ725" s="402">
        <f t="shared" ref="AJ725" si="347">AJ724</f>
        <v>0</v>
      </c>
      <c r="AK725" s="402">
        <f t="shared" ref="AK725" si="348">AK724</f>
        <v>0</v>
      </c>
      <c r="AL725" s="402">
        <f t="shared" ref="AL725" si="349">AL724</f>
        <v>0</v>
      </c>
      <c r="AM725" s="295"/>
    </row>
    <row r="726" spans="1:40" ht="16" outlineLevel="1">
      <c r="A726" s="523"/>
      <c r="B726" s="296"/>
      <c r="C726" s="297"/>
      <c r="D726" s="302"/>
      <c r="E726" s="302"/>
      <c r="F726" s="302"/>
      <c r="G726" s="302"/>
      <c r="H726" s="302"/>
      <c r="I726" s="302"/>
      <c r="J726" s="302"/>
      <c r="K726" s="302"/>
      <c r="L726" s="302"/>
      <c r="M726" s="302"/>
      <c r="N726" s="298"/>
      <c r="O726" s="302"/>
      <c r="P726" s="302"/>
      <c r="Q726" s="302"/>
      <c r="R726" s="302"/>
      <c r="S726" s="302"/>
      <c r="T726" s="302"/>
      <c r="U726" s="302"/>
      <c r="V726" s="302"/>
      <c r="W726" s="302"/>
      <c r="X726" s="302"/>
      <c r="Y726" s="403"/>
      <c r="Z726" s="404"/>
      <c r="AA726" s="404"/>
      <c r="AB726" s="404"/>
      <c r="AC726" s="404"/>
      <c r="AD726" s="404"/>
      <c r="AE726" s="404"/>
      <c r="AF726" s="404"/>
      <c r="AG726" s="404"/>
      <c r="AH726" s="404"/>
      <c r="AI726" s="404"/>
      <c r="AJ726" s="404"/>
      <c r="AK726" s="404"/>
      <c r="AL726" s="404"/>
      <c r="AM726" s="300"/>
    </row>
    <row r="727" spans="1:40" ht="17" outlineLevel="1">
      <c r="A727" s="523">
        <v>3</v>
      </c>
      <c r="B727" s="419" t="s">
        <v>89</v>
      </c>
      <c r="C727" s="289" t="s">
        <v>17</v>
      </c>
      <c r="D727" s="293"/>
      <c r="E727" s="293"/>
      <c r="F727" s="293"/>
      <c r="G727" s="293"/>
      <c r="H727" s="293"/>
      <c r="I727" s="293"/>
      <c r="J727" s="293"/>
      <c r="K727" s="293"/>
      <c r="L727" s="293"/>
      <c r="M727" s="293"/>
      <c r="N727" s="289"/>
      <c r="O727" s="293"/>
      <c r="P727" s="293"/>
      <c r="Q727" s="293"/>
      <c r="R727" s="293"/>
      <c r="S727" s="293"/>
      <c r="T727" s="293"/>
      <c r="U727" s="293"/>
      <c r="V727" s="293"/>
      <c r="W727" s="293"/>
      <c r="X727" s="293"/>
      <c r="Y727" s="401"/>
      <c r="Z727" s="401"/>
      <c r="AA727" s="401"/>
      <c r="AB727" s="401"/>
      <c r="AC727" s="401"/>
      <c r="AD727" s="401"/>
      <c r="AE727" s="401"/>
      <c r="AF727" s="401"/>
      <c r="AG727" s="401"/>
      <c r="AH727" s="401"/>
      <c r="AI727" s="401"/>
      <c r="AJ727" s="401"/>
      <c r="AK727" s="401"/>
      <c r="AL727" s="401"/>
      <c r="AM727" s="294">
        <f>SUM(Y727:AL727)</f>
        <v>0</v>
      </c>
    </row>
    <row r="728" spans="1:40" s="281" customFormat="1" ht="16" outlineLevel="1">
      <c r="A728" s="523"/>
      <c r="B728" s="292" t="s">
        <v>296</v>
      </c>
      <c r="C728" s="289" t="s">
        <v>155</v>
      </c>
      <c r="D728" s="293"/>
      <c r="E728" s="293"/>
      <c r="F728" s="293"/>
      <c r="G728" s="293"/>
      <c r="H728" s="293"/>
      <c r="I728" s="293"/>
      <c r="J728" s="293"/>
      <c r="K728" s="293"/>
      <c r="L728" s="293"/>
      <c r="M728" s="293"/>
      <c r="N728" s="459"/>
      <c r="O728" s="293"/>
      <c r="P728" s="293"/>
      <c r="Q728" s="293"/>
      <c r="R728" s="293"/>
      <c r="S728" s="293"/>
      <c r="T728" s="293"/>
      <c r="U728" s="293"/>
      <c r="V728" s="293"/>
      <c r="W728" s="293"/>
      <c r="X728" s="293"/>
      <c r="Y728" s="402">
        <f>Y727</f>
        <v>0</v>
      </c>
      <c r="Z728" s="402">
        <f t="shared" ref="Z728" si="350">Z727</f>
        <v>0</v>
      </c>
      <c r="AA728" s="402">
        <f t="shared" ref="AA728" si="351">AA727</f>
        <v>0</v>
      </c>
      <c r="AB728" s="402">
        <f t="shared" ref="AB728" si="352">AB727</f>
        <v>0</v>
      </c>
      <c r="AC728" s="402">
        <f t="shared" ref="AC728" si="353">AC727</f>
        <v>0</v>
      </c>
      <c r="AD728" s="402">
        <f t="shared" ref="AD728" si="354">AD727</f>
        <v>0</v>
      </c>
      <c r="AE728" s="402">
        <f t="shared" ref="AE728" si="355">AE727</f>
        <v>0</v>
      </c>
      <c r="AF728" s="402">
        <f t="shared" ref="AF728" si="356">AF727</f>
        <v>0</v>
      </c>
      <c r="AG728" s="402">
        <f t="shared" ref="AG728" si="357">AG727</f>
        <v>0</v>
      </c>
      <c r="AH728" s="402">
        <f t="shared" ref="AH728" si="358">AH727</f>
        <v>0</v>
      </c>
      <c r="AI728" s="402">
        <f t="shared" ref="AI728" si="359">AI727</f>
        <v>0</v>
      </c>
      <c r="AJ728" s="402">
        <f t="shared" ref="AJ728" si="360">AJ727</f>
        <v>0</v>
      </c>
      <c r="AK728" s="402">
        <f t="shared" ref="AK728" si="361">AK727</f>
        <v>0</v>
      </c>
      <c r="AL728" s="402">
        <f t="shared" ref="AL728" si="362">AL727</f>
        <v>0</v>
      </c>
      <c r="AM728" s="295"/>
    </row>
    <row r="729" spans="1:40" s="281" customFormat="1" ht="16" outlineLevel="1">
      <c r="A729" s="523"/>
      <c r="B729" s="292"/>
      <c r="C729" s="303"/>
      <c r="D729" s="289"/>
      <c r="E729" s="289"/>
      <c r="F729" s="289"/>
      <c r="G729" s="289"/>
      <c r="H729" s="289"/>
      <c r="I729" s="289"/>
      <c r="J729" s="289"/>
      <c r="K729" s="289"/>
      <c r="L729" s="289"/>
      <c r="M729" s="289"/>
      <c r="N729" s="289"/>
      <c r="O729" s="289"/>
      <c r="P729" s="289"/>
      <c r="Q729" s="289"/>
      <c r="R729" s="289"/>
      <c r="S729" s="289"/>
      <c r="T729" s="289"/>
      <c r="U729" s="289"/>
      <c r="V729" s="289"/>
      <c r="W729" s="289"/>
      <c r="X729" s="289"/>
      <c r="Y729" s="403"/>
      <c r="Z729" s="403"/>
      <c r="AA729" s="403"/>
      <c r="AB729" s="403"/>
      <c r="AC729" s="403"/>
      <c r="AD729" s="403"/>
      <c r="AE729" s="403"/>
      <c r="AF729" s="403"/>
      <c r="AG729" s="403"/>
      <c r="AH729" s="403"/>
      <c r="AI729" s="403"/>
      <c r="AJ729" s="403"/>
      <c r="AK729" s="403"/>
      <c r="AL729" s="403"/>
      <c r="AM729" s="304"/>
    </row>
    <row r="730" spans="1:40" s="281" customFormat="1" ht="17" outlineLevel="1">
      <c r="A730" s="523">
        <v>4</v>
      </c>
      <c r="B730" s="511" t="s">
        <v>659</v>
      </c>
      <c r="C730" s="289" t="s">
        <v>17</v>
      </c>
      <c r="D730" s="293"/>
      <c r="E730" s="293"/>
      <c r="F730" s="293"/>
      <c r="G730" s="293"/>
      <c r="H730" s="293"/>
      <c r="I730" s="293"/>
      <c r="J730" s="293"/>
      <c r="K730" s="293"/>
      <c r="L730" s="293"/>
      <c r="M730" s="293"/>
      <c r="N730" s="289"/>
      <c r="O730" s="293"/>
      <c r="P730" s="293"/>
      <c r="Q730" s="293"/>
      <c r="R730" s="293"/>
      <c r="S730" s="293"/>
      <c r="T730" s="293"/>
      <c r="U730" s="293"/>
      <c r="V730" s="293"/>
      <c r="W730" s="293"/>
      <c r="X730" s="293"/>
      <c r="Y730" s="401"/>
      <c r="Z730" s="401"/>
      <c r="AA730" s="401"/>
      <c r="AB730" s="401"/>
      <c r="AC730" s="401"/>
      <c r="AD730" s="401"/>
      <c r="AE730" s="401"/>
      <c r="AF730" s="401"/>
      <c r="AG730" s="401"/>
      <c r="AH730" s="401"/>
      <c r="AI730" s="401"/>
      <c r="AJ730" s="401"/>
      <c r="AK730" s="401"/>
      <c r="AL730" s="401"/>
      <c r="AM730" s="294">
        <f>SUM(Y730:AL730)</f>
        <v>0</v>
      </c>
    </row>
    <row r="731" spans="1:40" ht="16" outlineLevel="1">
      <c r="A731" s="523"/>
      <c r="B731" s="292" t="s">
        <v>296</v>
      </c>
      <c r="C731" s="289" t="s">
        <v>155</v>
      </c>
      <c r="D731" s="293"/>
      <c r="E731" s="293"/>
      <c r="F731" s="293"/>
      <c r="G731" s="293"/>
      <c r="H731" s="293"/>
      <c r="I731" s="293"/>
      <c r="J731" s="293"/>
      <c r="K731" s="293"/>
      <c r="L731" s="293"/>
      <c r="M731" s="293"/>
      <c r="N731" s="459"/>
      <c r="O731" s="293"/>
      <c r="P731" s="293"/>
      <c r="Q731" s="293"/>
      <c r="R731" s="293"/>
      <c r="S731" s="293"/>
      <c r="T731" s="293"/>
      <c r="U731" s="293"/>
      <c r="V731" s="293"/>
      <c r="W731" s="293"/>
      <c r="X731" s="293"/>
      <c r="Y731" s="402">
        <f>Y730</f>
        <v>0</v>
      </c>
      <c r="Z731" s="402">
        <f t="shared" ref="Z731" si="363">Z730</f>
        <v>0</v>
      </c>
      <c r="AA731" s="402">
        <f t="shared" ref="AA731" si="364">AA730</f>
        <v>0</v>
      </c>
      <c r="AB731" s="402">
        <f t="shared" ref="AB731" si="365">AB730</f>
        <v>0</v>
      </c>
      <c r="AC731" s="402">
        <f t="shared" ref="AC731" si="366">AC730</f>
        <v>0</v>
      </c>
      <c r="AD731" s="402">
        <f t="shared" ref="AD731" si="367">AD730</f>
        <v>0</v>
      </c>
      <c r="AE731" s="402">
        <f t="shared" ref="AE731" si="368">AE730</f>
        <v>0</v>
      </c>
      <c r="AF731" s="402">
        <f t="shared" ref="AF731" si="369">AF730</f>
        <v>0</v>
      </c>
      <c r="AG731" s="402">
        <f t="shared" ref="AG731" si="370">AG730</f>
        <v>0</v>
      </c>
      <c r="AH731" s="402">
        <f t="shared" ref="AH731" si="371">AH730</f>
        <v>0</v>
      </c>
      <c r="AI731" s="402">
        <f t="shared" ref="AI731" si="372">AI730</f>
        <v>0</v>
      </c>
      <c r="AJ731" s="402">
        <f t="shared" ref="AJ731" si="373">AJ730</f>
        <v>0</v>
      </c>
      <c r="AK731" s="402">
        <f t="shared" ref="AK731" si="374">AK730</f>
        <v>0</v>
      </c>
      <c r="AL731" s="402">
        <f t="shared" ref="AL731" si="375">AL730</f>
        <v>0</v>
      </c>
      <c r="AM731" s="295"/>
    </row>
    <row r="732" spans="1:40" ht="16" outlineLevel="1">
      <c r="A732" s="523"/>
      <c r="B732" s="292"/>
      <c r="C732" s="303"/>
      <c r="D732" s="302"/>
      <c r="E732" s="302"/>
      <c r="F732" s="302"/>
      <c r="G732" s="302"/>
      <c r="H732" s="302"/>
      <c r="I732" s="302"/>
      <c r="J732" s="302"/>
      <c r="K732" s="302"/>
      <c r="L732" s="302"/>
      <c r="M732" s="302"/>
      <c r="N732" s="289"/>
      <c r="O732" s="302"/>
      <c r="P732" s="302"/>
      <c r="Q732" s="302"/>
      <c r="R732" s="302"/>
      <c r="S732" s="302"/>
      <c r="T732" s="302"/>
      <c r="U732" s="302"/>
      <c r="V732" s="302"/>
      <c r="W732" s="302"/>
      <c r="X732" s="302"/>
      <c r="Y732" s="403"/>
      <c r="Z732" s="403"/>
      <c r="AA732" s="403"/>
      <c r="AB732" s="403"/>
      <c r="AC732" s="403"/>
      <c r="AD732" s="403"/>
      <c r="AE732" s="403"/>
      <c r="AF732" s="403"/>
      <c r="AG732" s="403"/>
      <c r="AH732" s="403"/>
      <c r="AI732" s="403"/>
      <c r="AJ732" s="403"/>
      <c r="AK732" s="403"/>
      <c r="AL732" s="403"/>
      <c r="AM732" s="304"/>
    </row>
    <row r="733" spans="1:40" ht="34" outlineLevel="1">
      <c r="A733" s="523">
        <v>5</v>
      </c>
      <c r="B733" s="419" t="s">
        <v>90</v>
      </c>
      <c r="C733" s="289" t="s">
        <v>17</v>
      </c>
      <c r="D733" s="293"/>
      <c r="E733" s="293"/>
      <c r="F733" s="293"/>
      <c r="G733" s="293"/>
      <c r="H733" s="293"/>
      <c r="I733" s="293"/>
      <c r="J733" s="293"/>
      <c r="K733" s="293"/>
      <c r="L733" s="293"/>
      <c r="M733" s="293"/>
      <c r="N733" s="289"/>
      <c r="O733" s="293"/>
      <c r="P733" s="293"/>
      <c r="Q733" s="293"/>
      <c r="R733" s="293"/>
      <c r="S733" s="293"/>
      <c r="T733" s="293"/>
      <c r="U733" s="293"/>
      <c r="V733" s="293"/>
      <c r="W733" s="293"/>
      <c r="X733" s="293"/>
      <c r="Y733" s="401"/>
      <c r="Z733" s="401"/>
      <c r="AA733" s="401"/>
      <c r="AB733" s="401"/>
      <c r="AC733" s="401"/>
      <c r="AD733" s="401"/>
      <c r="AE733" s="401"/>
      <c r="AF733" s="401"/>
      <c r="AG733" s="401"/>
      <c r="AH733" s="401"/>
      <c r="AI733" s="401"/>
      <c r="AJ733" s="401"/>
      <c r="AK733" s="401"/>
      <c r="AL733" s="401"/>
      <c r="AM733" s="294">
        <f>SUM(Y733:AL733)</f>
        <v>0</v>
      </c>
    </row>
    <row r="734" spans="1:40" ht="16" outlineLevel="1">
      <c r="A734" s="523"/>
      <c r="B734" s="292" t="s">
        <v>296</v>
      </c>
      <c r="C734" s="289" t="s">
        <v>155</v>
      </c>
      <c r="D734" s="293"/>
      <c r="E734" s="293"/>
      <c r="F734" s="293"/>
      <c r="G734" s="293"/>
      <c r="H734" s="293"/>
      <c r="I734" s="293"/>
      <c r="J734" s="293"/>
      <c r="K734" s="293"/>
      <c r="L734" s="293"/>
      <c r="M734" s="293"/>
      <c r="N734" s="459"/>
      <c r="O734" s="293"/>
      <c r="P734" s="293"/>
      <c r="Q734" s="293"/>
      <c r="R734" s="293"/>
      <c r="S734" s="293"/>
      <c r="T734" s="293"/>
      <c r="U734" s="293"/>
      <c r="V734" s="293"/>
      <c r="W734" s="293"/>
      <c r="X734" s="293"/>
      <c r="Y734" s="402">
        <f>Y733</f>
        <v>0</v>
      </c>
      <c r="Z734" s="402">
        <f t="shared" ref="Z734" si="376">Z733</f>
        <v>0</v>
      </c>
      <c r="AA734" s="402">
        <f t="shared" ref="AA734" si="377">AA733</f>
        <v>0</v>
      </c>
      <c r="AB734" s="402">
        <f t="shared" ref="AB734" si="378">AB733</f>
        <v>0</v>
      </c>
      <c r="AC734" s="402">
        <f t="shared" ref="AC734" si="379">AC733</f>
        <v>0</v>
      </c>
      <c r="AD734" s="402">
        <f t="shared" ref="AD734" si="380">AD733</f>
        <v>0</v>
      </c>
      <c r="AE734" s="402">
        <f t="shared" ref="AE734" si="381">AE733</f>
        <v>0</v>
      </c>
      <c r="AF734" s="402">
        <f t="shared" ref="AF734" si="382">AF733</f>
        <v>0</v>
      </c>
      <c r="AG734" s="402">
        <f t="shared" ref="AG734" si="383">AG733</f>
        <v>0</v>
      </c>
      <c r="AH734" s="402">
        <f t="shared" ref="AH734" si="384">AH733</f>
        <v>0</v>
      </c>
      <c r="AI734" s="402">
        <f t="shared" ref="AI734" si="385">AI733</f>
        <v>0</v>
      </c>
      <c r="AJ734" s="402">
        <f t="shared" ref="AJ734" si="386">AJ733</f>
        <v>0</v>
      </c>
      <c r="AK734" s="402">
        <f t="shared" ref="AK734" si="387">AK733</f>
        <v>0</v>
      </c>
      <c r="AL734" s="402">
        <f t="shared" ref="AL734" si="388">AL733</f>
        <v>0</v>
      </c>
      <c r="AM734" s="295"/>
    </row>
    <row r="735" spans="1:40" ht="16" outlineLevel="1">
      <c r="A735" s="523"/>
      <c r="B735" s="292"/>
      <c r="C735" s="289"/>
      <c r="D735" s="289"/>
      <c r="E735" s="289"/>
      <c r="F735" s="289"/>
      <c r="G735" s="289"/>
      <c r="H735" s="289"/>
      <c r="I735" s="289"/>
      <c r="J735" s="289"/>
      <c r="K735" s="289"/>
      <c r="L735" s="289"/>
      <c r="M735" s="289"/>
      <c r="N735" s="289"/>
      <c r="O735" s="289"/>
      <c r="P735" s="289"/>
      <c r="Q735" s="289"/>
      <c r="R735" s="289"/>
      <c r="S735" s="289"/>
      <c r="T735" s="289"/>
      <c r="U735" s="289"/>
      <c r="V735" s="289"/>
      <c r="W735" s="289"/>
      <c r="X735" s="289"/>
      <c r="Y735" s="413"/>
      <c r="Z735" s="414"/>
      <c r="AA735" s="414"/>
      <c r="AB735" s="414"/>
      <c r="AC735" s="414"/>
      <c r="AD735" s="414"/>
      <c r="AE735" s="414"/>
      <c r="AF735" s="414"/>
      <c r="AG735" s="414"/>
      <c r="AH735" s="414"/>
      <c r="AI735" s="414"/>
      <c r="AJ735" s="414"/>
      <c r="AK735" s="414"/>
      <c r="AL735" s="414"/>
      <c r="AM735" s="295"/>
    </row>
    <row r="736" spans="1:40" ht="17" outlineLevel="1">
      <c r="A736" s="523"/>
      <c r="B736" s="317" t="s">
        <v>478</v>
      </c>
      <c r="C736" s="287"/>
      <c r="D736" s="287"/>
      <c r="E736" s="287"/>
      <c r="F736" s="287"/>
      <c r="G736" s="287"/>
      <c r="H736" s="287"/>
      <c r="I736" s="287"/>
      <c r="J736" s="287"/>
      <c r="K736" s="287"/>
      <c r="L736" s="287"/>
      <c r="M736" s="287"/>
      <c r="N736" s="288"/>
      <c r="O736" s="287"/>
      <c r="P736" s="287"/>
      <c r="Q736" s="287"/>
      <c r="R736" s="287"/>
      <c r="S736" s="287"/>
      <c r="T736" s="287"/>
      <c r="U736" s="287"/>
      <c r="V736" s="287"/>
      <c r="W736" s="287"/>
      <c r="X736" s="287"/>
      <c r="Y736" s="405"/>
      <c r="Z736" s="405"/>
      <c r="AA736" s="405"/>
      <c r="AB736" s="405"/>
      <c r="AC736" s="405"/>
      <c r="AD736" s="405"/>
      <c r="AE736" s="405"/>
      <c r="AF736" s="405"/>
      <c r="AG736" s="405"/>
      <c r="AH736" s="405"/>
      <c r="AI736" s="405"/>
      <c r="AJ736" s="405"/>
      <c r="AK736" s="405"/>
      <c r="AL736" s="405"/>
      <c r="AM736" s="290"/>
    </row>
    <row r="737" spans="1:39" ht="17" outlineLevel="1">
      <c r="A737" s="523">
        <v>6</v>
      </c>
      <c r="B737" s="419" t="s">
        <v>91</v>
      </c>
      <c r="C737" s="289" t="s">
        <v>17</v>
      </c>
      <c r="D737" s="293"/>
      <c r="E737" s="293"/>
      <c r="F737" s="293"/>
      <c r="G737" s="293"/>
      <c r="H737" s="293"/>
      <c r="I737" s="293"/>
      <c r="J737" s="293"/>
      <c r="K737" s="293"/>
      <c r="L737" s="293"/>
      <c r="M737" s="293"/>
      <c r="N737" s="293">
        <v>12</v>
      </c>
      <c r="O737" s="293"/>
      <c r="P737" s="293"/>
      <c r="Q737" s="293"/>
      <c r="R737" s="293"/>
      <c r="S737" s="293"/>
      <c r="T737" s="293"/>
      <c r="U737" s="293"/>
      <c r="V737" s="293"/>
      <c r="W737" s="293"/>
      <c r="X737" s="293"/>
      <c r="Y737" s="406"/>
      <c r="Z737" s="401"/>
      <c r="AA737" s="401"/>
      <c r="AB737" s="401"/>
      <c r="AC737" s="401"/>
      <c r="AD737" s="401"/>
      <c r="AE737" s="401"/>
      <c r="AF737" s="406"/>
      <c r="AG737" s="406"/>
      <c r="AH737" s="406"/>
      <c r="AI737" s="406"/>
      <c r="AJ737" s="406"/>
      <c r="AK737" s="406"/>
      <c r="AL737" s="406"/>
      <c r="AM737" s="294">
        <f>SUM(Y737:AL737)</f>
        <v>0</v>
      </c>
    </row>
    <row r="738" spans="1:39" ht="16" outlineLevel="1">
      <c r="A738" s="523"/>
      <c r="B738" s="292" t="s">
        <v>296</v>
      </c>
      <c r="C738" s="289" t="s">
        <v>155</v>
      </c>
      <c r="D738" s="293"/>
      <c r="E738" s="293"/>
      <c r="F738" s="293"/>
      <c r="G738" s="293"/>
      <c r="H738" s="293"/>
      <c r="I738" s="293"/>
      <c r="J738" s="293"/>
      <c r="K738" s="293"/>
      <c r="L738" s="293"/>
      <c r="M738" s="293"/>
      <c r="N738" s="293">
        <f>N737</f>
        <v>12</v>
      </c>
      <c r="O738" s="293"/>
      <c r="P738" s="293"/>
      <c r="Q738" s="293"/>
      <c r="R738" s="293"/>
      <c r="S738" s="293"/>
      <c r="T738" s="293"/>
      <c r="U738" s="293"/>
      <c r="V738" s="293"/>
      <c r="W738" s="293"/>
      <c r="X738" s="293"/>
      <c r="Y738" s="402">
        <f>Y737</f>
        <v>0</v>
      </c>
      <c r="Z738" s="402">
        <f t="shared" ref="Z738" si="389">Z737</f>
        <v>0</v>
      </c>
      <c r="AA738" s="402">
        <f t="shared" ref="AA738" si="390">AA737</f>
        <v>0</v>
      </c>
      <c r="AB738" s="402">
        <f t="shared" ref="AB738" si="391">AB737</f>
        <v>0</v>
      </c>
      <c r="AC738" s="402">
        <f t="shared" ref="AC738" si="392">AC737</f>
        <v>0</v>
      </c>
      <c r="AD738" s="402">
        <f t="shared" ref="AD738" si="393">AD737</f>
        <v>0</v>
      </c>
      <c r="AE738" s="402">
        <f t="shared" ref="AE738" si="394">AE737</f>
        <v>0</v>
      </c>
      <c r="AF738" s="402">
        <f t="shared" ref="AF738" si="395">AF737</f>
        <v>0</v>
      </c>
      <c r="AG738" s="402">
        <f t="shared" ref="AG738" si="396">AG737</f>
        <v>0</v>
      </c>
      <c r="AH738" s="402">
        <f t="shared" ref="AH738" si="397">AH737</f>
        <v>0</v>
      </c>
      <c r="AI738" s="402">
        <f t="shared" ref="AI738" si="398">AI737</f>
        <v>0</v>
      </c>
      <c r="AJ738" s="402">
        <f t="shared" ref="AJ738" si="399">AJ737</f>
        <v>0</v>
      </c>
      <c r="AK738" s="402">
        <f t="shared" ref="AK738" si="400">AK737</f>
        <v>0</v>
      </c>
      <c r="AL738" s="402">
        <f t="shared" ref="AL738" si="401">AL737</f>
        <v>0</v>
      </c>
      <c r="AM738" s="309"/>
    </row>
    <row r="739" spans="1:39" ht="16" outlineLevel="1">
      <c r="A739" s="523"/>
      <c r="B739" s="308"/>
      <c r="C739" s="310"/>
      <c r="D739" s="289"/>
      <c r="E739" s="289"/>
      <c r="F739" s="289"/>
      <c r="G739" s="289"/>
      <c r="H739" s="289"/>
      <c r="I739" s="289"/>
      <c r="J739" s="289"/>
      <c r="K739" s="289"/>
      <c r="L739" s="289"/>
      <c r="M739" s="289"/>
      <c r="N739" s="289"/>
      <c r="O739" s="289"/>
      <c r="P739" s="289"/>
      <c r="Q739" s="289"/>
      <c r="R739" s="289"/>
      <c r="S739" s="289"/>
      <c r="T739" s="289"/>
      <c r="U739" s="289"/>
      <c r="V739" s="289"/>
      <c r="W739" s="289"/>
      <c r="X739" s="289"/>
      <c r="Y739" s="407"/>
      <c r="Z739" s="407"/>
      <c r="AA739" s="407"/>
      <c r="AB739" s="407"/>
      <c r="AC739" s="407"/>
      <c r="AD739" s="407"/>
      <c r="AE739" s="407"/>
      <c r="AF739" s="407"/>
      <c r="AG739" s="407"/>
      <c r="AH739" s="407"/>
      <c r="AI739" s="407"/>
      <c r="AJ739" s="407"/>
      <c r="AK739" s="407"/>
      <c r="AL739" s="407"/>
      <c r="AM739" s="311"/>
    </row>
    <row r="740" spans="1:39" ht="34" outlineLevel="1">
      <c r="A740" s="523">
        <v>7</v>
      </c>
      <c r="B740" s="419" t="s">
        <v>92</v>
      </c>
      <c r="C740" s="289" t="s">
        <v>17</v>
      </c>
      <c r="D740" s="293"/>
      <c r="E740" s="293"/>
      <c r="F740" s="293"/>
      <c r="G740" s="293"/>
      <c r="H740" s="293"/>
      <c r="I740" s="293"/>
      <c r="J740" s="293"/>
      <c r="K740" s="293"/>
      <c r="L740" s="293"/>
      <c r="M740" s="293"/>
      <c r="N740" s="293">
        <v>12</v>
      </c>
      <c r="O740" s="293"/>
      <c r="P740" s="293"/>
      <c r="Q740" s="293"/>
      <c r="R740" s="293"/>
      <c r="S740" s="293"/>
      <c r="T740" s="293"/>
      <c r="U740" s="293"/>
      <c r="V740" s="293"/>
      <c r="W740" s="293"/>
      <c r="X740" s="293"/>
      <c r="Y740" s="406"/>
      <c r="Z740" s="401"/>
      <c r="AA740" s="401"/>
      <c r="AB740" s="401"/>
      <c r="AC740" s="401"/>
      <c r="AD740" s="401"/>
      <c r="AE740" s="401"/>
      <c r="AF740" s="406"/>
      <c r="AG740" s="406"/>
      <c r="AH740" s="406"/>
      <c r="AI740" s="406"/>
      <c r="AJ740" s="406"/>
      <c r="AK740" s="406"/>
      <c r="AL740" s="406"/>
      <c r="AM740" s="294">
        <f>SUM(Y740:AL740)</f>
        <v>0</v>
      </c>
    </row>
    <row r="741" spans="1:39" ht="16" outlineLevel="1">
      <c r="A741" s="523"/>
      <c r="B741" s="292" t="s">
        <v>296</v>
      </c>
      <c r="C741" s="289" t="s">
        <v>155</v>
      </c>
      <c r="D741" s="293"/>
      <c r="E741" s="293"/>
      <c r="F741" s="293"/>
      <c r="G741" s="293"/>
      <c r="H741" s="293"/>
      <c r="I741" s="293"/>
      <c r="J741" s="293"/>
      <c r="K741" s="293"/>
      <c r="L741" s="293"/>
      <c r="M741" s="293"/>
      <c r="N741" s="293">
        <f>N740</f>
        <v>12</v>
      </c>
      <c r="O741" s="293"/>
      <c r="P741" s="293"/>
      <c r="Q741" s="293"/>
      <c r="R741" s="293"/>
      <c r="S741" s="293"/>
      <c r="T741" s="293"/>
      <c r="U741" s="293"/>
      <c r="V741" s="293"/>
      <c r="W741" s="293"/>
      <c r="X741" s="293"/>
      <c r="Y741" s="402">
        <f>Y740</f>
        <v>0</v>
      </c>
      <c r="Z741" s="402">
        <f t="shared" ref="Z741" si="402">Z740</f>
        <v>0</v>
      </c>
      <c r="AA741" s="402">
        <f t="shared" ref="AA741" si="403">AA740</f>
        <v>0</v>
      </c>
      <c r="AB741" s="402">
        <f t="shared" ref="AB741" si="404">AB740</f>
        <v>0</v>
      </c>
      <c r="AC741" s="402">
        <f t="shared" ref="AC741" si="405">AC740</f>
        <v>0</v>
      </c>
      <c r="AD741" s="402">
        <f t="shared" ref="AD741" si="406">AD740</f>
        <v>0</v>
      </c>
      <c r="AE741" s="402">
        <f t="shared" ref="AE741" si="407">AE740</f>
        <v>0</v>
      </c>
      <c r="AF741" s="402">
        <f t="shared" ref="AF741" si="408">AF740</f>
        <v>0</v>
      </c>
      <c r="AG741" s="402">
        <f t="shared" ref="AG741" si="409">AG740</f>
        <v>0</v>
      </c>
      <c r="AH741" s="402">
        <f t="shared" ref="AH741" si="410">AH740</f>
        <v>0</v>
      </c>
      <c r="AI741" s="402">
        <f t="shared" ref="AI741" si="411">AI740</f>
        <v>0</v>
      </c>
      <c r="AJ741" s="402">
        <f t="shared" ref="AJ741" si="412">AJ740</f>
        <v>0</v>
      </c>
      <c r="AK741" s="402">
        <f t="shared" ref="AK741" si="413">AK740</f>
        <v>0</v>
      </c>
      <c r="AL741" s="402">
        <f t="shared" ref="AL741" si="414">AL740</f>
        <v>0</v>
      </c>
      <c r="AM741" s="309"/>
    </row>
    <row r="742" spans="1:39" ht="16" outlineLevel="1">
      <c r="A742" s="523"/>
      <c r="B742" s="312"/>
      <c r="C742" s="310"/>
      <c r="D742" s="289"/>
      <c r="E742" s="289"/>
      <c r="F742" s="289"/>
      <c r="G742" s="289"/>
      <c r="H742" s="289"/>
      <c r="I742" s="289"/>
      <c r="J742" s="289"/>
      <c r="K742" s="289"/>
      <c r="L742" s="289"/>
      <c r="M742" s="289"/>
      <c r="N742" s="289"/>
      <c r="O742" s="289"/>
      <c r="P742" s="289"/>
      <c r="Q742" s="289"/>
      <c r="R742" s="289"/>
      <c r="S742" s="289"/>
      <c r="T742" s="289"/>
      <c r="U742" s="289"/>
      <c r="V742" s="289"/>
      <c r="W742" s="289"/>
      <c r="X742" s="289"/>
      <c r="Y742" s="407"/>
      <c r="Z742" s="408"/>
      <c r="AA742" s="407"/>
      <c r="AB742" s="407"/>
      <c r="AC742" s="407"/>
      <c r="AD742" s="407"/>
      <c r="AE742" s="407"/>
      <c r="AF742" s="407"/>
      <c r="AG742" s="407"/>
      <c r="AH742" s="407"/>
      <c r="AI742" s="407"/>
      <c r="AJ742" s="407"/>
      <c r="AK742" s="407"/>
      <c r="AL742" s="407"/>
      <c r="AM742" s="311"/>
    </row>
    <row r="743" spans="1:39" ht="34" outlineLevel="1">
      <c r="A743" s="523">
        <v>8</v>
      </c>
      <c r="B743" s="419" t="s">
        <v>93</v>
      </c>
      <c r="C743" s="289" t="s">
        <v>17</v>
      </c>
      <c r="D743" s="293"/>
      <c r="E743" s="293"/>
      <c r="F743" s="293"/>
      <c r="G743" s="293"/>
      <c r="H743" s="293"/>
      <c r="I743" s="293"/>
      <c r="J743" s="293"/>
      <c r="K743" s="293"/>
      <c r="L743" s="293"/>
      <c r="M743" s="293"/>
      <c r="N743" s="293">
        <v>12</v>
      </c>
      <c r="O743" s="293"/>
      <c r="P743" s="293"/>
      <c r="Q743" s="293"/>
      <c r="R743" s="293"/>
      <c r="S743" s="293"/>
      <c r="T743" s="293"/>
      <c r="U743" s="293"/>
      <c r="V743" s="293"/>
      <c r="W743" s="293"/>
      <c r="X743" s="293"/>
      <c r="Y743" s="406"/>
      <c r="Z743" s="401"/>
      <c r="AA743" s="401"/>
      <c r="AB743" s="401"/>
      <c r="AC743" s="401"/>
      <c r="AD743" s="401"/>
      <c r="AE743" s="401"/>
      <c r="AF743" s="406"/>
      <c r="AG743" s="406"/>
      <c r="AH743" s="406"/>
      <c r="AI743" s="406"/>
      <c r="AJ743" s="406"/>
      <c r="AK743" s="406"/>
      <c r="AL743" s="406"/>
      <c r="AM743" s="294">
        <f>SUM(Y743:AL743)</f>
        <v>0</v>
      </c>
    </row>
    <row r="744" spans="1:39" ht="16" outlineLevel="1">
      <c r="A744" s="523"/>
      <c r="B744" s="292" t="s">
        <v>296</v>
      </c>
      <c r="C744" s="289" t="s">
        <v>155</v>
      </c>
      <c r="D744" s="293"/>
      <c r="E744" s="293"/>
      <c r="F744" s="293"/>
      <c r="G744" s="293"/>
      <c r="H744" s="293"/>
      <c r="I744" s="293"/>
      <c r="J744" s="293"/>
      <c r="K744" s="293"/>
      <c r="L744" s="293"/>
      <c r="M744" s="293"/>
      <c r="N744" s="293">
        <f>N743</f>
        <v>12</v>
      </c>
      <c r="O744" s="293"/>
      <c r="P744" s="293"/>
      <c r="Q744" s="293"/>
      <c r="R744" s="293"/>
      <c r="S744" s="293"/>
      <c r="T744" s="293"/>
      <c r="U744" s="293"/>
      <c r="V744" s="293"/>
      <c r="W744" s="293"/>
      <c r="X744" s="293"/>
      <c r="Y744" s="402">
        <f>Y743</f>
        <v>0</v>
      </c>
      <c r="Z744" s="402">
        <f t="shared" ref="Z744" si="415">Z743</f>
        <v>0</v>
      </c>
      <c r="AA744" s="402">
        <f t="shared" ref="AA744" si="416">AA743</f>
        <v>0</v>
      </c>
      <c r="AB744" s="402">
        <f t="shared" ref="AB744" si="417">AB743</f>
        <v>0</v>
      </c>
      <c r="AC744" s="402">
        <f t="shared" ref="AC744" si="418">AC743</f>
        <v>0</v>
      </c>
      <c r="AD744" s="402">
        <f t="shared" ref="AD744" si="419">AD743</f>
        <v>0</v>
      </c>
      <c r="AE744" s="402">
        <f t="shared" ref="AE744" si="420">AE743</f>
        <v>0</v>
      </c>
      <c r="AF744" s="402">
        <f t="shared" ref="AF744" si="421">AF743</f>
        <v>0</v>
      </c>
      <c r="AG744" s="402">
        <f t="shared" ref="AG744" si="422">AG743</f>
        <v>0</v>
      </c>
      <c r="AH744" s="402">
        <f t="shared" ref="AH744" si="423">AH743</f>
        <v>0</v>
      </c>
      <c r="AI744" s="402">
        <f t="shared" ref="AI744" si="424">AI743</f>
        <v>0</v>
      </c>
      <c r="AJ744" s="402">
        <f t="shared" ref="AJ744" si="425">AJ743</f>
        <v>0</v>
      </c>
      <c r="AK744" s="402">
        <f t="shared" ref="AK744" si="426">AK743</f>
        <v>0</v>
      </c>
      <c r="AL744" s="402">
        <f t="shared" ref="AL744" si="427">AL743</f>
        <v>0</v>
      </c>
      <c r="AM744" s="309"/>
    </row>
    <row r="745" spans="1:39" ht="16" outlineLevel="1">
      <c r="A745" s="523"/>
      <c r="B745" s="312"/>
      <c r="C745" s="310"/>
      <c r="D745" s="314"/>
      <c r="E745" s="314"/>
      <c r="F745" s="314"/>
      <c r="G745" s="314"/>
      <c r="H745" s="314"/>
      <c r="I745" s="314"/>
      <c r="J745" s="314"/>
      <c r="K745" s="314"/>
      <c r="L745" s="314"/>
      <c r="M745" s="314"/>
      <c r="N745" s="289"/>
      <c r="O745" s="314"/>
      <c r="P745" s="314"/>
      <c r="Q745" s="314"/>
      <c r="R745" s="314"/>
      <c r="S745" s="314"/>
      <c r="T745" s="314"/>
      <c r="U745" s="314"/>
      <c r="V745" s="314"/>
      <c r="W745" s="314"/>
      <c r="X745" s="314"/>
      <c r="Y745" s="407"/>
      <c r="Z745" s="408"/>
      <c r="AA745" s="407"/>
      <c r="AB745" s="407"/>
      <c r="AC745" s="407"/>
      <c r="AD745" s="407"/>
      <c r="AE745" s="407"/>
      <c r="AF745" s="407"/>
      <c r="AG745" s="407"/>
      <c r="AH745" s="407"/>
      <c r="AI745" s="407"/>
      <c r="AJ745" s="407"/>
      <c r="AK745" s="407"/>
      <c r="AL745" s="407"/>
      <c r="AM745" s="311"/>
    </row>
    <row r="746" spans="1:39" ht="34" outlineLevel="1">
      <c r="A746" s="523">
        <v>9</v>
      </c>
      <c r="B746" s="419" t="s">
        <v>94</v>
      </c>
      <c r="C746" s="289" t="s">
        <v>17</v>
      </c>
      <c r="D746" s="293"/>
      <c r="E746" s="293"/>
      <c r="F746" s="293"/>
      <c r="G746" s="293"/>
      <c r="H746" s="293"/>
      <c r="I746" s="293"/>
      <c r="J746" s="293"/>
      <c r="K746" s="293"/>
      <c r="L746" s="293"/>
      <c r="M746" s="293"/>
      <c r="N746" s="293">
        <v>12</v>
      </c>
      <c r="O746" s="293"/>
      <c r="P746" s="293"/>
      <c r="Q746" s="293"/>
      <c r="R746" s="293"/>
      <c r="S746" s="293"/>
      <c r="T746" s="293"/>
      <c r="U746" s="293"/>
      <c r="V746" s="293"/>
      <c r="W746" s="293"/>
      <c r="X746" s="293"/>
      <c r="Y746" s="406"/>
      <c r="Z746" s="401"/>
      <c r="AA746" s="401"/>
      <c r="AB746" s="401"/>
      <c r="AC746" s="401"/>
      <c r="AD746" s="401"/>
      <c r="AE746" s="401"/>
      <c r="AF746" s="406"/>
      <c r="AG746" s="406"/>
      <c r="AH746" s="406"/>
      <c r="AI746" s="406"/>
      <c r="AJ746" s="406"/>
      <c r="AK746" s="406"/>
      <c r="AL746" s="406"/>
      <c r="AM746" s="294">
        <f>SUM(Y746:AL746)</f>
        <v>0</v>
      </c>
    </row>
    <row r="747" spans="1:39" ht="16" outlineLevel="1">
      <c r="A747" s="523"/>
      <c r="B747" s="292" t="s">
        <v>296</v>
      </c>
      <c r="C747" s="289" t="s">
        <v>155</v>
      </c>
      <c r="D747" s="293"/>
      <c r="E747" s="293"/>
      <c r="F747" s="293"/>
      <c r="G747" s="293"/>
      <c r="H747" s="293"/>
      <c r="I747" s="293"/>
      <c r="J747" s="293"/>
      <c r="K747" s="293"/>
      <c r="L747" s="293"/>
      <c r="M747" s="293"/>
      <c r="N747" s="293">
        <f>N746</f>
        <v>12</v>
      </c>
      <c r="O747" s="293"/>
      <c r="P747" s="293"/>
      <c r="Q747" s="293"/>
      <c r="R747" s="293"/>
      <c r="S747" s="293"/>
      <c r="T747" s="293"/>
      <c r="U747" s="293"/>
      <c r="V747" s="293"/>
      <c r="W747" s="293"/>
      <c r="X747" s="293"/>
      <c r="Y747" s="402">
        <f>Y746</f>
        <v>0</v>
      </c>
      <c r="Z747" s="402">
        <f t="shared" ref="Z747" si="428">Z746</f>
        <v>0</v>
      </c>
      <c r="AA747" s="402">
        <f t="shared" ref="AA747" si="429">AA746</f>
        <v>0</v>
      </c>
      <c r="AB747" s="402">
        <f t="shared" ref="AB747" si="430">AB746</f>
        <v>0</v>
      </c>
      <c r="AC747" s="402">
        <f t="shared" ref="AC747" si="431">AC746</f>
        <v>0</v>
      </c>
      <c r="AD747" s="402">
        <f t="shared" ref="AD747" si="432">AD746</f>
        <v>0</v>
      </c>
      <c r="AE747" s="402">
        <f t="shared" ref="AE747" si="433">AE746</f>
        <v>0</v>
      </c>
      <c r="AF747" s="402">
        <f t="shared" ref="AF747" si="434">AF746</f>
        <v>0</v>
      </c>
      <c r="AG747" s="402">
        <f t="shared" ref="AG747" si="435">AG746</f>
        <v>0</v>
      </c>
      <c r="AH747" s="402">
        <f t="shared" ref="AH747" si="436">AH746</f>
        <v>0</v>
      </c>
      <c r="AI747" s="402">
        <f t="shared" ref="AI747" si="437">AI746</f>
        <v>0</v>
      </c>
      <c r="AJ747" s="402">
        <f t="shared" ref="AJ747" si="438">AJ746</f>
        <v>0</v>
      </c>
      <c r="AK747" s="402">
        <f t="shared" ref="AK747" si="439">AK746</f>
        <v>0</v>
      </c>
      <c r="AL747" s="402">
        <f t="shared" ref="AL747" si="440">AL746</f>
        <v>0</v>
      </c>
      <c r="AM747" s="309"/>
    </row>
    <row r="748" spans="1:39" ht="16" outlineLevel="1">
      <c r="A748" s="523"/>
      <c r="B748" s="312"/>
      <c r="C748" s="310"/>
      <c r="D748" s="314"/>
      <c r="E748" s="314"/>
      <c r="F748" s="314"/>
      <c r="G748" s="314"/>
      <c r="H748" s="314"/>
      <c r="I748" s="314"/>
      <c r="J748" s="314"/>
      <c r="K748" s="314"/>
      <c r="L748" s="314"/>
      <c r="M748" s="314"/>
      <c r="N748" s="289"/>
      <c r="O748" s="314"/>
      <c r="P748" s="314"/>
      <c r="Q748" s="314"/>
      <c r="R748" s="314"/>
      <c r="S748" s="314"/>
      <c r="T748" s="314"/>
      <c r="U748" s="314"/>
      <c r="V748" s="314"/>
      <c r="W748" s="314"/>
      <c r="X748" s="314"/>
      <c r="Y748" s="407"/>
      <c r="Z748" s="407"/>
      <c r="AA748" s="407"/>
      <c r="AB748" s="407"/>
      <c r="AC748" s="407"/>
      <c r="AD748" s="407"/>
      <c r="AE748" s="407"/>
      <c r="AF748" s="407"/>
      <c r="AG748" s="407"/>
      <c r="AH748" s="407"/>
      <c r="AI748" s="407"/>
      <c r="AJ748" s="407"/>
      <c r="AK748" s="407"/>
      <c r="AL748" s="407"/>
      <c r="AM748" s="311"/>
    </row>
    <row r="749" spans="1:39" ht="34" outlineLevel="1">
      <c r="A749" s="523">
        <v>10</v>
      </c>
      <c r="B749" s="419" t="s">
        <v>95</v>
      </c>
      <c r="C749" s="289" t="s">
        <v>17</v>
      </c>
      <c r="D749" s="293"/>
      <c r="E749" s="293"/>
      <c r="F749" s="293"/>
      <c r="G749" s="293"/>
      <c r="H749" s="293"/>
      <c r="I749" s="293"/>
      <c r="J749" s="293"/>
      <c r="K749" s="293"/>
      <c r="L749" s="293"/>
      <c r="M749" s="293"/>
      <c r="N749" s="293">
        <v>3</v>
      </c>
      <c r="O749" s="293"/>
      <c r="P749" s="293"/>
      <c r="Q749" s="293"/>
      <c r="R749" s="293"/>
      <c r="S749" s="293"/>
      <c r="T749" s="293"/>
      <c r="U749" s="293"/>
      <c r="V749" s="293"/>
      <c r="W749" s="293"/>
      <c r="X749" s="293"/>
      <c r="Y749" s="406"/>
      <c r="Z749" s="401"/>
      <c r="AA749" s="401"/>
      <c r="AB749" s="401"/>
      <c r="AC749" s="401"/>
      <c r="AD749" s="401"/>
      <c r="AE749" s="401"/>
      <c r="AF749" s="406"/>
      <c r="AG749" s="406"/>
      <c r="AH749" s="406"/>
      <c r="AI749" s="406"/>
      <c r="AJ749" s="406"/>
      <c r="AK749" s="406"/>
      <c r="AL749" s="406"/>
      <c r="AM749" s="294">
        <f>SUM(Y749:AL749)</f>
        <v>0</v>
      </c>
    </row>
    <row r="750" spans="1:39" ht="16" outlineLevel="1">
      <c r="A750" s="523"/>
      <c r="B750" s="292" t="s">
        <v>296</v>
      </c>
      <c r="C750" s="289" t="s">
        <v>155</v>
      </c>
      <c r="D750" s="293"/>
      <c r="E750" s="293"/>
      <c r="F750" s="293"/>
      <c r="G750" s="293"/>
      <c r="H750" s="293"/>
      <c r="I750" s="293"/>
      <c r="J750" s="293"/>
      <c r="K750" s="293"/>
      <c r="L750" s="293"/>
      <c r="M750" s="293"/>
      <c r="N750" s="293">
        <f>N749</f>
        <v>3</v>
      </c>
      <c r="O750" s="293"/>
      <c r="P750" s="293"/>
      <c r="Q750" s="293"/>
      <c r="R750" s="293"/>
      <c r="S750" s="293"/>
      <c r="T750" s="293"/>
      <c r="U750" s="293"/>
      <c r="V750" s="293"/>
      <c r="W750" s="293"/>
      <c r="X750" s="293"/>
      <c r="Y750" s="402">
        <f>Y749</f>
        <v>0</v>
      </c>
      <c r="Z750" s="402">
        <f t="shared" ref="Z750" si="441">Z749</f>
        <v>0</v>
      </c>
      <c r="AA750" s="402">
        <f t="shared" ref="AA750" si="442">AA749</f>
        <v>0</v>
      </c>
      <c r="AB750" s="402">
        <f t="shared" ref="AB750" si="443">AB749</f>
        <v>0</v>
      </c>
      <c r="AC750" s="402">
        <f t="shared" ref="AC750" si="444">AC749</f>
        <v>0</v>
      </c>
      <c r="AD750" s="402">
        <f t="shared" ref="AD750" si="445">AD749</f>
        <v>0</v>
      </c>
      <c r="AE750" s="402">
        <f t="shared" ref="AE750" si="446">AE749</f>
        <v>0</v>
      </c>
      <c r="AF750" s="402">
        <f t="shared" ref="AF750" si="447">AF749</f>
        <v>0</v>
      </c>
      <c r="AG750" s="402">
        <f t="shared" ref="AG750" si="448">AG749</f>
        <v>0</v>
      </c>
      <c r="AH750" s="402">
        <f t="shared" ref="AH750" si="449">AH749</f>
        <v>0</v>
      </c>
      <c r="AI750" s="402">
        <f t="shared" ref="AI750" si="450">AI749</f>
        <v>0</v>
      </c>
      <c r="AJ750" s="402">
        <f t="shared" ref="AJ750" si="451">AJ749</f>
        <v>0</v>
      </c>
      <c r="AK750" s="402">
        <f t="shared" ref="AK750" si="452">AK749</f>
        <v>0</v>
      </c>
      <c r="AL750" s="402">
        <f t="shared" ref="AL750" si="453">AL749</f>
        <v>0</v>
      </c>
      <c r="AM750" s="309"/>
    </row>
    <row r="751" spans="1:39" ht="16" outlineLevel="1">
      <c r="A751" s="523"/>
      <c r="B751" s="312"/>
      <c r="C751" s="310"/>
      <c r="D751" s="314"/>
      <c r="E751" s="314"/>
      <c r="F751" s="314"/>
      <c r="G751" s="314"/>
      <c r="H751" s="314"/>
      <c r="I751" s="314"/>
      <c r="J751" s="314"/>
      <c r="K751" s="314"/>
      <c r="L751" s="314"/>
      <c r="M751" s="314"/>
      <c r="N751" s="289"/>
      <c r="O751" s="314"/>
      <c r="P751" s="314"/>
      <c r="Q751" s="314"/>
      <c r="R751" s="314"/>
      <c r="S751" s="314"/>
      <c r="T751" s="314"/>
      <c r="U751" s="314"/>
      <c r="V751" s="314"/>
      <c r="W751" s="314"/>
      <c r="X751" s="314"/>
      <c r="Y751" s="407"/>
      <c r="Z751" s="408"/>
      <c r="AA751" s="407"/>
      <c r="AB751" s="407"/>
      <c r="AC751" s="407"/>
      <c r="AD751" s="407"/>
      <c r="AE751" s="407"/>
      <c r="AF751" s="407"/>
      <c r="AG751" s="407"/>
      <c r="AH751" s="407"/>
      <c r="AI751" s="407"/>
      <c r="AJ751" s="407"/>
      <c r="AK751" s="407"/>
      <c r="AL751" s="407"/>
      <c r="AM751" s="311"/>
    </row>
    <row r="752" spans="1:39" ht="16" outlineLevel="1">
      <c r="A752" s="523"/>
      <c r="B752" s="286" t="s">
        <v>8</v>
      </c>
      <c r="C752" s="287"/>
      <c r="D752" s="287"/>
      <c r="E752" s="287"/>
      <c r="F752" s="287"/>
      <c r="G752" s="287"/>
      <c r="H752" s="287"/>
      <c r="I752" s="287"/>
      <c r="J752" s="287"/>
      <c r="K752" s="287"/>
      <c r="L752" s="287"/>
      <c r="M752" s="287"/>
      <c r="N752" s="288"/>
      <c r="O752" s="287"/>
      <c r="P752" s="287"/>
      <c r="Q752" s="287"/>
      <c r="R752" s="287"/>
      <c r="S752" s="287"/>
      <c r="T752" s="287"/>
      <c r="U752" s="287"/>
      <c r="V752" s="287"/>
      <c r="W752" s="287"/>
      <c r="X752" s="287"/>
      <c r="Y752" s="405"/>
      <c r="Z752" s="405"/>
      <c r="AA752" s="405"/>
      <c r="AB752" s="405"/>
      <c r="AC752" s="405"/>
      <c r="AD752" s="405"/>
      <c r="AE752" s="405"/>
      <c r="AF752" s="405"/>
      <c r="AG752" s="405"/>
      <c r="AH752" s="405"/>
      <c r="AI752" s="405"/>
      <c r="AJ752" s="405"/>
      <c r="AK752" s="405"/>
      <c r="AL752" s="405"/>
      <c r="AM752" s="290"/>
    </row>
    <row r="753" spans="1:39" ht="34" outlineLevel="1">
      <c r="A753" s="523">
        <v>11</v>
      </c>
      <c r="B753" s="419" t="s">
        <v>96</v>
      </c>
      <c r="C753" s="289" t="s">
        <v>17</v>
      </c>
      <c r="D753" s="293"/>
      <c r="E753" s="293"/>
      <c r="F753" s="293"/>
      <c r="G753" s="293"/>
      <c r="H753" s="293"/>
      <c r="I753" s="293"/>
      <c r="J753" s="293"/>
      <c r="K753" s="293"/>
      <c r="L753" s="293"/>
      <c r="M753" s="293"/>
      <c r="N753" s="293">
        <v>12</v>
      </c>
      <c r="O753" s="293"/>
      <c r="P753" s="293"/>
      <c r="Q753" s="293"/>
      <c r="R753" s="293"/>
      <c r="S753" s="293"/>
      <c r="T753" s="293"/>
      <c r="U753" s="293"/>
      <c r="V753" s="293"/>
      <c r="W753" s="293"/>
      <c r="X753" s="293"/>
      <c r="Y753" s="417"/>
      <c r="Z753" s="401"/>
      <c r="AA753" s="401"/>
      <c r="AB753" s="401"/>
      <c r="AC753" s="401"/>
      <c r="AD753" s="401"/>
      <c r="AE753" s="401"/>
      <c r="AF753" s="406"/>
      <c r="AG753" s="406"/>
      <c r="AH753" s="406"/>
      <c r="AI753" s="406"/>
      <c r="AJ753" s="406"/>
      <c r="AK753" s="406"/>
      <c r="AL753" s="406"/>
      <c r="AM753" s="294">
        <f>SUM(Y753:AL753)</f>
        <v>0</v>
      </c>
    </row>
    <row r="754" spans="1:39" ht="16" outlineLevel="1">
      <c r="A754" s="523"/>
      <c r="B754" s="292" t="s">
        <v>296</v>
      </c>
      <c r="C754" s="289" t="s">
        <v>155</v>
      </c>
      <c r="D754" s="293"/>
      <c r="E754" s="293"/>
      <c r="F754" s="293"/>
      <c r="G754" s="293"/>
      <c r="H754" s="293"/>
      <c r="I754" s="293"/>
      <c r="J754" s="293"/>
      <c r="K754" s="293"/>
      <c r="L754" s="293"/>
      <c r="M754" s="293"/>
      <c r="N754" s="293">
        <f>N753</f>
        <v>12</v>
      </c>
      <c r="O754" s="293"/>
      <c r="P754" s="293"/>
      <c r="Q754" s="293"/>
      <c r="R754" s="293"/>
      <c r="S754" s="293"/>
      <c r="T754" s="293"/>
      <c r="U754" s="293"/>
      <c r="V754" s="293"/>
      <c r="W754" s="293"/>
      <c r="X754" s="293"/>
      <c r="Y754" s="402">
        <f>Y753</f>
        <v>0</v>
      </c>
      <c r="Z754" s="402">
        <f t="shared" ref="Z754" si="454">Z753</f>
        <v>0</v>
      </c>
      <c r="AA754" s="402">
        <f t="shared" ref="AA754" si="455">AA753</f>
        <v>0</v>
      </c>
      <c r="AB754" s="402">
        <f t="shared" ref="AB754" si="456">AB753</f>
        <v>0</v>
      </c>
      <c r="AC754" s="402">
        <f t="shared" ref="AC754" si="457">AC753</f>
        <v>0</v>
      </c>
      <c r="AD754" s="402">
        <f t="shared" ref="AD754" si="458">AD753</f>
        <v>0</v>
      </c>
      <c r="AE754" s="402">
        <f t="shared" ref="AE754" si="459">AE753</f>
        <v>0</v>
      </c>
      <c r="AF754" s="402">
        <f t="shared" ref="AF754" si="460">AF753</f>
        <v>0</v>
      </c>
      <c r="AG754" s="402">
        <f t="shared" ref="AG754" si="461">AG753</f>
        <v>0</v>
      </c>
      <c r="AH754" s="402">
        <f t="shared" ref="AH754" si="462">AH753</f>
        <v>0</v>
      </c>
      <c r="AI754" s="402">
        <f t="shared" ref="AI754" si="463">AI753</f>
        <v>0</v>
      </c>
      <c r="AJ754" s="402">
        <f t="shared" ref="AJ754" si="464">AJ753</f>
        <v>0</v>
      </c>
      <c r="AK754" s="402">
        <f t="shared" ref="AK754" si="465">AK753</f>
        <v>0</v>
      </c>
      <c r="AL754" s="402">
        <f t="shared" ref="AL754" si="466">AL753</f>
        <v>0</v>
      </c>
      <c r="AM754" s="295"/>
    </row>
    <row r="755" spans="1:39" ht="16" outlineLevel="1">
      <c r="A755" s="523"/>
      <c r="B755" s="313"/>
      <c r="C755" s="303"/>
      <c r="D755" s="289"/>
      <c r="E755" s="289"/>
      <c r="F755" s="289"/>
      <c r="G755" s="289"/>
      <c r="H755" s="289"/>
      <c r="I755" s="289"/>
      <c r="J755" s="289"/>
      <c r="K755" s="289"/>
      <c r="L755" s="289"/>
      <c r="M755" s="289"/>
      <c r="N755" s="289"/>
      <c r="O755" s="289"/>
      <c r="P755" s="289"/>
      <c r="Q755" s="289"/>
      <c r="R755" s="289"/>
      <c r="S755" s="289"/>
      <c r="T755" s="289"/>
      <c r="U755" s="289"/>
      <c r="V755" s="289"/>
      <c r="W755" s="289"/>
      <c r="X755" s="289"/>
      <c r="Y755" s="403"/>
      <c r="Z755" s="412"/>
      <c r="AA755" s="412"/>
      <c r="AB755" s="412"/>
      <c r="AC755" s="412"/>
      <c r="AD755" s="412"/>
      <c r="AE755" s="412"/>
      <c r="AF755" s="412"/>
      <c r="AG755" s="412"/>
      <c r="AH755" s="412"/>
      <c r="AI755" s="412"/>
      <c r="AJ755" s="412"/>
      <c r="AK755" s="412"/>
      <c r="AL755" s="412"/>
      <c r="AM755" s="304"/>
    </row>
    <row r="756" spans="1:39" ht="34" outlineLevel="1">
      <c r="A756" s="523">
        <v>12</v>
      </c>
      <c r="B756" s="419" t="s">
        <v>97</v>
      </c>
      <c r="C756" s="289" t="s">
        <v>17</v>
      </c>
      <c r="D756" s="293"/>
      <c r="E756" s="293"/>
      <c r="F756" s="293"/>
      <c r="G756" s="293"/>
      <c r="H756" s="293"/>
      <c r="I756" s="293"/>
      <c r="J756" s="293"/>
      <c r="K756" s="293"/>
      <c r="L756" s="293"/>
      <c r="M756" s="293"/>
      <c r="N756" s="293">
        <v>12</v>
      </c>
      <c r="O756" s="293"/>
      <c r="P756" s="293"/>
      <c r="Q756" s="293"/>
      <c r="R756" s="293"/>
      <c r="S756" s="293"/>
      <c r="T756" s="293"/>
      <c r="U756" s="293"/>
      <c r="V756" s="293"/>
      <c r="W756" s="293"/>
      <c r="X756" s="293"/>
      <c r="Y756" s="401"/>
      <c r="Z756" s="401"/>
      <c r="AA756" s="401"/>
      <c r="AB756" s="401"/>
      <c r="AC756" s="401"/>
      <c r="AD756" s="401"/>
      <c r="AE756" s="401"/>
      <c r="AF756" s="406"/>
      <c r="AG756" s="406"/>
      <c r="AH756" s="406"/>
      <c r="AI756" s="406"/>
      <c r="AJ756" s="406"/>
      <c r="AK756" s="406"/>
      <c r="AL756" s="406"/>
      <c r="AM756" s="294">
        <f>SUM(Y756:AL756)</f>
        <v>0</v>
      </c>
    </row>
    <row r="757" spans="1:39" ht="16" outlineLevel="1">
      <c r="A757" s="523"/>
      <c r="B757" s="292" t="s">
        <v>296</v>
      </c>
      <c r="C757" s="289" t="s">
        <v>155</v>
      </c>
      <c r="D757" s="293"/>
      <c r="E757" s="293"/>
      <c r="F757" s="293"/>
      <c r="G757" s="293"/>
      <c r="H757" s="293"/>
      <c r="I757" s="293"/>
      <c r="J757" s="293"/>
      <c r="K757" s="293"/>
      <c r="L757" s="293"/>
      <c r="M757" s="293"/>
      <c r="N757" s="293">
        <f>N756</f>
        <v>12</v>
      </c>
      <c r="O757" s="293"/>
      <c r="P757" s="293"/>
      <c r="Q757" s="293"/>
      <c r="R757" s="293"/>
      <c r="S757" s="293"/>
      <c r="T757" s="293"/>
      <c r="U757" s="293"/>
      <c r="V757" s="293"/>
      <c r="W757" s="293"/>
      <c r="X757" s="293"/>
      <c r="Y757" s="402">
        <f>Y756</f>
        <v>0</v>
      </c>
      <c r="Z757" s="402">
        <f t="shared" ref="Z757" si="467">Z756</f>
        <v>0</v>
      </c>
      <c r="AA757" s="402">
        <f t="shared" ref="AA757" si="468">AA756</f>
        <v>0</v>
      </c>
      <c r="AB757" s="402">
        <f t="shared" ref="AB757" si="469">AB756</f>
        <v>0</v>
      </c>
      <c r="AC757" s="402">
        <f t="shared" ref="AC757" si="470">AC756</f>
        <v>0</v>
      </c>
      <c r="AD757" s="402">
        <f t="shared" ref="AD757" si="471">AD756</f>
        <v>0</v>
      </c>
      <c r="AE757" s="402">
        <f t="shared" ref="AE757" si="472">AE756</f>
        <v>0</v>
      </c>
      <c r="AF757" s="402">
        <f t="shared" ref="AF757" si="473">AF756</f>
        <v>0</v>
      </c>
      <c r="AG757" s="402">
        <f t="shared" ref="AG757" si="474">AG756</f>
        <v>0</v>
      </c>
      <c r="AH757" s="402">
        <f t="shared" ref="AH757" si="475">AH756</f>
        <v>0</v>
      </c>
      <c r="AI757" s="402">
        <f t="shared" ref="AI757" si="476">AI756</f>
        <v>0</v>
      </c>
      <c r="AJ757" s="402">
        <f t="shared" ref="AJ757" si="477">AJ756</f>
        <v>0</v>
      </c>
      <c r="AK757" s="402">
        <f t="shared" ref="AK757" si="478">AK756</f>
        <v>0</v>
      </c>
      <c r="AL757" s="402">
        <f t="shared" ref="AL757" si="479">AL756</f>
        <v>0</v>
      </c>
      <c r="AM757" s="295"/>
    </row>
    <row r="758" spans="1:39" ht="16" outlineLevel="1">
      <c r="A758" s="523"/>
      <c r="B758" s="313"/>
      <c r="C758" s="303"/>
      <c r="D758" s="289"/>
      <c r="E758" s="289"/>
      <c r="F758" s="289"/>
      <c r="G758" s="289"/>
      <c r="H758" s="289"/>
      <c r="I758" s="289"/>
      <c r="J758" s="289"/>
      <c r="K758" s="289"/>
      <c r="L758" s="289"/>
      <c r="M758" s="289"/>
      <c r="N758" s="289"/>
      <c r="O758" s="289"/>
      <c r="P758" s="289"/>
      <c r="Q758" s="289"/>
      <c r="R758" s="289"/>
      <c r="S758" s="289"/>
      <c r="T758" s="289"/>
      <c r="U758" s="289"/>
      <c r="V758" s="289"/>
      <c r="W758" s="289"/>
      <c r="X758" s="289"/>
      <c r="Y758" s="413"/>
      <c r="Z758" s="413"/>
      <c r="AA758" s="403"/>
      <c r="AB758" s="403"/>
      <c r="AC758" s="403"/>
      <c r="AD758" s="403"/>
      <c r="AE758" s="403"/>
      <c r="AF758" s="403"/>
      <c r="AG758" s="403"/>
      <c r="AH758" s="403"/>
      <c r="AI758" s="403"/>
      <c r="AJ758" s="403"/>
      <c r="AK758" s="403"/>
      <c r="AL758" s="403"/>
      <c r="AM758" s="304"/>
    </row>
    <row r="759" spans="1:39" ht="34" outlineLevel="1">
      <c r="A759" s="523">
        <v>13</v>
      </c>
      <c r="B759" s="419" t="s">
        <v>98</v>
      </c>
      <c r="C759" s="289" t="s">
        <v>17</v>
      </c>
      <c r="D759" s="293"/>
      <c r="E759" s="293"/>
      <c r="F759" s="293"/>
      <c r="G759" s="293"/>
      <c r="H759" s="293"/>
      <c r="I759" s="293"/>
      <c r="J759" s="293"/>
      <c r="K759" s="293"/>
      <c r="L759" s="293"/>
      <c r="M759" s="293"/>
      <c r="N759" s="293">
        <v>12</v>
      </c>
      <c r="O759" s="293"/>
      <c r="P759" s="293"/>
      <c r="Q759" s="293"/>
      <c r="R759" s="293"/>
      <c r="S759" s="293"/>
      <c r="T759" s="293"/>
      <c r="U759" s="293"/>
      <c r="V759" s="293"/>
      <c r="W759" s="293"/>
      <c r="X759" s="293"/>
      <c r="Y759" s="401"/>
      <c r="Z759" s="401"/>
      <c r="AA759" s="401"/>
      <c r="AB759" s="401"/>
      <c r="AC759" s="401"/>
      <c r="AD759" s="401"/>
      <c r="AE759" s="401"/>
      <c r="AF759" s="406"/>
      <c r="AG759" s="406"/>
      <c r="AH759" s="406"/>
      <c r="AI759" s="406"/>
      <c r="AJ759" s="406"/>
      <c r="AK759" s="406"/>
      <c r="AL759" s="406"/>
      <c r="AM759" s="294">
        <f>SUM(Y759:AL759)</f>
        <v>0</v>
      </c>
    </row>
    <row r="760" spans="1:39" ht="16" outlineLevel="1">
      <c r="A760" s="523"/>
      <c r="B760" s="292" t="s">
        <v>296</v>
      </c>
      <c r="C760" s="289" t="s">
        <v>155</v>
      </c>
      <c r="D760" s="293"/>
      <c r="E760" s="293"/>
      <c r="F760" s="293"/>
      <c r="G760" s="293"/>
      <c r="H760" s="293"/>
      <c r="I760" s="293"/>
      <c r="J760" s="293"/>
      <c r="K760" s="293"/>
      <c r="L760" s="293"/>
      <c r="M760" s="293"/>
      <c r="N760" s="293">
        <f>N759</f>
        <v>12</v>
      </c>
      <c r="O760" s="293"/>
      <c r="P760" s="293"/>
      <c r="Q760" s="293"/>
      <c r="R760" s="293"/>
      <c r="S760" s="293"/>
      <c r="T760" s="293"/>
      <c r="U760" s="293"/>
      <c r="V760" s="293"/>
      <c r="W760" s="293"/>
      <c r="X760" s="293"/>
      <c r="Y760" s="402">
        <f>Y759</f>
        <v>0</v>
      </c>
      <c r="Z760" s="402">
        <f t="shared" ref="Z760" si="480">Z759</f>
        <v>0</v>
      </c>
      <c r="AA760" s="402">
        <f t="shared" ref="AA760" si="481">AA759</f>
        <v>0</v>
      </c>
      <c r="AB760" s="402">
        <f t="shared" ref="AB760" si="482">AB759</f>
        <v>0</v>
      </c>
      <c r="AC760" s="402">
        <f t="shared" ref="AC760" si="483">AC759</f>
        <v>0</v>
      </c>
      <c r="AD760" s="402">
        <f t="shared" ref="AD760" si="484">AD759</f>
        <v>0</v>
      </c>
      <c r="AE760" s="402">
        <f t="shared" ref="AE760" si="485">AE759</f>
        <v>0</v>
      </c>
      <c r="AF760" s="402">
        <f t="shared" ref="AF760" si="486">AF759</f>
        <v>0</v>
      </c>
      <c r="AG760" s="402">
        <f t="shared" ref="AG760" si="487">AG759</f>
        <v>0</v>
      </c>
      <c r="AH760" s="402">
        <f t="shared" ref="AH760" si="488">AH759</f>
        <v>0</v>
      </c>
      <c r="AI760" s="402">
        <f t="shared" ref="AI760" si="489">AI759</f>
        <v>0</v>
      </c>
      <c r="AJ760" s="402">
        <f t="shared" ref="AJ760" si="490">AJ759</f>
        <v>0</v>
      </c>
      <c r="AK760" s="402">
        <f t="shared" ref="AK760" si="491">AK759</f>
        <v>0</v>
      </c>
      <c r="AL760" s="402">
        <f t="shared" ref="AL760" si="492">AL759</f>
        <v>0</v>
      </c>
      <c r="AM760" s="304"/>
    </row>
    <row r="761" spans="1:39" ht="16" outlineLevel="1">
      <c r="A761" s="523"/>
      <c r="B761" s="313"/>
      <c r="C761" s="303"/>
      <c r="D761" s="289"/>
      <c r="E761" s="289"/>
      <c r="F761" s="289"/>
      <c r="G761" s="289"/>
      <c r="H761" s="289"/>
      <c r="I761" s="289"/>
      <c r="J761" s="289"/>
      <c r="K761" s="289"/>
      <c r="L761" s="289"/>
      <c r="M761" s="289"/>
      <c r="N761" s="289"/>
      <c r="O761" s="289"/>
      <c r="P761" s="289"/>
      <c r="Q761" s="289"/>
      <c r="R761" s="289"/>
      <c r="S761" s="289"/>
      <c r="T761" s="289"/>
      <c r="U761" s="289"/>
      <c r="V761" s="289"/>
      <c r="W761" s="289"/>
      <c r="X761" s="289"/>
      <c r="Y761" s="403"/>
      <c r="Z761" s="403"/>
      <c r="AA761" s="403"/>
      <c r="AB761" s="403"/>
      <c r="AC761" s="403"/>
      <c r="AD761" s="403"/>
      <c r="AE761" s="403"/>
      <c r="AF761" s="403"/>
      <c r="AG761" s="403"/>
      <c r="AH761" s="403"/>
      <c r="AI761" s="403"/>
      <c r="AJ761" s="403"/>
      <c r="AK761" s="403"/>
      <c r="AL761" s="403"/>
      <c r="AM761" s="304"/>
    </row>
    <row r="762" spans="1:39" ht="16" outlineLevel="1">
      <c r="A762" s="523"/>
      <c r="B762" s="286" t="s">
        <v>99</v>
      </c>
      <c r="C762" s="287"/>
      <c r="D762" s="288"/>
      <c r="E762" s="288"/>
      <c r="F762" s="288"/>
      <c r="G762" s="288"/>
      <c r="H762" s="288"/>
      <c r="I762" s="288"/>
      <c r="J762" s="288"/>
      <c r="K762" s="288"/>
      <c r="L762" s="288"/>
      <c r="M762" s="288"/>
      <c r="N762" s="288"/>
      <c r="O762" s="288"/>
      <c r="P762" s="287"/>
      <c r="Q762" s="287"/>
      <c r="R762" s="287"/>
      <c r="S762" s="287"/>
      <c r="T762" s="287"/>
      <c r="U762" s="287"/>
      <c r="V762" s="287"/>
      <c r="W762" s="287"/>
      <c r="X762" s="287"/>
      <c r="Y762" s="405"/>
      <c r="Z762" s="405"/>
      <c r="AA762" s="405"/>
      <c r="AB762" s="405"/>
      <c r="AC762" s="405"/>
      <c r="AD762" s="405"/>
      <c r="AE762" s="405"/>
      <c r="AF762" s="405"/>
      <c r="AG762" s="405"/>
      <c r="AH762" s="405"/>
      <c r="AI762" s="405"/>
      <c r="AJ762" s="405"/>
      <c r="AK762" s="405"/>
      <c r="AL762" s="405"/>
      <c r="AM762" s="290"/>
    </row>
    <row r="763" spans="1:39" ht="17" outlineLevel="1">
      <c r="A763" s="523">
        <v>14</v>
      </c>
      <c r="B763" s="313" t="s">
        <v>100</v>
      </c>
      <c r="C763" s="289" t="s">
        <v>17</v>
      </c>
      <c r="D763" s="293"/>
      <c r="E763" s="293"/>
      <c r="F763" s="293"/>
      <c r="G763" s="293"/>
      <c r="H763" s="293"/>
      <c r="I763" s="293"/>
      <c r="J763" s="293"/>
      <c r="K763" s="293"/>
      <c r="L763" s="293"/>
      <c r="M763" s="293"/>
      <c r="N763" s="293">
        <v>12</v>
      </c>
      <c r="O763" s="293"/>
      <c r="P763" s="293"/>
      <c r="Q763" s="293"/>
      <c r="R763" s="293"/>
      <c r="S763" s="293"/>
      <c r="T763" s="293"/>
      <c r="U763" s="293"/>
      <c r="V763" s="293"/>
      <c r="W763" s="293"/>
      <c r="X763" s="293"/>
      <c r="Y763" s="401"/>
      <c r="Z763" s="401"/>
      <c r="AA763" s="401"/>
      <c r="AB763" s="401"/>
      <c r="AC763" s="401"/>
      <c r="AD763" s="401"/>
      <c r="AE763" s="401"/>
      <c r="AF763" s="401"/>
      <c r="AG763" s="401"/>
      <c r="AH763" s="401"/>
      <c r="AI763" s="401"/>
      <c r="AJ763" s="401"/>
      <c r="AK763" s="401"/>
      <c r="AL763" s="401"/>
      <c r="AM763" s="294">
        <f>SUM(Y763:AL763)</f>
        <v>0</v>
      </c>
    </row>
    <row r="764" spans="1:39" ht="16" outlineLevel="1">
      <c r="A764" s="523"/>
      <c r="B764" s="292" t="s">
        <v>296</v>
      </c>
      <c r="C764" s="289" t="s">
        <v>155</v>
      </c>
      <c r="D764" s="293"/>
      <c r="E764" s="293"/>
      <c r="F764" s="293"/>
      <c r="G764" s="293"/>
      <c r="H764" s="293"/>
      <c r="I764" s="293"/>
      <c r="J764" s="293"/>
      <c r="K764" s="293"/>
      <c r="L764" s="293"/>
      <c r="M764" s="293"/>
      <c r="N764" s="293">
        <f>N763</f>
        <v>12</v>
      </c>
      <c r="O764" s="293"/>
      <c r="P764" s="293"/>
      <c r="Q764" s="293"/>
      <c r="R764" s="293"/>
      <c r="S764" s="293"/>
      <c r="T764" s="293"/>
      <c r="U764" s="293"/>
      <c r="V764" s="293"/>
      <c r="W764" s="293"/>
      <c r="X764" s="293"/>
      <c r="Y764" s="402">
        <f>Y763</f>
        <v>0</v>
      </c>
      <c r="Z764" s="402">
        <f t="shared" ref="Z764" si="493">Z763</f>
        <v>0</v>
      </c>
      <c r="AA764" s="402">
        <f t="shared" ref="AA764" si="494">AA763</f>
        <v>0</v>
      </c>
      <c r="AB764" s="402">
        <f t="shared" ref="AB764" si="495">AB763</f>
        <v>0</v>
      </c>
      <c r="AC764" s="402">
        <f t="shared" ref="AC764" si="496">AC763</f>
        <v>0</v>
      </c>
      <c r="AD764" s="402">
        <f t="shared" ref="AD764" si="497">AD763</f>
        <v>0</v>
      </c>
      <c r="AE764" s="402">
        <f t="shared" ref="AE764" si="498">AE763</f>
        <v>0</v>
      </c>
      <c r="AF764" s="402">
        <f t="shared" ref="AF764" si="499">AF763</f>
        <v>0</v>
      </c>
      <c r="AG764" s="402">
        <f t="shared" ref="AG764" si="500">AG763</f>
        <v>0</v>
      </c>
      <c r="AH764" s="402">
        <f t="shared" ref="AH764" si="501">AH763</f>
        <v>0</v>
      </c>
      <c r="AI764" s="402">
        <f t="shared" ref="AI764" si="502">AI763</f>
        <v>0</v>
      </c>
      <c r="AJ764" s="402">
        <f t="shared" ref="AJ764" si="503">AJ763</f>
        <v>0</v>
      </c>
      <c r="AK764" s="402">
        <f t="shared" ref="AK764" si="504">AK763</f>
        <v>0</v>
      </c>
      <c r="AL764" s="402">
        <f t="shared" ref="AL764" si="505">AL763</f>
        <v>0</v>
      </c>
      <c r="AM764" s="507"/>
    </row>
    <row r="765" spans="1:39" ht="16" outlineLevel="1">
      <c r="A765" s="523"/>
      <c r="B765" s="313"/>
      <c r="C765" s="303"/>
      <c r="D765" s="289"/>
      <c r="E765" s="289"/>
      <c r="F765" s="289"/>
      <c r="G765" s="289"/>
      <c r="H765" s="289"/>
      <c r="I765" s="289"/>
      <c r="J765" s="289"/>
      <c r="K765" s="289"/>
      <c r="L765" s="289"/>
      <c r="M765" s="289"/>
      <c r="N765" s="459"/>
      <c r="O765" s="289"/>
      <c r="P765" s="289"/>
      <c r="Q765" s="289"/>
      <c r="R765" s="289"/>
      <c r="S765" s="289"/>
      <c r="T765" s="289"/>
      <c r="U765" s="289"/>
      <c r="V765" s="289"/>
      <c r="W765" s="289"/>
      <c r="X765" s="289"/>
      <c r="Y765" s="403"/>
      <c r="Z765" s="403"/>
      <c r="AA765" s="403"/>
      <c r="AB765" s="403"/>
      <c r="AC765" s="403"/>
      <c r="AD765" s="403"/>
      <c r="AE765" s="403"/>
      <c r="AF765" s="403"/>
      <c r="AG765" s="403"/>
      <c r="AH765" s="403"/>
      <c r="AI765" s="403"/>
      <c r="AJ765" s="403"/>
      <c r="AK765" s="403"/>
      <c r="AL765" s="403"/>
      <c r="AM765" s="299"/>
    </row>
    <row r="766" spans="1:39" ht="16" outlineLevel="1">
      <c r="A766" s="523"/>
      <c r="B766" s="286" t="s">
        <v>471</v>
      </c>
      <c r="C766" s="289"/>
      <c r="D766" s="289"/>
      <c r="E766" s="289"/>
      <c r="F766" s="289"/>
      <c r="G766" s="289"/>
      <c r="H766" s="289"/>
      <c r="I766" s="289"/>
      <c r="J766" s="289"/>
      <c r="K766" s="289"/>
      <c r="L766" s="289"/>
      <c r="M766" s="289"/>
      <c r="N766" s="289"/>
      <c r="O766" s="289"/>
      <c r="P766" s="289"/>
      <c r="Q766" s="289"/>
      <c r="R766" s="289"/>
      <c r="S766" s="289"/>
      <c r="T766" s="289"/>
      <c r="U766" s="289"/>
      <c r="V766" s="289"/>
      <c r="W766" s="289"/>
      <c r="X766" s="289"/>
      <c r="Y766" s="403"/>
      <c r="Z766" s="403"/>
      <c r="AA766" s="403"/>
      <c r="AB766" s="403"/>
      <c r="AC766" s="403"/>
      <c r="AD766" s="403"/>
      <c r="AE766" s="407"/>
      <c r="AF766" s="407"/>
      <c r="AG766" s="407"/>
      <c r="AH766" s="407"/>
      <c r="AI766" s="407"/>
      <c r="AJ766" s="407"/>
      <c r="AK766" s="407"/>
      <c r="AL766" s="407"/>
      <c r="AM766" s="508"/>
    </row>
    <row r="767" spans="1:39" ht="16" outlineLevel="1">
      <c r="A767" s="523">
        <v>15</v>
      </c>
      <c r="B767" s="292" t="s">
        <v>475</v>
      </c>
      <c r="C767" s="289" t="s">
        <v>17</v>
      </c>
      <c r="D767" s="293"/>
      <c r="E767" s="293"/>
      <c r="F767" s="293"/>
      <c r="G767" s="293"/>
      <c r="H767" s="293"/>
      <c r="I767" s="293"/>
      <c r="J767" s="293"/>
      <c r="K767" s="293"/>
      <c r="L767" s="293"/>
      <c r="M767" s="293"/>
      <c r="N767" s="293">
        <v>0</v>
      </c>
      <c r="O767" s="293"/>
      <c r="P767" s="293"/>
      <c r="Q767" s="293"/>
      <c r="R767" s="293"/>
      <c r="S767" s="293"/>
      <c r="T767" s="293"/>
      <c r="U767" s="293"/>
      <c r="V767" s="293"/>
      <c r="W767" s="293"/>
      <c r="X767" s="293"/>
      <c r="Y767" s="401"/>
      <c r="Z767" s="401"/>
      <c r="AA767" s="401"/>
      <c r="AB767" s="401"/>
      <c r="AC767" s="401"/>
      <c r="AD767" s="401"/>
      <c r="AE767" s="401"/>
      <c r="AF767" s="401"/>
      <c r="AG767" s="401"/>
      <c r="AH767" s="401"/>
      <c r="AI767" s="401"/>
      <c r="AJ767" s="401"/>
      <c r="AK767" s="401"/>
      <c r="AL767" s="401"/>
      <c r="AM767" s="294">
        <f>SUM(Y767:AL767)</f>
        <v>0</v>
      </c>
    </row>
    <row r="768" spans="1:39" ht="16" outlineLevel="1">
      <c r="A768" s="523"/>
      <c r="B768" s="292" t="s">
        <v>296</v>
      </c>
      <c r="C768" s="289" t="s">
        <v>155</v>
      </c>
      <c r="D768" s="293"/>
      <c r="E768" s="293"/>
      <c r="F768" s="293"/>
      <c r="G768" s="293"/>
      <c r="H768" s="293"/>
      <c r="I768" s="293"/>
      <c r="J768" s="293"/>
      <c r="K768" s="293"/>
      <c r="L768" s="293"/>
      <c r="M768" s="293"/>
      <c r="N768" s="293">
        <f>N767</f>
        <v>0</v>
      </c>
      <c r="O768" s="293"/>
      <c r="P768" s="293"/>
      <c r="Q768" s="293"/>
      <c r="R768" s="293"/>
      <c r="S768" s="293"/>
      <c r="T768" s="293"/>
      <c r="U768" s="293"/>
      <c r="V768" s="293"/>
      <c r="W768" s="293"/>
      <c r="X768" s="293"/>
      <c r="Y768" s="402">
        <f>Y767</f>
        <v>0</v>
      </c>
      <c r="Z768" s="402">
        <f t="shared" ref="Z768:AL768" si="506">Z767</f>
        <v>0</v>
      </c>
      <c r="AA768" s="402">
        <f t="shared" si="506"/>
        <v>0</v>
      </c>
      <c r="AB768" s="402">
        <f t="shared" si="506"/>
        <v>0</v>
      </c>
      <c r="AC768" s="402">
        <f t="shared" si="506"/>
        <v>0</v>
      </c>
      <c r="AD768" s="402">
        <f t="shared" si="506"/>
        <v>0</v>
      </c>
      <c r="AE768" s="402">
        <f t="shared" si="506"/>
        <v>0</v>
      </c>
      <c r="AF768" s="402">
        <f t="shared" si="506"/>
        <v>0</v>
      </c>
      <c r="AG768" s="402">
        <f t="shared" si="506"/>
        <v>0</v>
      </c>
      <c r="AH768" s="402">
        <f t="shared" si="506"/>
        <v>0</v>
      </c>
      <c r="AI768" s="402">
        <f t="shared" si="506"/>
        <v>0</v>
      </c>
      <c r="AJ768" s="402">
        <f t="shared" si="506"/>
        <v>0</v>
      </c>
      <c r="AK768" s="402">
        <f t="shared" si="506"/>
        <v>0</v>
      </c>
      <c r="AL768" s="402">
        <f t="shared" si="506"/>
        <v>0</v>
      </c>
      <c r="AM768" s="295"/>
    </row>
    <row r="769" spans="1:39" ht="16" outlineLevel="1">
      <c r="A769" s="523"/>
      <c r="B769" s="313"/>
      <c r="C769" s="303"/>
      <c r="D769" s="289"/>
      <c r="E769" s="289"/>
      <c r="F769" s="289"/>
      <c r="G769" s="289"/>
      <c r="H769" s="289"/>
      <c r="I769" s="289"/>
      <c r="J769" s="289"/>
      <c r="K769" s="289"/>
      <c r="L769" s="289"/>
      <c r="M769" s="289"/>
      <c r="N769" s="289"/>
      <c r="O769" s="289"/>
      <c r="P769" s="289"/>
      <c r="Q769" s="289"/>
      <c r="R769" s="289"/>
      <c r="S769" s="289"/>
      <c r="T769" s="289"/>
      <c r="U769" s="289"/>
      <c r="V769" s="289"/>
      <c r="W769" s="289"/>
      <c r="X769" s="289"/>
      <c r="Y769" s="403"/>
      <c r="Z769" s="403"/>
      <c r="AA769" s="403"/>
      <c r="AB769" s="403"/>
      <c r="AC769" s="403"/>
      <c r="AD769" s="403"/>
      <c r="AE769" s="403"/>
      <c r="AF769" s="403"/>
      <c r="AG769" s="403"/>
      <c r="AH769" s="403"/>
      <c r="AI769" s="403"/>
      <c r="AJ769" s="403"/>
      <c r="AK769" s="403"/>
      <c r="AL769" s="403"/>
      <c r="AM769" s="304"/>
    </row>
    <row r="770" spans="1:39" ht="16" outlineLevel="1">
      <c r="A770" s="523">
        <v>16</v>
      </c>
      <c r="B770" s="322" t="s">
        <v>472</v>
      </c>
      <c r="C770" s="289" t="s">
        <v>17</v>
      </c>
      <c r="D770" s="293"/>
      <c r="E770" s="293"/>
      <c r="F770" s="293"/>
      <c r="G770" s="293"/>
      <c r="H770" s="293"/>
      <c r="I770" s="293"/>
      <c r="J770" s="293"/>
      <c r="K770" s="293"/>
      <c r="L770" s="293"/>
      <c r="M770" s="293"/>
      <c r="N770" s="293">
        <v>0</v>
      </c>
      <c r="O770" s="293"/>
      <c r="P770" s="293"/>
      <c r="Q770" s="293"/>
      <c r="R770" s="293"/>
      <c r="S770" s="293"/>
      <c r="T770" s="293"/>
      <c r="U770" s="293"/>
      <c r="V770" s="293"/>
      <c r="W770" s="293"/>
      <c r="X770" s="293"/>
      <c r="Y770" s="401"/>
      <c r="Z770" s="401"/>
      <c r="AA770" s="401"/>
      <c r="AB770" s="401"/>
      <c r="AC770" s="401"/>
      <c r="AD770" s="401"/>
      <c r="AE770" s="401"/>
      <c r="AF770" s="401"/>
      <c r="AG770" s="401"/>
      <c r="AH770" s="401"/>
      <c r="AI770" s="401"/>
      <c r="AJ770" s="401"/>
      <c r="AK770" s="401"/>
      <c r="AL770" s="401"/>
      <c r="AM770" s="294">
        <f>SUM(Y770:AL770)</f>
        <v>0</v>
      </c>
    </row>
    <row r="771" spans="1:39" ht="16" outlineLevel="1">
      <c r="A771" s="523"/>
      <c r="B771" s="292" t="s">
        <v>296</v>
      </c>
      <c r="C771" s="289" t="s">
        <v>155</v>
      </c>
      <c r="D771" s="293"/>
      <c r="E771" s="293"/>
      <c r="F771" s="293"/>
      <c r="G771" s="293"/>
      <c r="H771" s="293"/>
      <c r="I771" s="293"/>
      <c r="J771" s="293"/>
      <c r="K771" s="293"/>
      <c r="L771" s="293"/>
      <c r="M771" s="293"/>
      <c r="N771" s="293">
        <f>N770</f>
        <v>0</v>
      </c>
      <c r="O771" s="293"/>
      <c r="P771" s="293"/>
      <c r="Q771" s="293"/>
      <c r="R771" s="293"/>
      <c r="S771" s="293"/>
      <c r="T771" s="293"/>
      <c r="U771" s="293"/>
      <c r="V771" s="293"/>
      <c r="W771" s="293"/>
      <c r="X771" s="293"/>
      <c r="Y771" s="402">
        <f>Y770</f>
        <v>0</v>
      </c>
      <c r="Z771" s="402">
        <f t="shared" ref="Z771:AL771" si="507">Z770</f>
        <v>0</v>
      </c>
      <c r="AA771" s="402">
        <f t="shared" si="507"/>
        <v>0</v>
      </c>
      <c r="AB771" s="402">
        <f t="shared" si="507"/>
        <v>0</v>
      </c>
      <c r="AC771" s="402">
        <f t="shared" si="507"/>
        <v>0</v>
      </c>
      <c r="AD771" s="402">
        <f t="shared" si="507"/>
        <v>0</v>
      </c>
      <c r="AE771" s="402">
        <f t="shared" si="507"/>
        <v>0</v>
      </c>
      <c r="AF771" s="402">
        <f t="shared" si="507"/>
        <v>0</v>
      </c>
      <c r="AG771" s="402">
        <f t="shared" si="507"/>
        <v>0</v>
      </c>
      <c r="AH771" s="402">
        <f t="shared" si="507"/>
        <v>0</v>
      </c>
      <c r="AI771" s="402">
        <f t="shared" si="507"/>
        <v>0</v>
      </c>
      <c r="AJ771" s="402">
        <f t="shared" si="507"/>
        <v>0</v>
      </c>
      <c r="AK771" s="402">
        <f t="shared" si="507"/>
        <v>0</v>
      </c>
      <c r="AL771" s="402">
        <f t="shared" si="507"/>
        <v>0</v>
      </c>
      <c r="AM771" s="295"/>
    </row>
    <row r="772" spans="1:39" ht="16" outlineLevel="1">
      <c r="A772" s="523"/>
      <c r="B772" s="322"/>
      <c r="C772" s="289"/>
      <c r="D772" s="289"/>
      <c r="E772" s="289"/>
      <c r="F772" s="289"/>
      <c r="G772" s="289"/>
      <c r="H772" s="289"/>
      <c r="I772" s="289"/>
      <c r="J772" s="289"/>
      <c r="K772" s="289"/>
      <c r="L772" s="289"/>
      <c r="M772" s="289"/>
      <c r="N772" s="289"/>
      <c r="O772" s="289"/>
      <c r="P772" s="289"/>
      <c r="Q772" s="289"/>
      <c r="R772" s="289"/>
      <c r="S772" s="289"/>
      <c r="T772" s="289"/>
      <c r="U772" s="289"/>
      <c r="V772" s="289"/>
      <c r="W772" s="289"/>
      <c r="X772" s="289"/>
      <c r="Y772" s="403"/>
      <c r="Z772" s="403"/>
      <c r="AA772" s="403"/>
      <c r="AB772" s="403"/>
      <c r="AC772" s="403"/>
      <c r="AD772" s="403"/>
      <c r="AE772" s="407"/>
      <c r="AF772" s="407"/>
      <c r="AG772" s="407"/>
      <c r="AH772" s="407"/>
      <c r="AI772" s="407"/>
      <c r="AJ772" s="407"/>
      <c r="AK772" s="407"/>
      <c r="AL772" s="407"/>
      <c r="AM772" s="311"/>
    </row>
    <row r="773" spans="1:39" ht="17" outlineLevel="1">
      <c r="A773" s="523"/>
      <c r="B773" s="510" t="s">
        <v>476</v>
      </c>
      <c r="C773" s="318"/>
      <c r="D773" s="288"/>
      <c r="E773" s="287"/>
      <c r="F773" s="287"/>
      <c r="G773" s="287"/>
      <c r="H773" s="287"/>
      <c r="I773" s="287"/>
      <c r="J773" s="287"/>
      <c r="K773" s="287"/>
      <c r="L773" s="287"/>
      <c r="M773" s="287"/>
      <c r="N773" s="288"/>
      <c r="O773" s="287"/>
      <c r="P773" s="287"/>
      <c r="Q773" s="287"/>
      <c r="R773" s="287"/>
      <c r="S773" s="287"/>
      <c r="T773" s="287"/>
      <c r="U773" s="287"/>
      <c r="V773" s="287"/>
      <c r="W773" s="287"/>
      <c r="X773" s="287"/>
      <c r="Y773" s="405"/>
      <c r="Z773" s="405"/>
      <c r="AA773" s="405"/>
      <c r="AB773" s="405"/>
      <c r="AC773" s="405"/>
      <c r="AD773" s="405"/>
      <c r="AE773" s="405"/>
      <c r="AF773" s="405"/>
      <c r="AG773" s="405"/>
      <c r="AH773" s="405"/>
      <c r="AI773" s="405"/>
      <c r="AJ773" s="405"/>
      <c r="AK773" s="405"/>
      <c r="AL773" s="405"/>
      <c r="AM773" s="290"/>
    </row>
    <row r="774" spans="1:39" ht="17" outlineLevel="1">
      <c r="A774" s="523">
        <v>17</v>
      </c>
      <c r="B774" s="419" t="s">
        <v>104</v>
      </c>
      <c r="C774" s="289" t="s">
        <v>17</v>
      </c>
      <c r="D774" s="293"/>
      <c r="E774" s="293"/>
      <c r="F774" s="293"/>
      <c r="G774" s="293"/>
      <c r="H774" s="293"/>
      <c r="I774" s="293"/>
      <c r="J774" s="293"/>
      <c r="K774" s="293"/>
      <c r="L774" s="293"/>
      <c r="M774" s="293"/>
      <c r="N774" s="293">
        <v>12</v>
      </c>
      <c r="O774" s="293"/>
      <c r="P774" s="293"/>
      <c r="Q774" s="293"/>
      <c r="R774" s="293"/>
      <c r="S774" s="293"/>
      <c r="T774" s="293"/>
      <c r="U774" s="293"/>
      <c r="V774" s="293"/>
      <c r="W774" s="293"/>
      <c r="X774" s="293"/>
      <c r="Y774" s="417"/>
      <c r="Z774" s="401"/>
      <c r="AA774" s="401"/>
      <c r="AB774" s="401"/>
      <c r="AC774" s="401"/>
      <c r="AD774" s="401"/>
      <c r="AE774" s="401"/>
      <c r="AF774" s="406"/>
      <c r="AG774" s="406"/>
      <c r="AH774" s="406"/>
      <c r="AI774" s="406"/>
      <c r="AJ774" s="406"/>
      <c r="AK774" s="406"/>
      <c r="AL774" s="406"/>
      <c r="AM774" s="294">
        <f>SUM(Y774:AL774)</f>
        <v>0</v>
      </c>
    </row>
    <row r="775" spans="1:39" ht="16" outlineLevel="1">
      <c r="A775" s="523"/>
      <c r="B775" s="292" t="s">
        <v>296</v>
      </c>
      <c r="C775" s="289" t="s">
        <v>155</v>
      </c>
      <c r="D775" s="293"/>
      <c r="E775" s="293"/>
      <c r="F775" s="293"/>
      <c r="G775" s="293"/>
      <c r="H775" s="293"/>
      <c r="I775" s="293"/>
      <c r="J775" s="293"/>
      <c r="K775" s="293"/>
      <c r="L775" s="293"/>
      <c r="M775" s="293"/>
      <c r="N775" s="293">
        <f>N774</f>
        <v>12</v>
      </c>
      <c r="O775" s="293"/>
      <c r="P775" s="293"/>
      <c r="Q775" s="293"/>
      <c r="R775" s="293"/>
      <c r="S775" s="293"/>
      <c r="T775" s="293"/>
      <c r="U775" s="293"/>
      <c r="V775" s="293"/>
      <c r="W775" s="293"/>
      <c r="X775" s="293"/>
      <c r="Y775" s="402">
        <f>Y774</f>
        <v>0</v>
      </c>
      <c r="Z775" s="402">
        <f t="shared" ref="Z775:AL775" si="508">Z774</f>
        <v>0</v>
      </c>
      <c r="AA775" s="402">
        <f t="shared" si="508"/>
        <v>0</v>
      </c>
      <c r="AB775" s="402">
        <f t="shared" si="508"/>
        <v>0</v>
      </c>
      <c r="AC775" s="402">
        <f t="shared" si="508"/>
        <v>0</v>
      </c>
      <c r="AD775" s="402">
        <f t="shared" si="508"/>
        <v>0</v>
      </c>
      <c r="AE775" s="402">
        <f t="shared" si="508"/>
        <v>0</v>
      </c>
      <c r="AF775" s="402">
        <f t="shared" si="508"/>
        <v>0</v>
      </c>
      <c r="AG775" s="402">
        <f t="shared" si="508"/>
        <v>0</v>
      </c>
      <c r="AH775" s="402">
        <f t="shared" si="508"/>
        <v>0</v>
      </c>
      <c r="AI775" s="402">
        <f t="shared" si="508"/>
        <v>0</v>
      </c>
      <c r="AJ775" s="402">
        <f t="shared" si="508"/>
        <v>0</v>
      </c>
      <c r="AK775" s="402">
        <f t="shared" si="508"/>
        <v>0</v>
      </c>
      <c r="AL775" s="402">
        <f t="shared" si="508"/>
        <v>0</v>
      </c>
      <c r="AM775" s="304"/>
    </row>
    <row r="776" spans="1:39" ht="16" outlineLevel="1">
      <c r="A776" s="523"/>
      <c r="B776" s="292"/>
      <c r="C776" s="289"/>
      <c r="D776" s="289"/>
      <c r="E776" s="289"/>
      <c r="F776" s="289"/>
      <c r="G776" s="289"/>
      <c r="H776" s="289"/>
      <c r="I776" s="289"/>
      <c r="J776" s="289"/>
      <c r="K776" s="289"/>
      <c r="L776" s="289"/>
      <c r="M776" s="289"/>
      <c r="N776" s="289"/>
      <c r="O776" s="289"/>
      <c r="P776" s="289"/>
      <c r="Q776" s="289"/>
      <c r="R776" s="289"/>
      <c r="S776" s="289"/>
      <c r="T776" s="289"/>
      <c r="U776" s="289"/>
      <c r="V776" s="289"/>
      <c r="W776" s="289"/>
      <c r="X776" s="289"/>
      <c r="Y776" s="413"/>
      <c r="Z776" s="416"/>
      <c r="AA776" s="416"/>
      <c r="AB776" s="416"/>
      <c r="AC776" s="416"/>
      <c r="AD776" s="416"/>
      <c r="AE776" s="416"/>
      <c r="AF776" s="416"/>
      <c r="AG776" s="416"/>
      <c r="AH776" s="416"/>
      <c r="AI776" s="416"/>
      <c r="AJ776" s="416"/>
      <c r="AK776" s="416"/>
      <c r="AL776" s="416"/>
      <c r="AM776" s="304"/>
    </row>
    <row r="777" spans="1:39" ht="17" outlineLevel="1">
      <c r="A777" s="523">
        <v>18</v>
      </c>
      <c r="B777" s="419" t="s">
        <v>101</v>
      </c>
      <c r="C777" s="289" t="s">
        <v>17</v>
      </c>
      <c r="D777" s="293"/>
      <c r="E777" s="293"/>
      <c r="F777" s="293"/>
      <c r="G777" s="293"/>
      <c r="H777" s="293"/>
      <c r="I777" s="293"/>
      <c r="J777" s="293"/>
      <c r="K777" s="293"/>
      <c r="L777" s="293"/>
      <c r="M777" s="293"/>
      <c r="N777" s="293">
        <v>12</v>
      </c>
      <c r="O777" s="293"/>
      <c r="P777" s="293"/>
      <c r="Q777" s="293"/>
      <c r="R777" s="293"/>
      <c r="S777" s="293"/>
      <c r="T777" s="293"/>
      <c r="U777" s="293"/>
      <c r="V777" s="293"/>
      <c r="W777" s="293"/>
      <c r="X777" s="293"/>
      <c r="Y777" s="417"/>
      <c r="Z777" s="401"/>
      <c r="AA777" s="401"/>
      <c r="AB777" s="401"/>
      <c r="AC777" s="401"/>
      <c r="AD777" s="401"/>
      <c r="AE777" s="401"/>
      <c r="AF777" s="406"/>
      <c r="AG777" s="406"/>
      <c r="AH777" s="406"/>
      <c r="AI777" s="406"/>
      <c r="AJ777" s="406"/>
      <c r="AK777" s="406"/>
      <c r="AL777" s="406"/>
      <c r="AM777" s="294">
        <f>SUM(Y777:AL777)</f>
        <v>0</v>
      </c>
    </row>
    <row r="778" spans="1:39" ht="16" outlineLevel="1">
      <c r="A778" s="523"/>
      <c r="B778" s="292" t="s">
        <v>296</v>
      </c>
      <c r="C778" s="289" t="s">
        <v>155</v>
      </c>
      <c r="D778" s="293"/>
      <c r="E778" s="293"/>
      <c r="F778" s="293"/>
      <c r="G778" s="293"/>
      <c r="H778" s="293"/>
      <c r="I778" s="293"/>
      <c r="J778" s="293"/>
      <c r="K778" s="293"/>
      <c r="L778" s="293"/>
      <c r="M778" s="293"/>
      <c r="N778" s="293">
        <f>N777</f>
        <v>12</v>
      </c>
      <c r="O778" s="293"/>
      <c r="P778" s="293"/>
      <c r="Q778" s="293"/>
      <c r="R778" s="293"/>
      <c r="S778" s="293"/>
      <c r="T778" s="293"/>
      <c r="U778" s="293"/>
      <c r="V778" s="293"/>
      <c r="W778" s="293"/>
      <c r="X778" s="293"/>
      <c r="Y778" s="402">
        <f>Y777</f>
        <v>0</v>
      </c>
      <c r="Z778" s="402">
        <f t="shared" ref="Z778:AL778" si="509">Z777</f>
        <v>0</v>
      </c>
      <c r="AA778" s="402">
        <f t="shared" si="509"/>
        <v>0</v>
      </c>
      <c r="AB778" s="402">
        <f t="shared" si="509"/>
        <v>0</v>
      </c>
      <c r="AC778" s="402">
        <f t="shared" si="509"/>
        <v>0</v>
      </c>
      <c r="AD778" s="402">
        <f t="shared" si="509"/>
        <v>0</v>
      </c>
      <c r="AE778" s="402">
        <f t="shared" si="509"/>
        <v>0</v>
      </c>
      <c r="AF778" s="402">
        <f t="shared" si="509"/>
        <v>0</v>
      </c>
      <c r="AG778" s="402">
        <f t="shared" si="509"/>
        <v>0</v>
      </c>
      <c r="AH778" s="402">
        <f t="shared" si="509"/>
        <v>0</v>
      </c>
      <c r="AI778" s="402">
        <f t="shared" si="509"/>
        <v>0</v>
      </c>
      <c r="AJ778" s="402">
        <f t="shared" si="509"/>
        <v>0</v>
      </c>
      <c r="AK778" s="402">
        <f t="shared" si="509"/>
        <v>0</v>
      </c>
      <c r="AL778" s="402">
        <f t="shared" si="509"/>
        <v>0</v>
      </c>
      <c r="AM778" s="304"/>
    </row>
    <row r="779" spans="1:39" ht="16" outlineLevel="1">
      <c r="A779" s="523"/>
      <c r="B779" s="320"/>
      <c r="C779" s="289"/>
      <c r="D779" s="289"/>
      <c r="E779" s="289"/>
      <c r="F779" s="289"/>
      <c r="G779" s="289"/>
      <c r="H779" s="289"/>
      <c r="I779" s="289"/>
      <c r="J779" s="289"/>
      <c r="K779" s="289"/>
      <c r="L779" s="289"/>
      <c r="M779" s="289"/>
      <c r="N779" s="289"/>
      <c r="O779" s="289"/>
      <c r="P779" s="289"/>
      <c r="Q779" s="289"/>
      <c r="R779" s="289"/>
      <c r="S779" s="289"/>
      <c r="T779" s="289"/>
      <c r="U779" s="289"/>
      <c r="V779" s="289"/>
      <c r="W779" s="289"/>
      <c r="X779" s="289"/>
      <c r="Y779" s="414"/>
      <c r="Z779" s="415"/>
      <c r="AA779" s="415"/>
      <c r="AB779" s="415"/>
      <c r="AC779" s="415"/>
      <c r="AD779" s="415"/>
      <c r="AE779" s="415"/>
      <c r="AF779" s="415"/>
      <c r="AG779" s="415"/>
      <c r="AH779" s="415"/>
      <c r="AI779" s="415"/>
      <c r="AJ779" s="415"/>
      <c r="AK779" s="415"/>
      <c r="AL779" s="415"/>
      <c r="AM779" s="295"/>
    </row>
    <row r="780" spans="1:39" ht="17" outlineLevel="1">
      <c r="A780" s="523">
        <v>19</v>
      </c>
      <c r="B780" s="419" t="s">
        <v>103</v>
      </c>
      <c r="C780" s="289" t="s">
        <v>17</v>
      </c>
      <c r="D780" s="293"/>
      <c r="E780" s="293"/>
      <c r="F780" s="293"/>
      <c r="G780" s="293"/>
      <c r="H780" s="293"/>
      <c r="I780" s="293"/>
      <c r="J780" s="293"/>
      <c r="K780" s="293"/>
      <c r="L780" s="293"/>
      <c r="M780" s="293"/>
      <c r="N780" s="293">
        <v>12</v>
      </c>
      <c r="O780" s="293"/>
      <c r="P780" s="293"/>
      <c r="Q780" s="293"/>
      <c r="R780" s="293"/>
      <c r="S780" s="293"/>
      <c r="T780" s="293"/>
      <c r="U780" s="293"/>
      <c r="V780" s="293"/>
      <c r="W780" s="293"/>
      <c r="X780" s="293"/>
      <c r="Y780" s="417"/>
      <c r="Z780" s="401"/>
      <c r="AA780" s="401"/>
      <c r="AB780" s="401"/>
      <c r="AC780" s="401"/>
      <c r="AD780" s="401"/>
      <c r="AE780" s="401"/>
      <c r="AF780" s="406"/>
      <c r="AG780" s="406"/>
      <c r="AH780" s="406"/>
      <c r="AI780" s="406"/>
      <c r="AJ780" s="406"/>
      <c r="AK780" s="406"/>
      <c r="AL780" s="406"/>
      <c r="AM780" s="294">
        <f>SUM(Y780:AL780)</f>
        <v>0</v>
      </c>
    </row>
    <row r="781" spans="1:39" ht="16" outlineLevel="1">
      <c r="A781" s="523"/>
      <c r="B781" s="292" t="s">
        <v>296</v>
      </c>
      <c r="C781" s="289" t="s">
        <v>155</v>
      </c>
      <c r="D781" s="293"/>
      <c r="E781" s="293"/>
      <c r="F781" s="293"/>
      <c r="G781" s="293"/>
      <c r="H781" s="293"/>
      <c r="I781" s="293"/>
      <c r="J781" s="293"/>
      <c r="K781" s="293"/>
      <c r="L781" s="293"/>
      <c r="M781" s="293"/>
      <c r="N781" s="293">
        <f>N780</f>
        <v>12</v>
      </c>
      <c r="O781" s="293"/>
      <c r="P781" s="293"/>
      <c r="Q781" s="293"/>
      <c r="R781" s="293"/>
      <c r="S781" s="293"/>
      <c r="T781" s="293"/>
      <c r="U781" s="293"/>
      <c r="V781" s="293"/>
      <c r="W781" s="293"/>
      <c r="X781" s="293"/>
      <c r="Y781" s="402">
        <f>Y780</f>
        <v>0</v>
      </c>
      <c r="Z781" s="402">
        <f t="shared" ref="Z781:AL781" si="510">Z780</f>
        <v>0</v>
      </c>
      <c r="AA781" s="402">
        <f t="shared" si="510"/>
        <v>0</v>
      </c>
      <c r="AB781" s="402">
        <f t="shared" si="510"/>
        <v>0</v>
      </c>
      <c r="AC781" s="402">
        <f t="shared" si="510"/>
        <v>0</v>
      </c>
      <c r="AD781" s="402">
        <f t="shared" si="510"/>
        <v>0</v>
      </c>
      <c r="AE781" s="402">
        <f t="shared" si="510"/>
        <v>0</v>
      </c>
      <c r="AF781" s="402">
        <f t="shared" si="510"/>
        <v>0</v>
      </c>
      <c r="AG781" s="402">
        <f t="shared" si="510"/>
        <v>0</v>
      </c>
      <c r="AH781" s="402">
        <f t="shared" si="510"/>
        <v>0</v>
      </c>
      <c r="AI781" s="402">
        <f t="shared" si="510"/>
        <v>0</v>
      </c>
      <c r="AJ781" s="402">
        <f t="shared" si="510"/>
        <v>0</v>
      </c>
      <c r="AK781" s="402">
        <f t="shared" si="510"/>
        <v>0</v>
      </c>
      <c r="AL781" s="402">
        <f t="shared" si="510"/>
        <v>0</v>
      </c>
      <c r="AM781" s="295"/>
    </row>
    <row r="782" spans="1:39" ht="16" outlineLevel="1">
      <c r="A782" s="523"/>
      <c r="B782" s="320"/>
      <c r="C782" s="289"/>
      <c r="D782" s="289"/>
      <c r="E782" s="289"/>
      <c r="F782" s="289"/>
      <c r="G782" s="289"/>
      <c r="H782" s="289"/>
      <c r="I782" s="289"/>
      <c r="J782" s="289"/>
      <c r="K782" s="289"/>
      <c r="L782" s="289"/>
      <c r="M782" s="289"/>
      <c r="N782" s="289"/>
      <c r="O782" s="289"/>
      <c r="P782" s="289"/>
      <c r="Q782" s="289"/>
      <c r="R782" s="289"/>
      <c r="S782" s="289"/>
      <c r="T782" s="289"/>
      <c r="U782" s="289"/>
      <c r="V782" s="289"/>
      <c r="W782" s="289"/>
      <c r="X782" s="289"/>
      <c r="Y782" s="403"/>
      <c r="Z782" s="403"/>
      <c r="AA782" s="403"/>
      <c r="AB782" s="403"/>
      <c r="AC782" s="403"/>
      <c r="AD782" s="403"/>
      <c r="AE782" s="403"/>
      <c r="AF782" s="403"/>
      <c r="AG782" s="403"/>
      <c r="AH782" s="403"/>
      <c r="AI782" s="403"/>
      <c r="AJ782" s="403"/>
      <c r="AK782" s="403"/>
      <c r="AL782" s="403"/>
      <c r="AM782" s="304"/>
    </row>
    <row r="783" spans="1:39" ht="17" outlineLevel="1">
      <c r="A783" s="523">
        <v>20</v>
      </c>
      <c r="B783" s="419" t="s">
        <v>102</v>
      </c>
      <c r="C783" s="289" t="s">
        <v>17</v>
      </c>
      <c r="D783" s="293"/>
      <c r="E783" s="293"/>
      <c r="F783" s="293"/>
      <c r="G783" s="293"/>
      <c r="H783" s="293"/>
      <c r="I783" s="293"/>
      <c r="J783" s="293"/>
      <c r="K783" s="293"/>
      <c r="L783" s="293"/>
      <c r="M783" s="293"/>
      <c r="N783" s="293">
        <v>12</v>
      </c>
      <c r="O783" s="293"/>
      <c r="P783" s="293"/>
      <c r="Q783" s="293"/>
      <c r="R783" s="293"/>
      <c r="S783" s="293"/>
      <c r="T783" s="293"/>
      <c r="U783" s="293"/>
      <c r="V783" s="293"/>
      <c r="W783" s="293"/>
      <c r="X783" s="293"/>
      <c r="Y783" s="417"/>
      <c r="Z783" s="401"/>
      <c r="AA783" s="401"/>
      <c r="AB783" s="401"/>
      <c r="AC783" s="401"/>
      <c r="AD783" s="401"/>
      <c r="AE783" s="401"/>
      <c r="AF783" s="406"/>
      <c r="AG783" s="406"/>
      <c r="AH783" s="406"/>
      <c r="AI783" s="406"/>
      <c r="AJ783" s="406"/>
      <c r="AK783" s="406"/>
      <c r="AL783" s="406"/>
      <c r="AM783" s="294">
        <f>SUM(Y783:AL783)</f>
        <v>0</v>
      </c>
    </row>
    <row r="784" spans="1:39" ht="16" outlineLevel="1">
      <c r="A784" s="523"/>
      <c r="B784" s="292" t="s">
        <v>296</v>
      </c>
      <c r="C784" s="289" t="s">
        <v>155</v>
      </c>
      <c r="D784" s="293"/>
      <c r="E784" s="293"/>
      <c r="F784" s="293"/>
      <c r="G784" s="293"/>
      <c r="H784" s="293"/>
      <c r="I784" s="293"/>
      <c r="J784" s="293"/>
      <c r="K784" s="293"/>
      <c r="L784" s="293"/>
      <c r="M784" s="293"/>
      <c r="N784" s="293">
        <f>N783</f>
        <v>12</v>
      </c>
      <c r="O784" s="293"/>
      <c r="P784" s="293"/>
      <c r="Q784" s="293"/>
      <c r="R784" s="293"/>
      <c r="S784" s="293"/>
      <c r="T784" s="293"/>
      <c r="U784" s="293"/>
      <c r="V784" s="293"/>
      <c r="W784" s="293"/>
      <c r="X784" s="293"/>
      <c r="Y784" s="402">
        <f>Y783</f>
        <v>0</v>
      </c>
      <c r="Z784" s="402">
        <f t="shared" ref="Z784:AL784" si="511">Z783</f>
        <v>0</v>
      </c>
      <c r="AA784" s="402">
        <f t="shared" si="511"/>
        <v>0</v>
      </c>
      <c r="AB784" s="402">
        <f t="shared" si="511"/>
        <v>0</v>
      </c>
      <c r="AC784" s="402">
        <f t="shared" si="511"/>
        <v>0</v>
      </c>
      <c r="AD784" s="402">
        <f t="shared" si="511"/>
        <v>0</v>
      </c>
      <c r="AE784" s="402">
        <f t="shared" si="511"/>
        <v>0</v>
      </c>
      <c r="AF784" s="402">
        <f t="shared" si="511"/>
        <v>0</v>
      </c>
      <c r="AG784" s="402">
        <f t="shared" si="511"/>
        <v>0</v>
      </c>
      <c r="AH784" s="402">
        <f t="shared" si="511"/>
        <v>0</v>
      </c>
      <c r="AI784" s="402">
        <f t="shared" si="511"/>
        <v>0</v>
      </c>
      <c r="AJ784" s="402">
        <f t="shared" si="511"/>
        <v>0</v>
      </c>
      <c r="AK784" s="402">
        <f t="shared" si="511"/>
        <v>0</v>
      </c>
      <c r="AL784" s="402">
        <f t="shared" si="511"/>
        <v>0</v>
      </c>
      <c r="AM784" s="304"/>
    </row>
    <row r="785" spans="1:39" ht="16" outlineLevel="1">
      <c r="A785" s="523"/>
      <c r="B785" s="321"/>
      <c r="C785" s="298"/>
      <c r="D785" s="289"/>
      <c r="E785" s="289"/>
      <c r="F785" s="289"/>
      <c r="G785" s="289"/>
      <c r="H785" s="289"/>
      <c r="I785" s="289"/>
      <c r="J785" s="289"/>
      <c r="K785" s="289"/>
      <c r="L785" s="289"/>
      <c r="M785" s="289"/>
      <c r="N785" s="298"/>
      <c r="O785" s="289"/>
      <c r="P785" s="289"/>
      <c r="Q785" s="289"/>
      <c r="R785" s="289"/>
      <c r="S785" s="289"/>
      <c r="T785" s="289"/>
      <c r="U785" s="289"/>
      <c r="V785" s="289"/>
      <c r="W785" s="289"/>
      <c r="X785" s="289"/>
      <c r="Y785" s="403"/>
      <c r="Z785" s="403"/>
      <c r="AA785" s="403"/>
      <c r="AB785" s="403"/>
      <c r="AC785" s="403"/>
      <c r="AD785" s="403"/>
      <c r="AE785" s="403"/>
      <c r="AF785" s="403"/>
      <c r="AG785" s="403"/>
      <c r="AH785" s="403"/>
      <c r="AI785" s="403"/>
      <c r="AJ785" s="403"/>
      <c r="AK785" s="403"/>
      <c r="AL785" s="403"/>
      <c r="AM785" s="304"/>
    </row>
    <row r="786" spans="1:39" ht="16" outlineLevel="1">
      <c r="A786" s="523"/>
      <c r="B786" s="509" t="s">
        <v>483</v>
      </c>
      <c r="C786" s="289"/>
      <c r="D786" s="289"/>
      <c r="E786" s="289"/>
      <c r="F786" s="289"/>
      <c r="G786" s="289"/>
      <c r="H786" s="289"/>
      <c r="I786" s="289"/>
      <c r="J786" s="289"/>
      <c r="K786" s="289"/>
      <c r="L786" s="289"/>
      <c r="M786" s="289"/>
      <c r="N786" s="289"/>
      <c r="O786" s="289"/>
      <c r="P786" s="289"/>
      <c r="Q786" s="289"/>
      <c r="R786" s="289"/>
      <c r="S786" s="289"/>
      <c r="T786" s="289"/>
      <c r="U786" s="289"/>
      <c r="V786" s="289"/>
      <c r="W786" s="289"/>
      <c r="X786" s="289"/>
      <c r="Y786" s="413"/>
      <c r="Z786" s="416"/>
      <c r="AA786" s="416"/>
      <c r="AB786" s="416"/>
      <c r="AC786" s="416"/>
      <c r="AD786" s="416"/>
      <c r="AE786" s="416"/>
      <c r="AF786" s="416"/>
      <c r="AG786" s="416"/>
      <c r="AH786" s="416"/>
      <c r="AI786" s="416"/>
      <c r="AJ786" s="416"/>
      <c r="AK786" s="416"/>
      <c r="AL786" s="416"/>
      <c r="AM786" s="304"/>
    </row>
    <row r="787" spans="1:39" ht="16" outlineLevel="1">
      <c r="A787" s="523"/>
      <c r="B787" s="495" t="s">
        <v>479</v>
      </c>
      <c r="C787" s="289"/>
      <c r="D787" s="289"/>
      <c r="E787" s="289"/>
      <c r="F787" s="289"/>
      <c r="G787" s="289"/>
      <c r="H787" s="289"/>
      <c r="I787" s="289"/>
      <c r="J787" s="289"/>
      <c r="K787" s="289"/>
      <c r="L787" s="289"/>
      <c r="M787" s="289"/>
      <c r="N787" s="289"/>
      <c r="O787" s="289"/>
      <c r="P787" s="289"/>
      <c r="Q787" s="289"/>
      <c r="R787" s="289"/>
      <c r="S787" s="289"/>
      <c r="T787" s="289"/>
      <c r="U787" s="289"/>
      <c r="V787" s="289"/>
      <c r="W787" s="289"/>
      <c r="X787" s="289"/>
      <c r="Y787" s="413"/>
      <c r="Z787" s="416"/>
      <c r="AA787" s="416"/>
      <c r="AB787" s="416"/>
      <c r="AC787" s="416"/>
      <c r="AD787" s="416"/>
      <c r="AE787" s="416"/>
      <c r="AF787" s="416"/>
      <c r="AG787" s="416"/>
      <c r="AH787" s="416"/>
      <c r="AI787" s="416"/>
      <c r="AJ787" s="416"/>
      <c r="AK787" s="416"/>
      <c r="AL787" s="416"/>
      <c r="AM787" s="304"/>
    </row>
    <row r="788" spans="1:39" ht="17" outlineLevel="1">
      <c r="A788" s="523">
        <v>21</v>
      </c>
      <c r="B788" s="419" t="s">
        <v>105</v>
      </c>
      <c r="C788" s="289" t="s">
        <v>17</v>
      </c>
      <c r="D788" s="293"/>
      <c r="E788" s="293"/>
      <c r="F788" s="293"/>
      <c r="G788" s="293"/>
      <c r="H788" s="293"/>
      <c r="I788" s="293"/>
      <c r="J788" s="293"/>
      <c r="K788" s="293"/>
      <c r="L788" s="293"/>
      <c r="M788" s="293"/>
      <c r="N788" s="289"/>
      <c r="O788" s="293"/>
      <c r="P788" s="293"/>
      <c r="Q788" s="293"/>
      <c r="R788" s="293"/>
      <c r="S788" s="293"/>
      <c r="T788" s="293"/>
      <c r="U788" s="293"/>
      <c r="V788" s="293"/>
      <c r="W788" s="293"/>
      <c r="X788" s="293"/>
      <c r="Y788" s="401"/>
      <c r="Z788" s="401"/>
      <c r="AA788" s="401"/>
      <c r="AB788" s="401"/>
      <c r="AC788" s="401"/>
      <c r="AD788" s="401"/>
      <c r="AE788" s="401"/>
      <c r="AF788" s="401"/>
      <c r="AG788" s="401"/>
      <c r="AH788" s="401"/>
      <c r="AI788" s="401"/>
      <c r="AJ788" s="401"/>
      <c r="AK788" s="401"/>
      <c r="AL788" s="401"/>
      <c r="AM788" s="294">
        <f>SUM(Y788:AL788)</f>
        <v>0</v>
      </c>
    </row>
    <row r="789" spans="1:39" ht="16" outlineLevel="1">
      <c r="A789" s="523"/>
      <c r="B789" s="292" t="s">
        <v>296</v>
      </c>
      <c r="C789" s="289" t="s">
        <v>155</v>
      </c>
      <c r="D789" s="293"/>
      <c r="E789" s="293"/>
      <c r="F789" s="293"/>
      <c r="G789" s="293"/>
      <c r="H789" s="293"/>
      <c r="I789" s="293"/>
      <c r="J789" s="293"/>
      <c r="K789" s="293"/>
      <c r="L789" s="293"/>
      <c r="M789" s="293"/>
      <c r="N789" s="289"/>
      <c r="O789" s="293"/>
      <c r="P789" s="293"/>
      <c r="Q789" s="293"/>
      <c r="R789" s="293"/>
      <c r="S789" s="293"/>
      <c r="T789" s="293"/>
      <c r="U789" s="293"/>
      <c r="V789" s="293"/>
      <c r="W789" s="293"/>
      <c r="X789" s="293"/>
      <c r="Y789" s="402">
        <f>Y788</f>
        <v>0</v>
      </c>
      <c r="Z789" s="402">
        <f t="shared" ref="Z789" si="512">Z788</f>
        <v>0</v>
      </c>
      <c r="AA789" s="402">
        <f t="shared" ref="AA789" si="513">AA788</f>
        <v>0</v>
      </c>
      <c r="AB789" s="402">
        <f t="shared" ref="AB789" si="514">AB788</f>
        <v>0</v>
      </c>
      <c r="AC789" s="402">
        <f t="shared" ref="AC789" si="515">AC788</f>
        <v>0</v>
      </c>
      <c r="AD789" s="402">
        <f t="shared" ref="AD789" si="516">AD788</f>
        <v>0</v>
      </c>
      <c r="AE789" s="402">
        <f t="shared" ref="AE789" si="517">AE788</f>
        <v>0</v>
      </c>
      <c r="AF789" s="402">
        <f t="shared" ref="AF789" si="518">AF788</f>
        <v>0</v>
      </c>
      <c r="AG789" s="402">
        <f t="shared" ref="AG789" si="519">AG788</f>
        <v>0</v>
      </c>
      <c r="AH789" s="402">
        <f t="shared" ref="AH789" si="520">AH788</f>
        <v>0</v>
      </c>
      <c r="AI789" s="402">
        <f t="shared" ref="AI789" si="521">AI788</f>
        <v>0</v>
      </c>
      <c r="AJ789" s="402">
        <f t="shared" ref="AJ789" si="522">AJ788</f>
        <v>0</v>
      </c>
      <c r="AK789" s="402">
        <f t="shared" ref="AK789" si="523">AK788</f>
        <v>0</v>
      </c>
      <c r="AL789" s="402">
        <f t="shared" ref="AL789" si="524">AL788</f>
        <v>0</v>
      </c>
      <c r="AM789" s="304"/>
    </row>
    <row r="790" spans="1:39" ht="16" outlineLevel="1">
      <c r="A790" s="523"/>
      <c r="B790" s="292"/>
      <c r="C790" s="289"/>
      <c r="D790" s="289"/>
      <c r="E790" s="289"/>
      <c r="F790" s="289"/>
      <c r="G790" s="289"/>
      <c r="H790" s="289"/>
      <c r="I790" s="289"/>
      <c r="J790" s="289"/>
      <c r="K790" s="289"/>
      <c r="L790" s="289"/>
      <c r="M790" s="289"/>
      <c r="N790" s="289"/>
      <c r="O790" s="289"/>
      <c r="P790" s="289"/>
      <c r="Q790" s="289"/>
      <c r="R790" s="289"/>
      <c r="S790" s="289"/>
      <c r="T790" s="289"/>
      <c r="U790" s="289"/>
      <c r="V790" s="289"/>
      <c r="W790" s="289"/>
      <c r="X790" s="289"/>
      <c r="Y790" s="413"/>
      <c r="Z790" s="416"/>
      <c r="AA790" s="416"/>
      <c r="AB790" s="416"/>
      <c r="AC790" s="416"/>
      <c r="AD790" s="416"/>
      <c r="AE790" s="416"/>
      <c r="AF790" s="416"/>
      <c r="AG790" s="416"/>
      <c r="AH790" s="416"/>
      <c r="AI790" s="416"/>
      <c r="AJ790" s="416"/>
      <c r="AK790" s="416"/>
      <c r="AL790" s="416"/>
      <c r="AM790" s="304"/>
    </row>
    <row r="791" spans="1:39" ht="17" outlineLevel="1">
      <c r="A791" s="523">
        <v>22</v>
      </c>
      <c r="B791" s="419" t="s">
        <v>106</v>
      </c>
      <c r="C791" s="289" t="s">
        <v>17</v>
      </c>
      <c r="D791" s="293"/>
      <c r="E791" s="293"/>
      <c r="F791" s="293"/>
      <c r="G791" s="293"/>
      <c r="H791" s="293"/>
      <c r="I791" s="293"/>
      <c r="J791" s="293"/>
      <c r="K791" s="293"/>
      <c r="L791" s="293"/>
      <c r="M791" s="293"/>
      <c r="N791" s="289"/>
      <c r="O791" s="293"/>
      <c r="P791" s="293"/>
      <c r="Q791" s="293"/>
      <c r="R791" s="293"/>
      <c r="S791" s="293"/>
      <c r="T791" s="293"/>
      <c r="U791" s="293"/>
      <c r="V791" s="293"/>
      <c r="W791" s="293"/>
      <c r="X791" s="293"/>
      <c r="Y791" s="401"/>
      <c r="Z791" s="401"/>
      <c r="AA791" s="401"/>
      <c r="AB791" s="401"/>
      <c r="AC791" s="401"/>
      <c r="AD791" s="401"/>
      <c r="AE791" s="401"/>
      <c r="AF791" s="401"/>
      <c r="AG791" s="401"/>
      <c r="AH791" s="401"/>
      <c r="AI791" s="401"/>
      <c r="AJ791" s="401"/>
      <c r="AK791" s="401"/>
      <c r="AL791" s="401"/>
      <c r="AM791" s="294">
        <f>SUM(Y791:AL791)</f>
        <v>0</v>
      </c>
    </row>
    <row r="792" spans="1:39" ht="16" outlineLevel="1">
      <c r="A792" s="523"/>
      <c r="B792" s="292" t="s">
        <v>296</v>
      </c>
      <c r="C792" s="289" t="s">
        <v>155</v>
      </c>
      <c r="D792" s="293"/>
      <c r="E792" s="293"/>
      <c r="F792" s="293"/>
      <c r="G792" s="293"/>
      <c r="H792" s="293"/>
      <c r="I792" s="293"/>
      <c r="J792" s="293"/>
      <c r="K792" s="293"/>
      <c r="L792" s="293"/>
      <c r="M792" s="293"/>
      <c r="N792" s="289"/>
      <c r="O792" s="293"/>
      <c r="P792" s="293"/>
      <c r="Q792" s="293"/>
      <c r="R792" s="293"/>
      <c r="S792" s="293"/>
      <c r="T792" s="293"/>
      <c r="U792" s="293"/>
      <c r="V792" s="293"/>
      <c r="W792" s="293"/>
      <c r="X792" s="293"/>
      <c r="Y792" s="402">
        <f>Y791</f>
        <v>0</v>
      </c>
      <c r="Z792" s="402">
        <f t="shared" ref="Z792" si="525">Z791</f>
        <v>0</v>
      </c>
      <c r="AA792" s="402">
        <f t="shared" ref="AA792" si="526">AA791</f>
        <v>0</v>
      </c>
      <c r="AB792" s="402">
        <f t="shared" ref="AB792" si="527">AB791</f>
        <v>0</v>
      </c>
      <c r="AC792" s="402">
        <f t="shared" ref="AC792" si="528">AC791</f>
        <v>0</v>
      </c>
      <c r="AD792" s="402">
        <f t="shared" ref="AD792" si="529">AD791</f>
        <v>0</v>
      </c>
      <c r="AE792" s="402">
        <f t="shared" ref="AE792" si="530">AE791</f>
        <v>0</v>
      </c>
      <c r="AF792" s="402">
        <f t="shared" ref="AF792" si="531">AF791</f>
        <v>0</v>
      </c>
      <c r="AG792" s="402">
        <f t="shared" ref="AG792" si="532">AG791</f>
        <v>0</v>
      </c>
      <c r="AH792" s="402">
        <f t="shared" ref="AH792" si="533">AH791</f>
        <v>0</v>
      </c>
      <c r="AI792" s="402">
        <f t="shared" ref="AI792" si="534">AI791</f>
        <v>0</v>
      </c>
      <c r="AJ792" s="402">
        <f t="shared" ref="AJ792" si="535">AJ791</f>
        <v>0</v>
      </c>
      <c r="AK792" s="402">
        <f t="shared" ref="AK792" si="536">AK791</f>
        <v>0</v>
      </c>
      <c r="AL792" s="402">
        <f t="shared" ref="AL792" si="537">AL791</f>
        <v>0</v>
      </c>
      <c r="AM792" s="304"/>
    </row>
    <row r="793" spans="1:39" ht="16" outlineLevel="1">
      <c r="A793" s="523"/>
      <c r="B793" s="292"/>
      <c r="C793" s="289"/>
      <c r="D793" s="289"/>
      <c r="E793" s="289"/>
      <c r="F793" s="289"/>
      <c r="G793" s="289"/>
      <c r="H793" s="289"/>
      <c r="I793" s="289"/>
      <c r="J793" s="289"/>
      <c r="K793" s="289"/>
      <c r="L793" s="289"/>
      <c r="M793" s="289"/>
      <c r="N793" s="289"/>
      <c r="O793" s="289"/>
      <c r="P793" s="289"/>
      <c r="Q793" s="289"/>
      <c r="R793" s="289"/>
      <c r="S793" s="289"/>
      <c r="T793" s="289"/>
      <c r="U793" s="289"/>
      <c r="V793" s="289"/>
      <c r="W793" s="289"/>
      <c r="X793" s="289"/>
      <c r="Y793" s="413"/>
      <c r="Z793" s="416"/>
      <c r="AA793" s="416"/>
      <c r="AB793" s="416"/>
      <c r="AC793" s="416"/>
      <c r="AD793" s="416"/>
      <c r="AE793" s="416"/>
      <c r="AF793" s="416"/>
      <c r="AG793" s="416"/>
      <c r="AH793" s="416"/>
      <c r="AI793" s="416"/>
      <c r="AJ793" s="416"/>
      <c r="AK793" s="416"/>
      <c r="AL793" s="416"/>
      <c r="AM793" s="304"/>
    </row>
    <row r="794" spans="1:39" ht="17" outlineLevel="1">
      <c r="A794" s="523">
        <v>23</v>
      </c>
      <c r="B794" s="419" t="s">
        <v>107</v>
      </c>
      <c r="C794" s="289" t="s">
        <v>17</v>
      </c>
      <c r="D794" s="293"/>
      <c r="E794" s="293"/>
      <c r="F794" s="293"/>
      <c r="G794" s="293"/>
      <c r="H794" s="293"/>
      <c r="I794" s="293"/>
      <c r="J794" s="293"/>
      <c r="K794" s="293"/>
      <c r="L794" s="293"/>
      <c r="M794" s="293"/>
      <c r="N794" s="289"/>
      <c r="O794" s="293"/>
      <c r="P794" s="293"/>
      <c r="Q794" s="293"/>
      <c r="R794" s="293"/>
      <c r="S794" s="293"/>
      <c r="T794" s="293"/>
      <c r="U794" s="293"/>
      <c r="V794" s="293"/>
      <c r="W794" s="293"/>
      <c r="X794" s="293"/>
      <c r="Y794" s="401"/>
      <c r="Z794" s="401"/>
      <c r="AA794" s="401"/>
      <c r="AB794" s="401"/>
      <c r="AC794" s="401"/>
      <c r="AD794" s="401"/>
      <c r="AE794" s="401"/>
      <c r="AF794" s="401"/>
      <c r="AG794" s="401"/>
      <c r="AH794" s="401"/>
      <c r="AI794" s="401"/>
      <c r="AJ794" s="401"/>
      <c r="AK794" s="401"/>
      <c r="AL794" s="401"/>
      <c r="AM794" s="294">
        <f>SUM(Y794:AL794)</f>
        <v>0</v>
      </c>
    </row>
    <row r="795" spans="1:39" ht="16" outlineLevel="1">
      <c r="A795" s="523"/>
      <c r="B795" s="292" t="s">
        <v>296</v>
      </c>
      <c r="C795" s="289" t="s">
        <v>155</v>
      </c>
      <c r="D795" s="293"/>
      <c r="E795" s="293"/>
      <c r="F795" s="293"/>
      <c r="G795" s="293"/>
      <c r="H795" s="293"/>
      <c r="I795" s="293"/>
      <c r="J795" s="293"/>
      <c r="K795" s="293"/>
      <c r="L795" s="293"/>
      <c r="M795" s="293"/>
      <c r="N795" s="289"/>
      <c r="O795" s="293"/>
      <c r="P795" s="293"/>
      <c r="Q795" s="293"/>
      <c r="R795" s="293"/>
      <c r="S795" s="293"/>
      <c r="T795" s="293"/>
      <c r="U795" s="293"/>
      <c r="V795" s="293"/>
      <c r="W795" s="293"/>
      <c r="X795" s="293"/>
      <c r="Y795" s="402">
        <f>Y794</f>
        <v>0</v>
      </c>
      <c r="Z795" s="402">
        <f t="shared" ref="Z795" si="538">Z794</f>
        <v>0</v>
      </c>
      <c r="AA795" s="402">
        <f t="shared" ref="AA795" si="539">AA794</f>
        <v>0</v>
      </c>
      <c r="AB795" s="402">
        <f t="shared" ref="AB795" si="540">AB794</f>
        <v>0</v>
      </c>
      <c r="AC795" s="402">
        <f t="shared" ref="AC795" si="541">AC794</f>
        <v>0</v>
      </c>
      <c r="AD795" s="402">
        <f t="shared" ref="AD795" si="542">AD794</f>
        <v>0</v>
      </c>
      <c r="AE795" s="402">
        <f t="shared" ref="AE795" si="543">AE794</f>
        <v>0</v>
      </c>
      <c r="AF795" s="402">
        <f t="shared" ref="AF795" si="544">AF794</f>
        <v>0</v>
      </c>
      <c r="AG795" s="402">
        <f t="shared" ref="AG795" si="545">AG794</f>
        <v>0</v>
      </c>
      <c r="AH795" s="402">
        <f t="shared" ref="AH795" si="546">AH794</f>
        <v>0</v>
      </c>
      <c r="AI795" s="402">
        <f t="shared" ref="AI795" si="547">AI794</f>
        <v>0</v>
      </c>
      <c r="AJ795" s="402">
        <f t="shared" ref="AJ795" si="548">AJ794</f>
        <v>0</v>
      </c>
      <c r="AK795" s="402">
        <f t="shared" ref="AK795" si="549">AK794</f>
        <v>0</v>
      </c>
      <c r="AL795" s="402">
        <f t="shared" ref="AL795" si="550">AL794</f>
        <v>0</v>
      </c>
      <c r="AM795" s="304"/>
    </row>
    <row r="796" spans="1:39" ht="16" outlineLevel="1">
      <c r="A796" s="523"/>
      <c r="B796" s="421"/>
      <c r="C796" s="289"/>
      <c r="D796" s="289"/>
      <c r="E796" s="289"/>
      <c r="F796" s="289"/>
      <c r="G796" s="289"/>
      <c r="H796" s="289"/>
      <c r="I796" s="289"/>
      <c r="J796" s="289"/>
      <c r="K796" s="289"/>
      <c r="L796" s="289"/>
      <c r="M796" s="289"/>
      <c r="N796" s="289"/>
      <c r="O796" s="289"/>
      <c r="P796" s="289"/>
      <c r="Q796" s="289"/>
      <c r="R796" s="289"/>
      <c r="S796" s="289"/>
      <c r="T796" s="289"/>
      <c r="U796" s="289"/>
      <c r="V796" s="289"/>
      <c r="W796" s="289"/>
      <c r="X796" s="289"/>
      <c r="Y796" s="413"/>
      <c r="Z796" s="416"/>
      <c r="AA796" s="416"/>
      <c r="AB796" s="416"/>
      <c r="AC796" s="416"/>
      <c r="AD796" s="416"/>
      <c r="AE796" s="416"/>
      <c r="AF796" s="416"/>
      <c r="AG796" s="416"/>
      <c r="AH796" s="416"/>
      <c r="AI796" s="416"/>
      <c r="AJ796" s="416"/>
      <c r="AK796" s="416"/>
      <c r="AL796" s="416"/>
      <c r="AM796" s="304"/>
    </row>
    <row r="797" spans="1:39" ht="17" outlineLevel="1">
      <c r="A797" s="523">
        <v>24</v>
      </c>
      <c r="B797" s="419" t="s">
        <v>108</v>
      </c>
      <c r="C797" s="289" t="s">
        <v>17</v>
      </c>
      <c r="D797" s="293"/>
      <c r="E797" s="293"/>
      <c r="F797" s="293"/>
      <c r="G797" s="293"/>
      <c r="H797" s="293"/>
      <c r="I797" s="293"/>
      <c r="J797" s="293"/>
      <c r="K797" s="293"/>
      <c r="L797" s="293"/>
      <c r="M797" s="293"/>
      <c r="N797" s="289"/>
      <c r="O797" s="293"/>
      <c r="P797" s="293"/>
      <c r="Q797" s="293"/>
      <c r="R797" s="293"/>
      <c r="S797" s="293"/>
      <c r="T797" s="293"/>
      <c r="U797" s="293"/>
      <c r="V797" s="293"/>
      <c r="W797" s="293"/>
      <c r="X797" s="293"/>
      <c r="Y797" s="401"/>
      <c r="Z797" s="401"/>
      <c r="AA797" s="401"/>
      <c r="AB797" s="401"/>
      <c r="AC797" s="401"/>
      <c r="AD797" s="401"/>
      <c r="AE797" s="401"/>
      <c r="AF797" s="401"/>
      <c r="AG797" s="401"/>
      <c r="AH797" s="401"/>
      <c r="AI797" s="401"/>
      <c r="AJ797" s="401"/>
      <c r="AK797" s="401"/>
      <c r="AL797" s="401"/>
      <c r="AM797" s="294">
        <f>SUM(Y797:AL797)</f>
        <v>0</v>
      </c>
    </row>
    <row r="798" spans="1:39" ht="16" outlineLevel="1">
      <c r="A798" s="523"/>
      <c r="B798" s="292" t="s">
        <v>296</v>
      </c>
      <c r="C798" s="289" t="s">
        <v>155</v>
      </c>
      <c r="D798" s="293"/>
      <c r="E798" s="293"/>
      <c r="F798" s="293"/>
      <c r="G798" s="293"/>
      <c r="H798" s="293"/>
      <c r="I798" s="293"/>
      <c r="J798" s="293"/>
      <c r="K798" s="293"/>
      <c r="L798" s="293"/>
      <c r="M798" s="293"/>
      <c r="N798" s="289"/>
      <c r="O798" s="293"/>
      <c r="P798" s="293"/>
      <c r="Q798" s="293"/>
      <c r="R798" s="293"/>
      <c r="S798" s="293"/>
      <c r="T798" s="293"/>
      <c r="U798" s="293"/>
      <c r="V798" s="293"/>
      <c r="W798" s="293"/>
      <c r="X798" s="293"/>
      <c r="Y798" s="402">
        <f t="shared" ref="Y798:AL798" si="551">Y797</f>
        <v>0</v>
      </c>
      <c r="Z798" s="402">
        <f t="shared" si="551"/>
        <v>0</v>
      </c>
      <c r="AA798" s="402">
        <f t="shared" si="551"/>
        <v>0</v>
      </c>
      <c r="AB798" s="402">
        <f t="shared" si="551"/>
        <v>0</v>
      </c>
      <c r="AC798" s="402">
        <f t="shared" si="551"/>
        <v>0</v>
      </c>
      <c r="AD798" s="402">
        <f t="shared" si="551"/>
        <v>0</v>
      </c>
      <c r="AE798" s="402">
        <f t="shared" si="551"/>
        <v>0</v>
      </c>
      <c r="AF798" s="402">
        <f t="shared" si="551"/>
        <v>0</v>
      </c>
      <c r="AG798" s="402">
        <f t="shared" si="551"/>
        <v>0</v>
      </c>
      <c r="AH798" s="402">
        <f t="shared" si="551"/>
        <v>0</v>
      </c>
      <c r="AI798" s="402">
        <f t="shared" si="551"/>
        <v>0</v>
      </c>
      <c r="AJ798" s="402">
        <f t="shared" si="551"/>
        <v>0</v>
      </c>
      <c r="AK798" s="402">
        <f t="shared" si="551"/>
        <v>0</v>
      </c>
      <c r="AL798" s="402">
        <f t="shared" si="551"/>
        <v>0</v>
      </c>
      <c r="AM798" s="304"/>
    </row>
    <row r="799" spans="1:39" ht="16" outlineLevel="1">
      <c r="A799" s="523"/>
      <c r="B799" s="292"/>
      <c r="C799" s="289"/>
      <c r="D799" s="289"/>
      <c r="E799" s="289"/>
      <c r="F799" s="289"/>
      <c r="G799" s="289"/>
      <c r="H799" s="289"/>
      <c r="I799" s="289"/>
      <c r="J799" s="289"/>
      <c r="K799" s="289"/>
      <c r="L799" s="289"/>
      <c r="M799" s="289"/>
      <c r="N799" s="289"/>
      <c r="O799" s="289"/>
      <c r="P799" s="289"/>
      <c r="Q799" s="289"/>
      <c r="R799" s="289"/>
      <c r="S799" s="289"/>
      <c r="T799" s="289"/>
      <c r="U799" s="289"/>
      <c r="V799" s="289"/>
      <c r="W799" s="289"/>
      <c r="X799" s="289"/>
      <c r="Y799" s="403"/>
      <c r="Z799" s="416"/>
      <c r="AA799" s="416"/>
      <c r="AB799" s="416"/>
      <c r="AC799" s="416"/>
      <c r="AD799" s="416"/>
      <c r="AE799" s="416"/>
      <c r="AF799" s="416"/>
      <c r="AG799" s="416"/>
      <c r="AH799" s="416"/>
      <c r="AI799" s="416"/>
      <c r="AJ799" s="416"/>
      <c r="AK799" s="416"/>
      <c r="AL799" s="416"/>
      <c r="AM799" s="304"/>
    </row>
    <row r="800" spans="1:39" ht="16" outlineLevel="1">
      <c r="A800" s="523"/>
      <c r="B800" s="286" t="s">
        <v>480</v>
      </c>
      <c r="C800" s="289"/>
      <c r="D800" s="289"/>
      <c r="E800" s="289"/>
      <c r="F800" s="289"/>
      <c r="G800" s="289"/>
      <c r="H800" s="289"/>
      <c r="I800" s="289"/>
      <c r="J800" s="289"/>
      <c r="K800" s="289"/>
      <c r="L800" s="289"/>
      <c r="M800" s="289"/>
      <c r="N800" s="289"/>
      <c r="O800" s="289"/>
      <c r="P800" s="289"/>
      <c r="Q800" s="289"/>
      <c r="R800" s="289"/>
      <c r="S800" s="289"/>
      <c r="T800" s="289"/>
      <c r="U800" s="289"/>
      <c r="V800" s="289"/>
      <c r="W800" s="289"/>
      <c r="X800" s="289"/>
      <c r="Y800" s="403"/>
      <c r="Z800" s="416"/>
      <c r="AA800" s="416"/>
      <c r="AB800" s="416"/>
      <c r="AC800" s="416"/>
      <c r="AD800" s="416"/>
      <c r="AE800" s="416"/>
      <c r="AF800" s="416"/>
      <c r="AG800" s="416"/>
      <c r="AH800" s="416"/>
      <c r="AI800" s="416"/>
      <c r="AJ800" s="416"/>
      <c r="AK800" s="416"/>
      <c r="AL800" s="416"/>
      <c r="AM800" s="304"/>
    </row>
    <row r="801" spans="1:39" ht="17" outlineLevel="1">
      <c r="A801" s="523">
        <v>25</v>
      </c>
      <c r="B801" s="419" t="s">
        <v>109</v>
      </c>
      <c r="C801" s="289" t="s">
        <v>17</v>
      </c>
      <c r="D801" s="293"/>
      <c r="E801" s="293"/>
      <c r="F801" s="293"/>
      <c r="G801" s="293"/>
      <c r="H801" s="293"/>
      <c r="I801" s="293"/>
      <c r="J801" s="293"/>
      <c r="K801" s="293"/>
      <c r="L801" s="293"/>
      <c r="M801" s="293"/>
      <c r="N801" s="293">
        <v>12</v>
      </c>
      <c r="O801" s="293"/>
      <c r="P801" s="293"/>
      <c r="Q801" s="293"/>
      <c r="R801" s="293"/>
      <c r="S801" s="293"/>
      <c r="T801" s="293"/>
      <c r="U801" s="293"/>
      <c r="V801" s="293"/>
      <c r="W801" s="293"/>
      <c r="X801" s="293"/>
      <c r="Y801" s="417"/>
      <c r="Z801" s="401"/>
      <c r="AA801" s="401"/>
      <c r="AB801" s="401"/>
      <c r="AC801" s="401"/>
      <c r="AD801" s="401"/>
      <c r="AE801" s="401"/>
      <c r="AF801" s="406"/>
      <c r="AG801" s="406"/>
      <c r="AH801" s="406"/>
      <c r="AI801" s="406"/>
      <c r="AJ801" s="406"/>
      <c r="AK801" s="406"/>
      <c r="AL801" s="406"/>
      <c r="AM801" s="294">
        <f>SUM(Y801:AL801)</f>
        <v>0</v>
      </c>
    </row>
    <row r="802" spans="1:39" ht="16" outlineLevel="1">
      <c r="A802" s="523"/>
      <c r="B802" s="292" t="s">
        <v>296</v>
      </c>
      <c r="C802" s="289" t="s">
        <v>155</v>
      </c>
      <c r="D802" s="293"/>
      <c r="E802" s="293"/>
      <c r="F802" s="293"/>
      <c r="G802" s="293"/>
      <c r="H802" s="293"/>
      <c r="I802" s="293"/>
      <c r="J802" s="293"/>
      <c r="K802" s="293"/>
      <c r="L802" s="293"/>
      <c r="M802" s="293"/>
      <c r="N802" s="293">
        <f>N801</f>
        <v>12</v>
      </c>
      <c r="O802" s="293"/>
      <c r="P802" s="293"/>
      <c r="Q802" s="293"/>
      <c r="R802" s="293"/>
      <c r="S802" s="293"/>
      <c r="T802" s="293"/>
      <c r="U802" s="293"/>
      <c r="V802" s="293"/>
      <c r="W802" s="293"/>
      <c r="X802" s="293"/>
      <c r="Y802" s="402">
        <f>Y801</f>
        <v>0</v>
      </c>
      <c r="Z802" s="402">
        <f t="shared" ref="Z802" si="552">Z801</f>
        <v>0</v>
      </c>
      <c r="AA802" s="402">
        <f t="shared" ref="AA802" si="553">AA801</f>
        <v>0</v>
      </c>
      <c r="AB802" s="402">
        <f t="shared" ref="AB802" si="554">AB801</f>
        <v>0</v>
      </c>
      <c r="AC802" s="402">
        <f t="shared" ref="AC802" si="555">AC801</f>
        <v>0</v>
      </c>
      <c r="AD802" s="402">
        <f t="shared" ref="AD802" si="556">AD801</f>
        <v>0</v>
      </c>
      <c r="AE802" s="402">
        <f t="shared" ref="AE802" si="557">AE801</f>
        <v>0</v>
      </c>
      <c r="AF802" s="402">
        <f t="shared" ref="AF802" si="558">AF801</f>
        <v>0</v>
      </c>
      <c r="AG802" s="402">
        <f t="shared" ref="AG802" si="559">AG801</f>
        <v>0</v>
      </c>
      <c r="AH802" s="402">
        <f t="shared" ref="AH802" si="560">AH801</f>
        <v>0</v>
      </c>
      <c r="AI802" s="402">
        <f t="shared" ref="AI802" si="561">AI801</f>
        <v>0</v>
      </c>
      <c r="AJ802" s="402">
        <f t="shared" ref="AJ802" si="562">AJ801</f>
        <v>0</v>
      </c>
      <c r="AK802" s="402">
        <f t="shared" ref="AK802" si="563">AK801</f>
        <v>0</v>
      </c>
      <c r="AL802" s="402">
        <f t="shared" ref="AL802" si="564">AL801</f>
        <v>0</v>
      </c>
      <c r="AM802" s="304"/>
    </row>
    <row r="803" spans="1:39" ht="16" outlineLevel="1">
      <c r="A803" s="523"/>
      <c r="B803" s="292"/>
      <c r="C803" s="289"/>
      <c r="D803" s="289"/>
      <c r="E803" s="289"/>
      <c r="F803" s="289"/>
      <c r="G803" s="289"/>
      <c r="H803" s="289"/>
      <c r="I803" s="289"/>
      <c r="J803" s="289"/>
      <c r="K803" s="289"/>
      <c r="L803" s="289"/>
      <c r="M803" s="289"/>
      <c r="N803" s="289"/>
      <c r="O803" s="289"/>
      <c r="P803" s="289"/>
      <c r="Q803" s="289"/>
      <c r="R803" s="289"/>
      <c r="S803" s="289"/>
      <c r="T803" s="289"/>
      <c r="U803" s="289"/>
      <c r="V803" s="289"/>
      <c r="W803" s="289"/>
      <c r="X803" s="289"/>
      <c r="Y803" s="403"/>
      <c r="Z803" s="416"/>
      <c r="AA803" s="416"/>
      <c r="AB803" s="416"/>
      <c r="AC803" s="416"/>
      <c r="AD803" s="416"/>
      <c r="AE803" s="416"/>
      <c r="AF803" s="416"/>
      <c r="AG803" s="416"/>
      <c r="AH803" s="416"/>
      <c r="AI803" s="416"/>
      <c r="AJ803" s="416"/>
      <c r="AK803" s="416"/>
      <c r="AL803" s="416"/>
      <c r="AM803" s="304"/>
    </row>
    <row r="804" spans="1:39" ht="17" outlineLevel="1">
      <c r="A804" s="523">
        <v>26</v>
      </c>
      <c r="B804" s="419" t="s">
        <v>110</v>
      </c>
      <c r="C804" s="289" t="s">
        <v>17</v>
      </c>
      <c r="D804" s="293"/>
      <c r="E804" s="293"/>
      <c r="F804" s="293"/>
      <c r="G804" s="293"/>
      <c r="H804" s="293"/>
      <c r="I804" s="293"/>
      <c r="J804" s="293"/>
      <c r="K804" s="293"/>
      <c r="L804" s="293"/>
      <c r="M804" s="293"/>
      <c r="N804" s="293">
        <v>12</v>
      </c>
      <c r="O804" s="293"/>
      <c r="P804" s="293"/>
      <c r="Q804" s="293"/>
      <c r="R804" s="293"/>
      <c r="S804" s="293"/>
      <c r="T804" s="293"/>
      <c r="U804" s="293"/>
      <c r="V804" s="293"/>
      <c r="W804" s="293"/>
      <c r="X804" s="293"/>
      <c r="Y804" s="417"/>
      <c r="Z804" s="401"/>
      <c r="AA804" s="401"/>
      <c r="AB804" s="401"/>
      <c r="AC804" s="401"/>
      <c r="AD804" s="401"/>
      <c r="AE804" s="401"/>
      <c r="AF804" s="406"/>
      <c r="AG804" s="406"/>
      <c r="AH804" s="406"/>
      <c r="AI804" s="406"/>
      <c r="AJ804" s="406"/>
      <c r="AK804" s="406"/>
      <c r="AL804" s="406"/>
      <c r="AM804" s="294">
        <f>SUM(Y804:AL804)</f>
        <v>0</v>
      </c>
    </row>
    <row r="805" spans="1:39" ht="16" outlineLevel="1">
      <c r="A805" s="523"/>
      <c r="B805" s="292" t="s">
        <v>296</v>
      </c>
      <c r="C805" s="289" t="s">
        <v>155</v>
      </c>
      <c r="D805" s="293"/>
      <c r="E805" s="293"/>
      <c r="F805" s="293"/>
      <c r="G805" s="293"/>
      <c r="H805" s="293"/>
      <c r="I805" s="293"/>
      <c r="J805" s="293"/>
      <c r="K805" s="293"/>
      <c r="L805" s="293"/>
      <c r="M805" s="293"/>
      <c r="N805" s="293">
        <f>N804</f>
        <v>12</v>
      </c>
      <c r="O805" s="293"/>
      <c r="P805" s="293"/>
      <c r="Q805" s="293"/>
      <c r="R805" s="293"/>
      <c r="S805" s="293"/>
      <c r="T805" s="293"/>
      <c r="U805" s="293"/>
      <c r="V805" s="293"/>
      <c r="W805" s="293"/>
      <c r="X805" s="293"/>
      <c r="Y805" s="402">
        <f>Y804</f>
        <v>0</v>
      </c>
      <c r="Z805" s="402">
        <f t="shared" ref="Z805" si="565">Z804</f>
        <v>0</v>
      </c>
      <c r="AA805" s="402">
        <f t="shared" ref="AA805" si="566">AA804</f>
        <v>0</v>
      </c>
      <c r="AB805" s="402">
        <f t="shared" ref="AB805" si="567">AB804</f>
        <v>0</v>
      </c>
      <c r="AC805" s="402">
        <f t="shared" ref="AC805" si="568">AC804</f>
        <v>0</v>
      </c>
      <c r="AD805" s="402">
        <f t="shared" ref="AD805" si="569">AD804</f>
        <v>0</v>
      </c>
      <c r="AE805" s="402">
        <f t="shared" ref="AE805" si="570">AE804</f>
        <v>0</v>
      </c>
      <c r="AF805" s="402">
        <f t="shared" ref="AF805" si="571">AF804</f>
        <v>0</v>
      </c>
      <c r="AG805" s="402">
        <f t="shared" ref="AG805" si="572">AG804</f>
        <v>0</v>
      </c>
      <c r="AH805" s="402">
        <f t="shared" ref="AH805" si="573">AH804</f>
        <v>0</v>
      </c>
      <c r="AI805" s="402">
        <f t="shared" ref="AI805" si="574">AI804</f>
        <v>0</v>
      </c>
      <c r="AJ805" s="402">
        <f t="shared" ref="AJ805" si="575">AJ804</f>
        <v>0</v>
      </c>
      <c r="AK805" s="402">
        <f t="shared" ref="AK805" si="576">AK804</f>
        <v>0</v>
      </c>
      <c r="AL805" s="402">
        <f t="shared" ref="AL805" si="577">AL804</f>
        <v>0</v>
      </c>
      <c r="AM805" s="304"/>
    </row>
    <row r="806" spans="1:39" ht="16" outlineLevel="1">
      <c r="A806" s="523"/>
      <c r="B806" s="292"/>
      <c r="C806" s="289"/>
      <c r="D806" s="289"/>
      <c r="E806" s="289"/>
      <c r="F806" s="289"/>
      <c r="G806" s="289"/>
      <c r="H806" s="289"/>
      <c r="I806" s="289"/>
      <c r="J806" s="289"/>
      <c r="K806" s="289"/>
      <c r="L806" s="289"/>
      <c r="M806" s="289"/>
      <c r="N806" s="289"/>
      <c r="O806" s="289"/>
      <c r="P806" s="289"/>
      <c r="Q806" s="289"/>
      <c r="R806" s="289"/>
      <c r="S806" s="289"/>
      <c r="T806" s="289"/>
      <c r="U806" s="289"/>
      <c r="V806" s="289"/>
      <c r="W806" s="289"/>
      <c r="X806" s="289"/>
      <c r="Y806" s="403"/>
      <c r="Z806" s="416"/>
      <c r="AA806" s="416"/>
      <c r="AB806" s="416"/>
      <c r="AC806" s="416"/>
      <c r="AD806" s="416"/>
      <c r="AE806" s="416"/>
      <c r="AF806" s="416"/>
      <c r="AG806" s="416"/>
      <c r="AH806" s="416"/>
      <c r="AI806" s="416"/>
      <c r="AJ806" s="416"/>
      <c r="AK806" s="416"/>
      <c r="AL806" s="416"/>
      <c r="AM806" s="304"/>
    </row>
    <row r="807" spans="1:39" ht="34" outlineLevel="1">
      <c r="A807" s="523">
        <v>27</v>
      </c>
      <c r="B807" s="419" t="s">
        <v>111</v>
      </c>
      <c r="C807" s="289" t="s">
        <v>17</v>
      </c>
      <c r="D807" s="293"/>
      <c r="E807" s="293"/>
      <c r="F807" s="293"/>
      <c r="G807" s="293"/>
      <c r="H807" s="293"/>
      <c r="I807" s="293"/>
      <c r="J807" s="293"/>
      <c r="K807" s="293"/>
      <c r="L807" s="293"/>
      <c r="M807" s="293"/>
      <c r="N807" s="293">
        <v>12</v>
      </c>
      <c r="O807" s="293"/>
      <c r="P807" s="293"/>
      <c r="Q807" s="293"/>
      <c r="R807" s="293"/>
      <c r="S807" s="293"/>
      <c r="T807" s="293"/>
      <c r="U807" s="293"/>
      <c r="V807" s="293"/>
      <c r="W807" s="293"/>
      <c r="X807" s="293"/>
      <c r="Y807" s="417"/>
      <c r="Z807" s="401"/>
      <c r="AA807" s="401"/>
      <c r="AB807" s="401"/>
      <c r="AC807" s="401"/>
      <c r="AD807" s="401"/>
      <c r="AE807" s="401"/>
      <c r="AF807" s="406"/>
      <c r="AG807" s="406"/>
      <c r="AH807" s="406"/>
      <c r="AI807" s="406"/>
      <c r="AJ807" s="406"/>
      <c r="AK807" s="406"/>
      <c r="AL807" s="406"/>
      <c r="AM807" s="294">
        <f>SUM(Y807:AL807)</f>
        <v>0</v>
      </c>
    </row>
    <row r="808" spans="1:39" ht="16" outlineLevel="1">
      <c r="A808" s="523"/>
      <c r="B808" s="292" t="s">
        <v>296</v>
      </c>
      <c r="C808" s="289" t="s">
        <v>155</v>
      </c>
      <c r="D808" s="293"/>
      <c r="E808" s="293"/>
      <c r="F808" s="293"/>
      <c r="G808" s="293"/>
      <c r="H808" s="293"/>
      <c r="I808" s="293"/>
      <c r="J808" s="293"/>
      <c r="K808" s="293"/>
      <c r="L808" s="293"/>
      <c r="M808" s="293"/>
      <c r="N808" s="293">
        <f>N807</f>
        <v>12</v>
      </c>
      <c r="O808" s="293"/>
      <c r="P808" s="293"/>
      <c r="Q808" s="293"/>
      <c r="R808" s="293"/>
      <c r="S808" s="293"/>
      <c r="T808" s="293"/>
      <c r="U808" s="293"/>
      <c r="V808" s="293"/>
      <c r="W808" s="293"/>
      <c r="X808" s="293"/>
      <c r="Y808" s="402">
        <f>Y807</f>
        <v>0</v>
      </c>
      <c r="Z808" s="402">
        <f t="shared" ref="Z808" si="578">Z807</f>
        <v>0</v>
      </c>
      <c r="AA808" s="402">
        <f t="shared" ref="AA808" si="579">AA807</f>
        <v>0</v>
      </c>
      <c r="AB808" s="402">
        <f t="shared" ref="AB808" si="580">AB807</f>
        <v>0</v>
      </c>
      <c r="AC808" s="402">
        <f t="shared" ref="AC808" si="581">AC807</f>
        <v>0</v>
      </c>
      <c r="AD808" s="402">
        <f t="shared" ref="AD808" si="582">AD807</f>
        <v>0</v>
      </c>
      <c r="AE808" s="402">
        <f t="shared" ref="AE808" si="583">AE807</f>
        <v>0</v>
      </c>
      <c r="AF808" s="402">
        <f t="shared" ref="AF808" si="584">AF807</f>
        <v>0</v>
      </c>
      <c r="AG808" s="402">
        <f t="shared" ref="AG808" si="585">AG807</f>
        <v>0</v>
      </c>
      <c r="AH808" s="402">
        <f t="shared" ref="AH808" si="586">AH807</f>
        <v>0</v>
      </c>
      <c r="AI808" s="402">
        <f t="shared" ref="AI808" si="587">AI807</f>
        <v>0</v>
      </c>
      <c r="AJ808" s="402">
        <f t="shared" ref="AJ808" si="588">AJ807</f>
        <v>0</v>
      </c>
      <c r="AK808" s="402">
        <f t="shared" ref="AK808" si="589">AK807</f>
        <v>0</v>
      </c>
      <c r="AL808" s="402">
        <f t="shared" ref="AL808" si="590">AL807</f>
        <v>0</v>
      </c>
      <c r="AM808" s="304"/>
    </row>
    <row r="809" spans="1:39" ht="16" outlineLevel="1">
      <c r="A809" s="523"/>
      <c r="B809" s="292"/>
      <c r="C809" s="289"/>
      <c r="D809" s="289"/>
      <c r="E809" s="289"/>
      <c r="F809" s="289"/>
      <c r="G809" s="289"/>
      <c r="H809" s="289"/>
      <c r="I809" s="289"/>
      <c r="J809" s="289"/>
      <c r="K809" s="289"/>
      <c r="L809" s="289"/>
      <c r="M809" s="289"/>
      <c r="N809" s="289"/>
      <c r="O809" s="289"/>
      <c r="P809" s="289"/>
      <c r="Q809" s="289"/>
      <c r="R809" s="289"/>
      <c r="S809" s="289"/>
      <c r="T809" s="289"/>
      <c r="U809" s="289"/>
      <c r="V809" s="289"/>
      <c r="W809" s="289"/>
      <c r="X809" s="289"/>
      <c r="Y809" s="403"/>
      <c r="Z809" s="416"/>
      <c r="AA809" s="416"/>
      <c r="AB809" s="416"/>
      <c r="AC809" s="416"/>
      <c r="AD809" s="416"/>
      <c r="AE809" s="416"/>
      <c r="AF809" s="416"/>
      <c r="AG809" s="416"/>
      <c r="AH809" s="416"/>
      <c r="AI809" s="416"/>
      <c r="AJ809" s="416"/>
      <c r="AK809" s="416"/>
      <c r="AL809" s="416"/>
      <c r="AM809" s="304"/>
    </row>
    <row r="810" spans="1:39" ht="34" outlineLevel="1">
      <c r="A810" s="523">
        <v>28</v>
      </c>
      <c r="B810" s="419" t="s">
        <v>112</v>
      </c>
      <c r="C810" s="289" t="s">
        <v>17</v>
      </c>
      <c r="D810" s="293"/>
      <c r="E810" s="293"/>
      <c r="F810" s="293"/>
      <c r="G810" s="293"/>
      <c r="H810" s="293"/>
      <c r="I810" s="293"/>
      <c r="J810" s="293"/>
      <c r="K810" s="293"/>
      <c r="L810" s="293"/>
      <c r="M810" s="293"/>
      <c r="N810" s="293">
        <v>12</v>
      </c>
      <c r="O810" s="293"/>
      <c r="P810" s="293"/>
      <c r="Q810" s="293"/>
      <c r="R810" s="293"/>
      <c r="S810" s="293"/>
      <c r="T810" s="293"/>
      <c r="U810" s="293"/>
      <c r="V810" s="293"/>
      <c r="W810" s="293"/>
      <c r="X810" s="293"/>
      <c r="Y810" s="417"/>
      <c r="Z810" s="401"/>
      <c r="AA810" s="401"/>
      <c r="AB810" s="401"/>
      <c r="AC810" s="401"/>
      <c r="AD810" s="401"/>
      <c r="AE810" s="401"/>
      <c r="AF810" s="406"/>
      <c r="AG810" s="406"/>
      <c r="AH810" s="406"/>
      <c r="AI810" s="406"/>
      <c r="AJ810" s="406"/>
      <c r="AK810" s="406"/>
      <c r="AL810" s="406"/>
      <c r="AM810" s="294">
        <f>SUM(Y810:AL810)</f>
        <v>0</v>
      </c>
    </row>
    <row r="811" spans="1:39" ht="16" outlineLevel="1">
      <c r="A811" s="523"/>
      <c r="B811" s="292" t="s">
        <v>296</v>
      </c>
      <c r="C811" s="289" t="s">
        <v>155</v>
      </c>
      <c r="D811" s="293"/>
      <c r="E811" s="293"/>
      <c r="F811" s="293"/>
      <c r="G811" s="293"/>
      <c r="H811" s="293"/>
      <c r="I811" s="293"/>
      <c r="J811" s="293"/>
      <c r="K811" s="293"/>
      <c r="L811" s="293"/>
      <c r="M811" s="293"/>
      <c r="N811" s="293">
        <f>N810</f>
        <v>12</v>
      </c>
      <c r="O811" s="293"/>
      <c r="P811" s="293"/>
      <c r="Q811" s="293"/>
      <c r="R811" s="293"/>
      <c r="S811" s="293"/>
      <c r="T811" s="293"/>
      <c r="U811" s="293"/>
      <c r="V811" s="293"/>
      <c r="W811" s="293"/>
      <c r="X811" s="293"/>
      <c r="Y811" s="402">
        <f>Y810</f>
        <v>0</v>
      </c>
      <c r="Z811" s="402">
        <f t="shared" ref="Z811" si="591">Z810</f>
        <v>0</v>
      </c>
      <c r="AA811" s="402">
        <f t="shared" ref="AA811" si="592">AA810</f>
        <v>0</v>
      </c>
      <c r="AB811" s="402">
        <f t="shared" ref="AB811" si="593">AB810</f>
        <v>0</v>
      </c>
      <c r="AC811" s="402">
        <f t="shared" ref="AC811" si="594">AC810</f>
        <v>0</v>
      </c>
      <c r="AD811" s="402">
        <f t="shared" ref="AD811" si="595">AD810</f>
        <v>0</v>
      </c>
      <c r="AE811" s="402">
        <f t="shared" ref="AE811" si="596">AE810</f>
        <v>0</v>
      </c>
      <c r="AF811" s="402">
        <f t="shared" ref="AF811" si="597">AF810</f>
        <v>0</v>
      </c>
      <c r="AG811" s="402">
        <f t="shared" ref="AG811" si="598">AG810</f>
        <v>0</v>
      </c>
      <c r="AH811" s="402">
        <f t="shared" ref="AH811" si="599">AH810</f>
        <v>0</v>
      </c>
      <c r="AI811" s="402">
        <f t="shared" ref="AI811" si="600">AI810</f>
        <v>0</v>
      </c>
      <c r="AJ811" s="402">
        <f t="shared" ref="AJ811" si="601">AJ810</f>
        <v>0</v>
      </c>
      <c r="AK811" s="402">
        <f t="shared" ref="AK811" si="602">AK810</f>
        <v>0</v>
      </c>
      <c r="AL811" s="402">
        <f t="shared" ref="AL811" si="603">AL810</f>
        <v>0</v>
      </c>
      <c r="AM811" s="304"/>
    </row>
    <row r="812" spans="1:39" ht="16" outlineLevel="1">
      <c r="A812" s="523"/>
      <c r="B812" s="292"/>
      <c r="C812" s="289"/>
      <c r="D812" s="289"/>
      <c r="E812" s="289"/>
      <c r="F812" s="289"/>
      <c r="G812" s="289"/>
      <c r="H812" s="289"/>
      <c r="I812" s="289"/>
      <c r="J812" s="289"/>
      <c r="K812" s="289"/>
      <c r="L812" s="289"/>
      <c r="M812" s="289"/>
      <c r="N812" s="289"/>
      <c r="O812" s="289"/>
      <c r="P812" s="289"/>
      <c r="Q812" s="289"/>
      <c r="R812" s="289"/>
      <c r="S812" s="289"/>
      <c r="T812" s="289"/>
      <c r="U812" s="289"/>
      <c r="V812" s="289"/>
      <c r="W812" s="289"/>
      <c r="X812" s="289"/>
      <c r="Y812" s="403"/>
      <c r="Z812" s="416"/>
      <c r="AA812" s="416"/>
      <c r="AB812" s="416"/>
      <c r="AC812" s="416"/>
      <c r="AD812" s="416"/>
      <c r="AE812" s="416"/>
      <c r="AF812" s="416"/>
      <c r="AG812" s="416"/>
      <c r="AH812" s="416"/>
      <c r="AI812" s="416"/>
      <c r="AJ812" s="416"/>
      <c r="AK812" s="416"/>
      <c r="AL812" s="416"/>
      <c r="AM812" s="304"/>
    </row>
    <row r="813" spans="1:39" ht="34" outlineLevel="1">
      <c r="A813" s="523">
        <v>29</v>
      </c>
      <c r="B813" s="419" t="s">
        <v>113</v>
      </c>
      <c r="C813" s="289" t="s">
        <v>17</v>
      </c>
      <c r="D813" s="293"/>
      <c r="E813" s="293"/>
      <c r="F813" s="293"/>
      <c r="G813" s="293"/>
      <c r="H813" s="293"/>
      <c r="I813" s="293"/>
      <c r="J813" s="293"/>
      <c r="K813" s="293"/>
      <c r="L813" s="293"/>
      <c r="M813" s="293"/>
      <c r="N813" s="293">
        <v>3</v>
      </c>
      <c r="O813" s="293"/>
      <c r="P813" s="293"/>
      <c r="Q813" s="293"/>
      <c r="R813" s="293"/>
      <c r="S813" s="293"/>
      <c r="T813" s="293"/>
      <c r="U813" s="293"/>
      <c r="V813" s="293"/>
      <c r="W813" s="293"/>
      <c r="X813" s="293"/>
      <c r="Y813" s="417"/>
      <c r="Z813" s="401"/>
      <c r="AA813" s="401"/>
      <c r="AB813" s="401"/>
      <c r="AC813" s="401"/>
      <c r="AD813" s="401"/>
      <c r="AE813" s="401"/>
      <c r="AF813" s="406"/>
      <c r="AG813" s="406"/>
      <c r="AH813" s="406"/>
      <c r="AI813" s="406"/>
      <c r="AJ813" s="406"/>
      <c r="AK813" s="406"/>
      <c r="AL813" s="406"/>
      <c r="AM813" s="294">
        <f>SUM(Y813:AL813)</f>
        <v>0</v>
      </c>
    </row>
    <row r="814" spans="1:39" ht="16" outlineLevel="1">
      <c r="A814" s="523"/>
      <c r="B814" s="292" t="s">
        <v>296</v>
      </c>
      <c r="C814" s="289" t="s">
        <v>155</v>
      </c>
      <c r="D814" s="293"/>
      <c r="E814" s="293"/>
      <c r="F814" s="293"/>
      <c r="G814" s="293"/>
      <c r="H814" s="293"/>
      <c r="I814" s="293"/>
      <c r="J814" s="293"/>
      <c r="K814" s="293"/>
      <c r="L814" s="293"/>
      <c r="M814" s="293"/>
      <c r="N814" s="293">
        <f>N813</f>
        <v>3</v>
      </c>
      <c r="O814" s="293"/>
      <c r="P814" s="293"/>
      <c r="Q814" s="293"/>
      <c r="R814" s="293"/>
      <c r="S814" s="293"/>
      <c r="T814" s="293"/>
      <c r="U814" s="293"/>
      <c r="V814" s="293"/>
      <c r="W814" s="293"/>
      <c r="X814" s="293"/>
      <c r="Y814" s="402">
        <f>Y813</f>
        <v>0</v>
      </c>
      <c r="Z814" s="402">
        <f t="shared" ref="Z814" si="604">Z813</f>
        <v>0</v>
      </c>
      <c r="AA814" s="402">
        <f t="shared" ref="AA814" si="605">AA813</f>
        <v>0</v>
      </c>
      <c r="AB814" s="402">
        <f t="shared" ref="AB814" si="606">AB813</f>
        <v>0</v>
      </c>
      <c r="AC814" s="402">
        <f t="shared" ref="AC814" si="607">AC813</f>
        <v>0</v>
      </c>
      <c r="AD814" s="402">
        <f t="shared" ref="AD814" si="608">AD813</f>
        <v>0</v>
      </c>
      <c r="AE814" s="402">
        <f t="shared" ref="AE814" si="609">AE813</f>
        <v>0</v>
      </c>
      <c r="AF814" s="402">
        <f t="shared" ref="AF814" si="610">AF813</f>
        <v>0</v>
      </c>
      <c r="AG814" s="402">
        <f t="shared" ref="AG814" si="611">AG813</f>
        <v>0</v>
      </c>
      <c r="AH814" s="402">
        <f t="shared" ref="AH814" si="612">AH813</f>
        <v>0</v>
      </c>
      <c r="AI814" s="402">
        <f t="shared" ref="AI814" si="613">AI813</f>
        <v>0</v>
      </c>
      <c r="AJ814" s="402">
        <f t="shared" ref="AJ814" si="614">AJ813</f>
        <v>0</v>
      </c>
      <c r="AK814" s="402">
        <f t="shared" ref="AK814" si="615">AK813</f>
        <v>0</v>
      </c>
      <c r="AL814" s="402">
        <f t="shared" ref="AL814" si="616">AL813</f>
        <v>0</v>
      </c>
      <c r="AM814" s="304"/>
    </row>
    <row r="815" spans="1:39" ht="16" outlineLevel="1">
      <c r="A815" s="523"/>
      <c r="B815" s="292"/>
      <c r="C815" s="289"/>
      <c r="D815" s="289"/>
      <c r="E815" s="289"/>
      <c r="F815" s="289"/>
      <c r="G815" s="289"/>
      <c r="H815" s="289"/>
      <c r="I815" s="289"/>
      <c r="J815" s="289"/>
      <c r="K815" s="289"/>
      <c r="L815" s="289"/>
      <c r="M815" s="289"/>
      <c r="N815" s="289"/>
      <c r="O815" s="289"/>
      <c r="P815" s="289"/>
      <c r="Q815" s="289"/>
      <c r="R815" s="289"/>
      <c r="S815" s="289"/>
      <c r="T815" s="289"/>
      <c r="U815" s="289"/>
      <c r="V815" s="289"/>
      <c r="W815" s="289"/>
      <c r="X815" s="289"/>
      <c r="Y815" s="403"/>
      <c r="Z815" s="416"/>
      <c r="AA815" s="416"/>
      <c r="AB815" s="416"/>
      <c r="AC815" s="416"/>
      <c r="AD815" s="416"/>
      <c r="AE815" s="416"/>
      <c r="AF815" s="416"/>
      <c r="AG815" s="416"/>
      <c r="AH815" s="416"/>
      <c r="AI815" s="416"/>
      <c r="AJ815" s="416"/>
      <c r="AK815" s="416"/>
      <c r="AL815" s="416"/>
      <c r="AM815" s="304"/>
    </row>
    <row r="816" spans="1:39" ht="34" outlineLevel="1">
      <c r="A816" s="523">
        <v>30</v>
      </c>
      <c r="B816" s="419" t="s">
        <v>114</v>
      </c>
      <c r="C816" s="289" t="s">
        <v>17</v>
      </c>
      <c r="D816" s="293"/>
      <c r="E816" s="293"/>
      <c r="F816" s="293"/>
      <c r="G816" s="293"/>
      <c r="H816" s="293"/>
      <c r="I816" s="293"/>
      <c r="J816" s="293"/>
      <c r="K816" s="293"/>
      <c r="L816" s="293"/>
      <c r="M816" s="293"/>
      <c r="N816" s="293">
        <v>12</v>
      </c>
      <c r="O816" s="293"/>
      <c r="P816" s="293"/>
      <c r="Q816" s="293"/>
      <c r="R816" s="293"/>
      <c r="S816" s="293"/>
      <c r="T816" s="293"/>
      <c r="U816" s="293"/>
      <c r="V816" s="293"/>
      <c r="W816" s="293"/>
      <c r="X816" s="293"/>
      <c r="Y816" s="417"/>
      <c r="Z816" s="401"/>
      <c r="AA816" s="401"/>
      <c r="AB816" s="401"/>
      <c r="AC816" s="401"/>
      <c r="AD816" s="401"/>
      <c r="AE816" s="401"/>
      <c r="AF816" s="406"/>
      <c r="AG816" s="406"/>
      <c r="AH816" s="406"/>
      <c r="AI816" s="406"/>
      <c r="AJ816" s="406"/>
      <c r="AK816" s="406"/>
      <c r="AL816" s="406"/>
      <c r="AM816" s="294">
        <f>SUM(Y816:AL816)</f>
        <v>0</v>
      </c>
    </row>
    <row r="817" spans="1:39" ht="16" outlineLevel="1">
      <c r="A817" s="523"/>
      <c r="B817" s="292" t="s">
        <v>296</v>
      </c>
      <c r="C817" s="289" t="s">
        <v>155</v>
      </c>
      <c r="D817" s="293"/>
      <c r="E817" s="293"/>
      <c r="F817" s="293"/>
      <c r="G817" s="293"/>
      <c r="H817" s="293"/>
      <c r="I817" s="293"/>
      <c r="J817" s="293"/>
      <c r="K817" s="293"/>
      <c r="L817" s="293"/>
      <c r="M817" s="293"/>
      <c r="N817" s="293">
        <f>N816</f>
        <v>12</v>
      </c>
      <c r="O817" s="293"/>
      <c r="P817" s="293"/>
      <c r="Q817" s="293"/>
      <c r="R817" s="293"/>
      <c r="S817" s="293"/>
      <c r="T817" s="293"/>
      <c r="U817" s="293"/>
      <c r="V817" s="293"/>
      <c r="W817" s="293"/>
      <c r="X817" s="293"/>
      <c r="Y817" s="402">
        <f>Y816</f>
        <v>0</v>
      </c>
      <c r="Z817" s="402">
        <f t="shared" ref="Z817" si="617">Z816</f>
        <v>0</v>
      </c>
      <c r="AA817" s="402">
        <f t="shared" ref="AA817" si="618">AA816</f>
        <v>0</v>
      </c>
      <c r="AB817" s="402">
        <f t="shared" ref="AB817" si="619">AB816</f>
        <v>0</v>
      </c>
      <c r="AC817" s="402">
        <f t="shared" ref="AC817" si="620">AC816</f>
        <v>0</v>
      </c>
      <c r="AD817" s="402">
        <f t="shared" ref="AD817" si="621">AD816</f>
        <v>0</v>
      </c>
      <c r="AE817" s="402">
        <f t="shared" ref="AE817" si="622">AE816</f>
        <v>0</v>
      </c>
      <c r="AF817" s="402">
        <f t="shared" ref="AF817" si="623">AF816</f>
        <v>0</v>
      </c>
      <c r="AG817" s="402">
        <f t="shared" ref="AG817" si="624">AG816</f>
        <v>0</v>
      </c>
      <c r="AH817" s="402">
        <f t="shared" ref="AH817" si="625">AH816</f>
        <v>0</v>
      </c>
      <c r="AI817" s="402">
        <f t="shared" ref="AI817" si="626">AI816</f>
        <v>0</v>
      </c>
      <c r="AJ817" s="402">
        <f t="shared" ref="AJ817" si="627">AJ816</f>
        <v>0</v>
      </c>
      <c r="AK817" s="402">
        <f t="shared" ref="AK817" si="628">AK816</f>
        <v>0</v>
      </c>
      <c r="AL817" s="402">
        <f t="shared" ref="AL817" si="629">AL816</f>
        <v>0</v>
      </c>
      <c r="AM817" s="304"/>
    </row>
    <row r="818" spans="1:39" ht="16" outlineLevel="1">
      <c r="A818" s="523"/>
      <c r="B818" s="292"/>
      <c r="C818" s="289"/>
      <c r="D818" s="289"/>
      <c r="E818" s="289"/>
      <c r="F818" s="289"/>
      <c r="G818" s="289"/>
      <c r="H818" s="289"/>
      <c r="I818" s="289"/>
      <c r="J818" s="289"/>
      <c r="K818" s="289"/>
      <c r="L818" s="289"/>
      <c r="M818" s="289"/>
      <c r="N818" s="289"/>
      <c r="O818" s="289"/>
      <c r="P818" s="289"/>
      <c r="Q818" s="289"/>
      <c r="R818" s="289"/>
      <c r="S818" s="289"/>
      <c r="T818" s="289"/>
      <c r="U818" s="289"/>
      <c r="V818" s="289"/>
      <c r="W818" s="289"/>
      <c r="X818" s="289"/>
      <c r="Y818" s="403"/>
      <c r="Z818" s="416"/>
      <c r="AA818" s="416"/>
      <c r="AB818" s="416"/>
      <c r="AC818" s="416"/>
      <c r="AD818" s="416"/>
      <c r="AE818" s="416"/>
      <c r="AF818" s="416"/>
      <c r="AG818" s="416"/>
      <c r="AH818" s="416"/>
      <c r="AI818" s="416"/>
      <c r="AJ818" s="416"/>
      <c r="AK818" s="416"/>
      <c r="AL818" s="416"/>
      <c r="AM818" s="304"/>
    </row>
    <row r="819" spans="1:39" ht="34" outlineLevel="1">
      <c r="A819" s="523">
        <v>31</v>
      </c>
      <c r="B819" s="419" t="s">
        <v>115</v>
      </c>
      <c r="C819" s="289" t="s">
        <v>17</v>
      </c>
      <c r="D819" s="293"/>
      <c r="E819" s="293"/>
      <c r="F819" s="293"/>
      <c r="G819" s="293"/>
      <c r="H819" s="293"/>
      <c r="I819" s="293"/>
      <c r="J819" s="293"/>
      <c r="K819" s="293"/>
      <c r="L819" s="293"/>
      <c r="M819" s="293"/>
      <c r="N819" s="293">
        <v>12</v>
      </c>
      <c r="O819" s="293"/>
      <c r="P819" s="293"/>
      <c r="Q819" s="293"/>
      <c r="R819" s="293"/>
      <c r="S819" s="293"/>
      <c r="T819" s="293"/>
      <c r="U819" s="293"/>
      <c r="V819" s="293"/>
      <c r="W819" s="293"/>
      <c r="X819" s="293"/>
      <c r="Y819" s="417"/>
      <c r="Z819" s="401"/>
      <c r="AA819" s="401"/>
      <c r="AB819" s="401"/>
      <c r="AC819" s="401"/>
      <c r="AD819" s="401"/>
      <c r="AE819" s="401"/>
      <c r="AF819" s="406"/>
      <c r="AG819" s="406"/>
      <c r="AH819" s="406"/>
      <c r="AI819" s="406"/>
      <c r="AJ819" s="406"/>
      <c r="AK819" s="406"/>
      <c r="AL819" s="406"/>
      <c r="AM819" s="294">
        <f>SUM(Y819:AL819)</f>
        <v>0</v>
      </c>
    </row>
    <row r="820" spans="1:39" ht="16" outlineLevel="1">
      <c r="A820" s="523"/>
      <c r="B820" s="292" t="s">
        <v>296</v>
      </c>
      <c r="C820" s="289" t="s">
        <v>155</v>
      </c>
      <c r="D820" s="293"/>
      <c r="E820" s="293"/>
      <c r="F820" s="293"/>
      <c r="G820" s="293"/>
      <c r="H820" s="293"/>
      <c r="I820" s="293"/>
      <c r="J820" s="293"/>
      <c r="K820" s="293"/>
      <c r="L820" s="293"/>
      <c r="M820" s="293"/>
      <c r="N820" s="293">
        <f>N819</f>
        <v>12</v>
      </c>
      <c r="O820" s="293"/>
      <c r="P820" s="293"/>
      <c r="Q820" s="293"/>
      <c r="R820" s="293"/>
      <c r="S820" s="293"/>
      <c r="T820" s="293"/>
      <c r="U820" s="293"/>
      <c r="V820" s="293"/>
      <c r="W820" s="293"/>
      <c r="X820" s="293"/>
      <c r="Y820" s="402">
        <f>Y819</f>
        <v>0</v>
      </c>
      <c r="Z820" s="402">
        <f t="shared" ref="Z820" si="630">Z819</f>
        <v>0</v>
      </c>
      <c r="AA820" s="402">
        <f t="shared" ref="AA820" si="631">AA819</f>
        <v>0</v>
      </c>
      <c r="AB820" s="402">
        <f t="shared" ref="AB820" si="632">AB819</f>
        <v>0</v>
      </c>
      <c r="AC820" s="402">
        <f t="shared" ref="AC820" si="633">AC819</f>
        <v>0</v>
      </c>
      <c r="AD820" s="402">
        <f t="shared" ref="AD820" si="634">AD819</f>
        <v>0</v>
      </c>
      <c r="AE820" s="402">
        <f t="shared" ref="AE820" si="635">AE819</f>
        <v>0</v>
      </c>
      <c r="AF820" s="402">
        <f t="shared" ref="AF820" si="636">AF819</f>
        <v>0</v>
      </c>
      <c r="AG820" s="402">
        <f t="shared" ref="AG820" si="637">AG819</f>
        <v>0</v>
      </c>
      <c r="AH820" s="402">
        <f t="shared" ref="AH820" si="638">AH819</f>
        <v>0</v>
      </c>
      <c r="AI820" s="402">
        <f t="shared" ref="AI820" si="639">AI819</f>
        <v>0</v>
      </c>
      <c r="AJ820" s="402">
        <f t="shared" ref="AJ820" si="640">AJ819</f>
        <v>0</v>
      </c>
      <c r="AK820" s="402">
        <f t="shared" ref="AK820" si="641">AK819</f>
        <v>0</v>
      </c>
      <c r="AL820" s="402">
        <f t="shared" ref="AL820" si="642">AL819</f>
        <v>0</v>
      </c>
      <c r="AM820" s="304"/>
    </row>
    <row r="821" spans="1:39" ht="16" outlineLevel="1">
      <c r="A821" s="523"/>
      <c r="B821" s="419"/>
      <c r="C821" s="289"/>
      <c r="D821" s="289"/>
      <c r="E821" s="289"/>
      <c r="F821" s="289"/>
      <c r="G821" s="289"/>
      <c r="H821" s="289"/>
      <c r="I821" s="289"/>
      <c r="J821" s="289"/>
      <c r="K821" s="289"/>
      <c r="L821" s="289"/>
      <c r="M821" s="289"/>
      <c r="N821" s="289"/>
      <c r="O821" s="289"/>
      <c r="P821" s="289"/>
      <c r="Q821" s="289"/>
      <c r="R821" s="289"/>
      <c r="S821" s="289"/>
      <c r="T821" s="289"/>
      <c r="U821" s="289"/>
      <c r="V821" s="289"/>
      <c r="W821" s="289"/>
      <c r="X821" s="289"/>
      <c r="Y821" s="403"/>
      <c r="Z821" s="416"/>
      <c r="AA821" s="416"/>
      <c r="AB821" s="416"/>
      <c r="AC821" s="416"/>
      <c r="AD821" s="416"/>
      <c r="AE821" s="416"/>
      <c r="AF821" s="416"/>
      <c r="AG821" s="416"/>
      <c r="AH821" s="416"/>
      <c r="AI821" s="416"/>
      <c r="AJ821" s="416"/>
      <c r="AK821" s="416"/>
      <c r="AL821" s="416"/>
      <c r="AM821" s="304"/>
    </row>
    <row r="822" spans="1:39" ht="17" outlineLevel="1">
      <c r="A822" s="523">
        <v>32</v>
      </c>
      <c r="B822" s="419" t="s">
        <v>116</v>
      </c>
      <c r="C822" s="289" t="s">
        <v>17</v>
      </c>
      <c r="D822" s="293"/>
      <c r="E822" s="293"/>
      <c r="F822" s="293"/>
      <c r="G822" s="293"/>
      <c r="H822" s="293"/>
      <c r="I822" s="293"/>
      <c r="J822" s="293"/>
      <c r="K822" s="293"/>
      <c r="L822" s="293"/>
      <c r="M822" s="293"/>
      <c r="N822" s="293">
        <v>12</v>
      </c>
      <c r="O822" s="293"/>
      <c r="P822" s="293"/>
      <c r="Q822" s="293"/>
      <c r="R822" s="293"/>
      <c r="S822" s="293"/>
      <c r="T822" s="293"/>
      <c r="U822" s="293"/>
      <c r="V822" s="293"/>
      <c r="W822" s="293"/>
      <c r="X822" s="293"/>
      <c r="Y822" s="417"/>
      <c r="Z822" s="401"/>
      <c r="AA822" s="401"/>
      <c r="AB822" s="401"/>
      <c r="AC822" s="401"/>
      <c r="AD822" s="401"/>
      <c r="AE822" s="401"/>
      <c r="AF822" s="406"/>
      <c r="AG822" s="406"/>
      <c r="AH822" s="406"/>
      <c r="AI822" s="406"/>
      <c r="AJ822" s="406"/>
      <c r="AK822" s="406"/>
      <c r="AL822" s="406"/>
      <c r="AM822" s="294">
        <f>SUM(Y822:AL822)</f>
        <v>0</v>
      </c>
    </row>
    <row r="823" spans="1:39" ht="16" outlineLevel="1">
      <c r="A823" s="523"/>
      <c r="B823" s="292" t="s">
        <v>296</v>
      </c>
      <c r="C823" s="289" t="s">
        <v>155</v>
      </c>
      <c r="D823" s="293"/>
      <c r="E823" s="293"/>
      <c r="F823" s="293"/>
      <c r="G823" s="293"/>
      <c r="H823" s="293"/>
      <c r="I823" s="293"/>
      <c r="J823" s="293"/>
      <c r="K823" s="293"/>
      <c r="L823" s="293"/>
      <c r="M823" s="293"/>
      <c r="N823" s="293">
        <f>N822</f>
        <v>12</v>
      </c>
      <c r="O823" s="293"/>
      <c r="P823" s="293"/>
      <c r="Q823" s="293"/>
      <c r="R823" s="293"/>
      <c r="S823" s="293"/>
      <c r="T823" s="293"/>
      <c r="U823" s="293"/>
      <c r="V823" s="293"/>
      <c r="W823" s="293"/>
      <c r="X823" s="293"/>
      <c r="Y823" s="402">
        <f>Y822</f>
        <v>0</v>
      </c>
      <c r="Z823" s="402">
        <f t="shared" ref="Z823" si="643">Z822</f>
        <v>0</v>
      </c>
      <c r="AA823" s="402">
        <f t="shared" ref="AA823" si="644">AA822</f>
        <v>0</v>
      </c>
      <c r="AB823" s="402">
        <f t="shared" ref="AB823" si="645">AB822</f>
        <v>0</v>
      </c>
      <c r="AC823" s="402">
        <f t="shared" ref="AC823" si="646">AC822</f>
        <v>0</v>
      </c>
      <c r="AD823" s="402">
        <f t="shared" ref="AD823" si="647">AD822</f>
        <v>0</v>
      </c>
      <c r="AE823" s="402">
        <f t="shared" ref="AE823" si="648">AE822</f>
        <v>0</v>
      </c>
      <c r="AF823" s="402">
        <f t="shared" ref="AF823" si="649">AF822</f>
        <v>0</v>
      </c>
      <c r="AG823" s="402">
        <f t="shared" ref="AG823" si="650">AG822</f>
        <v>0</v>
      </c>
      <c r="AH823" s="402">
        <f t="shared" ref="AH823" si="651">AH822</f>
        <v>0</v>
      </c>
      <c r="AI823" s="402">
        <f t="shared" ref="AI823" si="652">AI822</f>
        <v>0</v>
      </c>
      <c r="AJ823" s="402">
        <f t="shared" ref="AJ823" si="653">AJ822</f>
        <v>0</v>
      </c>
      <c r="AK823" s="402">
        <f t="shared" ref="AK823" si="654">AK822</f>
        <v>0</v>
      </c>
      <c r="AL823" s="402">
        <f t="shared" ref="AL823" si="655">AL822</f>
        <v>0</v>
      </c>
      <c r="AM823" s="304"/>
    </row>
    <row r="824" spans="1:39" ht="16" outlineLevel="1">
      <c r="A824" s="523"/>
      <c r="B824" s="419"/>
      <c r="C824" s="289"/>
      <c r="D824" s="289"/>
      <c r="E824" s="289"/>
      <c r="F824" s="289"/>
      <c r="G824" s="289"/>
      <c r="H824" s="289"/>
      <c r="I824" s="289"/>
      <c r="J824" s="289"/>
      <c r="K824" s="289"/>
      <c r="L824" s="289"/>
      <c r="M824" s="289"/>
      <c r="N824" s="289"/>
      <c r="O824" s="289"/>
      <c r="P824" s="289"/>
      <c r="Q824" s="289"/>
      <c r="R824" s="289"/>
      <c r="S824" s="289"/>
      <c r="T824" s="289"/>
      <c r="U824" s="289"/>
      <c r="V824" s="289"/>
      <c r="W824" s="289"/>
      <c r="X824" s="289"/>
      <c r="Y824" s="403"/>
      <c r="Z824" s="416"/>
      <c r="AA824" s="416"/>
      <c r="AB824" s="416"/>
      <c r="AC824" s="416"/>
      <c r="AD824" s="416"/>
      <c r="AE824" s="416"/>
      <c r="AF824" s="416"/>
      <c r="AG824" s="416"/>
      <c r="AH824" s="416"/>
      <c r="AI824" s="416"/>
      <c r="AJ824" s="416"/>
      <c r="AK824" s="416"/>
      <c r="AL824" s="416"/>
      <c r="AM824" s="304"/>
    </row>
    <row r="825" spans="1:39" ht="16" outlineLevel="1">
      <c r="A825" s="523"/>
      <c r="B825" s="286" t="s">
        <v>481</v>
      </c>
      <c r="C825" s="289"/>
      <c r="D825" s="289"/>
      <c r="E825" s="289"/>
      <c r="F825" s="289"/>
      <c r="G825" s="289"/>
      <c r="H825" s="289"/>
      <c r="I825" s="289"/>
      <c r="J825" s="289"/>
      <c r="K825" s="289"/>
      <c r="L825" s="289"/>
      <c r="M825" s="289"/>
      <c r="N825" s="289"/>
      <c r="O825" s="289"/>
      <c r="P825" s="289"/>
      <c r="Q825" s="289"/>
      <c r="R825" s="289"/>
      <c r="S825" s="289"/>
      <c r="T825" s="289"/>
      <c r="U825" s="289"/>
      <c r="V825" s="289"/>
      <c r="W825" s="289"/>
      <c r="X825" s="289"/>
      <c r="Y825" s="403"/>
      <c r="Z825" s="416"/>
      <c r="AA825" s="416"/>
      <c r="AB825" s="416"/>
      <c r="AC825" s="416"/>
      <c r="AD825" s="416"/>
      <c r="AE825" s="416"/>
      <c r="AF825" s="416"/>
      <c r="AG825" s="416"/>
      <c r="AH825" s="416"/>
      <c r="AI825" s="416"/>
      <c r="AJ825" s="416"/>
      <c r="AK825" s="416"/>
      <c r="AL825" s="416"/>
      <c r="AM825" s="304"/>
    </row>
    <row r="826" spans="1:39" ht="17" outlineLevel="1">
      <c r="A826" s="523">
        <v>33</v>
      </c>
      <c r="B826" s="419" t="s">
        <v>117</v>
      </c>
      <c r="C826" s="289" t="s">
        <v>17</v>
      </c>
      <c r="D826" s="293"/>
      <c r="E826" s="293"/>
      <c r="F826" s="293"/>
      <c r="G826" s="293"/>
      <c r="H826" s="293"/>
      <c r="I826" s="293"/>
      <c r="J826" s="293"/>
      <c r="K826" s="293"/>
      <c r="L826" s="293"/>
      <c r="M826" s="293"/>
      <c r="N826" s="293">
        <v>0</v>
      </c>
      <c r="O826" s="293"/>
      <c r="P826" s="293"/>
      <c r="Q826" s="293"/>
      <c r="R826" s="293"/>
      <c r="S826" s="293"/>
      <c r="T826" s="293"/>
      <c r="U826" s="293"/>
      <c r="V826" s="293"/>
      <c r="W826" s="293"/>
      <c r="X826" s="293"/>
      <c r="Y826" s="417"/>
      <c r="Z826" s="401"/>
      <c r="AA826" s="401"/>
      <c r="AB826" s="401"/>
      <c r="AC826" s="401"/>
      <c r="AD826" s="401"/>
      <c r="AE826" s="401"/>
      <c r="AF826" s="406"/>
      <c r="AG826" s="406"/>
      <c r="AH826" s="406"/>
      <c r="AI826" s="406"/>
      <c r="AJ826" s="406"/>
      <c r="AK826" s="406"/>
      <c r="AL826" s="406"/>
      <c r="AM826" s="294">
        <f>SUM(Y826:AL826)</f>
        <v>0</v>
      </c>
    </row>
    <row r="827" spans="1:39" ht="16" outlineLevel="1">
      <c r="A827" s="523"/>
      <c r="B827" s="292" t="s">
        <v>296</v>
      </c>
      <c r="C827" s="289" t="s">
        <v>155</v>
      </c>
      <c r="D827" s="293"/>
      <c r="E827" s="293"/>
      <c r="F827" s="293"/>
      <c r="G827" s="293"/>
      <c r="H827" s="293"/>
      <c r="I827" s="293"/>
      <c r="J827" s="293"/>
      <c r="K827" s="293"/>
      <c r="L827" s="293"/>
      <c r="M827" s="293"/>
      <c r="N827" s="293">
        <f>N826</f>
        <v>0</v>
      </c>
      <c r="O827" s="293"/>
      <c r="P827" s="293"/>
      <c r="Q827" s="293"/>
      <c r="R827" s="293"/>
      <c r="S827" s="293"/>
      <c r="T827" s="293"/>
      <c r="U827" s="293"/>
      <c r="V827" s="293"/>
      <c r="W827" s="293"/>
      <c r="X827" s="293"/>
      <c r="Y827" s="402">
        <f>Y826</f>
        <v>0</v>
      </c>
      <c r="Z827" s="402">
        <f t="shared" ref="Z827" si="656">Z826</f>
        <v>0</v>
      </c>
      <c r="AA827" s="402">
        <f t="shared" ref="AA827" si="657">AA826</f>
        <v>0</v>
      </c>
      <c r="AB827" s="402">
        <f t="shared" ref="AB827" si="658">AB826</f>
        <v>0</v>
      </c>
      <c r="AC827" s="402">
        <f t="shared" ref="AC827" si="659">AC826</f>
        <v>0</v>
      </c>
      <c r="AD827" s="402">
        <f t="shared" ref="AD827" si="660">AD826</f>
        <v>0</v>
      </c>
      <c r="AE827" s="402">
        <f t="shared" ref="AE827" si="661">AE826</f>
        <v>0</v>
      </c>
      <c r="AF827" s="402">
        <f t="shared" ref="AF827" si="662">AF826</f>
        <v>0</v>
      </c>
      <c r="AG827" s="402">
        <f t="shared" ref="AG827" si="663">AG826</f>
        <v>0</v>
      </c>
      <c r="AH827" s="402">
        <f t="shared" ref="AH827" si="664">AH826</f>
        <v>0</v>
      </c>
      <c r="AI827" s="402">
        <f t="shared" ref="AI827" si="665">AI826</f>
        <v>0</v>
      </c>
      <c r="AJ827" s="402">
        <f t="shared" ref="AJ827" si="666">AJ826</f>
        <v>0</v>
      </c>
      <c r="AK827" s="402">
        <f t="shared" ref="AK827" si="667">AK826</f>
        <v>0</v>
      </c>
      <c r="AL827" s="402">
        <f t="shared" ref="AL827" si="668">AL826</f>
        <v>0</v>
      </c>
      <c r="AM827" s="304"/>
    </row>
    <row r="828" spans="1:39" ht="16" outlineLevel="1">
      <c r="A828" s="523"/>
      <c r="B828" s="419"/>
      <c r="C828" s="289"/>
      <c r="D828" s="289"/>
      <c r="E828" s="289"/>
      <c r="F828" s="289"/>
      <c r="G828" s="289"/>
      <c r="H828" s="289"/>
      <c r="I828" s="289"/>
      <c r="J828" s="289"/>
      <c r="K828" s="289"/>
      <c r="L828" s="289"/>
      <c r="M828" s="289"/>
      <c r="N828" s="289"/>
      <c r="O828" s="289"/>
      <c r="P828" s="289"/>
      <c r="Q828" s="289"/>
      <c r="R828" s="289"/>
      <c r="S828" s="289"/>
      <c r="T828" s="289"/>
      <c r="U828" s="289"/>
      <c r="V828" s="289"/>
      <c r="W828" s="289"/>
      <c r="X828" s="289"/>
      <c r="Y828" s="403"/>
      <c r="Z828" s="416"/>
      <c r="AA828" s="416"/>
      <c r="AB828" s="416"/>
      <c r="AC828" s="416"/>
      <c r="AD828" s="416"/>
      <c r="AE828" s="416"/>
      <c r="AF828" s="416"/>
      <c r="AG828" s="416"/>
      <c r="AH828" s="416"/>
      <c r="AI828" s="416"/>
      <c r="AJ828" s="416"/>
      <c r="AK828" s="416"/>
      <c r="AL828" s="416"/>
      <c r="AM828" s="304"/>
    </row>
    <row r="829" spans="1:39" ht="17" outlineLevel="1">
      <c r="A829" s="523">
        <v>34</v>
      </c>
      <c r="B829" s="419" t="s">
        <v>118</v>
      </c>
      <c r="C829" s="289" t="s">
        <v>17</v>
      </c>
      <c r="D829" s="293"/>
      <c r="E829" s="293"/>
      <c r="F829" s="293"/>
      <c r="G829" s="293"/>
      <c r="H829" s="293"/>
      <c r="I829" s="293"/>
      <c r="J829" s="293"/>
      <c r="K829" s="293"/>
      <c r="L829" s="293"/>
      <c r="M829" s="293"/>
      <c r="N829" s="293">
        <v>0</v>
      </c>
      <c r="O829" s="293"/>
      <c r="P829" s="293"/>
      <c r="Q829" s="293"/>
      <c r="R829" s="293"/>
      <c r="S829" s="293"/>
      <c r="T829" s="293"/>
      <c r="U829" s="293"/>
      <c r="V829" s="293"/>
      <c r="W829" s="293"/>
      <c r="X829" s="293"/>
      <c r="Y829" s="417"/>
      <c r="Z829" s="401"/>
      <c r="AA829" s="401"/>
      <c r="AB829" s="401"/>
      <c r="AC829" s="401"/>
      <c r="AD829" s="401"/>
      <c r="AE829" s="401"/>
      <c r="AF829" s="406"/>
      <c r="AG829" s="406"/>
      <c r="AH829" s="406"/>
      <c r="AI829" s="406"/>
      <c r="AJ829" s="406"/>
      <c r="AK829" s="406"/>
      <c r="AL829" s="406"/>
      <c r="AM829" s="294">
        <f>SUM(Y829:AL829)</f>
        <v>0</v>
      </c>
    </row>
    <row r="830" spans="1:39" ht="16" outlineLevel="1">
      <c r="A830" s="523"/>
      <c r="B830" s="292" t="s">
        <v>296</v>
      </c>
      <c r="C830" s="289" t="s">
        <v>155</v>
      </c>
      <c r="D830" s="293"/>
      <c r="E830" s="293"/>
      <c r="F830" s="293"/>
      <c r="G830" s="293"/>
      <c r="H830" s="293"/>
      <c r="I830" s="293"/>
      <c r="J830" s="293"/>
      <c r="K830" s="293"/>
      <c r="L830" s="293"/>
      <c r="M830" s="293"/>
      <c r="N830" s="293">
        <f>N829</f>
        <v>0</v>
      </c>
      <c r="O830" s="293"/>
      <c r="P830" s="293"/>
      <c r="Q830" s="293"/>
      <c r="R830" s="293"/>
      <c r="S830" s="293"/>
      <c r="T830" s="293"/>
      <c r="U830" s="293"/>
      <c r="V830" s="293"/>
      <c r="W830" s="293"/>
      <c r="X830" s="293"/>
      <c r="Y830" s="402">
        <f>Y829</f>
        <v>0</v>
      </c>
      <c r="Z830" s="402">
        <f t="shared" ref="Z830" si="669">Z829</f>
        <v>0</v>
      </c>
      <c r="AA830" s="402">
        <f t="shared" ref="AA830" si="670">AA829</f>
        <v>0</v>
      </c>
      <c r="AB830" s="402">
        <f t="shared" ref="AB830" si="671">AB829</f>
        <v>0</v>
      </c>
      <c r="AC830" s="402">
        <f t="shared" ref="AC830" si="672">AC829</f>
        <v>0</v>
      </c>
      <c r="AD830" s="402">
        <f t="shared" ref="AD830" si="673">AD829</f>
        <v>0</v>
      </c>
      <c r="AE830" s="402">
        <f t="shared" ref="AE830" si="674">AE829</f>
        <v>0</v>
      </c>
      <c r="AF830" s="402">
        <f t="shared" ref="AF830" si="675">AF829</f>
        <v>0</v>
      </c>
      <c r="AG830" s="402">
        <f t="shared" ref="AG830" si="676">AG829</f>
        <v>0</v>
      </c>
      <c r="AH830" s="402">
        <f t="shared" ref="AH830" si="677">AH829</f>
        <v>0</v>
      </c>
      <c r="AI830" s="402">
        <f t="shared" ref="AI830" si="678">AI829</f>
        <v>0</v>
      </c>
      <c r="AJ830" s="402">
        <f t="shared" ref="AJ830" si="679">AJ829</f>
        <v>0</v>
      </c>
      <c r="AK830" s="402">
        <f t="shared" ref="AK830" si="680">AK829</f>
        <v>0</v>
      </c>
      <c r="AL830" s="402">
        <f t="shared" ref="AL830" si="681">AL829</f>
        <v>0</v>
      </c>
      <c r="AM830" s="304"/>
    </row>
    <row r="831" spans="1:39" ht="16" outlineLevel="1">
      <c r="A831" s="523"/>
      <c r="B831" s="419"/>
      <c r="C831" s="289"/>
      <c r="D831" s="289"/>
      <c r="E831" s="289"/>
      <c r="F831" s="289"/>
      <c r="G831" s="289"/>
      <c r="H831" s="289"/>
      <c r="I831" s="289"/>
      <c r="J831" s="289"/>
      <c r="K831" s="289"/>
      <c r="L831" s="289"/>
      <c r="M831" s="289"/>
      <c r="N831" s="289"/>
      <c r="O831" s="289"/>
      <c r="P831" s="289"/>
      <c r="Q831" s="289"/>
      <c r="R831" s="289"/>
      <c r="S831" s="289"/>
      <c r="T831" s="289"/>
      <c r="U831" s="289"/>
      <c r="V831" s="289"/>
      <c r="W831" s="289"/>
      <c r="X831" s="289"/>
      <c r="Y831" s="403"/>
      <c r="Z831" s="416"/>
      <c r="AA831" s="416"/>
      <c r="AB831" s="416"/>
      <c r="AC831" s="416"/>
      <c r="AD831" s="416"/>
      <c r="AE831" s="416"/>
      <c r="AF831" s="416"/>
      <c r="AG831" s="416"/>
      <c r="AH831" s="416"/>
      <c r="AI831" s="416"/>
      <c r="AJ831" s="416"/>
      <c r="AK831" s="416"/>
      <c r="AL831" s="416"/>
      <c r="AM831" s="304"/>
    </row>
    <row r="832" spans="1:39" ht="17" outlineLevel="1">
      <c r="A832" s="523">
        <v>35</v>
      </c>
      <c r="B832" s="419" t="s">
        <v>119</v>
      </c>
      <c r="C832" s="289" t="s">
        <v>17</v>
      </c>
      <c r="D832" s="293"/>
      <c r="E832" s="293"/>
      <c r="F832" s="293"/>
      <c r="G832" s="293"/>
      <c r="H832" s="293"/>
      <c r="I832" s="293"/>
      <c r="J832" s="293"/>
      <c r="K832" s="293"/>
      <c r="L832" s="293"/>
      <c r="M832" s="293"/>
      <c r="N832" s="293">
        <v>0</v>
      </c>
      <c r="O832" s="293"/>
      <c r="P832" s="293"/>
      <c r="Q832" s="293"/>
      <c r="R832" s="293"/>
      <c r="S832" s="293"/>
      <c r="T832" s="293"/>
      <c r="U832" s="293"/>
      <c r="V832" s="293"/>
      <c r="W832" s="293"/>
      <c r="X832" s="293"/>
      <c r="Y832" s="417"/>
      <c r="Z832" s="401"/>
      <c r="AA832" s="401"/>
      <c r="AB832" s="401"/>
      <c r="AC832" s="401"/>
      <c r="AD832" s="401"/>
      <c r="AE832" s="401"/>
      <c r="AF832" s="406"/>
      <c r="AG832" s="406"/>
      <c r="AH832" s="406"/>
      <c r="AI832" s="406"/>
      <c r="AJ832" s="406"/>
      <c r="AK832" s="406"/>
      <c r="AL832" s="406"/>
      <c r="AM832" s="294">
        <f>SUM(Y832:AL832)</f>
        <v>0</v>
      </c>
    </row>
    <row r="833" spans="1:40" ht="16" outlineLevel="1">
      <c r="A833" s="523"/>
      <c r="B833" s="292" t="s">
        <v>296</v>
      </c>
      <c r="C833" s="289" t="s">
        <v>155</v>
      </c>
      <c r="D833" s="293"/>
      <c r="E833" s="293"/>
      <c r="F833" s="293"/>
      <c r="G833" s="293"/>
      <c r="H833" s="293"/>
      <c r="I833" s="293"/>
      <c r="J833" s="293"/>
      <c r="K833" s="293"/>
      <c r="L833" s="293"/>
      <c r="M833" s="293"/>
      <c r="N833" s="293">
        <f>N832</f>
        <v>0</v>
      </c>
      <c r="O833" s="293"/>
      <c r="P833" s="293"/>
      <c r="Q833" s="293"/>
      <c r="R833" s="293"/>
      <c r="S833" s="293"/>
      <c r="T833" s="293"/>
      <c r="U833" s="293"/>
      <c r="V833" s="293"/>
      <c r="W833" s="293"/>
      <c r="X833" s="293"/>
      <c r="Y833" s="402">
        <f>Y832</f>
        <v>0</v>
      </c>
      <c r="Z833" s="402">
        <f t="shared" ref="Z833" si="682">Z832</f>
        <v>0</v>
      </c>
      <c r="AA833" s="402">
        <f t="shared" ref="AA833" si="683">AA832</f>
        <v>0</v>
      </c>
      <c r="AB833" s="402">
        <f t="shared" ref="AB833" si="684">AB832</f>
        <v>0</v>
      </c>
      <c r="AC833" s="402">
        <f t="shared" ref="AC833" si="685">AC832</f>
        <v>0</v>
      </c>
      <c r="AD833" s="402">
        <f t="shared" ref="AD833" si="686">AD832</f>
        <v>0</v>
      </c>
      <c r="AE833" s="402">
        <f t="shared" ref="AE833" si="687">AE832</f>
        <v>0</v>
      </c>
      <c r="AF833" s="402">
        <f t="shared" ref="AF833" si="688">AF832</f>
        <v>0</v>
      </c>
      <c r="AG833" s="402">
        <f t="shared" ref="AG833" si="689">AG832</f>
        <v>0</v>
      </c>
      <c r="AH833" s="402">
        <f t="shared" ref="AH833" si="690">AH832</f>
        <v>0</v>
      </c>
      <c r="AI833" s="402">
        <f t="shared" ref="AI833" si="691">AI832</f>
        <v>0</v>
      </c>
      <c r="AJ833" s="402">
        <f t="shared" ref="AJ833" si="692">AJ832</f>
        <v>0</v>
      </c>
      <c r="AK833" s="402">
        <f t="shared" ref="AK833" si="693">AK832</f>
        <v>0</v>
      </c>
      <c r="AL833" s="402">
        <f t="shared" ref="AL833" si="694">AL832</f>
        <v>0</v>
      </c>
      <c r="AM833" s="304"/>
    </row>
    <row r="834" spans="1:40" ht="16" outlineLevel="1">
      <c r="A834" s="523"/>
      <c r="B834" s="422"/>
      <c r="C834" s="289"/>
      <c r="D834" s="289"/>
      <c r="E834" s="289"/>
      <c r="F834" s="289"/>
      <c r="G834" s="289"/>
      <c r="H834" s="289"/>
      <c r="I834" s="289"/>
      <c r="J834" s="289"/>
      <c r="K834" s="289"/>
      <c r="L834" s="289"/>
      <c r="M834" s="289"/>
      <c r="N834" s="289"/>
      <c r="O834" s="289"/>
      <c r="P834" s="289"/>
      <c r="Q834" s="289"/>
      <c r="R834" s="289"/>
      <c r="S834" s="289"/>
      <c r="T834" s="289"/>
      <c r="U834" s="289"/>
      <c r="V834" s="289"/>
      <c r="W834" s="289"/>
      <c r="X834" s="289"/>
      <c r="Y834" s="403"/>
      <c r="Z834" s="416"/>
      <c r="AA834" s="416"/>
      <c r="AB834" s="416"/>
      <c r="AC834" s="416"/>
      <c r="AD834" s="416"/>
      <c r="AE834" s="416"/>
      <c r="AF834" s="416"/>
      <c r="AG834" s="416"/>
      <c r="AH834" s="416"/>
      <c r="AI834" s="416"/>
      <c r="AJ834" s="416"/>
      <c r="AK834" s="416"/>
      <c r="AL834" s="416"/>
      <c r="AM834" s="304"/>
    </row>
    <row r="835" spans="1:40" ht="16" outlineLevel="1">
      <c r="A835" s="523"/>
      <c r="B835" s="286" t="s">
        <v>482</v>
      </c>
      <c r="C835" s="289"/>
      <c r="D835" s="289"/>
      <c r="E835" s="289"/>
      <c r="F835" s="289"/>
      <c r="G835" s="289"/>
      <c r="H835" s="289"/>
      <c r="I835" s="289"/>
      <c r="J835" s="289"/>
      <c r="K835" s="289"/>
      <c r="L835" s="289"/>
      <c r="M835" s="289"/>
      <c r="N835" s="289"/>
      <c r="O835" s="289"/>
      <c r="P835" s="289"/>
      <c r="Q835" s="289"/>
      <c r="R835" s="289"/>
      <c r="S835" s="289"/>
      <c r="T835" s="289"/>
      <c r="U835" s="289"/>
      <c r="V835" s="289"/>
      <c r="W835" s="289"/>
      <c r="X835" s="289"/>
      <c r="Y835" s="403"/>
      <c r="Z835" s="416"/>
      <c r="AA835" s="416"/>
      <c r="AB835" s="416"/>
      <c r="AC835" s="416"/>
      <c r="AD835" s="416"/>
      <c r="AE835" s="416"/>
      <c r="AF835" s="416"/>
      <c r="AG835" s="416"/>
      <c r="AH835" s="416"/>
      <c r="AI835" s="416"/>
      <c r="AJ835" s="416"/>
      <c r="AK835" s="416"/>
      <c r="AL835" s="416"/>
      <c r="AM835" s="304"/>
    </row>
    <row r="836" spans="1:40" ht="51">
      <c r="A836" s="523">
        <v>36</v>
      </c>
      <c r="B836" s="419" t="s">
        <v>120</v>
      </c>
      <c r="C836" s="289" t="s">
        <v>17</v>
      </c>
      <c r="D836" s="293"/>
      <c r="E836" s="293"/>
      <c r="F836" s="293"/>
      <c r="G836" s="293"/>
      <c r="H836" s="293"/>
      <c r="I836" s="293"/>
      <c r="J836" s="293"/>
      <c r="K836" s="293"/>
      <c r="L836" s="293"/>
      <c r="M836" s="293"/>
      <c r="N836" s="293">
        <v>12</v>
      </c>
      <c r="O836" s="293"/>
      <c r="P836" s="293"/>
      <c r="Q836" s="293"/>
      <c r="R836" s="293"/>
      <c r="S836" s="293"/>
      <c r="T836" s="293"/>
      <c r="U836" s="293"/>
      <c r="V836" s="293"/>
      <c r="W836" s="293"/>
      <c r="X836" s="293"/>
      <c r="Y836" s="417"/>
      <c r="Z836" s="401"/>
      <c r="AA836" s="401"/>
      <c r="AB836" s="401"/>
      <c r="AC836" s="401"/>
      <c r="AD836" s="401"/>
      <c r="AE836" s="401"/>
      <c r="AF836" s="406"/>
      <c r="AG836" s="406"/>
      <c r="AH836" s="406"/>
      <c r="AI836" s="406"/>
      <c r="AJ836" s="406"/>
      <c r="AK836" s="406"/>
      <c r="AL836" s="406"/>
      <c r="AM836" s="294">
        <f>SUM(Y836:AL836)</f>
        <v>0</v>
      </c>
    </row>
    <row r="837" spans="1:40" ht="16">
      <c r="A837" s="523"/>
      <c r="B837" s="292" t="s">
        <v>296</v>
      </c>
      <c r="C837" s="289" t="s">
        <v>155</v>
      </c>
      <c r="D837" s="293"/>
      <c r="E837" s="293"/>
      <c r="F837" s="293"/>
      <c r="G837" s="293"/>
      <c r="H837" s="293"/>
      <c r="I837" s="293"/>
      <c r="J837" s="293"/>
      <c r="K837" s="293"/>
      <c r="L837" s="293"/>
      <c r="M837" s="293"/>
      <c r="N837" s="293">
        <f>N836</f>
        <v>12</v>
      </c>
      <c r="O837" s="293"/>
      <c r="P837" s="293"/>
      <c r="Q837" s="293"/>
      <c r="R837" s="293"/>
      <c r="S837" s="293"/>
      <c r="T837" s="293"/>
      <c r="U837" s="293"/>
      <c r="V837" s="293"/>
      <c r="W837" s="293"/>
      <c r="X837" s="293"/>
      <c r="Y837" s="402">
        <f>Y836</f>
        <v>0</v>
      </c>
      <c r="Z837" s="402">
        <f t="shared" ref="Z837" si="695">Z836</f>
        <v>0</v>
      </c>
      <c r="AA837" s="402">
        <f t="shared" ref="AA837" si="696">AA836</f>
        <v>0</v>
      </c>
      <c r="AB837" s="402">
        <f t="shared" ref="AB837" si="697">AB836</f>
        <v>0</v>
      </c>
      <c r="AC837" s="402">
        <f t="shared" ref="AC837" si="698">AC836</f>
        <v>0</v>
      </c>
      <c r="AD837" s="402">
        <f t="shared" ref="AD837" si="699">AD836</f>
        <v>0</v>
      </c>
      <c r="AE837" s="402">
        <f t="shared" ref="AE837" si="700">AE836</f>
        <v>0</v>
      </c>
      <c r="AF837" s="402">
        <f t="shared" ref="AF837" si="701">AF836</f>
        <v>0</v>
      </c>
      <c r="AG837" s="402">
        <f t="shared" ref="AG837" si="702">AG836</f>
        <v>0</v>
      </c>
      <c r="AH837" s="402">
        <f t="shared" ref="AH837" si="703">AH836</f>
        <v>0</v>
      </c>
      <c r="AI837" s="402">
        <f t="shared" ref="AI837" si="704">AI836</f>
        <v>0</v>
      </c>
      <c r="AJ837" s="402">
        <f t="shared" ref="AJ837" si="705">AJ836</f>
        <v>0</v>
      </c>
      <c r="AK837" s="402">
        <f t="shared" ref="AK837" si="706">AK836</f>
        <v>0</v>
      </c>
      <c r="AL837" s="402">
        <f t="shared" ref="AL837" si="707">AL836</f>
        <v>0</v>
      </c>
      <c r="AM837" s="304"/>
    </row>
    <row r="838" spans="1:40" ht="16">
      <c r="A838" s="523"/>
      <c r="B838" s="419"/>
      <c r="C838" s="289"/>
      <c r="D838" s="289"/>
      <c r="E838" s="289"/>
      <c r="F838" s="289"/>
      <c r="G838" s="289"/>
      <c r="H838" s="289"/>
      <c r="I838" s="289"/>
      <c r="J838" s="289"/>
      <c r="K838" s="289"/>
      <c r="L838" s="289"/>
      <c r="M838" s="289"/>
      <c r="N838" s="289"/>
      <c r="O838" s="289"/>
      <c r="P838" s="289"/>
      <c r="Q838" s="289"/>
      <c r="R838" s="289"/>
      <c r="S838" s="289"/>
      <c r="T838" s="289"/>
      <c r="U838" s="289"/>
      <c r="V838" s="289"/>
      <c r="W838" s="289"/>
      <c r="X838" s="289"/>
      <c r="Y838" s="403"/>
      <c r="Z838" s="416"/>
      <c r="AA838" s="416"/>
      <c r="AB838" s="416"/>
      <c r="AC838" s="416"/>
      <c r="AD838" s="416"/>
      <c r="AE838" s="416"/>
      <c r="AF838" s="416"/>
      <c r="AG838" s="416"/>
      <c r="AH838" s="416"/>
      <c r="AI838" s="416"/>
      <c r="AJ838" s="416"/>
      <c r="AK838" s="416"/>
      <c r="AL838" s="416"/>
      <c r="AM838" s="304"/>
    </row>
    <row r="839" spans="1:40" ht="17">
      <c r="A839" s="523">
        <v>37</v>
      </c>
      <c r="B839" s="419" t="s">
        <v>121</v>
      </c>
      <c r="C839" s="289" t="s">
        <v>17</v>
      </c>
      <c r="D839" s="293"/>
      <c r="E839" s="293"/>
      <c r="F839" s="293"/>
      <c r="G839" s="293"/>
      <c r="H839" s="293"/>
      <c r="I839" s="293"/>
      <c r="J839" s="293"/>
      <c r="K839" s="293"/>
      <c r="L839" s="293"/>
      <c r="M839" s="293"/>
      <c r="N839" s="293">
        <v>12</v>
      </c>
      <c r="O839" s="293"/>
      <c r="P839" s="293"/>
      <c r="Q839" s="293"/>
      <c r="R839" s="293"/>
      <c r="S839" s="293"/>
      <c r="T839" s="293"/>
      <c r="U839" s="293"/>
      <c r="V839" s="293"/>
      <c r="W839" s="293"/>
      <c r="X839" s="293"/>
      <c r="Y839" s="417"/>
      <c r="Z839" s="401"/>
      <c r="AA839" s="401"/>
      <c r="AB839" s="401"/>
      <c r="AC839" s="401"/>
      <c r="AD839" s="401"/>
      <c r="AE839" s="401"/>
      <c r="AF839" s="406"/>
      <c r="AG839" s="406"/>
      <c r="AH839" s="406"/>
      <c r="AI839" s="406"/>
      <c r="AJ839" s="406"/>
      <c r="AK839" s="406"/>
      <c r="AL839" s="406"/>
      <c r="AM839" s="294">
        <f>SUM(Y839:AL839)</f>
        <v>0</v>
      </c>
      <c r="AN839" s="434"/>
    </row>
    <row r="840" spans="1:40" ht="16">
      <c r="A840" s="523"/>
      <c r="B840" s="292" t="s">
        <v>296</v>
      </c>
      <c r="C840" s="289" t="s">
        <v>155</v>
      </c>
      <c r="D840" s="293"/>
      <c r="E840" s="293"/>
      <c r="F840" s="293"/>
      <c r="G840" s="293"/>
      <c r="H840" s="293"/>
      <c r="I840" s="293"/>
      <c r="J840" s="293"/>
      <c r="K840" s="293"/>
      <c r="L840" s="293"/>
      <c r="M840" s="293"/>
      <c r="N840" s="293">
        <f>N839</f>
        <v>12</v>
      </c>
      <c r="O840" s="293"/>
      <c r="P840" s="293"/>
      <c r="Q840" s="293"/>
      <c r="R840" s="293"/>
      <c r="S840" s="293"/>
      <c r="T840" s="293"/>
      <c r="U840" s="293"/>
      <c r="V840" s="293"/>
      <c r="W840" s="293"/>
      <c r="X840" s="293"/>
      <c r="Y840" s="402">
        <f>Y839</f>
        <v>0</v>
      </c>
      <c r="Z840" s="402">
        <f t="shared" ref="Z840" si="708">Z839</f>
        <v>0</v>
      </c>
      <c r="AA840" s="402">
        <f t="shared" ref="AA840" si="709">AA839</f>
        <v>0</v>
      </c>
      <c r="AB840" s="402">
        <f t="shared" ref="AB840" si="710">AB839</f>
        <v>0</v>
      </c>
      <c r="AC840" s="402">
        <f t="shared" ref="AC840" si="711">AC839</f>
        <v>0</v>
      </c>
      <c r="AD840" s="402">
        <f t="shared" ref="AD840" si="712">AD839</f>
        <v>0</v>
      </c>
      <c r="AE840" s="402">
        <f t="shared" ref="AE840" si="713">AE839</f>
        <v>0</v>
      </c>
      <c r="AF840" s="402">
        <f t="shared" ref="AF840" si="714">AF839</f>
        <v>0</v>
      </c>
      <c r="AG840" s="402">
        <f t="shared" ref="AG840" si="715">AG839</f>
        <v>0</v>
      </c>
      <c r="AH840" s="402">
        <f t="shared" ref="AH840" si="716">AH839</f>
        <v>0</v>
      </c>
      <c r="AI840" s="402">
        <f t="shared" ref="AI840" si="717">AI839</f>
        <v>0</v>
      </c>
      <c r="AJ840" s="402">
        <f t="shared" ref="AJ840" si="718">AJ839</f>
        <v>0</v>
      </c>
      <c r="AK840" s="402">
        <f t="shared" ref="AK840" si="719">AK839</f>
        <v>0</v>
      </c>
      <c r="AL840" s="402">
        <f t="shared" ref="AL840" si="720">AL839</f>
        <v>0</v>
      </c>
      <c r="AM840" s="304"/>
      <c r="AN840" s="434"/>
    </row>
    <row r="841" spans="1:40" ht="16">
      <c r="A841" s="523"/>
      <c r="B841" s="419"/>
      <c r="C841" s="289"/>
      <c r="D841" s="289"/>
      <c r="E841" s="289"/>
      <c r="F841" s="289"/>
      <c r="G841" s="289"/>
      <c r="H841" s="289"/>
      <c r="I841" s="289"/>
      <c r="J841" s="289"/>
      <c r="K841" s="289"/>
      <c r="L841" s="289"/>
      <c r="M841" s="289"/>
      <c r="N841" s="289"/>
      <c r="O841" s="289"/>
      <c r="P841" s="289"/>
      <c r="Q841" s="289"/>
      <c r="R841" s="289"/>
      <c r="S841" s="289"/>
      <c r="T841" s="289"/>
      <c r="U841" s="289"/>
      <c r="V841" s="289"/>
      <c r="W841" s="289"/>
      <c r="X841" s="289"/>
      <c r="Y841" s="403"/>
      <c r="Z841" s="416"/>
      <c r="AA841" s="416"/>
      <c r="AB841" s="416"/>
      <c r="AC841" s="416"/>
      <c r="AD841" s="416"/>
      <c r="AE841" s="416"/>
      <c r="AF841" s="416"/>
      <c r="AG841" s="416"/>
      <c r="AH841" s="416"/>
      <c r="AI841" s="416"/>
      <c r="AJ841" s="416"/>
      <c r="AK841" s="416"/>
      <c r="AL841" s="416"/>
      <c r="AM841" s="304"/>
      <c r="AN841" s="434"/>
    </row>
    <row r="842" spans="1:40" ht="17">
      <c r="A842" s="523">
        <v>38</v>
      </c>
      <c r="B842" s="419" t="s">
        <v>122</v>
      </c>
      <c r="C842" s="289" t="s">
        <v>17</v>
      </c>
      <c r="D842" s="293"/>
      <c r="E842" s="293"/>
      <c r="F842" s="293"/>
      <c r="G842" s="293"/>
      <c r="H842" s="293"/>
      <c r="I842" s="293"/>
      <c r="J842" s="293"/>
      <c r="K842" s="293"/>
      <c r="L842" s="293"/>
      <c r="M842" s="293"/>
      <c r="N842" s="293">
        <v>12</v>
      </c>
      <c r="O842" s="293"/>
      <c r="P842" s="293"/>
      <c r="Q842" s="293"/>
      <c r="R842" s="293"/>
      <c r="S842" s="293"/>
      <c r="T842" s="293"/>
      <c r="U842" s="293"/>
      <c r="V842" s="293"/>
      <c r="W842" s="293"/>
      <c r="X842" s="293"/>
      <c r="Y842" s="417"/>
      <c r="Z842" s="401"/>
      <c r="AA842" s="401"/>
      <c r="AB842" s="401"/>
      <c r="AC842" s="401"/>
      <c r="AD842" s="401"/>
      <c r="AE842" s="401"/>
      <c r="AF842" s="406"/>
      <c r="AG842" s="406"/>
      <c r="AH842" s="406"/>
      <c r="AI842" s="406"/>
      <c r="AJ842" s="406"/>
      <c r="AK842" s="406"/>
      <c r="AL842" s="406"/>
      <c r="AM842" s="294">
        <f>SUM(Y842:AL842)</f>
        <v>0</v>
      </c>
      <c r="AN842" s="434"/>
    </row>
    <row r="843" spans="1:40" ht="16">
      <c r="A843" s="523"/>
      <c r="B843" s="292" t="s">
        <v>296</v>
      </c>
      <c r="C843" s="289" t="s">
        <v>155</v>
      </c>
      <c r="D843" s="293"/>
      <c r="E843" s="293"/>
      <c r="F843" s="293"/>
      <c r="G843" s="293"/>
      <c r="H843" s="293"/>
      <c r="I843" s="293"/>
      <c r="J843" s="293"/>
      <c r="K843" s="293"/>
      <c r="L843" s="293"/>
      <c r="M843" s="293"/>
      <c r="N843" s="293">
        <f>N842</f>
        <v>12</v>
      </c>
      <c r="O843" s="293"/>
      <c r="P843" s="293"/>
      <c r="Q843" s="293"/>
      <c r="R843" s="293"/>
      <c r="S843" s="293"/>
      <c r="T843" s="293"/>
      <c r="U843" s="293"/>
      <c r="V843" s="293"/>
      <c r="W843" s="293"/>
      <c r="X843" s="293"/>
      <c r="Y843" s="402">
        <f>Y842</f>
        <v>0</v>
      </c>
      <c r="Z843" s="402">
        <f t="shared" ref="Z843" si="721">Z842</f>
        <v>0</v>
      </c>
      <c r="AA843" s="402">
        <f t="shared" ref="AA843" si="722">AA842</f>
        <v>0</v>
      </c>
      <c r="AB843" s="402">
        <f t="shared" ref="AB843" si="723">AB842</f>
        <v>0</v>
      </c>
      <c r="AC843" s="402">
        <f t="shared" ref="AC843" si="724">AC842</f>
        <v>0</v>
      </c>
      <c r="AD843" s="402">
        <f t="shared" ref="AD843" si="725">AD842</f>
        <v>0</v>
      </c>
      <c r="AE843" s="402">
        <f t="shared" ref="AE843" si="726">AE842</f>
        <v>0</v>
      </c>
      <c r="AF843" s="402">
        <f t="shared" ref="AF843" si="727">AF842</f>
        <v>0</v>
      </c>
      <c r="AG843" s="402">
        <f t="shared" ref="AG843" si="728">AG842</f>
        <v>0</v>
      </c>
      <c r="AH843" s="402">
        <f t="shared" ref="AH843" si="729">AH842</f>
        <v>0</v>
      </c>
      <c r="AI843" s="402">
        <f t="shared" ref="AI843" si="730">AI842</f>
        <v>0</v>
      </c>
      <c r="AJ843" s="402">
        <f t="shared" ref="AJ843" si="731">AJ842</f>
        <v>0</v>
      </c>
      <c r="AK843" s="402">
        <f t="shared" ref="AK843" si="732">AK842</f>
        <v>0</v>
      </c>
      <c r="AL843" s="402">
        <f t="shared" ref="AL843" si="733">AL842</f>
        <v>0</v>
      </c>
      <c r="AM843" s="304"/>
      <c r="AN843" s="434"/>
    </row>
    <row r="844" spans="1:40" ht="16">
      <c r="A844" s="523"/>
      <c r="B844" s="419"/>
      <c r="C844" s="289"/>
      <c r="D844" s="289"/>
      <c r="E844" s="289"/>
      <c r="F844" s="289"/>
      <c r="G844" s="289"/>
      <c r="H844" s="289"/>
      <c r="I844" s="289"/>
      <c r="J844" s="289"/>
      <c r="K844" s="289"/>
      <c r="L844" s="289"/>
      <c r="M844" s="289"/>
      <c r="N844" s="289"/>
      <c r="O844" s="289"/>
      <c r="P844" s="289"/>
      <c r="Q844" s="289"/>
      <c r="R844" s="289"/>
      <c r="S844" s="289"/>
      <c r="T844" s="289"/>
      <c r="U844" s="289"/>
      <c r="V844" s="289"/>
      <c r="W844" s="289"/>
      <c r="X844" s="289"/>
      <c r="Y844" s="403"/>
      <c r="Z844" s="416"/>
      <c r="AA844" s="416"/>
      <c r="AB844" s="416"/>
      <c r="AC844" s="416"/>
      <c r="AD844" s="416"/>
      <c r="AE844" s="416"/>
      <c r="AF844" s="416"/>
      <c r="AG844" s="416"/>
      <c r="AH844" s="416"/>
      <c r="AI844" s="416"/>
      <c r="AJ844" s="416"/>
      <c r="AK844" s="416"/>
      <c r="AL844" s="416"/>
      <c r="AM844" s="304"/>
      <c r="AN844" s="434"/>
    </row>
    <row r="845" spans="1:40" ht="34">
      <c r="A845" s="523">
        <v>39</v>
      </c>
      <c r="B845" s="419" t="s">
        <v>123</v>
      </c>
      <c r="C845" s="289" t="s">
        <v>17</v>
      </c>
      <c r="D845" s="293"/>
      <c r="E845" s="293"/>
      <c r="F845" s="293"/>
      <c r="G845" s="293"/>
      <c r="H845" s="293"/>
      <c r="I845" s="293"/>
      <c r="J845" s="293"/>
      <c r="K845" s="293"/>
      <c r="L845" s="293"/>
      <c r="M845" s="293"/>
      <c r="N845" s="293">
        <v>12</v>
      </c>
      <c r="O845" s="293"/>
      <c r="P845" s="293"/>
      <c r="Q845" s="293"/>
      <c r="R845" s="293"/>
      <c r="S845" s="293"/>
      <c r="T845" s="293"/>
      <c r="U845" s="293"/>
      <c r="V845" s="293"/>
      <c r="W845" s="293"/>
      <c r="X845" s="293"/>
      <c r="Y845" s="417"/>
      <c r="Z845" s="401"/>
      <c r="AA845" s="401"/>
      <c r="AB845" s="401"/>
      <c r="AC845" s="401"/>
      <c r="AD845" s="401"/>
      <c r="AE845" s="401"/>
      <c r="AF845" s="406"/>
      <c r="AG845" s="406"/>
      <c r="AH845" s="406"/>
      <c r="AI845" s="406"/>
      <c r="AJ845" s="406"/>
      <c r="AK845" s="406"/>
      <c r="AL845" s="406"/>
      <c r="AM845" s="294">
        <f>SUM(Y845:AL845)</f>
        <v>0</v>
      </c>
      <c r="AN845" s="434"/>
    </row>
    <row r="846" spans="1:40" ht="16">
      <c r="A846" s="523"/>
      <c r="B846" s="292" t="s">
        <v>296</v>
      </c>
      <c r="C846" s="289" t="s">
        <v>155</v>
      </c>
      <c r="D846" s="293"/>
      <c r="E846" s="293"/>
      <c r="F846" s="293"/>
      <c r="G846" s="293"/>
      <c r="H846" s="293"/>
      <c r="I846" s="293"/>
      <c r="J846" s="293"/>
      <c r="K846" s="293"/>
      <c r="L846" s="293"/>
      <c r="M846" s="293"/>
      <c r="N846" s="293">
        <f>N845</f>
        <v>12</v>
      </c>
      <c r="O846" s="293"/>
      <c r="P846" s="293"/>
      <c r="Q846" s="293"/>
      <c r="R846" s="293"/>
      <c r="S846" s="293"/>
      <c r="T846" s="293"/>
      <c r="U846" s="293"/>
      <c r="V846" s="293"/>
      <c r="W846" s="293"/>
      <c r="X846" s="293"/>
      <c r="Y846" s="402">
        <f>Y845</f>
        <v>0</v>
      </c>
      <c r="Z846" s="402">
        <f t="shared" ref="Z846" si="734">Z845</f>
        <v>0</v>
      </c>
      <c r="AA846" s="402">
        <f t="shared" ref="AA846" si="735">AA845</f>
        <v>0</v>
      </c>
      <c r="AB846" s="402">
        <f t="shared" ref="AB846" si="736">AB845</f>
        <v>0</v>
      </c>
      <c r="AC846" s="402">
        <f t="shared" ref="AC846" si="737">AC845</f>
        <v>0</v>
      </c>
      <c r="AD846" s="402">
        <f t="shared" ref="AD846" si="738">AD845</f>
        <v>0</v>
      </c>
      <c r="AE846" s="402">
        <f t="shared" ref="AE846" si="739">AE845</f>
        <v>0</v>
      </c>
      <c r="AF846" s="402">
        <f t="shared" ref="AF846" si="740">AF845</f>
        <v>0</v>
      </c>
      <c r="AG846" s="402">
        <f t="shared" ref="AG846" si="741">AG845</f>
        <v>0</v>
      </c>
      <c r="AH846" s="402">
        <f t="shared" ref="AH846" si="742">AH845</f>
        <v>0</v>
      </c>
      <c r="AI846" s="402">
        <f t="shared" ref="AI846" si="743">AI845</f>
        <v>0</v>
      </c>
      <c r="AJ846" s="402">
        <f t="shared" ref="AJ846" si="744">AJ845</f>
        <v>0</v>
      </c>
      <c r="AK846" s="402">
        <f t="shared" ref="AK846" si="745">AK845</f>
        <v>0</v>
      </c>
      <c r="AL846" s="402">
        <f t="shared" ref="AL846" si="746">AL845</f>
        <v>0</v>
      </c>
      <c r="AM846" s="304"/>
      <c r="AN846" s="434"/>
    </row>
    <row r="847" spans="1:40" ht="16">
      <c r="A847" s="523"/>
      <c r="B847" s="419"/>
      <c r="C847" s="289"/>
      <c r="D847" s="289"/>
      <c r="E847" s="289"/>
      <c r="F847" s="289"/>
      <c r="G847" s="289"/>
      <c r="H847" s="289"/>
      <c r="I847" s="289"/>
      <c r="J847" s="289"/>
      <c r="K847" s="289"/>
      <c r="L847" s="289"/>
      <c r="M847" s="289"/>
      <c r="N847" s="289"/>
      <c r="O847" s="289"/>
      <c r="P847" s="289"/>
      <c r="Q847" s="289"/>
      <c r="R847" s="289"/>
      <c r="S847" s="289"/>
      <c r="T847" s="289"/>
      <c r="U847" s="289"/>
      <c r="V847" s="289"/>
      <c r="W847" s="289"/>
      <c r="X847" s="289"/>
      <c r="Y847" s="403"/>
      <c r="Z847" s="416"/>
      <c r="AA847" s="416"/>
      <c r="AB847" s="416"/>
      <c r="AC847" s="416"/>
      <c r="AD847" s="416"/>
      <c r="AE847" s="416"/>
      <c r="AF847" s="416"/>
      <c r="AG847" s="416"/>
      <c r="AH847" s="416"/>
      <c r="AI847" s="416"/>
      <c r="AJ847" s="416"/>
      <c r="AK847" s="416"/>
      <c r="AL847" s="416"/>
      <c r="AM847" s="304"/>
      <c r="AN847" s="434"/>
    </row>
    <row r="848" spans="1:40" ht="34">
      <c r="A848" s="523">
        <v>40</v>
      </c>
      <c r="B848" s="419" t="s">
        <v>124</v>
      </c>
      <c r="C848" s="289" t="s">
        <v>17</v>
      </c>
      <c r="D848" s="293"/>
      <c r="E848" s="293"/>
      <c r="F848" s="293"/>
      <c r="G848" s="293"/>
      <c r="H848" s="293"/>
      <c r="I848" s="293"/>
      <c r="J848" s="293"/>
      <c r="K848" s="293"/>
      <c r="L848" s="293"/>
      <c r="M848" s="293"/>
      <c r="N848" s="293">
        <v>12</v>
      </c>
      <c r="O848" s="293"/>
      <c r="P848" s="293"/>
      <c r="Q848" s="293"/>
      <c r="R848" s="293"/>
      <c r="S848" s="293"/>
      <c r="T848" s="293"/>
      <c r="U848" s="293"/>
      <c r="V848" s="293"/>
      <c r="W848" s="293"/>
      <c r="X848" s="293"/>
      <c r="Y848" s="417"/>
      <c r="Z848" s="401"/>
      <c r="AA848" s="401"/>
      <c r="AB848" s="401"/>
      <c r="AC848" s="401"/>
      <c r="AD848" s="401"/>
      <c r="AE848" s="401"/>
      <c r="AF848" s="406"/>
      <c r="AG848" s="406"/>
      <c r="AH848" s="406"/>
      <c r="AI848" s="406"/>
      <c r="AJ848" s="406"/>
      <c r="AK848" s="406"/>
      <c r="AL848" s="406"/>
      <c r="AM848" s="294">
        <f>SUM(Y848:AL848)</f>
        <v>0</v>
      </c>
      <c r="AN848" s="434"/>
    </row>
    <row r="849" spans="1:40" ht="16">
      <c r="A849" s="523"/>
      <c r="B849" s="292" t="s">
        <v>296</v>
      </c>
      <c r="C849" s="289" t="s">
        <v>155</v>
      </c>
      <c r="D849" s="293"/>
      <c r="E849" s="293"/>
      <c r="F849" s="293"/>
      <c r="G849" s="293"/>
      <c r="H849" s="293"/>
      <c r="I849" s="293"/>
      <c r="J849" s="293"/>
      <c r="K849" s="293"/>
      <c r="L849" s="293"/>
      <c r="M849" s="293"/>
      <c r="N849" s="293">
        <f>N848</f>
        <v>12</v>
      </c>
      <c r="O849" s="293"/>
      <c r="P849" s="293"/>
      <c r="Q849" s="293"/>
      <c r="R849" s="293"/>
      <c r="S849" s="293"/>
      <c r="T849" s="293"/>
      <c r="U849" s="293"/>
      <c r="V849" s="293"/>
      <c r="W849" s="293"/>
      <c r="X849" s="293"/>
      <c r="Y849" s="402">
        <f>Y848</f>
        <v>0</v>
      </c>
      <c r="Z849" s="402">
        <f t="shared" ref="Z849" si="747">Z848</f>
        <v>0</v>
      </c>
      <c r="AA849" s="402">
        <f t="shared" ref="AA849" si="748">AA848</f>
        <v>0</v>
      </c>
      <c r="AB849" s="402">
        <f t="shared" ref="AB849" si="749">AB848</f>
        <v>0</v>
      </c>
      <c r="AC849" s="402">
        <f t="shared" ref="AC849" si="750">AC848</f>
        <v>0</v>
      </c>
      <c r="AD849" s="402">
        <f t="shared" ref="AD849" si="751">AD848</f>
        <v>0</v>
      </c>
      <c r="AE849" s="402">
        <f t="shared" ref="AE849" si="752">AE848</f>
        <v>0</v>
      </c>
      <c r="AF849" s="402">
        <f t="shared" ref="AF849" si="753">AF848</f>
        <v>0</v>
      </c>
      <c r="AG849" s="402">
        <f t="shared" ref="AG849" si="754">AG848</f>
        <v>0</v>
      </c>
      <c r="AH849" s="402">
        <f t="shared" ref="AH849" si="755">AH848</f>
        <v>0</v>
      </c>
      <c r="AI849" s="402">
        <f t="shared" ref="AI849" si="756">AI848</f>
        <v>0</v>
      </c>
      <c r="AJ849" s="402">
        <f t="shared" ref="AJ849" si="757">AJ848</f>
        <v>0</v>
      </c>
      <c r="AK849" s="402">
        <f t="shared" ref="AK849" si="758">AK848</f>
        <v>0</v>
      </c>
      <c r="AL849" s="402">
        <f t="shared" ref="AL849" si="759">AL848</f>
        <v>0</v>
      </c>
      <c r="AM849" s="304"/>
      <c r="AN849" s="434"/>
    </row>
    <row r="850" spans="1:40" ht="16">
      <c r="A850" s="523"/>
      <c r="B850" s="419"/>
      <c r="C850" s="289"/>
      <c r="D850" s="289"/>
      <c r="E850" s="289"/>
      <c r="F850" s="289"/>
      <c r="G850" s="289"/>
      <c r="H850" s="289"/>
      <c r="I850" s="289"/>
      <c r="J850" s="289"/>
      <c r="K850" s="289"/>
      <c r="L850" s="289"/>
      <c r="M850" s="289"/>
      <c r="N850" s="289"/>
      <c r="O850" s="289"/>
      <c r="P850" s="289"/>
      <c r="Q850" s="289"/>
      <c r="R850" s="289"/>
      <c r="S850" s="289"/>
      <c r="T850" s="289"/>
      <c r="U850" s="289"/>
      <c r="V850" s="289"/>
      <c r="W850" s="289"/>
      <c r="X850" s="289"/>
      <c r="Y850" s="403"/>
      <c r="Z850" s="416"/>
      <c r="AA850" s="416"/>
      <c r="AB850" s="416"/>
      <c r="AC850" s="416"/>
      <c r="AD850" s="416"/>
      <c r="AE850" s="416"/>
      <c r="AF850" s="416"/>
      <c r="AG850" s="416"/>
      <c r="AH850" s="416"/>
      <c r="AI850" s="416"/>
      <c r="AJ850" s="416"/>
      <c r="AK850" s="416"/>
      <c r="AL850" s="416"/>
      <c r="AM850" s="304"/>
      <c r="AN850" s="434"/>
    </row>
    <row r="851" spans="1:40" ht="34">
      <c r="A851" s="523">
        <v>41</v>
      </c>
      <c r="B851" s="419" t="s">
        <v>125</v>
      </c>
      <c r="C851" s="289" t="s">
        <v>17</v>
      </c>
      <c r="D851" s="293"/>
      <c r="E851" s="293"/>
      <c r="F851" s="293"/>
      <c r="G851" s="293"/>
      <c r="H851" s="293"/>
      <c r="I851" s="293"/>
      <c r="J851" s="293"/>
      <c r="K851" s="293"/>
      <c r="L851" s="293"/>
      <c r="M851" s="293"/>
      <c r="N851" s="293">
        <v>12</v>
      </c>
      <c r="O851" s="293"/>
      <c r="P851" s="293"/>
      <c r="Q851" s="293"/>
      <c r="R851" s="293"/>
      <c r="S851" s="293"/>
      <c r="T851" s="293"/>
      <c r="U851" s="293"/>
      <c r="V851" s="293"/>
      <c r="W851" s="293"/>
      <c r="X851" s="293"/>
      <c r="Y851" s="417"/>
      <c r="Z851" s="401"/>
      <c r="AA851" s="401"/>
      <c r="AB851" s="401"/>
      <c r="AC851" s="401"/>
      <c r="AD851" s="401"/>
      <c r="AE851" s="401"/>
      <c r="AF851" s="406"/>
      <c r="AG851" s="406"/>
      <c r="AH851" s="406"/>
      <c r="AI851" s="406"/>
      <c r="AJ851" s="406"/>
      <c r="AK851" s="406"/>
      <c r="AL851" s="406"/>
      <c r="AM851" s="294">
        <f>SUM(Y851:AL851)</f>
        <v>0</v>
      </c>
      <c r="AN851" s="434"/>
    </row>
    <row r="852" spans="1:40" ht="16">
      <c r="A852" s="523"/>
      <c r="B852" s="292" t="s">
        <v>296</v>
      </c>
      <c r="C852" s="289" t="s">
        <v>155</v>
      </c>
      <c r="D852" s="293"/>
      <c r="E852" s="293"/>
      <c r="F852" s="293"/>
      <c r="G852" s="293"/>
      <c r="H852" s="293"/>
      <c r="I852" s="293"/>
      <c r="J852" s="293"/>
      <c r="K852" s="293"/>
      <c r="L852" s="293"/>
      <c r="M852" s="293"/>
      <c r="N852" s="293">
        <f>N851</f>
        <v>12</v>
      </c>
      <c r="O852" s="293"/>
      <c r="P852" s="293"/>
      <c r="Q852" s="293"/>
      <c r="R852" s="293"/>
      <c r="S852" s="293"/>
      <c r="T852" s="293"/>
      <c r="U852" s="293"/>
      <c r="V852" s="293"/>
      <c r="W852" s="293"/>
      <c r="X852" s="293"/>
      <c r="Y852" s="402">
        <f>Y851</f>
        <v>0</v>
      </c>
      <c r="Z852" s="402">
        <f t="shared" ref="Z852" si="760">Z851</f>
        <v>0</v>
      </c>
      <c r="AA852" s="402">
        <f t="shared" ref="AA852" si="761">AA851</f>
        <v>0</v>
      </c>
      <c r="AB852" s="402">
        <f t="shared" ref="AB852" si="762">AB851</f>
        <v>0</v>
      </c>
      <c r="AC852" s="402">
        <f t="shared" ref="AC852" si="763">AC851</f>
        <v>0</v>
      </c>
      <c r="AD852" s="402">
        <f t="shared" ref="AD852" si="764">AD851</f>
        <v>0</v>
      </c>
      <c r="AE852" s="402">
        <f t="shared" ref="AE852" si="765">AE851</f>
        <v>0</v>
      </c>
      <c r="AF852" s="402">
        <f t="shared" ref="AF852" si="766">AF851</f>
        <v>0</v>
      </c>
      <c r="AG852" s="402">
        <f t="shared" ref="AG852" si="767">AG851</f>
        <v>0</v>
      </c>
      <c r="AH852" s="402">
        <f t="shared" ref="AH852" si="768">AH851</f>
        <v>0</v>
      </c>
      <c r="AI852" s="402">
        <f t="shared" ref="AI852" si="769">AI851</f>
        <v>0</v>
      </c>
      <c r="AJ852" s="402">
        <f t="shared" ref="AJ852" si="770">AJ851</f>
        <v>0</v>
      </c>
      <c r="AK852" s="402">
        <f t="shared" ref="AK852" si="771">AK851</f>
        <v>0</v>
      </c>
      <c r="AL852" s="402">
        <f t="shared" ref="AL852" si="772">AL851</f>
        <v>0</v>
      </c>
      <c r="AM852" s="304"/>
    </row>
    <row r="853" spans="1:40" ht="16">
      <c r="A853" s="523"/>
      <c r="B853" s="419"/>
      <c r="C853" s="289"/>
      <c r="D853" s="289"/>
      <c r="E853" s="289"/>
      <c r="F853" s="289"/>
      <c r="G853" s="289"/>
      <c r="H853" s="289"/>
      <c r="I853" s="289"/>
      <c r="J853" s="289"/>
      <c r="K853" s="289"/>
      <c r="L853" s="289"/>
      <c r="M853" s="289"/>
      <c r="N853" s="289"/>
      <c r="O853" s="289"/>
      <c r="P853" s="289"/>
      <c r="Q853" s="289"/>
      <c r="R853" s="289"/>
      <c r="S853" s="289"/>
      <c r="T853" s="289"/>
      <c r="U853" s="289"/>
      <c r="V853" s="289"/>
      <c r="W853" s="289"/>
      <c r="X853" s="289"/>
      <c r="Y853" s="403"/>
      <c r="Z853" s="416"/>
      <c r="AA853" s="416"/>
      <c r="AB853" s="416"/>
      <c r="AC853" s="416"/>
      <c r="AD853" s="416"/>
      <c r="AE853" s="416"/>
      <c r="AF853" s="416"/>
      <c r="AG853" s="416"/>
      <c r="AH853" s="416"/>
      <c r="AI853" s="416"/>
      <c r="AJ853" s="416"/>
      <c r="AK853" s="416"/>
      <c r="AL853" s="416"/>
      <c r="AM853" s="304"/>
    </row>
    <row r="854" spans="1:40" ht="20.25" customHeight="1">
      <c r="A854" s="523">
        <v>42</v>
      </c>
      <c r="B854" s="419" t="s">
        <v>126</v>
      </c>
      <c r="C854" s="289" t="s">
        <v>17</v>
      </c>
      <c r="D854" s="293"/>
      <c r="E854" s="293"/>
      <c r="F854" s="293"/>
      <c r="G854" s="293"/>
      <c r="H854" s="293"/>
      <c r="I854" s="293"/>
      <c r="J854" s="293"/>
      <c r="K854" s="293"/>
      <c r="L854" s="293"/>
      <c r="M854" s="293"/>
      <c r="N854" s="289"/>
      <c r="O854" s="293"/>
      <c r="P854" s="293"/>
      <c r="Q854" s="293"/>
      <c r="R854" s="293"/>
      <c r="S854" s="293"/>
      <c r="T854" s="293"/>
      <c r="U854" s="293"/>
      <c r="V854" s="293"/>
      <c r="W854" s="293"/>
      <c r="X854" s="293"/>
      <c r="Y854" s="417"/>
      <c r="Z854" s="401"/>
      <c r="AA854" s="401"/>
      <c r="AB854" s="401"/>
      <c r="AC854" s="401"/>
      <c r="AD854" s="401"/>
      <c r="AE854" s="401"/>
      <c r="AF854" s="406"/>
      <c r="AG854" s="406"/>
      <c r="AH854" s="406"/>
      <c r="AI854" s="406"/>
      <c r="AJ854" s="406"/>
      <c r="AK854" s="406"/>
      <c r="AL854" s="406"/>
      <c r="AM854" s="294">
        <f>SUM(Y854:AL854)</f>
        <v>0</v>
      </c>
    </row>
    <row r="855" spans="1:40" ht="16">
      <c r="A855" s="523"/>
      <c r="B855" s="292" t="s">
        <v>296</v>
      </c>
      <c r="C855" s="289" t="s">
        <v>155</v>
      </c>
      <c r="D855" s="293"/>
      <c r="E855" s="293"/>
      <c r="F855" s="293"/>
      <c r="G855" s="293"/>
      <c r="H855" s="293"/>
      <c r="I855" s="293"/>
      <c r="J855" s="293"/>
      <c r="K855" s="293"/>
      <c r="L855" s="293"/>
      <c r="M855" s="293"/>
      <c r="N855" s="459"/>
      <c r="O855" s="293"/>
      <c r="P855" s="293"/>
      <c r="Q855" s="293"/>
      <c r="R855" s="293"/>
      <c r="S855" s="293"/>
      <c r="T855" s="293"/>
      <c r="U855" s="293"/>
      <c r="V855" s="293"/>
      <c r="W855" s="293"/>
      <c r="X855" s="293"/>
      <c r="Y855" s="402">
        <f>Y854</f>
        <v>0</v>
      </c>
      <c r="Z855" s="402">
        <f t="shared" ref="Z855" si="773">Z854</f>
        <v>0</v>
      </c>
      <c r="AA855" s="402">
        <f t="shared" ref="AA855" si="774">AA854</f>
        <v>0</v>
      </c>
      <c r="AB855" s="402">
        <f t="shared" ref="AB855" si="775">AB854</f>
        <v>0</v>
      </c>
      <c r="AC855" s="402">
        <f t="shared" ref="AC855" si="776">AC854</f>
        <v>0</v>
      </c>
      <c r="AD855" s="402">
        <f t="shared" ref="AD855" si="777">AD854</f>
        <v>0</v>
      </c>
      <c r="AE855" s="402">
        <f t="shared" ref="AE855" si="778">AE854</f>
        <v>0</v>
      </c>
      <c r="AF855" s="402">
        <f t="shared" ref="AF855" si="779">AF854</f>
        <v>0</v>
      </c>
      <c r="AG855" s="402">
        <f t="shared" ref="AG855" si="780">AG854</f>
        <v>0</v>
      </c>
      <c r="AH855" s="402">
        <f t="shared" ref="AH855" si="781">AH854</f>
        <v>0</v>
      </c>
      <c r="AI855" s="402">
        <f t="shared" ref="AI855" si="782">AI854</f>
        <v>0</v>
      </c>
      <c r="AJ855" s="402">
        <f t="shared" ref="AJ855" si="783">AJ854</f>
        <v>0</v>
      </c>
      <c r="AK855" s="402">
        <f t="shared" ref="AK855" si="784">AK854</f>
        <v>0</v>
      </c>
      <c r="AL855" s="402">
        <f t="shared" ref="AL855" si="785">AL854</f>
        <v>0</v>
      </c>
      <c r="AM855" s="304"/>
    </row>
    <row r="856" spans="1:40" ht="16">
      <c r="A856" s="523"/>
      <c r="B856" s="419"/>
      <c r="C856" s="289"/>
      <c r="D856" s="289"/>
      <c r="E856" s="289"/>
      <c r="F856" s="289"/>
      <c r="G856" s="289"/>
      <c r="H856" s="289"/>
      <c r="I856" s="289"/>
      <c r="J856" s="289"/>
      <c r="K856" s="289"/>
      <c r="L856" s="289"/>
      <c r="M856" s="289"/>
      <c r="N856" s="289"/>
      <c r="O856" s="289"/>
      <c r="P856" s="289"/>
      <c r="Q856" s="289"/>
      <c r="R856" s="289"/>
      <c r="S856" s="289"/>
      <c r="T856" s="289"/>
      <c r="U856" s="289"/>
      <c r="V856" s="289"/>
      <c r="W856" s="289"/>
      <c r="X856" s="289"/>
      <c r="Y856" s="403"/>
      <c r="Z856" s="416"/>
      <c r="AA856" s="416"/>
      <c r="AB856" s="416"/>
      <c r="AC856" s="416"/>
      <c r="AD856" s="416"/>
      <c r="AE856" s="416"/>
      <c r="AF856" s="416"/>
      <c r="AG856" s="416"/>
      <c r="AH856" s="416"/>
      <c r="AI856" s="416"/>
      <c r="AJ856" s="416"/>
      <c r="AK856" s="416"/>
      <c r="AL856" s="416"/>
      <c r="AM856" s="304"/>
    </row>
    <row r="857" spans="1:40" ht="17">
      <c r="A857" s="523">
        <v>43</v>
      </c>
      <c r="B857" s="419" t="s">
        <v>127</v>
      </c>
      <c r="C857" s="289" t="s">
        <v>17</v>
      </c>
      <c r="D857" s="293"/>
      <c r="E857" s="293"/>
      <c r="F857" s="293"/>
      <c r="G857" s="293"/>
      <c r="H857" s="293"/>
      <c r="I857" s="293"/>
      <c r="J857" s="293"/>
      <c r="K857" s="293"/>
      <c r="L857" s="293"/>
      <c r="M857" s="293"/>
      <c r="N857" s="293">
        <v>12</v>
      </c>
      <c r="O857" s="293"/>
      <c r="P857" s="293"/>
      <c r="Q857" s="293"/>
      <c r="R857" s="293"/>
      <c r="S857" s="293"/>
      <c r="T857" s="293"/>
      <c r="U857" s="293"/>
      <c r="V857" s="293"/>
      <c r="W857" s="293"/>
      <c r="X857" s="293"/>
      <c r="Y857" s="417"/>
      <c r="Z857" s="401"/>
      <c r="AA857" s="401"/>
      <c r="AB857" s="401"/>
      <c r="AC857" s="401"/>
      <c r="AD857" s="401"/>
      <c r="AE857" s="401"/>
      <c r="AF857" s="406"/>
      <c r="AG857" s="406"/>
      <c r="AH857" s="406"/>
      <c r="AI857" s="406"/>
      <c r="AJ857" s="406"/>
      <c r="AK857" s="406"/>
      <c r="AL857" s="406"/>
      <c r="AM857" s="294">
        <f>SUM(Y857:AL857)</f>
        <v>0</v>
      </c>
    </row>
    <row r="858" spans="1:40" ht="33" customHeight="1">
      <c r="A858" s="523"/>
      <c r="B858" s="292" t="s">
        <v>296</v>
      </c>
      <c r="C858" s="289" t="s">
        <v>155</v>
      </c>
      <c r="D858" s="293"/>
      <c r="E858" s="293"/>
      <c r="F858" s="293"/>
      <c r="G858" s="293"/>
      <c r="H858" s="293"/>
      <c r="I858" s="293"/>
      <c r="J858" s="293"/>
      <c r="K858" s="293"/>
      <c r="L858" s="293"/>
      <c r="M858" s="293"/>
      <c r="N858" s="293">
        <f>N857</f>
        <v>12</v>
      </c>
      <c r="O858" s="293"/>
      <c r="P858" s="293"/>
      <c r="Q858" s="293"/>
      <c r="R858" s="293"/>
      <c r="S858" s="293"/>
      <c r="T858" s="293"/>
      <c r="U858" s="293"/>
      <c r="V858" s="293"/>
      <c r="W858" s="293"/>
      <c r="X858" s="293"/>
      <c r="Y858" s="402">
        <f>Y857</f>
        <v>0</v>
      </c>
      <c r="Z858" s="402">
        <f t="shared" ref="Z858" si="786">Z857</f>
        <v>0</v>
      </c>
      <c r="AA858" s="402">
        <f t="shared" ref="AA858" si="787">AA857</f>
        <v>0</v>
      </c>
      <c r="AB858" s="402">
        <f t="shared" ref="AB858" si="788">AB857</f>
        <v>0</v>
      </c>
      <c r="AC858" s="402">
        <f t="shared" ref="AC858" si="789">AC857</f>
        <v>0</v>
      </c>
      <c r="AD858" s="402">
        <f t="shared" ref="AD858" si="790">AD857</f>
        <v>0</v>
      </c>
      <c r="AE858" s="402">
        <f t="shared" ref="AE858" si="791">AE857</f>
        <v>0</v>
      </c>
      <c r="AF858" s="402">
        <f t="shared" ref="AF858" si="792">AF857</f>
        <v>0</v>
      </c>
      <c r="AG858" s="402">
        <f t="shared" ref="AG858" si="793">AG857</f>
        <v>0</v>
      </c>
      <c r="AH858" s="402">
        <f t="shared" ref="AH858" si="794">AH857</f>
        <v>0</v>
      </c>
      <c r="AI858" s="402">
        <f t="shared" ref="AI858" si="795">AI857</f>
        <v>0</v>
      </c>
      <c r="AJ858" s="402">
        <f t="shared" ref="AJ858" si="796">AJ857</f>
        <v>0</v>
      </c>
      <c r="AK858" s="402">
        <f t="shared" ref="AK858" si="797">AK857</f>
        <v>0</v>
      </c>
      <c r="AL858" s="402">
        <f t="shared" ref="AL858" si="798">AL857</f>
        <v>0</v>
      </c>
      <c r="AM858" s="304"/>
    </row>
    <row r="859" spans="1:40" ht="65" customHeight="1">
      <c r="A859" s="523"/>
      <c r="B859" s="419"/>
      <c r="C859" s="289"/>
      <c r="D859" s="289"/>
      <c r="E859" s="289"/>
      <c r="F859" s="289"/>
      <c r="G859" s="289"/>
      <c r="H859" s="289"/>
      <c r="I859" s="289"/>
      <c r="J859" s="289"/>
      <c r="K859" s="289"/>
      <c r="L859" s="289"/>
      <c r="M859" s="289"/>
      <c r="N859" s="289"/>
      <c r="O859" s="289"/>
      <c r="P859" s="289"/>
      <c r="Q859" s="289"/>
      <c r="R859" s="289"/>
      <c r="S859" s="289"/>
      <c r="T859" s="289"/>
      <c r="U859" s="289"/>
      <c r="V859" s="289"/>
      <c r="W859" s="289"/>
      <c r="X859" s="289"/>
      <c r="Y859" s="403"/>
      <c r="Z859" s="416"/>
      <c r="AA859" s="416"/>
      <c r="AB859" s="416"/>
      <c r="AC859" s="416"/>
      <c r="AD859" s="416"/>
      <c r="AE859" s="416"/>
      <c r="AF859" s="416"/>
      <c r="AG859" s="416"/>
      <c r="AH859" s="416"/>
      <c r="AI859" s="416"/>
      <c r="AJ859" s="416"/>
      <c r="AK859" s="416"/>
      <c r="AL859" s="416"/>
      <c r="AM859" s="304"/>
    </row>
    <row r="860" spans="1:40" ht="15.75" customHeight="1">
      <c r="A860" s="523">
        <v>44</v>
      </c>
      <c r="B860" s="419" t="s">
        <v>128</v>
      </c>
      <c r="C860" s="289" t="s">
        <v>17</v>
      </c>
      <c r="D860" s="293"/>
      <c r="E860" s="293"/>
      <c r="F860" s="293"/>
      <c r="G860" s="293"/>
      <c r="H860" s="293"/>
      <c r="I860" s="293"/>
      <c r="J860" s="293"/>
      <c r="K860" s="293"/>
      <c r="L860" s="293"/>
      <c r="M860" s="293"/>
      <c r="N860" s="293">
        <v>12</v>
      </c>
      <c r="O860" s="293"/>
      <c r="P860" s="293"/>
      <c r="Q860" s="293"/>
      <c r="R860" s="293"/>
      <c r="S860" s="293"/>
      <c r="T860" s="293"/>
      <c r="U860" s="293"/>
      <c r="V860" s="293"/>
      <c r="W860" s="293"/>
      <c r="X860" s="293"/>
      <c r="Y860" s="417"/>
      <c r="Z860" s="401"/>
      <c r="AA860" s="401"/>
      <c r="AB860" s="401"/>
      <c r="AC860" s="401"/>
      <c r="AD860" s="401"/>
      <c r="AE860" s="401"/>
      <c r="AF860" s="406"/>
      <c r="AG860" s="406"/>
      <c r="AH860" s="406"/>
      <c r="AI860" s="406"/>
      <c r="AJ860" s="406"/>
      <c r="AK860" s="406"/>
      <c r="AL860" s="406"/>
      <c r="AM860" s="294">
        <f>SUM(Y860:AL860)</f>
        <v>0</v>
      </c>
    </row>
    <row r="861" spans="1:40" ht="16" outlineLevel="1">
      <c r="A861" s="523"/>
      <c r="B861" s="292" t="s">
        <v>296</v>
      </c>
      <c r="C861" s="289" t="s">
        <v>155</v>
      </c>
      <c r="D861" s="293"/>
      <c r="E861" s="293"/>
      <c r="F861" s="293"/>
      <c r="G861" s="293"/>
      <c r="H861" s="293"/>
      <c r="I861" s="293"/>
      <c r="J861" s="293"/>
      <c r="K861" s="293"/>
      <c r="L861" s="293"/>
      <c r="M861" s="293"/>
      <c r="N861" s="293">
        <f>N860</f>
        <v>12</v>
      </c>
      <c r="O861" s="293"/>
      <c r="P861" s="293"/>
      <c r="Q861" s="293"/>
      <c r="R861" s="293"/>
      <c r="S861" s="293"/>
      <c r="T861" s="293"/>
      <c r="U861" s="293"/>
      <c r="V861" s="293"/>
      <c r="W861" s="293"/>
      <c r="X861" s="293"/>
      <c r="Y861" s="402">
        <f>Y860</f>
        <v>0</v>
      </c>
      <c r="Z861" s="402">
        <f t="shared" ref="Z861" si="799">Z860</f>
        <v>0</v>
      </c>
      <c r="AA861" s="402">
        <f t="shared" ref="AA861" si="800">AA860</f>
        <v>0</v>
      </c>
      <c r="AB861" s="402">
        <f t="shared" ref="AB861" si="801">AB860</f>
        <v>0</v>
      </c>
      <c r="AC861" s="402">
        <f t="shared" ref="AC861" si="802">AC860</f>
        <v>0</v>
      </c>
      <c r="AD861" s="402">
        <f t="shared" ref="AD861" si="803">AD860</f>
        <v>0</v>
      </c>
      <c r="AE861" s="402">
        <f t="shared" ref="AE861" si="804">AE860</f>
        <v>0</v>
      </c>
      <c r="AF861" s="402">
        <f t="shared" ref="AF861" si="805">AF860</f>
        <v>0</v>
      </c>
      <c r="AG861" s="402">
        <f t="shared" ref="AG861" si="806">AG860</f>
        <v>0</v>
      </c>
      <c r="AH861" s="402">
        <f t="shared" ref="AH861" si="807">AH860</f>
        <v>0</v>
      </c>
      <c r="AI861" s="402">
        <f t="shared" ref="AI861" si="808">AI860</f>
        <v>0</v>
      </c>
      <c r="AJ861" s="402">
        <f t="shared" ref="AJ861" si="809">AJ860</f>
        <v>0</v>
      </c>
      <c r="AK861" s="402">
        <f t="shared" ref="AK861" si="810">AK860</f>
        <v>0</v>
      </c>
      <c r="AL861" s="402">
        <f t="shared" ref="AL861" si="811">AL860</f>
        <v>0</v>
      </c>
      <c r="AM861" s="304"/>
    </row>
    <row r="862" spans="1:40" ht="16" outlineLevel="1">
      <c r="A862" s="523"/>
      <c r="B862" s="419"/>
      <c r="C862" s="289"/>
      <c r="D862" s="289"/>
      <c r="E862" s="289"/>
      <c r="F862" s="289"/>
      <c r="G862" s="289"/>
      <c r="H862" s="289"/>
      <c r="I862" s="289"/>
      <c r="J862" s="289"/>
      <c r="K862" s="289"/>
      <c r="L862" s="289"/>
      <c r="M862" s="289"/>
      <c r="N862" s="289"/>
      <c r="O862" s="289"/>
      <c r="P862" s="289"/>
      <c r="Q862" s="289"/>
      <c r="R862" s="289"/>
      <c r="S862" s="289"/>
      <c r="T862" s="289"/>
      <c r="U862" s="289"/>
      <c r="V862" s="289"/>
      <c r="W862" s="289"/>
      <c r="X862" s="289"/>
      <c r="Y862" s="403"/>
      <c r="Z862" s="416"/>
      <c r="AA862" s="416"/>
      <c r="AB862" s="416"/>
      <c r="AC862" s="416"/>
      <c r="AD862" s="416"/>
      <c r="AE862" s="416"/>
      <c r="AF862" s="416"/>
      <c r="AG862" s="416"/>
      <c r="AH862" s="416"/>
      <c r="AI862" s="416"/>
      <c r="AJ862" s="416"/>
      <c r="AK862" s="416"/>
      <c r="AL862" s="416"/>
      <c r="AM862" s="304"/>
    </row>
    <row r="863" spans="1:40" ht="34" outlineLevel="1">
      <c r="A863" s="523">
        <v>45</v>
      </c>
      <c r="B863" s="419" t="s">
        <v>129</v>
      </c>
      <c r="C863" s="289" t="s">
        <v>17</v>
      </c>
      <c r="D863" s="293"/>
      <c r="E863" s="293"/>
      <c r="F863" s="293"/>
      <c r="G863" s="293"/>
      <c r="H863" s="293"/>
      <c r="I863" s="293"/>
      <c r="J863" s="293"/>
      <c r="K863" s="293"/>
      <c r="L863" s="293"/>
      <c r="M863" s="293"/>
      <c r="N863" s="293">
        <v>12</v>
      </c>
      <c r="O863" s="293"/>
      <c r="P863" s="293"/>
      <c r="Q863" s="293"/>
      <c r="R863" s="293"/>
      <c r="S863" s="293"/>
      <c r="T863" s="293"/>
      <c r="U863" s="293"/>
      <c r="V863" s="293"/>
      <c r="W863" s="293"/>
      <c r="X863" s="293"/>
      <c r="Y863" s="417"/>
      <c r="Z863" s="401"/>
      <c r="AA863" s="401"/>
      <c r="AB863" s="401"/>
      <c r="AC863" s="401"/>
      <c r="AD863" s="401"/>
      <c r="AE863" s="401"/>
      <c r="AF863" s="406"/>
      <c r="AG863" s="406"/>
      <c r="AH863" s="406"/>
      <c r="AI863" s="406"/>
      <c r="AJ863" s="406"/>
      <c r="AK863" s="406"/>
      <c r="AL863" s="406"/>
      <c r="AM863" s="294">
        <f>SUM(Y863:AL863)</f>
        <v>0</v>
      </c>
    </row>
    <row r="864" spans="1:40" ht="16" outlineLevel="1">
      <c r="A864" s="523"/>
      <c r="B864" s="292" t="s">
        <v>296</v>
      </c>
      <c r="C864" s="289" t="s">
        <v>155</v>
      </c>
      <c r="D864" s="293"/>
      <c r="E864" s="293"/>
      <c r="F864" s="293"/>
      <c r="G864" s="293"/>
      <c r="H864" s="293"/>
      <c r="I864" s="293"/>
      <c r="J864" s="293"/>
      <c r="K864" s="293"/>
      <c r="L864" s="293"/>
      <c r="M864" s="293"/>
      <c r="N864" s="293">
        <f>N863</f>
        <v>12</v>
      </c>
      <c r="O864" s="293"/>
      <c r="P864" s="293"/>
      <c r="Q864" s="293"/>
      <c r="R864" s="293"/>
      <c r="S864" s="293"/>
      <c r="T864" s="293"/>
      <c r="U864" s="293"/>
      <c r="V864" s="293"/>
      <c r="W864" s="293"/>
      <c r="X864" s="293"/>
      <c r="Y864" s="402">
        <f>Y863</f>
        <v>0</v>
      </c>
      <c r="Z864" s="402">
        <f t="shared" ref="Z864" si="812">Z863</f>
        <v>0</v>
      </c>
      <c r="AA864" s="402">
        <f t="shared" ref="AA864" si="813">AA863</f>
        <v>0</v>
      </c>
      <c r="AB864" s="402">
        <f t="shared" ref="AB864" si="814">AB863</f>
        <v>0</v>
      </c>
      <c r="AC864" s="402">
        <f t="shared" ref="AC864" si="815">AC863</f>
        <v>0</v>
      </c>
      <c r="AD864" s="402">
        <f t="shared" ref="AD864" si="816">AD863</f>
        <v>0</v>
      </c>
      <c r="AE864" s="402">
        <f t="shared" ref="AE864" si="817">AE863</f>
        <v>0</v>
      </c>
      <c r="AF864" s="402">
        <f t="shared" ref="AF864" si="818">AF863</f>
        <v>0</v>
      </c>
      <c r="AG864" s="402">
        <f t="shared" ref="AG864" si="819">AG863</f>
        <v>0</v>
      </c>
      <c r="AH864" s="402">
        <f t="shared" ref="AH864" si="820">AH863</f>
        <v>0</v>
      </c>
      <c r="AI864" s="402">
        <f t="shared" ref="AI864" si="821">AI863</f>
        <v>0</v>
      </c>
      <c r="AJ864" s="402">
        <f t="shared" ref="AJ864" si="822">AJ863</f>
        <v>0</v>
      </c>
      <c r="AK864" s="402">
        <f t="shared" ref="AK864" si="823">AK863</f>
        <v>0</v>
      </c>
      <c r="AL864" s="402">
        <f t="shared" ref="AL864" si="824">AL863</f>
        <v>0</v>
      </c>
      <c r="AM864" s="304"/>
    </row>
    <row r="865" spans="1:39" ht="16" outlineLevel="1">
      <c r="A865" s="523"/>
      <c r="B865" s="419"/>
      <c r="C865" s="289"/>
      <c r="D865" s="289"/>
      <c r="E865" s="289"/>
      <c r="F865" s="289"/>
      <c r="G865" s="289"/>
      <c r="H865" s="289"/>
      <c r="I865" s="289"/>
      <c r="J865" s="289"/>
      <c r="K865" s="289"/>
      <c r="L865" s="289"/>
      <c r="M865" s="289"/>
      <c r="N865" s="289"/>
      <c r="O865" s="289"/>
      <c r="P865" s="289"/>
      <c r="Q865" s="289"/>
      <c r="R865" s="289"/>
      <c r="S865" s="289"/>
      <c r="T865" s="289"/>
      <c r="U865" s="289"/>
      <c r="V865" s="289"/>
      <c r="W865" s="289"/>
      <c r="X865" s="289"/>
      <c r="Y865" s="403"/>
      <c r="Z865" s="416"/>
      <c r="AA865" s="416"/>
      <c r="AB865" s="416"/>
      <c r="AC865" s="416"/>
      <c r="AD865" s="416"/>
      <c r="AE865" s="416"/>
      <c r="AF865" s="416"/>
      <c r="AG865" s="416"/>
      <c r="AH865" s="416"/>
      <c r="AI865" s="416"/>
      <c r="AJ865" s="416"/>
      <c r="AK865" s="416"/>
      <c r="AL865" s="416"/>
      <c r="AM865" s="304"/>
    </row>
    <row r="866" spans="1:39" ht="34" outlineLevel="1">
      <c r="A866" s="523">
        <v>46</v>
      </c>
      <c r="B866" s="419" t="s">
        <v>130</v>
      </c>
      <c r="C866" s="289" t="s">
        <v>17</v>
      </c>
      <c r="D866" s="293"/>
      <c r="E866" s="293"/>
      <c r="F866" s="293"/>
      <c r="G866" s="293"/>
      <c r="H866" s="293"/>
      <c r="I866" s="293"/>
      <c r="J866" s="293"/>
      <c r="K866" s="293"/>
      <c r="L866" s="293"/>
      <c r="M866" s="293"/>
      <c r="N866" s="293">
        <v>12</v>
      </c>
      <c r="O866" s="293"/>
      <c r="P866" s="293"/>
      <c r="Q866" s="293"/>
      <c r="R866" s="293"/>
      <c r="S866" s="293"/>
      <c r="T866" s="293"/>
      <c r="U866" s="293"/>
      <c r="V866" s="293"/>
      <c r="W866" s="293"/>
      <c r="X866" s="293"/>
      <c r="Y866" s="417"/>
      <c r="Z866" s="401"/>
      <c r="AA866" s="401"/>
      <c r="AB866" s="401"/>
      <c r="AC866" s="401"/>
      <c r="AD866" s="401"/>
      <c r="AE866" s="401"/>
      <c r="AF866" s="406"/>
      <c r="AG866" s="406"/>
      <c r="AH866" s="406"/>
      <c r="AI866" s="406"/>
      <c r="AJ866" s="406"/>
      <c r="AK866" s="406"/>
      <c r="AL866" s="406"/>
      <c r="AM866" s="294">
        <f>SUM(Y866:AL866)</f>
        <v>0</v>
      </c>
    </row>
    <row r="867" spans="1:39" ht="16" outlineLevel="1">
      <c r="A867" s="523"/>
      <c r="B867" s="292" t="s">
        <v>296</v>
      </c>
      <c r="C867" s="289" t="s">
        <v>155</v>
      </c>
      <c r="D867" s="293"/>
      <c r="E867" s="293"/>
      <c r="F867" s="293"/>
      <c r="G867" s="293"/>
      <c r="H867" s="293"/>
      <c r="I867" s="293"/>
      <c r="J867" s="293"/>
      <c r="K867" s="293"/>
      <c r="L867" s="293"/>
      <c r="M867" s="293"/>
      <c r="N867" s="293">
        <f>N866</f>
        <v>12</v>
      </c>
      <c r="O867" s="293"/>
      <c r="P867" s="293"/>
      <c r="Q867" s="293"/>
      <c r="R867" s="293"/>
      <c r="S867" s="293"/>
      <c r="T867" s="293"/>
      <c r="U867" s="293"/>
      <c r="V867" s="293"/>
      <c r="W867" s="293"/>
      <c r="X867" s="293"/>
      <c r="Y867" s="402">
        <f>Y866</f>
        <v>0</v>
      </c>
      <c r="Z867" s="402">
        <f t="shared" ref="Z867" si="825">Z866</f>
        <v>0</v>
      </c>
      <c r="AA867" s="402">
        <f t="shared" ref="AA867" si="826">AA866</f>
        <v>0</v>
      </c>
      <c r="AB867" s="402">
        <f t="shared" ref="AB867" si="827">AB866</f>
        <v>0</v>
      </c>
      <c r="AC867" s="402">
        <f t="shared" ref="AC867" si="828">AC866</f>
        <v>0</v>
      </c>
      <c r="AD867" s="402">
        <f t="shared" ref="AD867" si="829">AD866</f>
        <v>0</v>
      </c>
      <c r="AE867" s="402">
        <f t="shared" ref="AE867" si="830">AE866</f>
        <v>0</v>
      </c>
      <c r="AF867" s="402">
        <f t="shared" ref="AF867" si="831">AF866</f>
        <v>0</v>
      </c>
      <c r="AG867" s="402">
        <f t="shared" ref="AG867" si="832">AG866</f>
        <v>0</v>
      </c>
      <c r="AH867" s="402">
        <f t="shared" ref="AH867" si="833">AH866</f>
        <v>0</v>
      </c>
      <c r="AI867" s="402">
        <f t="shared" ref="AI867" si="834">AI866</f>
        <v>0</v>
      </c>
      <c r="AJ867" s="402">
        <f t="shared" ref="AJ867" si="835">AJ866</f>
        <v>0</v>
      </c>
      <c r="AK867" s="402">
        <f t="shared" ref="AK867" si="836">AK866</f>
        <v>0</v>
      </c>
      <c r="AL867" s="402">
        <f t="shared" ref="AL867" si="837">AL866</f>
        <v>0</v>
      </c>
      <c r="AM867" s="304"/>
    </row>
    <row r="868" spans="1:39" ht="16" outlineLevel="1">
      <c r="A868" s="523"/>
      <c r="B868" s="419"/>
      <c r="C868" s="289"/>
      <c r="D868" s="289"/>
      <c r="E868" s="289"/>
      <c r="F868" s="289"/>
      <c r="G868" s="289"/>
      <c r="H868" s="289"/>
      <c r="I868" s="289"/>
      <c r="J868" s="289"/>
      <c r="K868" s="289"/>
      <c r="L868" s="289"/>
      <c r="M868" s="289"/>
      <c r="N868" s="289"/>
      <c r="O868" s="289"/>
      <c r="P868" s="289"/>
      <c r="Q868" s="289"/>
      <c r="R868" s="289"/>
      <c r="S868" s="289"/>
      <c r="T868" s="289"/>
      <c r="U868" s="289"/>
      <c r="V868" s="289"/>
      <c r="W868" s="289"/>
      <c r="X868" s="289"/>
      <c r="Y868" s="403"/>
      <c r="Z868" s="416"/>
      <c r="AA868" s="416"/>
      <c r="AB868" s="416"/>
      <c r="AC868" s="416"/>
      <c r="AD868" s="416"/>
      <c r="AE868" s="416"/>
      <c r="AF868" s="416"/>
      <c r="AG868" s="416"/>
      <c r="AH868" s="416"/>
      <c r="AI868" s="416"/>
      <c r="AJ868" s="416"/>
      <c r="AK868" s="416"/>
      <c r="AL868" s="416"/>
      <c r="AM868" s="304"/>
    </row>
    <row r="869" spans="1:39" ht="34" outlineLevel="1">
      <c r="A869" s="523">
        <v>47</v>
      </c>
      <c r="B869" s="419" t="s">
        <v>131</v>
      </c>
      <c r="C869" s="289" t="s">
        <v>17</v>
      </c>
      <c r="D869" s="293"/>
      <c r="E869" s="293"/>
      <c r="F869" s="293"/>
      <c r="G869" s="293"/>
      <c r="H869" s="293"/>
      <c r="I869" s="293"/>
      <c r="J869" s="293"/>
      <c r="K869" s="293"/>
      <c r="L869" s="293"/>
      <c r="M869" s="293"/>
      <c r="N869" s="293">
        <v>12</v>
      </c>
      <c r="O869" s="293"/>
      <c r="P869" s="293"/>
      <c r="Q869" s="293"/>
      <c r="R869" s="293"/>
      <c r="S869" s="293"/>
      <c r="T869" s="293"/>
      <c r="U869" s="293"/>
      <c r="V869" s="293"/>
      <c r="W869" s="293"/>
      <c r="X869" s="293"/>
      <c r="Y869" s="417"/>
      <c r="Z869" s="401"/>
      <c r="AA869" s="401"/>
      <c r="AB869" s="401"/>
      <c r="AC869" s="401"/>
      <c r="AD869" s="401"/>
      <c r="AE869" s="401"/>
      <c r="AF869" s="406"/>
      <c r="AG869" s="406"/>
      <c r="AH869" s="406"/>
      <c r="AI869" s="406"/>
      <c r="AJ869" s="406"/>
      <c r="AK869" s="406"/>
      <c r="AL869" s="406"/>
      <c r="AM869" s="294">
        <f>SUM(Y869:AL869)</f>
        <v>0</v>
      </c>
    </row>
    <row r="870" spans="1:39" ht="16" outlineLevel="1">
      <c r="A870" s="523"/>
      <c r="B870" s="292" t="s">
        <v>296</v>
      </c>
      <c r="C870" s="289" t="s">
        <v>155</v>
      </c>
      <c r="D870" s="293"/>
      <c r="E870" s="293"/>
      <c r="F870" s="293"/>
      <c r="G870" s="293"/>
      <c r="H870" s="293"/>
      <c r="I870" s="293"/>
      <c r="J870" s="293"/>
      <c r="K870" s="293"/>
      <c r="L870" s="293"/>
      <c r="M870" s="293"/>
      <c r="N870" s="293">
        <f>N869</f>
        <v>12</v>
      </c>
      <c r="O870" s="293"/>
      <c r="P870" s="293"/>
      <c r="Q870" s="293"/>
      <c r="R870" s="293"/>
      <c r="S870" s="293"/>
      <c r="T870" s="293"/>
      <c r="U870" s="293"/>
      <c r="V870" s="293"/>
      <c r="W870" s="293"/>
      <c r="X870" s="293"/>
      <c r="Y870" s="402">
        <f>Y869</f>
        <v>0</v>
      </c>
      <c r="Z870" s="402">
        <f t="shared" ref="Z870" si="838">Z869</f>
        <v>0</v>
      </c>
      <c r="AA870" s="402">
        <f t="shared" ref="AA870" si="839">AA869</f>
        <v>0</v>
      </c>
      <c r="AB870" s="402">
        <f t="shared" ref="AB870" si="840">AB869</f>
        <v>0</v>
      </c>
      <c r="AC870" s="402">
        <f t="shared" ref="AC870" si="841">AC869</f>
        <v>0</v>
      </c>
      <c r="AD870" s="402">
        <f t="shared" ref="AD870" si="842">AD869</f>
        <v>0</v>
      </c>
      <c r="AE870" s="402">
        <f t="shared" ref="AE870" si="843">AE869</f>
        <v>0</v>
      </c>
      <c r="AF870" s="402">
        <f t="shared" ref="AF870" si="844">AF869</f>
        <v>0</v>
      </c>
      <c r="AG870" s="402">
        <f t="shared" ref="AG870" si="845">AG869</f>
        <v>0</v>
      </c>
      <c r="AH870" s="402">
        <f t="shared" ref="AH870" si="846">AH869</f>
        <v>0</v>
      </c>
      <c r="AI870" s="402">
        <f t="shared" ref="AI870" si="847">AI869</f>
        <v>0</v>
      </c>
      <c r="AJ870" s="402">
        <f t="shared" ref="AJ870" si="848">AJ869</f>
        <v>0</v>
      </c>
      <c r="AK870" s="402">
        <f t="shared" ref="AK870" si="849">AK869</f>
        <v>0</v>
      </c>
      <c r="AL870" s="402">
        <f t="shared" ref="AL870" si="850">AL869</f>
        <v>0</v>
      </c>
      <c r="AM870" s="304"/>
    </row>
    <row r="871" spans="1:39" ht="16" outlineLevel="1">
      <c r="A871" s="523"/>
      <c r="B871" s="419"/>
      <c r="C871" s="289"/>
      <c r="D871" s="289"/>
      <c r="E871" s="289"/>
      <c r="F871" s="289"/>
      <c r="G871" s="289"/>
      <c r="H871" s="289"/>
      <c r="I871" s="289"/>
      <c r="J871" s="289"/>
      <c r="K871" s="289"/>
      <c r="L871" s="289"/>
      <c r="M871" s="289"/>
      <c r="N871" s="289"/>
      <c r="O871" s="289"/>
      <c r="P871" s="289"/>
      <c r="Q871" s="289"/>
      <c r="R871" s="289"/>
      <c r="S871" s="289"/>
      <c r="T871" s="289"/>
      <c r="U871" s="289"/>
      <c r="V871" s="289"/>
      <c r="W871" s="289"/>
      <c r="X871" s="289"/>
      <c r="Y871" s="403"/>
      <c r="Z871" s="416"/>
      <c r="AA871" s="416"/>
      <c r="AB871" s="416"/>
      <c r="AC871" s="416"/>
      <c r="AD871" s="416"/>
      <c r="AE871" s="416"/>
      <c r="AF871" s="416"/>
      <c r="AG871" s="416"/>
      <c r="AH871" s="416"/>
      <c r="AI871" s="416"/>
      <c r="AJ871" s="416"/>
      <c r="AK871" s="416"/>
      <c r="AL871" s="416"/>
      <c r="AM871" s="304"/>
    </row>
    <row r="872" spans="1:39" ht="34" outlineLevel="1">
      <c r="A872" s="523">
        <v>48</v>
      </c>
      <c r="B872" s="419" t="s">
        <v>132</v>
      </c>
      <c r="C872" s="289" t="s">
        <v>17</v>
      </c>
      <c r="D872" s="293"/>
      <c r="E872" s="293"/>
      <c r="F872" s="293"/>
      <c r="G872" s="293"/>
      <c r="H872" s="293"/>
      <c r="I872" s="293"/>
      <c r="J872" s="293"/>
      <c r="K872" s="293"/>
      <c r="L872" s="293"/>
      <c r="M872" s="293"/>
      <c r="N872" s="293">
        <v>12</v>
      </c>
      <c r="O872" s="293"/>
      <c r="P872" s="293"/>
      <c r="Q872" s="293"/>
      <c r="R872" s="293"/>
      <c r="S872" s="293"/>
      <c r="T872" s="293"/>
      <c r="U872" s="293"/>
      <c r="V872" s="293"/>
      <c r="W872" s="293"/>
      <c r="X872" s="293"/>
      <c r="Y872" s="417"/>
      <c r="Z872" s="401"/>
      <c r="AA872" s="401"/>
      <c r="AB872" s="401"/>
      <c r="AC872" s="401"/>
      <c r="AD872" s="401"/>
      <c r="AE872" s="401"/>
      <c r="AF872" s="406"/>
      <c r="AG872" s="406"/>
      <c r="AH872" s="406"/>
      <c r="AI872" s="406"/>
      <c r="AJ872" s="406"/>
      <c r="AK872" s="406"/>
      <c r="AL872" s="406"/>
      <c r="AM872" s="294">
        <f>SUM(Y872:AL872)</f>
        <v>0</v>
      </c>
    </row>
    <row r="873" spans="1:39" ht="16" outlineLevel="1">
      <c r="A873" s="523"/>
      <c r="B873" s="292" t="s">
        <v>296</v>
      </c>
      <c r="C873" s="289" t="s">
        <v>155</v>
      </c>
      <c r="D873" s="293"/>
      <c r="E873" s="293"/>
      <c r="F873" s="293"/>
      <c r="G873" s="293"/>
      <c r="H873" s="293"/>
      <c r="I873" s="293"/>
      <c r="J873" s="293"/>
      <c r="K873" s="293"/>
      <c r="L873" s="293"/>
      <c r="M873" s="293"/>
      <c r="N873" s="293">
        <f>N872</f>
        <v>12</v>
      </c>
      <c r="O873" s="293"/>
      <c r="P873" s="293"/>
      <c r="Q873" s="293"/>
      <c r="R873" s="293"/>
      <c r="S873" s="293"/>
      <c r="T873" s="293"/>
      <c r="U873" s="293"/>
      <c r="V873" s="293"/>
      <c r="W873" s="293"/>
      <c r="X873" s="293"/>
      <c r="Y873" s="402">
        <f>Y872</f>
        <v>0</v>
      </c>
      <c r="Z873" s="402">
        <f t="shared" ref="Z873" si="851">Z872</f>
        <v>0</v>
      </c>
      <c r="AA873" s="402">
        <f t="shared" ref="AA873" si="852">AA872</f>
        <v>0</v>
      </c>
      <c r="AB873" s="402">
        <f t="shared" ref="AB873" si="853">AB872</f>
        <v>0</v>
      </c>
      <c r="AC873" s="402">
        <f t="shared" ref="AC873" si="854">AC872</f>
        <v>0</v>
      </c>
      <c r="AD873" s="402">
        <f t="shared" ref="AD873" si="855">AD872</f>
        <v>0</v>
      </c>
      <c r="AE873" s="402">
        <f t="shared" ref="AE873" si="856">AE872</f>
        <v>0</v>
      </c>
      <c r="AF873" s="402">
        <f t="shared" ref="AF873" si="857">AF872</f>
        <v>0</v>
      </c>
      <c r="AG873" s="402">
        <f t="shared" ref="AG873" si="858">AG872</f>
        <v>0</v>
      </c>
      <c r="AH873" s="402">
        <f t="shared" ref="AH873" si="859">AH872</f>
        <v>0</v>
      </c>
      <c r="AI873" s="402">
        <f t="shared" ref="AI873" si="860">AI872</f>
        <v>0</v>
      </c>
      <c r="AJ873" s="402">
        <f t="shared" ref="AJ873" si="861">AJ872</f>
        <v>0</v>
      </c>
      <c r="AK873" s="402">
        <f t="shared" ref="AK873" si="862">AK872</f>
        <v>0</v>
      </c>
      <c r="AL873" s="402">
        <f t="shared" ref="AL873" si="863">AL872</f>
        <v>0</v>
      </c>
      <c r="AM873" s="304"/>
    </row>
    <row r="874" spans="1:39" ht="15.75" customHeight="1" outlineLevel="1">
      <c r="A874" s="523"/>
      <c r="B874" s="419"/>
      <c r="C874" s="289"/>
      <c r="D874" s="289"/>
      <c r="E874" s="289"/>
      <c r="F874" s="289"/>
      <c r="G874" s="289"/>
      <c r="H874" s="289"/>
      <c r="I874" s="289"/>
      <c r="J874" s="289"/>
      <c r="K874" s="289"/>
      <c r="L874" s="289"/>
      <c r="M874" s="289"/>
      <c r="N874" s="289"/>
      <c r="O874" s="289"/>
      <c r="P874" s="289"/>
      <c r="Q874" s="289"/>
      <c r="R874" s="289"/>
      <c r="S874" s="289"/>
      <c r="T874" s="289"/>
      <c r="U874" s="289"/>
      <c r="V874" s="289"/>
      <c r="W874" s="289"/>
      <c r="X874" s="289"/>
      <c r="Y874" s="403"/>
      <c r="Z874" s="416"/>
      <c r="AA874" s="416"/>
      <c r="AB874" s="416"/>
      <c r="AC874" s="416"/>
      <c r="AD874" s="416"/>
      <c r="AE874" s="416"/>
      <c r="AF874" s="416"/>
      <c r="AG874" s="416"/>
      <c r="AH874" s="416"/>
      <c r="AI874" s="416"/>
      <c r="AJ874" s="416"/>
      <c r="AK874" s="416"/>
      <c r="AL874" s="416"/>
      <c r="AM874" s="304"/>
    </row>
    <row r="875" spans="1:39" ht="20.25" customHeight="1" outlineLevel="1">
      <c r="A875" s="523">
        <v>49</v>
      </c>
      <c r="B875" s="419" t="s">
        <v>133</v>
      </c>
      <c r="C875" s="289" t="s">
        <v>17</v>
      </c>
      <c r="D875" s="293"/>
      <c r="E875" s="293"/>
      <c r="F875" s="293"/>
      <c r="G875" s="293"/>
      <c r="H875" s="293"/>
      <c r="I875" s="293"/>
      <c r="J875" s="293"/>
      <c r="K875" s="293"/>
      <c r="L875" s="293"/>
      <c r="M875" s="293"/>
      <c r="N875" s="293">
        <v>12</v>
      </c>
      <c r="O875" s="293"/>
      <c r="P875" s="293"/>
      <c r="Q875" s="293"/>
      <c r="R875" s="293"/>
      <c r="S875" s="293"/>
      <c r="T875" s="293"/>
      <c r="U875" s="293"/>
      <c r="V875" s="293"/>
      <c r="W875" s="293"/>
      <c r="X875" s="293"/>
      <c r="Y875" s="417"/>
      <c r="Z875" s="401"/>
      <c r="AA875" s="401"/>
      <c r="AB875" s="401"/>
      <c r="AC875" s="401"/>
      <c r="AD875" s="401"/>
      <c r="AE875" s="401"/>
      <c r="AF875" s="406"/>
      <c r="AG875" s="406"/>
      <c r="AH875" s="406"/>
      <c r="AI875" s="406"/>
      <c r="AJ875" s="406"/>
      <c r="AK875" s="406"/>
      <c r="AL875" s="406"/>
      <c r="AM875" s="294">
        <f>SUM(Y875:AL875)</f>
        <v>0</v>
      </c>
    </row>
    <row r="876" spans="1:39" ht="16" outlineLevel="1">
      <c r="A876" s="523"/>
      <c r="B876" s="292" t="s">
        <v>296</v>
      </c>
      <c r="C876" s="289" t="s">
        <v>155</v>
      </c>
      <c r="D876" s="293"/>
      <c r="E876" s="293"/>
      <c r="F876" s="293"/>
      <c r="G876" s="293"/>
      <c r="H876" s="293"/>
      <c r="I876" s="293"/>
      <c r="J876" s="293"/>
      <c r="K876" s="293"/>
      <c r="L876" s="293"/>
      <c r="M876" s="293"/>
      <c r="N876" s="293">
        <f>N875</f>
        <v>12</v>
      </c>
      <c r="O876" s="293"/>
      <c r="P876" s="293"/>
      <c r="Q876" s="293"/>
      <c r="R876" s="293"/>
      <c r="S876" s="293"/>
      <c r="T876" s="293"/>
      <c r="U876" s="293"/>
      <c r="V876" s="293"/>
      <c r="W876" s="293"/>
      <c r="X876" s="293"/>
      <c r="Y876" s="402">
        <f>Y875</f>
        <v>0</v>
      </c>
      <c r="Z876" s="402">
        <f t="shared" ref="Z876" si="864">Z875</f>
        <v>0</v>
      </c>
      <c r="AA876" s="402">
        <f t="shared" ref="AA876" si="865">AA875</f>
        <v>0</v>
      </c>
      <c r="AB876" s="402">
        <f t="shared" ref="AB876" si="866">AB875</f>
        <v>0</v>
      </c>
      <c r="AC876" s="402">
        <f t="shared" ref="AC876" si="867">AC875</f>
        <v>0</v>
      </c>
      <c r="AD876" s="402">
        <f t="shared" ref="AD876" si="868">AD875</f>
        <v>0</v>
      </c>
      <c r="AE876" s="402">
        <f t="shared" ref="AE876" si="869">AE875</f>
        <v>0</v>
      </c>
      <c r="AF876" s="402">
        <f t="shared" ref="AF876" si="870">AF875</f>
        <v>0</v>
      </c>
      <c r="AG876" s="402">
        <f t="shared" ref="AG876" si="871">AG875</f>
        <v>0</v>
      </c>
      <c r="AH876" s="402">
        <f t="shared" ref="AH876" si="872">AH875</f>
        <v>0</v>
      </c>
      <c r="AI876" s="402">
        <f t="shared" ref="AI876" si="873">AI875</f>
        <v>0</v>
      </c>
      <c r="AJ876" s="402">
        <f t="shared" ref="AJ876" si="874">AJ875</f>
        <v>0</v>
      </c>
      <c r="AK876" s="402">
        <f t="shared" ref="AK876" si="875">AK875</f>
        <v>0</v>
      </c>
      <c r="AL876" s="402">
        <f t="shared" ref="AL876" si="876">AL875</f>
        <v>0</v>
      </c>
      <c r="AM876" s="304"/>
    </row>
    <row r="877" spans="1:39" ht="16" outlineLevel="1">
      <c r="A877" s="523"/>
      <c r="B877" s="292"/>
      <c r="C877" s="303"/>
      <c r="D877" s="289"/>
      <c r="E877" s="289"/>
      <c r="F877" s="289"/>
      <c r="G877" s="289"/>
      <c r="H877" s="289"/>
      <c r="I877" s="289"/>
      <c r="J877" s="289"/>
      <c r="K877" s="289"/>
      <c r="L877" s="289"/>
      <c r="M877" s="289"/>
      <c r="N877" s="289"/>
      <c r="O877" s="289"/>
      <c r="P877" s="289"/>
      <c r="Q877" s="289"/>
      <c r="R877" s="289"/>
      <c r="S877" s="289"/>
      <c r="T877" s="289"/>
      <c r="U877" s="289"/>
      <c r="V877" s="289"/>
      <c r="W877" s="289"/>
      <c r="X877" s="289"/>
      <c r="Y877" s="403"/>
      <c r="Z877" s="403"/>
      <c r="AA877" s="403"/>
      <c r="AB877" s="403"/>
      <c r="AC877" s="403"/>
      <c r="AD877" s="403"/>
      <c r="AE877" s="403"/>
      <c r="AF877" s="403"/>
      <c r="AG877" s="403"/>
      <c r="AH877" s="403"/>
      <c r="AI877" s="403"/>
      <c r="AJ877" s="403"/>
      <c r="AK877" s="403"/>
      <c r="AL877" s="403"/>
      <c r="AM877" s="304"/>
    </row>
    <row r="878" spans="1:39" ht="16" outlineLevel="1">
      <c r="B878" s="325" t="s">
        <v>297</v>
      </c>
      <c r="C878" s="327"/>
      <c r="D878" s="327">
        <f>SUM(D721:D876)</f>
        <v>0</v>
      </c>
      <c r="E878" s="327"/>
      <c r="F878" s="327"/>
      <c r="G878" s="327"/>
      <c r="H878" s="327"/>
      <c r="I878" s="327"/>
      <c r="J878" s="327"/>
      <c r="K878" s="327"/>
      <c r="L878" s="327"/>
      <c r="M878" s="327"/>
      <c r="N878" s="327"/>
      <c r="O878" s="327">
        <f>SUM(O721:O876)</f>
        <v>0</v>
      </c>
      <c r="P878" s="327"/>
      <c r="Q878" s="327"/>
      <c r="R878" s="327"/>
      <c r="S878" s="327"/>
      <c r="T878" s="327"/>
      <c r="U878" s="327"/>
      <c r="V878" s="327"/>
      <c r="W878" s="327"/>
      <c r="X878" s="327"/>
      <c r="Y878" s="327">
        <f>IF(Y719="kWh",SUMPRODUCT(D721:D876,Y721:Y876))</f>
        <v>0</v>
      </c>
      <c r="Z878" s="327">
        <f>IF(Z719="kWh",SUMPRODUCT(D721:D876,Z721:Z876))</f>
        <v>0</v>
      </c>
      <c r="AA878" s="327">
        <f>IF(AA719="kw",SUMPRODUCT(N721:N876,O721:O876,AA721:AA876),SUMPRODUCT(D721:D876,AA721:AA876))</f>
        <v>0</v>
      </c>
      <c r="AB878" s="327">
        <f>IF(AB719="kw",SUMPRODUCT(N721:N876,O721:O876,AB721:AB876),SUMPRODUCT(D721:D876,AB721:AB876))</f>
        <v>0</v>
      </c>
      <c r="AC878" s="327">
        <f>IF(AC719="kw",SUMPRODUCT(N721:N876,O721:O876,AC721:AC876),SUMPRODUCT(D721:D876,AC721:AC876))</f>
        <v>0</v>
      </c>
      <c r="AD878" s="327">
        <f>IF(AD719="kw",SUMPRODUCT(N721:N876,O721:O876,AD721:AD876),SUMPRODUCT(D721:D876,AD721:AD876))</f>
        <v>0</v>
      </c>
      <c r="AE878" s="327">
        <f>IF(AE719="kw",SUMPRODUCT(N721:N876,O721:O876,AE721:AE876),SUMPRODUCT(D721:D876,AE721:AE876))</f>
        <v>0</v>
      </c>
      <c r="AF878" s="327">
        <f>IF(AF719="kw",SUMPRODUCT(N721:N876,O721:O876,AF721:AF876),SUMPRODUCT(D721:D876,AF721:AF876))</f>
        <v>0</v>
      </c>
      <c r="AG878" s="327">
        <f>IF(AG719="kw",SUMPRODUCT(N721:N876,O721:O876,AG721:AG876),SUMPRODUCT(D721:D876,AG721:AG876))</f>
        <v>0</v>
      </c>
      <c r="AH878" s="327">
        <f>IF(AH719="kw",SUMPRODUCT(N721:N876,O721:O876,AH721:AH876),SUMPRODUCT(D721:D876,AH721:AH876))</f>
        <v>0</v>
      </c>
      <c r="AI878" s="327">
        <f>IF(AI719="kw",SUMPRODUCT(N721:N876,O721:O876,AI721:AI876),SUMPRODUCT(D721:D876,AI721:AI876))</f>
        <v>0</v>
      </c>
      <c r="AJ878" s="327">
        <f>IF(AJ719="kw",SUMPRODUCT(N721:N876,O721:O876,AJ721:AJ876),SUMPRODUCT(D721:D876,AJ721:AJ876))</f>
        <v>0</v>
      </c>
      <c r="AK878" s="327">
        <f>IF(AK719="kw",SUMPRODUCT(N721:N876,O721:O876,AK721:AK876),SUMPRODUCT(D721:D876,AK721:AK876))</f>
        <v>0</v>
      </c>
      <c r="AL878" s="327">
        <f>IF(AL719="kw",SUMPRODUCT(N721:N876,O721:O876,AL721:AL876),SUMPRODUCT(D721:D876,AL721:AL876))</f>
        <v>0</v>
      </c>
      <c r="AM878" s="328"/>
    </row>
    <row r="879" spans="1:39" ht="16" outlineLevel="1">
      <c r="B879" s="382" t="s">
        <v>298</v>
      </c>
      <c r="C879" s="383"/>
      <c r="D879" s="383"/>
      <c r="E879" s="383"/>
      <c r="F879" s="383"/>
      <c r="G879" s="383"/>
      <c r="H879" s="383"/>
      <c r="I879" s="383"/>
      <c r="J879" s="383"/>
      <c r="K879" s="383"/>
      <c r="L879" s="383"/>
      <c r="M879" s="383"/>
      <c r="N879" s="383"/>
      <c r="O879" s="383"/>
      <c r="P879" s="383"/>
      <c r="Q879" s="383"/>
      <c r="R879" s="383"/>
      <c r="S879" s="383"/>
      <c r="T879" s="383"/>
      <c r="U879" s="383"/>
      <c r="V879" s="383"/>
      <c r="W879" s="383"/>
      <c r="X879" s="383"/>
      <c r="Y879" s="383">
        <f>HLOOKUP(Y495,'2. LRAMVA Threshold'!$B$42:$Q$53,10,FALSE)</f>
        <v>0</v>
      </c>
      <c r="Z879" s="383">
        <f>HLOOKUP(Z495,'2. LRAMVA Threshold'!$B$42:$Q$53,10,FALSE)</f>
        <v>0</v>
      </c>
      <c r="AA879" s="383">
        <f>HLOOKUP(AA495,'2. LRAMVA Threshold'!$B$42:$Q$53,10,FALSE)</f>
        <v>0</v>
      </c>
      <c r="AB879" s="383">
        <f>HLOOKUP(AB495,'2. LRAMVA Threshold'!$B$42:$Q$53,10,FALSE)</f>
        <v>0</v>
      </c>
      <c r="AC879" s="383">
        <f>HLOOKUP(AC495,'2. LRAMVA Threshold'!$B$42:$Q$53,10,FALSE)</f>
        <v>0</v>
      </c>
      <c r="AD879" s="383">
        <f>HLOOKUP(AD495,'2. LRAMVA Threshold'!$B$42:$Q$53,10,FALSE)</f>
        <v>0</v>
      </c>
      <c r="AE879" s="383">
        <f>HLOOKUP(AE495,'2. LRAMVA Threshold'!$B$42:$Q$53,10,FALSE)</f>
        <v>0</v>
      </c>
      <c r="AF879" s="383">
        <f>HLOOKUP(AF495,'2. LRAMVA Threshold'!$B$42:$Q$53,10,FALSE)</f>
        <v>0</v>
      </c>
      <c r="AG879" s="383">
        <f>HLOOKUP(AG495,'2. LRAMVA Threshold'!$B$42:$Q$53,10,FALSE)</f>
        <v>0</v>
      </c>
      <c r="AH879" s="383">
        <f>HLOOKUP(AH495,'2. LRAMVA Threshold'!$B$42:$Q$53,10,FALSE)</f>
        <v>0</v>
      </c>
      <c r="AI879" s="383">
        <f>HLOOKUP(AI495,'2. LRAMVA Threshold'!$B$42:$Q$53,10,FALSE)</f>
        <v>0</v>
      </c>
      <c r="AJ879" s="383">
        <f>HLOOKUP(AJ495,'2. LRAMVA Threshold'!$B$42:$Q$53,10,FALSE)</f>
        <v>0</v>
      </c>
      <c r="AK879" s="383">
        <f>HLOOKUP(AK495,'2. LRAMVA Threshold'!$B$42:$Q$53,10,FALSE)</f>
        <v>0</v>
      </c>
      <c r="AL879" s="383">
        <f>HLOOKUP(AL495,'2. LRAMVA Threshold'!$B$42:$Q$53,10,FALSE)</f>
        <v>0</v>
      </c>
      <c r="AM879" s="433"/>
    </row>
    <row r="880" spans="1:39" ht="16" outlineLevel="1">
      <c r="B880" s="385"/>
      <c r="C880" s="423"/>
      <c r="D880" s="424"/>
      <c r="E880" s="424"/>
      <c r="F880" s="424"/>
      <c r="G880" s="424"/>
      <c r="H880" s="424"/>
      <c r="I880" s="424"/>
      <c r="J880" s="424"/>
      <c r="K880" s="424"/>
      <c r="L880" s="424"/>
      <c r="M880" s="424"/>
      <c r="N880" s="424"/>
      <c r="O880" s="425"/>
      <c r="P880" s="424"/>
      <c r="Q880" s="424"/>
      <c r="R880" s="424"/>
      <c r="S880" s="426"/>
      <c r="T880" s="426"/>
      <c r="U880" s="426"/>
      <c r="V880" s="426"/>
      <c r="W880" s="424"/>
      <c r="X880" s="424"/>
      <c r="Y880" s="427"/>
      <c r="Z880" s="427"/>
      <c r="AA880" s="427"/>
      <c r="AB880" s="427"/>
      <c r="AC880" s="427"/>
      <c r="AD880" s="427"/>
      <c r="AE880" s="427"/>
      <c r="AF880" s="390"/>
      <c r="AG880" s="390"/>
      <c r="AH880" s="390"/>
      <c r="AI880" s="390"/>
      <c r="AJ880" s="390"/>
      <c r="AK880" s="390"/>
      <c r="AL880" s="390"/>
      <c r="AM880" s="391"/>
    </row>
    <row r="881" spans="2:39" ht="16" outlineLevel="1">
      <c r="B881" s="322" t="s">
        <v>299</v>
      </c>
      <c r="C881" s="336"/>
      <c r="D881" s="336"/>
      <c r="E881" s="367"/>
      <c r="F881" s="367"/>
      <c r="G881" s="367"/>
      <c r="H881" s="367"/>
      <c r="I881" s="367"/>
      <c r="J881" s="367"/>
      <c r="K881" s="367"/>
      <c r="L881" s="367"/>
      <c r="M881" s="367"/>
      <c r="N881" s="367"/>
      <c r="O881" s="289"/>
      <c r="P881" s="338"/>
      <c r="Q881" s="338"/>
      <c r="R881" s="338"/>
      <c r="S881" s="337"/>
      <c r="T881" s="337"/>
      <c r="U881" s="337"/>
      <c r="V881" s="337"/>
      <c r="W881" s="338"/>
      <c r="X881" s="338"/>
      <c r="Y881" s="339">
        <f>HLOOKUP(Y$35,'3.  Distribution Rates'!$C$122:$P$133,10,FALSE)</f>
        <v>0</v>
      </c>
      <c r="Z881" s="339">
        <f>HLOOKUP(Z$35,'3.  Distribution Rates'!$C$122:$P$133,10,FALSE)</f>
        <v>0</v>
      </c>
      <c r="AA881" s="339">
        <f>HLOOKUP(AA$35,'3.  Distribution Rates'!$C$122:$P$133,10,FALSE)</f>
        <v>0</v>
      </c>
      <c r="AB881" s="339">
        <f>HLOOKUP(AB$35,'3.  Distribution Rates'!$C$122:$P$133,10,FALSE)</f>
        <v>0</v>
      </c>
      <c r="AC881" s="339">
        <f>HLOOKUP(AC$35,'3.  Distribution Rates'!$C$122:$P$133,10,FALSE)</f>
        <v>0</v>
      </c>
      <c r="AD881" s="339">
        <f>HLOOKUP(AD$35,'3.  Distribution Rates'!$C$122:$P$133,10,FALSE)</f>
        <v>0</v>
      </c>
      <c r="AE881" s="339">
        <f>HLOOKUP(AE$35,'3.  Distribution Rates'!$C$122:$P$133,10,FALSE)</f>
        <v>0</v>
      </c>
      <c r="AF881" s="339">
        <f>HLOOKUP(AF$35,'3.  Distribution Rates'!$C$122:$P$133,10,FALSE)</f>
        <v>0</v>
      </c>
      <c r="AG881" s="339">
        <f>HLOOKUP(AG$35,'3.  Distribution Rates'!$C$122:$P$133,10,FALSE)</f>
        <v>0</v>
      </c>
      <c r="AH881" s="339">
        <f>HLOOKUP(AH$35,'3.  Distribution Rates'!$C$122:$P$133,10,FALSE)</f>
        <v>0</v>
      </c>
      <c r="AI881" s="339">
        <f>HLOOKUP(AI$35,'3.  Distribution Rates'!$C$122:$P$133,10,FALSE)</f>
        <v>0</v>
      </c>
      <c r="AJ881" s="339">
        <f>HLOOKUP(AJ$35,'3.  Distribution Rates'!$C$122:$P$133,10,FALSE)</f>
        <v>0</v>
      </c>
      <c r="AK881" s="339">
        <f>HLOOKUP(AK$35,'3.  Distribution Rates'!$C$122:$P$133,10,FALSE)</f>
        <v>0</v>
      </c>
      <c r="AL881" s="339">
        <f>HLOOKUP(AL$35,'3.  Distribution Rates'!$C$122:$P$133,10,FALSE)</f>
        <v>0</v>
      </c>
      <c r="AM881" s="346"/>
    </row>
    <row r="882" spans="2:39" ht="16" outlineLevel="1">
      <c r="B882" s="322" t="s">
        <v>300</v>
      </c>
      <c r="C882" s="343"/>
      <c r="D882" s="307"/>
      <c r="E882" s="277"/>
      <c r="F882" s="277"/>
      <c r="G882" s="277"/>
      <c r="H882" s="277"/>
      <c r="I882" s="277"/>
      <c r="J882" s="277"/>
      <c r="K882" s="277"/>
      <c r="L882" s="277"/>
      <c r="M882" s="277"/>
      <c r="N882" s="277"/>
      <c r="O882" s="289"/>
      <c r="P882" s="277"/>
      <c r="Q882" s="277"/>
      <c r="R882" s="277"/>
      <c r="S882" s="307"/>
      <c r="T882" s="307"/>
      <c r="U882" s="307"/>
      <c r="V882" s="307"/>
      <c r="W882" s="277"/>
      <c r="X882" s="277"/>
      <c r="Y882" s="369">
        <f>'4.  2011-2014 LRAM'!Y143*Y881</f>
        <v>0</v>
      </c>
      <c r="Z882" s="369">
        <f>'4.  2011-2014 LRAM'!Z143*Z881</f>
        <v>0</v>
      </c>
      <c r="AA882" s="369">
        <f>'4.  2011-2014 LRAM'!AA143*AA881</f>
        <v>0</v>
      </c>
      <c r="AB882" s="369">
        <f>'4.  2011-2014 LRAM'!AB143*AB881</f>
        <v>0</v>
      </c>
      <c r="AC882" s="369">
        <f>'4.  2011-2014 LRAM'!AC143*AC881</f>
        <v>0</v>
      </c>
      <c r="AD882" s="369">
        <f>'4.  2011-2014 LRAM'!AD143*AD881</f>
        <v>0</v>
      </c>
      <c r="AE882" s="369">
        <f>'4.  2011-2014 LRAM'!AE143*AE881</f>
        <v>0</v>
      </c>
      <c r="AF882" s="369">
        <f>'4.  2011-2014 LRAM'!AF143*AF881</f>
        <v>0</v>
      </c>
      <c r="AG882" s="369">
        <f>'4.  2011-2014 LRAM'!AG143*AG881</f>
        <v>0</v>
      </c>
      <c r="AH882" s="369">
        <f>'4.  2011-2014 LRAM'!AH143*AH881</f>
        <v>0</v>
      </c>
      <c r="AI882" s="369">
        <f>'4.  2011-2014 LRAM'!AI143*AI881</f>
        <v>0</v>
      </c>
      <c r="AJ882" s="369">
        <f>'4.  2011-2014 LRAM'!AJ143*AJ881</f>
        <v>0</v>
      </c>
      <c r="AK882" s="369">
        <f>'4.  2011-2014 LRAM'!AK143*AK881</f>
        <v>0</v>
      </c>
      <c r="AL882" s="369">
        <f>'4.  2011-2014 LRAM'!AL143*AL881</f>
        <v>0</v>
      </c>
      <c r="AM882" s="619">
        <f t="shared" ref="AM882:AM889" si="877">SUM(Y882:AL882)</f>
        <v>0</v>
      </c>
    </row>
    <row r="883" spans="2:39" ht="16" outlineLevel="1">
      <c r="B883" s="322" t="s">
        <v>301</v>
      </c>
      <c r="C883" s="343"/>
      <c r="D883" s="307"/>
      <c r="E883" s="277"/>
      <c r="F883" s="277"/>
      <c r="G883" s="277"/>
      <c r="H883" s="277"/>
      <c r="I883" s="277"/>
      <c r="J883" s="277"/>
      <c r="K883" s="277"/>
      <c r="L883" s="277"/>
      <c r="M883" s="277"/>
      <c r="N883" s="277"/>
      <c r="O883" s="289"/>
      <c r="P883" s="277"/>
      <c r="Q883" s="277"/>
      <c r="R883" s="277"/>
      <c r="S883" s="307"/>
      <c r="T883" s="307"/>
      <c r="U883" s="307"/>
      <c r="V883" s="307"/>
      <c r="W883" s="277"/>
      <c r="X883" s="277"/>
      <c r="Y883" s="369">
        <f>'4.  2011-2014 LRAM'!Y275*Y881</f>
        <v>0</v>
      </c>
      <c r="Z883" s="369">
        <f>'4.  2011-2014 LRAM'!Z275*Z881</f>
        <v>0</v>
      </c>
      <c r="AA883" s="369">
        <f>'4.  2011-2014 LRAM'!AA275*AA881</f>
        <v>0</v>
      </c>
      <c r="AB883" s="369">
        <f>'4.  2011-2014 LRAM'!AB275*AB881</f>
        <v>0</v>
      </c>
      <c r="AC883" s="369">
        <f>'4.  2011-2014 LRAM'!AC275*AC881</f>
        <v>0</v>
      </c>
      <c r="AD883" s="369">
        <f>'4.  2011-2014 LRAM'!AD275*AD881</f>
        <v>0</v>
      </c>
      <c r="AE883" s="369">
        <f>'4.  2011-2014 LRAM'!AE275*AE881</f>
        <v>0</v>
      </c>
      <c r="AF883" s="369">
        <f>'4.  2011-2014 LRAM'!AF275*AF881</f>
        <v>0</v>
      </c>
      <c r="AG883" s="369">
        <f>'4.  2011-2014 LRAM'!AG275*AG881</f>
        <v>0</v>
      </c>
      <c r="AH883" s="369">
        <f>'4.  2011-2014 LRAM'!AH275*AH881</f>
        <v>0</v>
      </c>
      <c r="AI883" s="369">
        <f>'4.  2011-2014 LRAM'!AI275*AI881</f>
        <v>0</v>
      </c>
      <c r="AJ883" s="369">
        <f>'4.  2011-2014 LRAM'!AJ275*AJ881</f>
        <v>0</v>
      </c>
      <c r="AK883" s="369">
        <f>'4.  2011-2014 LRAM'!AK275*AK881</f>
        <v>0</v>
      </c>
      <c r="AL883" s="369">
        <f>'4.  2011-2014 LRAM'!AL275*AL881</f>
        <v>0</v>
      </c>
      <c r="AM883" s="619">
        <f t="shared" si="877"/>
        <v>0</v>
      </c>
    </row>
    <row r="884" spans="2:39" ht="16" outlineLevel="1">
      <c r="B884" s="322" t="s">
        <v>302</v>
      </c>
      <c r="C884" s="343"/>
      <c r="D884" s="307"/>
      <c r="E884" s="277"/>
      <c r="F884" s="277"/>
      <c r="G884" s="277"/>
      <c r="H884" s="277"/>
      <c r="I884" s="277"/>
      <c r="J884" s="277"/>
      <c r="K884" s="277"/>
      <c r="L884" s="277"/>
      <c r="M884" s="277"/>
      <c r="N884" s="277"/>
      <c r="O884" s="289"/>
      <c r="P884" s="277"/>
      <c r="Q884" s="277"/>
      <c r="R884" s="277"/>
      <c r="S884" s="307"/>
      <c r="T884" s="307"/>
      <c r="U884" s="307"/>
      <c r="V884" s="307"/>
      <c r="W884" s="277"/>
      <c r="X884" s="277"/>
      <c r="Y884" s="369">
        <f>'4.  2011-2014 LRAM'!Y406*Y881</f>
        <v>0</v>
      </c>
      <c r="Z884" s="369">
        <f>'4.  2011-2014 LRAM'!Z406*Z881</f>
        <v>0</v>
      </c>
      <c r="AA884" s="369">
        <f>'4.  2011-2014 LRAM'!AA406*AA881</f>
        <v>0</v>
      </c>
      <c r="AB884" s="369">
        <f>'4.  2011-2014 LRAM'!AB406*AB881</f>
        <v>0</v>
      </c>
      <c r="AC884" s="369">
        <f>'4.  2011-2014 LRAM'!AC406*AC881</f>
        <v>0</v>
      </c>
      <c r="AD884" s="369">
        <f>'4.  2011-2014 LRAM'!AD406*AD881</f>
        <v>0</v>
      </c>
      <c r="AE884" s="369">
        <f>'4.  2011-2014 LRAM'!AE406*AE881</f>
        <v>0</v>
      </c>
      <c r="AF884" s="369">
        <f>'4.  2011-2014 LRAM'!AF406*AF881</f>
        <v>0</v>
      </c>
      <c r="AG884" s="369">
        <f>'4.  2011-2014 LRAM'!AG406*AG881</f>
        <v>0</v>
      </c>
      <c r="AH884" s="369">
        <f>'4.  2011-2014 LRAM'!AH406*AH881</f>
        <v>0</v>
      </c>
      <c r="AI884" s="369">
        <f>'4.  2011-2014 LRAM'!AI406*AI881</f>
        <v>0</v>
      </c>
      <c r="AJ884" s="369">
        <f>'4.  2011-2014 LRAM'!AJ406*AJ881</f>
        <v>0</v>
      </c>
      <c r="AK884" s="369">
        <f>'4.  2011-2014 LRAM'!AK406*AK881</f>
        <v>0</v>
      </c>
      <c r="AL884" s="369">
        <f>'4.  2011-2014 LRAM'!AL406*AL881</f>
        <v>0</v>
      </c>
      <c r="AM884" s="619">
        <f t="shared" si="877"/>
        <v>0</v>
      </c>
    </row>
    <row r="885" spans="2:39" ht="16" outlineLevel="1">
      <c r="B885" s="322" t="s">
        <v>303</v>
      </c>
      <c r="C885" s="343"/>
      <c r="D885" s="307"/>
      <c r="E885" s="277"/>
      <c r="F885" s="277"/>
      <c r="G885" s="277"/>
      <c r="H885" s="277"/>
      <c r="I885" s="277"/>
      <c r="J885" s="277"/>
      <c r="K885" s="277"/>
      <c r="L885" s="277"/>
      <c r="M885" s="277"/>
      <c r="N885" s="277"/>
      <c r="O885" s="289"/>
      <c r="P885" s="277"/>
      <c r="Q885" s="277"/>
      <c r="R885" s="277"/>
      <c r="S885" s="307"/>
      <c r="T885" s="307"/>
      <c r="U885" s="307"/>
      <c r="V885" s="307"/>
      <c r="W885" s="277"/>
      <c r="X885" s="277"/>
      <c r="Y885" s="369">
        <f>'4.  2011-2014 LRAM'!Y584*Y881</f>
        <v>0</v>
      </c>
      <c r="Z885" s="369">
        <f>'4.  2011-2014 LRAM'!Z584*Z881</f>
        <v>0</v>
      </c>
      <c r="AA885" s="369">
        <f>'4.  2011-2014 LRAM'!AA584*AA881</f>
        <v>0</v>
      </c>
      <c r="AB885" s="369">
        <f>'4.  2011-2014 LRAM'!AB584*AB881</f>
        <v>0</v>
      </c>
      <c r="AC885" s="369">
        <f>'4.  2011-2014 LRAM'!AC584*AC881</f>
        <v>0</v>
      </c>
      <c r="AD885" s="369">
        <f>'4.  2011-2014 LRAM'!AD584*AD881</f>
        <v>0</v>
      </c>
      <c r="AE885" s="369">
        <f>'4.  2011-2014 LRAM'!AE584*AE881</f>
        <v>0</v>
      </c>
      <c r="AF885" s="369">
        <f>'4.  2011-2014 LRAM'!AF584*AF881</f>
        <v>0</v>
      </c>
      <c r="AG885" s="369">
        <f>'4.  2011-2014 LRAM'!AG584*AG881</f>
        <v>0</v>
      </c>
      <c r="AH885" s="369">
        <f>'4.  2011-2014 LRAM'!AH584*AH881</f>
        <v>0</v>
      </c>
      <c r="AI885" s="369">
        <f>'4.  2011-2014 LRAM'!AI584*AI881</f>
        <v>0</v>
      </c>
      <c r="AJ885" s="369">
        <f>'4.  2011-2014 LRAM'!AJ584*AJ881</f>
        <v>0</v>
      </c>
      <c r="AK885" s="369">
        <f>'4.  2011-2014 LRAM'!AK584*AK881</f>
        <v>0</v>
      </c>
      <c r="AL885" s="369">
        <f>'4.  2011-2014 LRAM'!AL584*AL881</f>
        <v>0</v>
      </c>
      <c r="AM885" s="619">
        <f t="shared" si="877"/>
        <v>0</v>
      </c>
    </row>
    <row r="886" spans="2:39" ht="16" outlineLevel="1">
      <c r="B886" s="322" t="s">
        <v>304</v>
      </c>
      <c r="C886" s="343"/>
      <c r="D886" s="307"/>
      <c r="E886" s="277"/>
      <c r="F886" s="277"/>
      <c r="G886" s="277"/>
      <c r="H886" s="277"/>
      <c r="I886" s="277"/>
      <c r="J886" s="277"/>
      <c r="K886" s="277"/>
      <c r="L886" s="277"/>
      <c r="M886" s="277"/>
      <c r="N886" s="277"/>
      <c r="O886" s="289"/>
      <c r="P886" s="277"/>
      <c r="Q886" s="277"/>
      <c r="R886" s="277"/>
      <c r="S886" s="307"/>
      <c r="T886" s="307"/>
      <c r="U886" s="307"/>
      <c r="V886" s="307"/>
      <c r="W886" s="277"/>
      <c r="X886" s="277"/>
      <c r="Y886" s="369">
        <f t="shared" ref="Y886:AL886" si="878">Y278*Y881</f>
        <v>0</v>
      </c>
      <c r="Z886" s="369">
        <f t="shared" si="878"/>
        <v>0</v>
      </c>
      <c r="AA886" s="369">
        <f t="shared" si="878"/>
        <v>0</v>
      </c>
      <c r="AB886" s="369">
        <f t="shared" si="878"/>
        <v>0</v>
      </c>
      <c r="AC886" s="369">
        <f t="shared" si="878"/>
        <v>0</v>
      </c>
      <c r="AD886" s="369">
        <f t="shared" si="878"/>
        <v>0</v>
      </c>
      <c r="AE886" s="369">
        <f t="shared" si="878"/>
        <v>0</v>
      </c>
      <c r="AF886" s="369">
        <f t="shared" si="878"/>
        <v>0</v>
      </c>
      <c r="AG886" s="369">
        <f t="shared" si="878"/>
        <v>0</v>
      </c>
      <c r="AH886" s="369">
        <f t="shared" si="878"/>
        <v>0</v>
      </c>
      <c r="AI886" s="369">
        <f t="shared" si="878"/>
        <v>0</v>
      </c>
      <c r="AJ886" s="369">
        <f t="shared" si="878"/>
        <v>0</v>
      </c>
      <c r="AK886" s="369">
        <f t="shared" si="878"/>
        <v>0</v>
      </c>
      <c r="AL886" s="369">
        <f t="shared" si="878"/>
        <v>0</v>
      </c>
      <c r="AM886" s="619">
        <f t="shared" si="877"/>
        <v>0</v>
      </c>
    </row>
    <row r="887" spans="2:39" ht="16" outlineLevel="1">
      <c r="B887" s="322" t="s">
        <v>305</v>
      </c>
      <c r="C887" s="343"/>
      <c r="D887" s="307"/>
      <c r="E887" s="277"/>
      <c r="F887" s="277"/>
      <c r="G887" s="277"/>
      <c r="H887" s="277"/>
      <c r="I887" s="277"/>
      <c r="J887" s="277"/>
      <c r="K887" s="277"/>
      <c r="L887" s="277"/>
      <c r="M887" s="277"/>
      <c r="N887" s="277"/>
      <c r="O887" s="289"/>
      <c r="P887" s="277"/>
      <c r="Q887" s="277"/>
      <c r="R887" s="277"/>
      <c r="S887" s="307"/>
      <c r="T887" s="307"/>
      <c r="U887" s="307"/>
      <c r="V887" s="307"/>
      <c r="W887" s="277"/>
      <c r="X887" s="277"/>
      <c r="Y887" s="369">
        <f t="shared" ref="Y887:AL887" si="879">Y487*Y881</f>
        <v>0</v>
      </c>
      <c r="Z887" s="369">
        <f t="shared" si="879"/>
        <v>0</v>
      </c>
      <c r="AA887" s="369">
        <f t="shared" si="879"/>
        <v>0</v>
      </c>
      <c r="AB887" s="369">
        <f t="shared" si="879"/>
        <v>0</v>
      </c>
      <c r="AC887" s="369">
        <f t="shared" si="879"/>
        <v>0</v>
      </c>
      <c r="AD887" s="369">
        <f t="shared" si="879"/>
        <v>0</v>
      </c>
      <c r="AE887" s="369">
        <f t="shared" si="879"/>
        <v>0</v>
      </c>
      <c r="AF887" s="369">
        <f t="shared" si="879"/>
        <v>0</v>
      </c>
      <c r="AG887" s="369">
        <f t="shared" si="879"/>
        <v>0</v>
      </c>
      <c r="AH887" s="369">
        <f t="shared" si="879"/>
        <v>0</v>
      </c>
      <c r="AI887" s="369">
        <f t="shared" si="879"/>
        <v>0</v>
      </c>
      <c r="AJ887" s="369">
        <f t="shared" si="879"/>
        <v>0</v>
      </c>
      <c r="AK887" s="369">
        <f t="shared" si="879"/>
        <v>0</v>
      </c>
      <c r="AL887" s="369">
        <f t="shared" si="879"/>
        <v>0</v>
      </c>
      <c r="AM887" s="619">
        <f t="shared" si="877"/>
        <v>0</v>
      </c>
    </row>
    <row r="888" spans="2:39" ht="16" outlineLevel="1">
      <c r="B888" s="322" t="s">
        <v>306</v>
      </c>
      <c r="C888" s="343"/>
      <c r="D888" s="307"/>
      <c r="E888" s="277"/>
      <c r="F888" s="277"/>
      <c r="G888" s="277"/>
      <c r="H888" s="277"/>
      <c r="I888" s="277"/>
      <c r="J888" s="277"/>
      <c r="K888" s="277"/>
      <c r="L888" s="277"/>
      <c r="M888" s="277"/>
      <c r="N888" s="277"/>
      <c r="O888" s="289"/>
      <c r="P888" s="277"/>
      <c r="Q888" s="277"/>
      <c r="R888" s="277"/>
      <c r="S888" s="307"/>
      <c r="T888" s="307"/>
      <c r="U888" s="307"/>
      <c r="V888" s="307"/>
      <c r="W888" s="277"/>
      <c r="X888" s="277"/>
      <c r="Y888" s="369">
        <f t="shared" ref="Y888:AL888" si="880">Y710*Y881</f>
        <v>0</v>
      </c>
      <c r="Z888" s="369">
        <f t="shared" si="880"/>
        <v>0</v>
      </c>
      <c r="AA888" s="369">
        <f t="shared" si="880"/>
        <v>0</v>
      </c>
      <c r="AB888" s="369">
        <f t="shared" si="880"/>
        <v>0</v>
      </c>
      <c r="AC888" s="369">
        <f t="shared" si="880"/>
        <v>0</v>
      </c>
      <c r="AD888" s="369">
        <f t="shared" si="880"/>
        <v>0</v>
      </c>
      <c r="AE888" s="369">
        <f t="shared" si="880"/>
        <v>0</v>
      </c>
      <c r="AF888" s="369">
        <f t="shared" si="880"/>
        <v>0</v>
      </c>
      <c r="AG888" s="369">
        <f t="shared" si="880"/>
        <v>0</v>
      </c>
      <c r="AH888" s="369">
        <f t="shared" si="880"/>
        <v>0</v>
      </c>
      <c r="AI888" s="369">
        <f t="shared" si="880"/>
        <v>0</v>
      </c>
      <c r="AJ888" s="369">
        <f t="shared" si="880"/>
        <v>0</v>
      </c>
      <c r="AK888" s="369">
        <f t="shared" si="880"/>
        <v>0</v>
      </c>
      <c r="AL888" s="369">
        <f t="shared" si="880"/>
        <v>0</v>
      </c>
      <c r="AM888" s="619">
        <f t="shared" si="877"/>
        <v>0</v>
      </c>
    </row>
    <row r="889" spans="2:39" ht="16" outlineLevel="1">
      <c r="B889" s="322" t="s">
        <v>307</v>
      </c>
      <c r="C889" s="343"/>
      <c r="D889" s="307"/>
      <c r="E889" s="277"/>
      <c r="F889" s="277"/>
      <c r="G889" s="277"/>
      <c r="H889" s="277"/>
      <c r="I889" s="277"/>
      <c r="J889" s="277"/>
      <c r="K889" s="277"/>
      <c r="L889" s="277"/>
      <c r="M889" s="277"/>
      <c r="N889" s="277"/>
      <c r="O889" s="289"/>
      <c r="P889" s="277"/>
      <c r="Q889" s="277"/>
      <c r="R889" s="277"/>
      <c r="S889" s="307"/>
      <c r="T889" s="307"/>
      <c r="U889" s="307"/>
      <c r="V889" s="307"/>
      <c r="W889" s="277"/>
      <c r="X889" s="277"/>
      <c r="Y889" s="369">
        <f>Y878*Y881</f>
        <v>0</v>
      </c>
      <c r="Z889" s="369">
        <f t="shared" ref="Z889:AL889" si="881">Z878*Z881</f>
        <v>0</v>
      </c>
      <c r="AA889" s="369">
        <f t="shared" si="881"/>
        <v>0</v>
      </c>
      <c r="AB889" s="369">
        <f t="shared" si="881"/>
        <v>0</v>
      </c>
      <c r="AC889" s="369">
        <f t="shared" si="881"/>
        <v>0</v>
      </c>
      <c r="AD889" s="369">
        <f t="shared" si="881"/>
        <v>0</v>
      </c>
      <c r="AE889" s="369">
        <f t="shared" si="881"/>
        <v>0</v>
      </c>
      <c r="AF889" s="369">
        <f t="shared" si="881"/>
        <v>0</v>
      </c>
      <c r="AG889" s="369">
        <f t="shared" si="881"/>
        <v>0</v>
      </c>
      <c r="AH889" s="369">
        <f t="shared" si="881"/>
        <v>0</v>
      </c>
      <c r="AI889" s="369">
        <f t="shared" si="881"/>
        <v>0</v>
      </c>
      <c r="AJ889" s="369">
        <f t="shared" si="881"/>
        <v>0</v>
      </c>
      <c r="AK889" s="369">
        <f t="shared" si="881"/>
        <v>0</v>
      </c>
      <c r="AL889" s="369">
        <f t="shared" si="881"/>
        <v>0</v>
      </c>
      <c r="AM889" s="619">
        <f t="shared" si="877"/>
        <v>0</v>
      </c>
    </row>
    <row r="890" spans="2:39" ht="16" outlineLevel="1">
      <c r="B890" s="347" t="s">
        <v>308</v>
      </c>
      <c r="C890" s="343"/>
      <c r="D890" s="334"/>
      <c r="E890" s="332"/>
      <c r="F890" s="332"/>
      <c r="G890" s="332"/>
      <c r="H890" s="332"/>
      <c r="I890" s="332"/>
      <c r="J890" s="332"/>
      <c r="K890" s="332"/>
      <c r="L890" s="332"/>
      <c r="M890" s="332"/>
      <c r="N890" s="332"/>
      <c r="O890" s="298"/>
      <c r="P890" s="332"/>
      <c r="Q890" s="332"/>
      <c r="R890" s="332"/>
      <c r="S890" s="334"/>
      <c r="T890" s="334"/>
      <c r="U890" s="334"/>
      <c r="V890" s="334"/>
      <c r="W890" s="332"/>
      <c r="X890" s="332"/>
      <c r="Y890" s="344">
        <f>SUM(Y882:Y889)</f>
        <v>0</v>
      </c>
      <c r="Z890" s="344">
        <f>SUM(Z882:Z889)</f>
        <v>0</v>
      </c>
      <c r="AA890" s="344">
        <f t="shared" ref="AA890:AE890" si="882">SUM(AA882:AA889)</f>
        <v>0</v>
      </c>
      <c r="AB890" s="344">
        <f t="shared" si="882"/>
        <v>0</v>
      </c>
      <c r="AC890" s="344">
        <f t="shared" si="882"/>
        <v>0</v>
      </c>
      <c r="AD890" s="344">
        <f t="shared" si="882"/>
        <v>0</v>
      </c>
      <c r="AE890" s="344">
        <f t="shared" si="882"/>
        <v>0</v>
      </c>
      <c r="AF890" s="344">
        <f t="shared" ref="AF890:AL890" si="883">SUM(AF882:AF889)</f>
        <v>0</v>
      </c>
      <c r="AG890" s="344">
        <f t="shared" si="883"/>
        <v>0</v>
      </c>
      <c r="AH890" s="344">
        <f t="shared" si="883"/>
        <v>0</v>
      </c>
      <c r="AI890" s="344">
        <f t="shared" si="883"/>
        <v>0</v>
      </c>
      <c r="AJ890" s="344">
        <f t="shared" si="883"/>
        <v>0</v>
      </c>
      <c r="AK890" s="344">
        <f t="shared" si="883"/>
        <v>0</v>
      </c>
      <c r="AL890" s="344">
        <f t="shared" si="883"/>
        <v>0</v>
      </c>
      <c r="AM890" s="398">
        <f>SUM(AM882:AM889)</f>
        <v>0</v>
      </c>
    </row>
    <row r="891" spans="2:39" ht="16" outlineLevel="1">
      <c r="B891" s="347" t="s">
        <v>309</v>
      </c>
      <c r="C891" s="343"/>
      <c r="D891" s="348"/>
      <c r="E891" s="332"/>
      <c r="F891" s="332"/>
      <c r="G891" s="332"/>
      <c r="H891" s="332"/>
      <c r="I891" s="332"/>
      <c r="J891" s="332"/>
      <c r="K891" s="332"/>
      <c r="L891" s="332"/>
      <c r="M891" s="332"/>
      <c r="N891" s="332"/>
      <c r="O891" s="298"/>
      <c r="P891" s="332"/>
      <c r="Q891" s="332"/>
      <c r="R891" s="332"/>
      <c r="S891" s="334"/>
      <c r="T891" s="334"/>
      <c r="U891" s="334"/>
      <c r="V891" s="334"/>
      <c r="W891" s="332"/>
      <c r="X891" s="332"/>
      <c r="Y891" s="345">
        <f>Y879*Y881</f>
        <v>0</v>
      </c>
      <c r="Z891" s="345">
        <f t="shared" ref="Z891:AE891" si="884">Z879*Z881</f>
        <v>0</v>
      </c>
      <c r="AA891" s="345">
        <f t="shared" si="884"/>
        <v>0</v>
      </c>
      <c r="AB891" s="345">
        <f t="shared" si="884"/>
        <v>0</v>
      </c>
      <c r="AC891" s="345">
        <f t="shared" si="884"/>
        <v>0</v>
      </c>
      <c r="AD891" s="345">
        <f t="shared" si="884"/>
        <v>0</v>
      </c>
      <c r="AE891" s="345">
        <f t="shared" si="884"/>
        <v>0</v>
      </c>
      <c r="AF891" s="345">
        <f t="shared" ref="AF891:AL891" si="885">AF879*AF881</f>
        <v>0</v>
      </c>
      <c r="AG891" s="345">
        <f t="shared" si="885"/>
        <v>0</v>
      </c>
      <c r="AH891" s="345">
        <f t="shared" si="885"/>
        <v>0</v>
      </c>
      <c r="AI891" s="345">
        <f t="shared" si="885"/>
        <v>0</v>
      </c>
      <c r="AJ891" s="345">
        <f t="shared" si="885"/>
        <v>0</v>
      </c>
      <c r="AK891" s="345">
        <f t="shared" si="885"/>
        <v>0</v>
      </c>
      <c r="AL891" s="345">
        <f t="shared" si="885"/>
        <v>0</v>
      </c>
      <c r="AM891" s="398">
        <f>SUM(Y891:AL891)</f>
        <v>0</v>
      </c>
    </row>
    <row r="892" spans="2:39" ht="16" outlineLevel="1">
      <c r="B892" s="347" t="s">
        <v>310</v>
      </c>
      <c r="C892" s="343"/>
      <c r="D892" s="348"/>
      <c r="E892" s="332"/>
      <c r="F892" s="332"/>
      <c r="G892" s="332"/>
      <c r="H892" s="332"/>
      <c r="I892" s="332"/>
      <c r="J892" s="332"/>
      <c r="K892" s="332"/>
      <c r="L892" s="332"/>
      <c r="M892" s="332"/>
      <c r="N892" s="332"/>
      <c r="O892" s="298"/>
      <c r="P892" s="332"/>
      <c r="Q892" s="332"/>
      <c r="R892" s="332"/>
      <c r="S892" s="348"/>
      <c r="T892" s="348"/>
      <c r="U892" s="348"/>
      <c r="V892" s="348"/>
      <c r="W892" s="332"/>
      <c r="X892" s="332"/>
      <c r="Y892" s="349"/>
      <c r="Z892" s="349"/>
      <c r="AA892" s="349"/>
      <c r="AB892" s="349"/>
      <c r="AC892" s="349"/>
      <c r="AD892" s="349"/>
      <c r="AE892" s="349"/>
      <c r="AF892" s="349"/>
      <c r="AG892" s="349"/>
      <c r="AH892" s="349"/>
      <c r="AI892" s="349"/>
      <c r="AJ892" s="349"/>
      <c r="AK892" s="349"/>
      <c r="AL892" s="349"/>
      <c r="AM892" s="398">
        <f>AM890-AM891</f>
        <v>0</v>
      </c>
    </row>
    <row r="893" spans="2:39" ht="16" outlineLevel="1">
      <c r="B893" s="322"/>
      <c r="C893" s="348"/>
      <c r="D893" s="348"/>
      <c r="E893" s="332"/>
      <c r="F893" s="332"/>
      <c r="G893" s="332"/>
      <c r="H893" s="332"/>
      <c r="I893" s="332"/>
      <c r="J893" s="332"/>
      <c r="K893" s="332"/>
      <c r="L893" s="332"/>
      <c r="M893" s="332"/>
      <c r="N893" s="332"/>
      <c r="O893" s="298"/>
      <c r="P893" s="332"/>
      <c r="Q893" s="332"/>
      <c r="R893" s="332"/>
      <c r="S893" s="348"/>
      <c r="T893" s="343"/>
      <c r="U893" s="348"/>
      <c r="V893" s="348"/>
      <c r="W893" s="332"/>
      <c r="X893" s="332"/>
      <c r="Y893" s="350"/>
      <c r="Z893" s="350"/>
      <c r="AA893" s="350"/>
      <c r="AB893" s="350"/>
      <c r="AC893" s="350"/>
      <c r="AD893" s="350"/>
      <c r="AE893" s="350"/>
      <c r="AF893" s="350"/>
      <c r="AG893" s="350"/>
      <c r="AH893" s="350"/>
      <c r="AI893" s="350"/>
      <c r="AJ893" s="350"/>
      <c r="AK893" s="350"/>
      <c r="AL893" s="350"/>
      <c r="AM893" s="346"/>
    </row>
    <row r="894" spans="2:39" ht="16" outlineLevel="1">
      <c r="B894" s="430" t="s">
        <v>311</v>
      </c>
      <c r="C894" s="302"/>
      <c r="D894" s="277"/>
      <c r="E894" s="277"/>
      <c r="F894" s="277"/>
      <c r="G894" s="277"/>
      <c r="H894" s="277"/>
      <c r="I894" s="277"/>
      <c r="J894" s="277"/>
      <c r="K894" s="277"/>
      <c r="L894" s="277"/>
      <c r="M894" s="277"/>
      <c r="N894" s="277"/>
      <c r="O894" s="355"/>
      <c r="P894" s="277"/>
      <c r="Q894" s="277"/>
      <c r="R894" s="277"/>
      <c r="S894" s="302"/>
      <c r="T894" s="307"/>
      <c r="U894" s="307"/>
      <c r="V894" s="277"/>
      <c r="W894" s="277"/>
      <c r="X894" s="307"/>
      <c r="Y894" s="289">
        <f>SUMPRODUCT(E721:E876,Y721:Y876)</f>
        <v>0</v>
      </c>
      <c r="Z894" s="289">
        <f>SUMPRODUCT(E721:E876,Z721:Z876)</f>
        <v>0</v>
      </c>
      <c r="AA894" s="289">
        <f t="shared" ref="AA894:AL894" si="886">IF(AA719="kw",SUMPRODUCT($N$721:$N$876,$P$721:$P$876,AA721:AA876),SUMPRODUCT($E$721:$E$876,AA721:AA876))</f>
        <v>0</v>
      </c>
      <c r="AB894" s="289">
        <f t="shared" si="886"/>
        <v>0</v>
      </c>
      <c r="AC894" s="289">
        <f t="shared" si="886"/>
        <v>0</v>
      </c>
      <c r="AD894" s="289">
        <f t="shared" si="886"/>
        <v>0</v>
      </c>
      <c r="AE894" s="289">
        <f t="shared" si="886"/>
        <v>0</v>
      </c>
      <c r="AF894" s="289">
        <f t="shared" si="886"/>
        <v>0</v>
      </c>
      <c r="AG894" s="289">
        <f t="shared" si="886"/>
        <v>0</v>
      </c>
      <c r="AH894" s="289">
        <f t="shared" si="886"/>
        <v>0</v>
      </c>
      <c r="AI894" s="289">
        <f t="shared" si="886"/>
        <v>0</v>
      </c>
      <c r="AJ894" s="289">
        <f t="shared" si="886"/>
        <v>0</v>
      </c>
      <c r="AK894" s="289">
        <f t="shared" si="886"/>
        <v>0</v>
      </c>
      <c r="AL894" s="289">
        <f t="shared" si="886"/>
        <v>0</v>
      </c>
      <c r="AM894" s="335"/>
    </row>
    <row r="895" spans="2:39" ht="16" outlineLevel="1">
      <c r="B895" s="431" t="s">
        <v>312</v>
      </c>
      <c r="C895" s="357"/>
      <c r="D895" s="375"/>
      <c r="E895" s="375"/>
      <c r="F895" s="375"/>
      <c r="G895" s="375"/>
      <c r="H895" s="375"/>
      <c r="I895" s="375"/>
      <c r="J895" s="375"/>
      <c r="K895" s="375"/>
      <c r="L895" s="375"/>
      <c r="M895" s="375"/>
      <c r="N895" s="375"/>
      <c r="O895" s="374"/>
      <c r="P895" s="375"/>
      <c r="Q895" s="375"/>
      <c r="R895" s="375"/>
      <c r="S895" s="357"/>
      <c r="T895" s="376"/>
      <c r="U895" s="376"/>
      <c r="V895" s="375"/>
      <c r="W895" s="375"/>
      <c r="X895" s="376"/>
      <c r="Y895" s="324">
        <f>SUMPRODUCT(F721:F876,Y721:Y876)</f>
        <v>0</v>
      </c>
      <c r="Z895" s="324">
        <f>SUMPRODUCT(F721:F876,Z721:Z876)</f>
        <v>0</v>
      </c>
      <c r="AA895" s="324">
        <f t="shared" ref="AA895:AL895" si="887">IF(AA719="kw",SUMPRODUCT($N$721:$N$876,$Q$721:$Q$876,AA721:AA876),SUMPRODUCT($F$721:$F$876,AA721:AA876))</f>
        <v>0</v>
      </c>
      <c r="AB895" s="324">
        <f t="shared" si="887"/>
        <v>0</v>
      </c>
      <c r="AC895" s="324">
        <f t="shared" si="887"/>
        <v>0</v>
      </c>
      <c r="AD895" s="324">
        <f t="shared" si="887"/>
        <v>0</v>
      </c>
      <c r="AE895" s="324">
        <f t="shared" si="887"/>
        <v>0</v>
      </c>
      <c r="AF895" s="324">
        <f t="shared" si="887"/>
        <v>0</v>
      </c>
      <c r="AG895" s="324">
        <f t="shared" si="887"/>
        <v>0</v>
      </c>
      <c r="AH895" s="324">
        <f t="shared" si="887"/>
        <v>0</v>
      </c>
      <c r="AI895" s="324">
        <f t="shared" si="887"/>
        <v>0</v>
      </c>
      <c r="AJ895" s="324">
        <f t="shared" si="887"/>
        <v>0</v>
      </c>
      <c r="AK895" s="324">
        <f t="shared" si="887"/>
        <v>0</v>
      </c>
      <c r="AL895" s="324">
        <f t="shared" si="887"/>
        <v>0</v>
      </c>
      <c r="AM895" s="377"/>
    </row>
    <row r="896" spans="2:39" ht="16" outlineLevel="1">
      <c r="B896" s="359" t="s">
        <v>570</v>
      </c>
      <c r="C896" s="378"/>
      <c r="D896" s="379"/>
      <c r="E896" s="379"/>
      <c r="F896" s="379"/>
      <c r="G896" s="379"/>
      <c r="H896" s="379"/>
      <c r="I896" s="379"/>
      <c r="J896" s="379"/>
      <c r="K896" s="379"/>
      <c r="L896" s="379"/>
      <c r="M896" s="379"/>
      <c r="N896" s="379"/>
      <c r="O896" s="379"/>
      <c r="P896" s="379"/>
      <c r="Q896" s="379"/>
      <c r="R896" s="379"/>
      <c r="S896" s="362"/>
      <c r="T896" s="363"/>
      <c r="U896" s="379"/>
      <c r="V896" s="379"/>
      <c r="W896" s="379"/>
      <c r="X896" s="379"/>
      <c r="Y896" s="400"/>
      <c r="Z896" s="400"/>
      <c r="AA896" s="400"/>
      <c r="AB896" s="400"/>
      <c r="AC896" s="400"/>
      <c r="AD896" s="400"/>
      <c r="AE896" s="400"/>
      <c r="AF896" s="400"/>
      <c r="AG896" s="400"/>
      <c r="AH896" s="400"/>
      <c r="AI896" s="400"/>
      <c r="AJ896" s="400"/>
      <c r="AK896" s="400"/>
      <c r="AL896" s="400"/>
      <c r="AM896" s="380"/>
    </row>
    <row r="897" spans="1:39" outlineLevel="1"/>
    <row r="898" spans="1:39" outlineLevel="1"/>
    <row r="899" spans="1:39" ht="16" outlineLevel="1">
      <c r="B899" s="278" t="s">
        <v>313</v>
      </c>
      <c r="C899" s="279"/>
      <c r="D899" s="581" t="s">
        <v>506</v>
      </c>
      <c r="E899" s="251"/>
      <c r="F899" s="581"/>
      <c r="G899" s="251"/>
      <c r="H899" s="251"/>
      <c r="I899" s="251"/>
      <c r="J899" s="251"/>
      <c r="K899" s="251"/>
      <c r="L899" s="251"/>
      <c r="M899" s="251"/>
      <c r="N899" s="251"/>
      <c r="O899" s="279"/>
      <c r="P899" s="251"/>
      <c r="Q899" s="251"/>
      <c r="R899" s="251"/>
      <c r="S899" s="251"/>
      <c r="T899" s="251"/>
      <c r="U899" s="251"/>
      <c r="V899" s="251"/>
      <c r="W899" s="251"/>
      <c r="X899" s="251"/>
      <c r="Y899" s="268"/>
      <c r="Z899" s="265"/>
      <c r="AA899" s="265"/>
      <c r="AB899" s="265"/>
      <c r="AC899" s="265"/>
      <c r="AD899" s="265"/>
      <c r="AE899" s="265"/>
      <c r="AF899" s="265"/>
      <c r="AG899" s="265"/>
      <c r="AH899" s="265"/>
      <c r="AI899" s="265"/>
      <c r="AJ899" s="265"/>
      <c r="AK899" s="265"/>
      <c r="AL899" s="265"/>
    </row>
    <row r="900" spans="1:39" ht="30" outlineLevel="1">
      <c r="B900" s="919" t="s">
        <v>203</v>
      </c>
      <c r="C900" s="921" t="s">
        <v>25</v>
      </c>
      <c r="D900" s="282" t="s">
        <v>407</v>
      </c>
      <c r="E900" s="923" t="s">
        <v>201</v>
      </c>
      <c r="F900" s="924"/>
      <c r="G900" s="924"/>
      <c r="H900" s="924"/>
      <c r="I900" s="924"/>
      <c r="J900" s="924"/>
      <c r="K900" s="924"/>
      <c r="L900" s="924"/>
      <c r="M900" s="925"/>
      <c r="N900" s="926" t="s">
        <v>205</v>
      </c>
      <c r="O900" s="282" t="s">
        <v>408</v>
      </c>
      <c r="P900" s="923" t="s">
        <v>204</v>
      </c>
      <c r="Q900" s="924"/>
      <c r="R900" s="924"/>
      <c r="S900" s="924"/>
      <c r="T900" s="924"/>
      <c r="U900" s="924"/>
      <c r="V900" s="924"/>
      <c r="W900" s="924"/>
      <c r="X900" s="925"/>
      <c r="Y900" s="916" t="s">
        <v>229</v>
      </c>
      <c r="Z900" s="917"/>
      <c r="AA900" s="917"/>
      <c r="AB900" s="917"/>
      <c r="AC900" s="917"/>
      <c r="AD900" s="917"/>
      <c r="AE900" s="917"/>
      <c r="AF900" s="917"/>
      <c r="AG900" s="917"/>
      <c r="AH900" s="917"/>
      <c r="AI900" s="917"/>
      <c r="AJ900" s="917"/>
      <c r="AK900" s="917"/>
      <c r="AL900" s="917"/>
      <c r="AM900" s="918"/>
    </row>
    <row r="901" spans="1:39" ht="45" outlineLevel="1">
      <c r="B901" s="920"/>
      <c r="C901" s="922"/>
      <c r="D901" s="283">
        <v>2019</v>
      </c>
      <c r="E901" s="283">
        <v>2020</v>
      </c>
      <c r="F901" s="283">
        <v>2021</v>
      </c>
      <c r="G901" s="283">
        <v>2022</v>
      </c>
      <c r="H901" s="283">
        <v>2023</v>
      </c>
      <c r="I901" s="283">
        <v>2024</v>
      </c>
      <c r="J901" s="283">
        <v>2025</v>
      </c>
      <c r="K901" s="283">
        <v>2026</v>
      </c>
      <c r="L901" s="283">
        <v>2027</v>
      </c>
      <c r="M901" s="283">
        <v>2028</v>
      </c>
      <c r="N901" s="927"/>
      <c r="O901" s="283">
        <v>2019</v>
      </c>
      <c r="P901" s="283">
        <v>2020</v>
      </c>
      <c r="Q901" s="283">
        <v>2021</v>
      </c>
      <c r="R901" s="283">
        <v>2022</v>
      </c>
      <c r="S901" s="283">
        <v>2023</v>
      </c>
      <c r="T901" s="283">
        <v>2024</v>
      </c>
      <c r="U901" s="283">
        <v>2025</v>
      </c>
      <c r="V901" s="283">
        <v>2026</v>
      </c>
      <c r="W901" s="283">
        <v>2027</v>
      </c>
      <c r="X901" s="283">
        <v>2028</v>
      </c>
      <c r="Y901" s="283" t="str">
        <f>'1.  LRAMVA Summary'!D52</f>
        <v>Main - Residential</v>
      </c>
      <c r="Z901" s="283" t="str">
        <f>'1.  LRAMVA Summary'!E52</f>
        <v>Main - GS&lt;50 kW</v>
      </c>
      <c r="AA901" s="283" t="str">
        <f>'1.  LRAMVA Summary'!F52</f>
        <v>Main - GS 50 to 4,999 kW</v>
      </c>
      <c r="AB901" s="283" t="str">
        <f>'1.  LRAMVA Summary'!G52</f>
        <v>Main - Large Use</v>
      </c>
      <c r="AC901" s="283" t="str">
        <f>'1.  LRAMVA Summary'!H52</f>
        <v>Main - Streetlighting</v>
      </c>
      <c r="AD901" s="283" t="str">
        <f>'1.  LRAMVA Summary'!I52</f>
        <v>STEI - Residential</v>
      </c>
      <c r="AE901" s="283" t="str">
        <f>'1.  LRAMVA Summary'!J52</f>
        <v>STEI - GS&lt;50 kW</v>
      </c>
      <c r="AF901" s="283" t="str">
        <f>'1.  LRAMVA Summary'!K52</f>
        <v>STEI - GS 50 to 4,999 kW</v>
      </c>
      <c r="AG901" s="283" t="str">
        <f>'1.  LRAMVA Summary'!L52</f>
        <v>STEI - Streetlighting</v>
      </c>
      <c r="AH901" s="283" t="str">
        <f>'1.  LRAMVA Summary'!M52</f>
        <v>STEI- Unmetered Scattered Load</v>
      </c>
      <c r="AI901" s="283" t="str">
        <f>'1.  LRAMVA Summary'!N52</f>
        <v/>
      </c>
      <c r="AJ901" s="283" t="str">
        <f>'1.  LRAMVA Summary'!O52</f>
        <v/>
      </c>
      <c r="AK901" s="283" t="str">
        <f>'1.  LRAMVA Summary'!P52</f>
        <v/>
      </c>
      <c r="AL901" s="283" t="str">
        <f>'1.  LRAMVA Summary'!Q52</f>
        <v/>
      </c>
      <c r="AM901" s="285" t="str">
        <f>'1.  LRAMVA Summary'!R52</f>
        <v>Total</v>
      </c>
    </row>
    <row r="902" spans="1:39" ht="16" outlineLevel="1">
      <c r="A902" s="523"/>
      <c r="B902" s="509" t="s">
        <v>484</v>
      </c>
      <c r="C902" s="287"/>
      <c r="D902" s="287"/>
      <c r="E902" s="287"/>
      <c r="F902" s="287"/>
      <c r="G902" s="287"/>
      <c r="H902" s="287"/>
      <c r="I902" s="287"/>
      <c r="J902" s="287"/>
      <c r="K902" s="287"/>
      <c r="L902" s="287"/>
      <c r="M902" s="287"/>
      <c r="N902" s="288"/>
      <c r="O902" s="287"/>
      <c r="P902" s="287"/>
      <c r="Q902" s="287"/>
      <c r="R902" s="287"/>
      <c r="S902" s="287"/>
      <c r="T902" s="287"/>
      <c r="U902" s="287"/>
      <c r="V902" s="287"/>
      <c r="W902" s="287"/>
      <c r="X902" s="287"/>
      <c r="Y902" s="289" t="str">
        <f>'1.  LRAMVA Summary'!D53</f>
        <v>kWh</v>
      </c>
      <c r="Z902" s="289" t="str">
        <f>'1.  LRAMVA Summary'!E53</f>
        <v>kWh</v>
      </c>
      <c r="AA902" s="289" t="str">
        <f>'1.  LRAMVA Summary'!F53</f>
        <v>kW</v>
      </c>
      <c r="AB902" s="289" t="str">
        <f>'1.  LRAMVA Summary'!G53</f>
        <v>kW</v>
      </c>
      <c r="AC902" s="289" t="str">
        <f>'1.  LRAMVA Summary'!H53</f>
        <v>kW</v>
      </c>
      <c r="AD902" s="289" t="str">
        <f>'1.  LRAMVA Summary'!I53</f>
        <v>kWh</v>
      </c>
      <c r="AE902" s="289" t="str">
        <f>'1.  LRAMVA Summary'!J53</f>
        <v>kWh</v>
      </c>
      <c r="AF902" s="289" t="str">
        <f>'1.  LRAMVA Summary'!K53</f>
        <v>kW</v>
      </c>
      <c r="AG902" s="289" t="str">
        <f>'1.  LRAMVA Summary'!L53</f>
        <v>kW</v>
      </c>
      <c r="AH902" s="289" t="str">
        <f>'1.  LRAMVA Summary'!M53</f>
        <v>kWh</v>
      </c>
      <c r="AI902" s="289">
        <f>'1.  LRAMVA Summary'!N53</f>
        <v>0</v>
      </c>
      <c r="AJ902" s="289">
        <f>'1.  LRAMVA Summary'!O53</f>
        <v>0</v>
      </c>
      <c r="AK902" s="289">
        <f>'1.  LRAMVA Summary'!P53</f>
        <v>0</v>
      </c>
      <c r="AL902" s="289">
        <f>'1.  LRAMVA Summary'!Q53</f>
        <v>0</v>
      </c>
      <c r="AM902" s="290"/>
    </row>
    <row r="903" spans="1:39" ht="16" outlineLevel="1">
      <c r="A903" s="523"/>
      <c r="B903" s="495" t="s">
        <v>477</v>
      </c>
      <c r="C903" s="287"/>
      <c r="D903" s="287"/>
      <c r="E903" s="287"/>
      <c r="F903" s="287"/>
      <c r="G903" s="287"/>
      <c r="H903" s="287"/>
      <c r="I903" s="287"/>
      <c r="J903" s="287"/>
      <c r="K903" s="287"/>
      <c r="L903" s="287"/>
      <c r="M903" s="287"/>
      <c r="N903" s="288"/>
      <c r="O903" s="287"/>
      <c r="P903" s="287"/>
      <c r="Q903" s="287"/>
      <c r="R903" s="287"/>
      <c r="S903" s="287"/>
      <c r="T903" s="287"/>
      <c r="U903" s="287"/>
      <c r="V903" s="287"/>
      <c r="W903" s="287"/>
      <c r="X903" s="287"/>
      <c r="Y903" s="289"/>
      <c r="Z903" s="289"/>
      <c r="AA903" s="289"/>
      <c r="AB903" s="289"/>
      <c r="AC903" s="289"/>
      <c r="AD903" s="289"/>
      <c r="AE903" s="289"/>
      <c r="AF903" s="289"/>
      <c r="AG903" s="289"/>
      <c r="AH903" s="289"/>
      <c r="AI903" s="289"/>
      <c r="AJ903" s="289"/>
      <c r="AK903" s="289"/>
      <c r="AL903" s="289"/>
      <c r="AM903" s="290"/>
    </row>
    <row r="904" spans="1:39" ht="17" outlineLevel="1">
      <c r="A904" s="523">
        <v>1</v>
      </c>
      <c r="B904" s="419" t="s">
        <v>87</v>
      </c>
      <c r="C904" s="289" t="s">
        <v>17</v>
      </c>
      <c r="D904" s="293"/>
      <c r="E904" s="293"/>
      <c r="F904" s="293"/>
      <c r="G904" s="293"/>
      <c r="H904" s="293"/>
      <c r="I904" s="293"/>
      <c r="J904" s="293"/>
      <c r="K904" s="293"/>
      <c r="L904" s="293"/>
      <c r="M904" s="293"/>
      <c r="N904" s="289"/>
      <c r="O904" s="293"/>
      <c r="P904" s="293"/>
      <c r="Q904" s="293"/>
      <c r="R904" s="293"/>
      <c r="S904" s="293"/>
      <c r="T904" s="293"/>
      <c r="U904" s="293"/>
      <c r="V904" s="293"/>
      <c r="W904" s="293"/>
      <c r="X904" s="293"/>
      <c r="Y904" s="401"/>
      <c r="Z904" s="401"/>
      <c r="AA904" s="401"/>
      <c r="AB904" s="401"/>
      <c r="AC904" s="401"/>
      <c r="AD904" s="401"/>
      <c r="AE904" s="401"/>
      <c r="AF904" s="401"/>
      <c r="AG904" s="401"/>
      <c r="AH904" s="401"/>
      <c r="AI904" s="401"/>
      <c r="AJ904" s="401"/>
      <c r="AK904" s="401"/>
      <c r="AL904" s="401"/>
      <c r="AM904" s="294">
        <f>SUM(Y904:AL904)</f>
        <v>0</v>
      </c>
    </row>
    <row r="905" spans="1:39" ht="16" outlineLevel="1">
      <c r="A905" s="523"/>
      <c r="B905" s="292" t="s">
        <v>328</v>
      </c>
      <c r="C905" s="289" t="s">
        <v>155</v>
      </c>
      <c r="D905" s="293"/>
      <c r="E905" s="293"/>
      <c r="F905" s="293"/>
      <c r="G905" s="293"/>
      <c r="H905" s="293"/>
      <c r="I905" s="293"/>
      <c r="J905" s="293"/>
      <c r="K905" s="293"/>
      <c r="L905" s="293"/>
      <c r="M905" s="293"/>
      <c r="N905" s="459"/>
      <c r="O905" s="293"/>
      <c r="P905" s="293"/>
      <c r="Q905" s="293"/>
      <c r="R905" s="293"/>
      <c r="S905" s="293"/>
      <c r="T905" s="293"/>
      <c r="U905" s="293"/>
      <c r="V905" s="293"/>
      <c r="W905" s="293"/>
      <c r="X905" s="293"/>
      <c r="Y905" s="402">
        <f>Y904</f>
        <v>0</v>
      </c>
      <c r="Z905" s="402">
        <f t="shared" ref="Z905" si="888">Z904</f>
        <v>0</v>
      </c>
      <c r="AA905" s="402">
        <f t="shared" ref="AA905" si="889">AA904</f>
        <v>0</v>
      </c>
      <c r="AB905" s="402">
        <f t="shared" ref="AB905" si="890">AB904</f>
        <v>0</v>
      </c>
      <c r="AC905" s="402">
        <f t="shared" ref="AC905" si="891">AC904</f>
        <v>0</v>
      </c>
      <c r="AD905" s="402">
        <f t="shared" ref="AD905" si="892">AD904</f>
        <v>0</v>
      </c>
      <c r="AE905" s="402">
        <f t="shared" ref="AE905" si="893">AE904</f>
        <v>0</v>
      </c>
      <c r="AF905" s="402">
        <f t="shared" ref="AF905" si="894">AF904</f>
        <v>0</v>
      </c>
      <c r="AG905" s="402">
        <f t="shared" ref="AG905" si="895">AG904</f>
        <v>0</v>
      </c>
      <c r="AH905" s="402">
        <f t="shared" ref="AH905" si="896">AH904</f>
        <v>0</v>
      </c>
      <c r="AI905" s="402">
        <f t="shared" ref="AI905" si="897">AI904</f>
        <v>0</v>
      </c>
      <c r="AJ905" s="402">
        <f t="shared" ref="AJ905" si="898">AJ904</f>
        <v>0</v>
      </c>
      <c r="AK905" s="402">
        <f t="shared" ref="AK905" si="899">AK904</f>
        <v>0</v>
      </c>
      <c r="AL905" s="402">
        <f t="shared" ref="AL905" si="900">AL904</f>
        <v>0</v>
      </c>
      <c r="AM905" s="295"/>
    </row>
    <row r="906" spans="1:39" ht="16" outlineLevel="1">
      <c r="A906" s="523"/>
      <c r="B906" s="296"/>
      <c r="C906" s="297"/>
      <c r="D906" s="297"/>
      <c r="E906" s="297"/>
      <c r="F906" s="297"/>
      <c r="G906" s="297"/>
      <c r="H906" s="297"/>
      <c r="I906" s="297"/>
      <c r="J906" s="297"/>
      <c r="K906" s="297"/>
      <c r="L906" s="297"/>
      <c r="M906" s="297"/>
      <c r="N906" s="298"/>
      <c r="O906" s="297"/>
      <c r="P906" s="297"/>
      <c r="Q906" s="297"/>
      <c r="R906" s="297"/>
      <c r="S906" s="297"/>
      <c r="T906" s="297"/>
      <c r="U906" s="297"/>
      <c r="V906" s="297"/>
      <c r="W906" s="297"/>
      <c r="X906" s="297"/>
      <c r="Y906" s="403"/>
      <c r="Z906" s="404"/>
      <c r="AA906" s="404"/>
      <c r="AB906" s="404"/>
      <c r="AC906" s="404"/>
      <c r="AD906" s="404"/>
      <c r="AE906" s="404"/>
      <c r="AF906" s="404"/>
      <c r="AG906" s="404"/>
      <c r="AH906" s="404"/>
      <c r="AI906" s="404"/>
      <c r="AJ906" s="404"/>
      <c r="AK906" s="404"/>
      <c r="AL906" s="404"/>
      <c r="AM906" s="300"/>
    </row>
    <row r="907" spans="1:39" s="307" customFormat="1" ht="17" outlineLevel="1">
      <c r="A907" s="523">
        <v>2</v>
      </c>
      <c r="B907" s="419" t="s">
        <v>88</v>
      </c>
      <c r="C907" s="289" t="s">
        <v>17</v>
      </c>
      <c r="D907" s="293"/>
      <c r="E907" s="293"/>
      <c r="F907" s="293"/>
      <c r="G907" s="293"/>
      <c r="H907" s="293"/>
      <c r="I907" s="293"/>
      <c r="J907" s="293"/>
      <c r="K907" s="293"/>
      <c r="L907" s="293"/>
      <c r="M907" s="293"/>
      <c r="N907" s="289"/>
      <c r="O907" s="293"/>
      <c r="P907" s="293"/>
      <c r="Q907" s="293"/>
      <c r="R907" s="293"/>
      <c r="S907" s="293"/>
      <c r="T907" s="293"/>
      <c r="U907" s="293"/>
      <c r="V907" s="293"/>
      <c r="W907" s="293"/>
      <c r="X907" s="293"/>
      <c r="Y907" s="401"/>
      <c r="Z907" s="401"/>
      <c r="AA907" s="401"/>
      <c r="AB907" s="401"/>
      <c r="AC907" s="401"/>
      <c r="AD907" s="401"/>
      <c r="AE907" s="401"/>
      <c r="AF907" s="401"/>
      <c r="AG907" s="401"/>
      <c r="AH907" s="401"/>
      <c r="AI907" s="401"/>
      <c r="AJ907" s="401"/>
      <c r="AK907" s="401"/>
      <c r="AL907" s="401"/>
      <c r="AM907" s="294">
        <f>SUM(Y907:AL907)</f>
        <v>0</v>
      </c>
    </row>
    <row r="908" spans="1:39" ht="16" outlineLevel="1">
      <c r="A908" s="523"/>
      <c r="B908" s="292" t="s">
        <v>328</v>
      </c>
      <c r="C908" s="289" t="s">
        <v>155</v>
      </c>
      <c r="D908" s="293"/>
      <c r="E908" s="293"/>
      <c r="F908" s="293"/>
      <c r="G908" s="293"/>
      <c r="H908" s="293"/>
      <c r="I908" s="293"/>
      <c r="J908" s="293"/>
      <c r="K908" s="293"/>
      <c r="L908" s="293"/>
      <c r="M908" s="293"/>
      <c r="N908" s="459"/>
      <c r="O908" s="293"/>
      <c r="P908" s="293"/>
      <c r="Q908" s="293"/>
      <c r="R908" s="293"/>
      <c r="S908" s="293"/>
      <c r="T908" s="293"/>
      <c r="U908" s="293"/>
      <c r="V908" s="293"/>
      <c r="W908" s="293"/>
      <c r="X908" s="293"/>
      <c r="Y908" s="402">
        <f>Y907</f>
        <v>0</v>
      </c>
      <c r="Z908" s="402">
        <f t="shared" ref="Z908" si="901">Z907</f>
        <v>0</v>
      </c>
      <c r="AA908" s="402">
        <f t="shared" ref="AA908" si="902">AA907</f>
        <v>0</v>
      </c>
      <c r="AB908" s="402">
        <f t="shared" ref="AB908" si="903">AB907</f>
        <v>0</v>
      </c>
      <c r="AC908" s="402">
        <f t="shared" ref="AC908" si="904">AC907</f>
        <v>0</v>
      </c>
      <c r="AD908" s="402">
        <f t="shared" ref="AD908" si="905">AD907</f>
        <v>0</v>
      </c>
      <c r="AE908" s="402">
        <f t="shared" ref="AE908" si="906">AE907</f>
        <v>0</v>
      </c>
      <c r="AF908" s="402">
        <f t="shared" ref="AF908" si="907">AF907</f>
        <v>0</v>
      </c>
      <c r="AG908" s="402">
        <f t="shared" ref="AG908" si="908">AG907</f>
        <v>0</v>
      </c>
      <c r="AH908" s="402">
        <f t="shared" ref="AH908" si="909">AH907</f>
        <v>0</v>
      </c>
      <c r="AI908" s="402">
        <f t="shared" ref="AI908" si="910">AI907</f>
        <v>0</v>
      </c>
      <c r="AJ908" s="402">
        <f t="shared" ref="AJ908" si="911">AJ907</f>
        <v>0</v>
      </c>
      <c r="AK908" s="402">
        <f t="shared" ref="AK908" si="912">AK907</f>
        <v>0</v>
      </c>
      <c r="AL908" s="402">
        <f t="shared" ref="AL908" si="913">AL907</f>
        <v>0</v>
      </c>
      <c r="AM908" s="295"/>
    </row>
    <row r="909" spans="1:39" ht="16" outlineLevel="1">
      <c r="A909" s="523"/>
      <c r="B909" s="296"/>
      <c r="C909" s="297"/>
      <c r="D909" s="302"/>
      <c r="E909" s="302"/>
      <c r="F909" s="302"/>
      <c r="G909" s="302"/>
      <c r="H909" s="302"/>
      <c r="I909" s="302"/>
      <c r="J909" s="302"/>
      <c r="K909" s="302"/>
      <c r="L909" s="302"/>
      <c r="M909" s="302"/>
      <c r="N909" s="298"/>
      <c r="O909" s="302"/>
      <c r="P909" s="302"/>
      <c r="Q909" s="302"/>
      <c r="R909" s="302"/>
      <c r="S909" s="302"/>
      <c r="T909" s="302"/>
      <c r="U909" s="302"/>
      <c r="V909" s="302"/>
      <c r="W909" s="302"/>
      <c r="X909" s="302"/>
      <c r="Y909" s="403"/>
      <c r="Z909" s="404"/>
      <c r="AA909" s="404"/>
      <c r="AB909" s="404"/>
      <c r="AC909" s="404"/>
      <c r="AD909" s="404"/>
      <c r="AE909" s="404"/>
      <c r="AF909" s="404"/>
      <c r="AG909" s="404"/>
      <c r="AH909" s="404"/>
      <c r="AI909" s="404"/>
      <c r="AJ909" s="404"/>
      <c r="AK909" s="404"/>
      <c r="AL909" s="404"/>
      <c r="AM909" s="300"/>
    </row>
    <row r="910" spans="1:39" ht="17" outlineLevel="1">
      <c r="A910" s="523">
        <v>3</v>
      </c>
      <c r="B910" s="419" t="s">
        <v>89</v>
      </c>
      <c r="C910" s="289" t="s">
        <v>17</v>
      </c>
      <c r="D910" s="293"/>
      <c r="E910" s="293"/>
      <c r="F910" s="293"/>
      <c r="G910" s="293"/>
      <c r="H910" s="293"/>
      <c r="I910" s="293"/>
      <c r="J910" s="293"/>
      <c r="K910" s="293"/>
      <c r="L910" s="293"/>
      <c r="M910" s="293"/>
      <c r="N910" s="289"/>
      <c r="O910" s="293"/>
      <c r="P910" s="293"/>
      <c r="Q910" s="293"/>
      <c r="R910" s="293"/>
      <c r="S910" s="293"/>
      <c r="T910" s="293"/>
      <c r="U910" s="293"/>
      <c r="V910" s="293"/>
      <c r="W910" s="293"/>
      <c r="X910" s="293"/>
      <c r="Y910" s="401"/>
      <c r="Z910" s="401"/>
      <c r="AA910" s="401"/>
      <c r="AB910" s="401"/>
      <c r="AC910" s="401"/>
      <c r="AD910" s="401"/>
      <c r="AE910" s="401"/>
      <c r="AF910" s="401"/>
      <c r="AG910" s="401"/>
      <c r="AH910" s="401"/>
      <c r="AI910" s="401"/>
      <c r="AJ910" s="401"/>
      <c r="AK910" s="401"/>
      <c r="AL910" s="401"/>
      <c r="AM910" s="294">
        <f>SUM(Y910:AL910)</f>
        <v>0</v>
      </c>
    </row>
    <row r="911" spans="1:39" s="281" customFormat="1" ht="16" outlineLevel="1">
      <c r="A911" s="523"/>
      <c r="B911" s="292" t="s">
        <v>328</v>
      </c>
      <c r="C911" s="289" t="s">
        <v>155</v>
      </c>
      <c r="D911" s="293"/>
      <c r="E911" s="293"/>
      <c r="F911" s="293"/>
      <c r="G911" s="293"/>
      <c r="H911" s="293"/>
      <c r="I911" s="293"/>
      <c r="J911" s="293"/>
      <c r="K911" s="293"/>
      <c r="L911" s="293"/>
      <c r="M911" s="293"/>
      <c r="N911" s="459"/>
      <c r="O911" s="293"/>
      <c r="P911" s="293"/>
      <c r="Q911" s="293"/>
      <c r="R911" s="293"/>
      <c r="S911" s="293"/>
      <c r="T911" s="293"/>
      <c r="U911" s="293"/>
      <c r="V911" s="293"/>
      <c r="W911" s="293"/>
      <c r="X911" s="293"/>
      <c r="Y911" s="402">
        <f>Y910</f>
        <v>0</v>
      </c>
      <c r="Z911" s="402">
        <f t="shared" ref="Z911" si="914">Z910</f>
        <v>0</v>
      </c>
      <c r="AA911" s="402">
        <f t="shared" ref="AA911" si="915">AA910</f>
        <v>0</v>
      </c>
      <c r="AB911" s="402">
        <f t="shared" ref="AB911" si="916">AB910</f>
        <v>0</v>
      </c>
      <c r="AC911" s="402">
        <f t="shared" ref="AC911" si="917">AC910</f>
        <v>0</v>
      </c>
      <c r="AD911" s="402">
        <f t="shared" ref="AD911" si="918">AD910</f>
        <v>0</v>
      </c>
      <c r="AE911" s="402">
        <f t="shared" ref="AE911" si="919">AE910</f>
        <v>0</v>
      </c>
      <c r="AF911" s="402">
        <f t="shared" ref="AF911" si="920">AF910</f>
        <v>0</v>
      </c>
      <c r="AG911" s="402">
        <f t="shared" ref="AG911" si="921">AG910</f>
        <v>0</v>
      </c>
      <c r="AH911" s="402">
        <f t="shared" ref="AH911" si="922">AH910</f>
        <v>0</v>
      </c>
      <c r="AI911" s="402">
        <f t="shared" ref="AI911" si="923">AI910</f>
        <v>0</v>
      </c>
      <c r="AJ911" s="402">
        <f t="shared" ref="AJ911" si="924">AJ910</f>
        <v>0</v>
      </c>
      <c r="AK911" s="402">
        <f t="shared" ref="AK911" si="925">AK910</f>
        <v>0</v>
      </c>
      <c r="AL911" s="402">
        <f t="shared" ref="AL911" si="926">AL910</f>
        <v>0</v>
      </c>
      <c r="AM911" s="295"/>
    </row>
    <row r="912" spans="1:39" s="281" customFormat="1" ht="16" outlineLevel="1">
      <c r="A912" s="523"/>
      <c r="B912" s="292"/>
      <c r="C912" s="303"/>
      <c r="D912" s="289"/>
      <c r="E912" s="289"/>
      <c r="F912" s="289"/>
      <c r="G912" s="289"/>
      <c r="H912" s="289"/>
      <c r="I912" s="289"/>
      <c r="J912" s="289"/>
      <c r="K912" s="289"/>
      <c r="L912" s="289"/>
      <c r="M912" s="289"/>
      <c r="N912" s="289"/>
      <c r="O912" s="289"/>
      <c r="P912" s="289"/>
      <c r="Q912" s="289"/>
      <c r="R912" s="289"/>
      <c r="S912" s="289"/>
      <c r="T912" s="289"/>
      <c r="U912" s="289"/>
      <c r="V912" s="289"/>
      <c r="W912" s="289"/>
      <c r="X912" s="289"/>
      <c r="Y912" s="403"/>
      <c r="Z912" s="403"/>
      <c r="AA912" s="403"/>
      <c r="AB912" s="403"/>
      <c r="AC912" s="403"/>
      <c r="AD912" s="403"/>
      <c r="AE912" s="403"/>
      <c r="AF912" s="403"/>
      <c r="AG912" s="403"/>
      <c r="AH912" s="403"/>
      <c r="AI912" s="403"/>
      <c r="AJ912" s="403"/>
      <c r="AK912" s="403"/>
      <c r="AL912" s="403"/>
      <c r="AM912" s="304"/>
    </row>
    <row r="913" spans="1:39" s="281" customFormat="1" ht="17" outlineLevel="1">
      <c r="A913" s="523">
        <v>4</v>
      </c>
      <c r="B913" s="511" t="s">
        <v>659</v>
      </c>
      <c r="C913" s="289" t="s">
        <v>17</v>
      </c>
      <c r="D913" s="293"/>
      <c r="E913" s="293"/>
      <c r="F913" s="293"/>
      <c r="G913" s="293"/>
      <c r="H913" s="293"/>
      <c r="I913" s="293"/>
      <c r="J913" s="293"/>
      <c r="K913" s="293"/>
      <c r="L913" s="293"/>
      <c r="M913" s="293"/>
      <c r="N913" s="289"/>
      <c r="O913" s="293"/>
      <c r="P913" s="293"/>
      <c r="Q913" s="293"/>
      <c r="R913" s="293"/>
      <c r="S913" s="293"/>
      <c r="T913" s="293"/>
      <c r="U913" s="293"/>
      <c r="V913" s="293"/>
      <c r="W913" s="293"/>
      <c r="X913" s="293"/>
      <c r="Y913" s="406"/>
      <c r="Z913" s="406"/>
      <c r="AA913" s="406"/>
      <c r="AB913" s="406"/>
      <c r="AC913" s="406"/>
      <c r="AD913" s="406"/>
      <c r="AE913" s="406"/>
      <c r="AF913" s="401"/>
      <c r="AG913" s="401"/>
      <c r="AH913" s="401"/>
      <c r="AI913" s="401"/>
      <c r="AJ913" s="401"/>
      <c r="AK913" s="401"/>
      <c r="AL913" s="401"/>
      <c r="AM913" s="294">
        <f>SUM(Y913:AL913)</f>
        <v>0</v>
      </c>
    </row>
    <row r="914" spans="1:39" ht="16" outlineLevel="1">
      <c r="A914" s="523"/>
      <c r="B914" s="292" t="s">
        <v>328</v>
      </c>
      <c r="C914" s="289" t="s">
        <v>155</v>
      </c>
      <c r="D914" s="293"/>
      <c r="E914" s="293"/>
      <c r="F914" s="293"/>
      <c r="G914" s="293"/>
      <c r="H914" s="293"/>
      <c r="I914" s="293"/>
      <c r="J914" s="293"/>
      <c r="K914" s="293"/>
      <c r="L914" s="293"/>
      <c r="M914" s="293"/>
      <c r="N914" s="459"/>
      <c r="O914" s="293"/>
      <c r="P914" s="293"/>
      <c r="Q914" s="293"/>
      <c r="R914" s="293"/>
      <c r="S914" s="293"/>
      <c r="T914" s="293"/>
      <c r="U914" s="293"/>
      <c r="V914" s="293"/>
      <c r="W914" s="293"/>
      <c r="X914" s="293"/>
      <c r="Y914" s="402">
        <f>Y913</f>
        <v>0</v>
      </c>
      <c r="Z914" s="402">
        <f t="shared" ref="Z914" si="927">Z913</f>
        <v>0</v>
      </c>
      <c r="AA914" s="402">
        <f t="shared" ref="AA914" si="928">AA913</f>
        <v>0</v>
      </c>
      <c r="AB914" s="402">
        <f t="shared" ref="AB914" si="929">AB913</f>
        <v>0</v>
      </c>
      <c r="AC914" s="402">
        <f t="shared" ref="AC914" si="930">AC913</f>
        <v>0</v>
      </c>
      <c r="AD914" s="402">
        <f t="shared" ref="AD914" si="931">AD913</f>
        <v>0</v>
      </c>
      <c r="AE914" s="402">
        <f t="shared" ref="AE914" si="932">AE913</f>
        <v>0</v>
      </c>
      <c r="AF914" s="402">
        <f t="shared" ref="AF914" si="933">AF913</f>
        <v>0</v>
      </c>
      <c r="AG914" s="402">
        <f t="shared" ref="AG914" si="934">AG913</f>
        <v>0</v>
      </c>
      <c r="AH914" s="402">
        <f t="shared" ref="AH914" si="935">AH913</f>
        <v>0</v>
      </c>
      <c r="AI914" s="402">
        <f t="shared" ref="AI914" si="936">AI913</f>
        <v>0</v>
      </c>
      <c r="AJ914" s="402">
        <f t="shared" ref="AJ914" si="937">AJ913</f>
        <v>0</v>
      </c>
      <c r="AK914" s="402">
        <f t="shared" ref="AK914" si="938">AK913</f>
        <v>0</v>
      </c>
      <c r="AL914" s="402">
        <f t="shared" ref="AL914" si="939">AL913</f>
        <v>0</v>
      </c>
      <c r="AM914" s="295"/>
    </row>
    <row r="915" spans="1:39" ht="16" outlineLevel="1">
      <c r="A915" s="523"/>
      <c r="B915" s="292"/>
      <c r="C915" s="303"/>
      <c r="D915" s="302"/>
      <c r="E915" s="302"/>
      <c r="F915" s="302"/>
      <c r="G915" s="302"/>
      <c r="H915" s="302"/>
      <c r="I915" s="302"/>
      <c r="J915" s="302"/>
      <c r="K915" s="302"/>
      <c r="L915" s="302"/>
      <c r="M915" s="302"/>
      <c r="N915" s="289"/>
      <c r="O915" s="302"/>
      <c r="P915" s="302"/>
      <c r="Q915" s="302"/>
      <c r="R915" s="302"/>
      <c r="S915" s="302"/>
      <c r="T915" s="302"/>
      <c r="U915" s="302"/>
      <c r="V915" s="302"/>
      <c r="W915" s="302"/>
      <c r="X915" s="302"/>
      <c r="Y915" s="403"/>
      <c r="Z915" s="403"/>
      <c r="AA915" s="403"/>
      <c r="AB915" s="403"/>
      <c r="AC915" s="403"/>
      <c r="AD915" s="403"/>
      <c r="AE915" s="403"/>
      <c r="AF915" s="403"/>
      <c r="AG915" s="403"/>
      <c r="AH915" s="403"/>
      <c r="AI915" s="403"/>
      <c r="AJ915" s="403"/>
      <c r="AK915" s="403"/>
      <c r="AL915" s="403"/>
      <c r="AM915" s="304"/>
    </row>
    <row r="916" spans="1:39" ht="34" outlineLevel="1">
      <c r="A916" s="523">
        <v>5</v>
      </c>
      <c r="B916" s="419" t="s">
        <v>90</v>
      </c>
      <c r="C916" s="289" t="s">
        <v>17</v>
      </c>
      <c r="D916" s="293"/>
      <c r="E916" s="293"/>
      <c r="F916" s="293"/>
      <c r="G916" s="293"/>
      <c r="H916" s="293"/>
      <c r="I916" s="293"/>
      <c r="J916" s="293"/>
      <c r="K916" s="293"/>
      <c r="L916" s="293"/>
      <c r="M916" s="293"/>
      <c r="N916" s="289"/>
      <c r="O916" s="293"/>
      <c r="P916" s="293"/>
      <c r="Q916" s="293"/>
      <c r="R916" s="293"/>
      <c r="S916" s="293"/>
      <c r="T916" s="293"/>
      <c r="U916" s="293"/>
      <c r="V916" s="293"/>
      <c r="W916" s="293"/>
      <c r="X916" s="293"/>
      <c r="Y916" s="406"/>
      <c r="Z916" s="406"/>
      <c r="AA916" s="406"/>
      <c r="AB916" s="406"/>
      <c r="AC916" s="406"/>
      <c r="AD916" s="406"/>
      <c r="AE916" s="406"/>
      <c r="AF916" s="401"/>
      <c r="AG916" s="401"/>
      <c r="AH916" s="401"/>
      <c r="AI916" s="401"/>
      <c r="AJ916" s="401"/>
      <c r="AK916" s="401"/>
      <c r="AL916" s="401"/>
      <c r="AM916" s="294">
        <f>SUM(Y916:AL916)</f>
        <v>0</v>
      </c>
    </row>
    <row r="917" spans="1:39" ht="16" outlineLevel="1">
      <c r="A917" s="523"/>
      <c r="B917" s="292" t="s">
        <v>328</v>
      </c>
      <c r="C917" s="289" t="s">
        <v>155</v>
      </c>
      <c r="D917" s="293"/>
      <c r="E917" s="293"/>
      <c r="F917" s="293"/>
      <c r="G917" s="293"/>
      <c r="H917" s="293"/>
      <c r="I917" s="293"/>
      <c r="J917" s="293"/>
      <c r="K917" s="293"/>
      <c r="L917" s="293"/>
      <c r="M917" s="293"/>
      <c r="N917" s="459"/>
      <c r="O917" s="293"/>
      <c r="P917" s="293"/>
      <c r="Q917" s="293"/>
      <c r="R917" s="293"/>
      <c r="S917" s="293"/>
      <c r="T917" s="293"/>
      <c r="U917" s="293"/>
      <c r="V917" s="293"/>
      <c r="W917" s="293"/>
      <c r="X917" s="293"/>
      <c r="Y917" s="402">
        <f>Y916</f>
        <v>0</v>
      </c>
      <c r="Z917" s="402">
        <f t="shared" ref="Z917" si="940">Z916</f>
        <v>0</v>
      </c>
      <c r="AA917" s="402">
        <f t="shared" ref="AA917" si="941">AA916</f>
        <v>0</v>
      </c>
      <c r="AB917" s="402">
        <f t="shared" ref="AB917" si="942">AB916</f>
        <v>0</v>
      </c>
      <c r="AC917" s="402">
        <f t="shared" ref="AC917" si="943">AC916</f>
        <v>0</v>
      </c>
      <c r="AD917" s="402">
        <f t="shared" ref="AD917" si="944">AD916</f>
        <v>0</v>
      </c>
      <c r="AE917" s="402">
        <f t="shared" ref="AE917" si="945">AE916</f>
        <v>0</v>
      </c>
      <c r="AF917" s="402">
        <f t="shared" ref="AF917" si="946">AF916</f>
        <v>0</v>
      </c>
      <c r="AG917" s="402">
        <f t="shared" ref="AG917" si="947">AG916</f>
        <v>0</v>
      </c>
      <c r="AH917" s="402">
        <f t="shared" ref="AH917" si="948">AH916</f>
        <v>0</v>
      </c>
      <c r="AI917" s="402">
        <f t="shared" ref="AI917" si="949">AI916</f>
        <v>0</v>
      </c>
      <c r="AJ917" s="402">
        <f t="shared" ref="AJ917" si="950">AJ916</f>
        <v>0</v>
      </c>
      <c r="AK917" s="402">
        <f t="shared" ref="AK917" si="951">AK916</f>
        <v>0</v>
      </c>
      <c r="AL917" s="402">
        <f t="shared" ref="AL917" si="952">AL916</f>
        <v>0</v>
      </c>
      <c r="AM917" s="295"/>
    </row>
    <row r="918" spans="1:39" ht="16" outlineLevel="1">
      <c r="A918" s="523"/>
      <c r="B918" s="292"/>
      <c r="C918" s="289"/>
      <c r="D918" s="289"/>
      <c r="E918" s="289"/>
      <c r="F918" s="289"/>
      <c r="G918" s="289"/>
      <c r="H918" s="289"/>
      <c r="I918" s="289"/>
      <c r="J918" s="289"/>
      <c r="K918" s="289"/>
      <c r="L918" s="289"/>
      <c r="M918" s="289"/>
      <c r="N918" s="289"/>
      <c r="O918" s="289"/>
      <c r="P918" s="289"/>
      <c r="Q918" s="289"/>
      <c r="R918" s="289"/>
      <c r="S918" s="289"/>
      <c r="T918" s="289"/>
      <c r="U918" s="289"/>
      <c r="V918" s="289"/>
      <c r="W918" s="289"/>
      <c r="X918" s="289"/>
      <c r="Y918" s="413"/>
      <c r="Z918" s="414"/>
      <c r="AA918" s="414"/>
      <c r="AB918" s="414"/>
      <c r="AC918" s="414"/>
      <c r="AD918" s="414"/>
      <c r="AE918" s="414"/>
      <c r="AF918" s="414"/>
      <c r="AG918" s="414"/>
      <c r="AH918" s="414"/>
      <c r="AI918" s="414"/>
      <c r="AJ918" s="414"/>
      <c r="AK918" s="414"/>
      <c r="AL918" s="414"/>
      <c r="AM918" s="295"/>
    </row>
    <row r="919" spans="1:39" ht="17" outlineLevel="1">
      <c r="A919" s="523"/>
      <c r="B919" s="317" t="s">
        <v>478</v>
      </c>
      <c r="C919" s="287"/>
      <c r="D919" s="287"/>
      <c r="E919" s="287"/>
      <c r="F919" s="287"/>
      <c r="G919" s="287"/>
      <c r="H919" s="287"/>
      <c r="I919" s="287"/>
      <c r="J919" s="287"/>
      <c r="K919" s="287"/>
      <c r="L919" s="287"/>
      <c r="M919" s="287"/>
      <c r="N919" s="288"/>
      <c r="O919" s="287"/>
      <c r="P919" s="287"/>
      <c r="Q919" s="287"/>
      <c r="R919" s="287"/>
      <c r="S919" s="287"/>
      <c r="T919" s="287"/>
      <c r="U919" s="287"/>
      <c r="V919" s="287"/>
      <c r="W919" s="287"/>
      <c r="X919" s="287"/>
      <c r="Y919" s="405"/>
      <c r="Z919" s="405"/>
      <c r="AA919" s="405"/>
      <c r="AB919" s="405"/>
      <c r="AC919" s="405"/>
      <c r="AD919" s="405"/>
      <c r="AE919" s="405"/>
      <c r="AF919" s="405"/>
      <c r="AG919" s="405"/>
      <c r="AH919" s="405"/>
      <c r="AI919" s="405"/>
      <c r="AJ919" s="405"/>
      <c r="AK919" s="405"/>
      <c r="AL919" s="405"/>
      <c r="AM919" s="290"/>
    </row>
    <row r="920" spans="1:39" ht="17" outlineLevel="1">
      <c r="A920" s="523">
        <v>6</v>
      </c>
      <c r="B920" s="419" t="s">
        <v>91</v>
      </c>
      <c r="C920" s="289" t="s">
        <v>17</v>
      </c>
      <c r="D920" s="293"/>
      <c r="E920" s="293"/>
      <c r="F920" s="293"/>
      <c r="G920" s="293"/>
      <c r="H920" s="293"/>
      <c r="I920" s="293"/>
      <c r="J920" s="293"/>
      <c r="K920" s="293"/>
      <c r="L920" s="293"/>
      <c r="M920" s="293"/>
      <c r="N920" s="293">
        <v>12</v>
      </c>
      <c r="O920" s="293"/>
      <c r="P920" s="293"/>
      <c r="Q920" s="293"/>
      <c r="R920" s="293"/>
      <c r="S920" s="293"/>
      <c r="T920" s="293"/>
      <c r="U920" s="293"/>
      <c r="V920" s="293"/>
      <c r="W920" s="293"/>
      <c r="X920" s="293"/>
      <c r="Y920" s="406"/>
      <c r="Z920" s="406"/>
      <c r="AA920" s="406"/>
      <c r="AB920" s="406"/>
      <c r="AC920" s="406"/>
      <c r="AD920" s="406"/>
      <c r="AE920" s="406"/>
      <c r="AF920" s="406"/>
      <c r="AG920" s="406"/>
      <c r="AH920" s="406"/>
      <c r="AI920" s="406"/>
      <c r="AJ920" s="406"/>
      <c r="AK920" s="406"/>
      <c r="AL920" s="406"/>
      <c r="AM920" s="294">
        <f>SUM(Y920:AL920)</f>
        <v>0</v>
      </c>
    </row>
    <row r="921" spans="1:39" ht="16" outlineLevel="1">
      <c r="A921" s="523"/>
      <c r="B921" s="292" t="s">
        <v>328</v>
      </c>
      <c r="C921" s="289" t="s">
        <v>155</v>
      </c>
      <c r="D921" s="293"/>
      <c r="E921" s="293"/>
      <c r="F921" s="293"/>
      <c r="G921" s="293"/>
      <c r="H921" s="293"/>
      <c r="I921" s="293"/>
      <c r="J921" s="293"/>
      <c r="K921" s="293"/>
      <c r="L921" s="293"/>
      <c r="M921" s="293"/>
      <c r="N921" s="293">
        <f>N920</f>
        <v>12</v>
      </c>
      <c r="O921" s="293"/>
      <c r="P921" s="293"/>
      <c r="Q921" s="293"/>
      <c r="R921" s="293"/>
      <c r="S921" s="293"/>
      <c r="T921" s="293"/>
      <c r="U921" s="293"/>
      <c r="V921" s="293"/>
      <c r="W921" s="293"/>
      <c r="X921" s="293"/>
      <c r="Y921" s="402">
        <f>Y920</f>
        <v>0</v>
      </c>
      <c r="Z921" s="402">
        <f t="shared" ref="Z921" si="953">Z920</f>
        <v>0</v>
      </c>
      <c r="AA921" s="402">
        <f t="shared" ref="AA921" si="954">AA920</f>
        <v>0</v>
      </c>
      <c r="AB921" s="402">
        <f t="shared" ref="AB921" si="955">AB920</f>
        <v>0</v>
      </c>
      <c r="AC921" s="402">
        <f t="shared" ref="AC921" si="956">AC920</f>
        <v>0</v>
      </c>
      <c r="AD921" s="402">
        <f t="shared" ref="AD921" si="957">AD920</f>
        <v>0</v>
      </c>
      <c r="AE921" s="402">
        <f t="shared" ref="AE921" si="958">AE920</f>
        <v>0</v>
      </c>
      <c r="AF921" s="402">
        <f t="shared" ref="AF921" si="959">AF920</f>
        <v>0</v>
      </c>
      <c r="AG921" s="402">
        <f t="shared" ref="AG921" si="960">AG920</f>
        <v>0</v>
      </c>
      <c r="AH921" s="402">
        <f t="shared" ref="AH921" si="961">AH920</f>
        <v>0</v>
      </c>
      <c r="AI921" s="402">
        <f t="shared" ref="AI921" si="962">AI920</f>
        <v>0</v>
      </c>
      <c r="AJ921" s="402">
        <f t="shared" ref="AJ921" si="963">AJ920</f>
        <v>0</v>
      </c>
      <c r="AK921" s="402">
        <f t="shared" ref="AK921" si="964">AK920</f>
        <v>0</v>
      </c>
      <c r="AL921" s="402">
        <f t="shared" ref="AL921" si="965">AL920</f>
        <v>0</v>
      </c>
      <c r="AM921" s="309"/>
    </row>
    <row r="922" spans="1:39" ht="16" outlineLevel="1">
      <c r="A922" s="523"/>
      <c r="B922" s="308"/>
      <c r="C922" s="310"/>
      <c r="D922" s="289"/>
      <c r="E922" s="289"/>
      <c r="F922" s="289"/>
      <c r="G922" s="289"/>
      <c r="H922" s="289"/>
      <c r="I922" s="289"/>
      <c r="J922" s="289"/>
      <c r="K922" s="289"/>
      <c r="L922" s="289"/>
      <c r="M922" s="289"/>
      <c r="N922" s="289"/>
      <c r="O922" s="289"/>
      <c r="P922" s="289"/>
      <c r="Q922" s="289"/>
      <c r="R922" s="289"/>
      <c r="S922" s="289"/>
      <c r="T922" s="289"/>
      <c r="U922" s="289"/>
      <c r="V922" s="289"/>
      <c r="W922" s="289"/>
      <c r="X922" s="289"/>
      <c r="Y922" s="407"/>
      <c r="Z922" s="407"/>
      <c r="AA922" s="407"/>
      <c r="AB922" s="407"/>
      <c r="AC922" s="407"/>
      <c r="AD922" s="407"/>
      <c r="AE922" s="407"/>
      <c r="AF922" s="407"/>
      <c r="AG922" s="407"/>
      <c r="AH922" s="407"/>
      <c r="AI922" s="407"/>
      <c r="AJ922" s="407"/>
      <c r="AK922" s="407"/>
      <c r="AL922" s="407"/>
      <c r="AM922" s="311"/>
    </row>
    <row r="923" spans="1:39" ht="34" outlineLevel="1">
      <c r="A923" s="523">
        <v>7</v>
      </c>
      <c r="B923" s="419" t="s">
        <v>92</v>
      </c>
      <c r="C923" s="289" t="s">
        <v>17</v>
      </c>
      <c r="D923" s="293"/>
      <c r="E923" s="293"/>
      <c r="F923" s="293"/>
      <c r="G923" s="293"/>
      <c r="H923" s="293"/>
      <c r="I923" s="293"/>
      <c r="J923" s="293"/>
      <c r="K923" s="293"/>
      <c r="L923" s="293"/>
      <c r="M923" s="293"/>
      <c r="N923" s="293">
        <v>12</v>
      </c>
      <c r="O923" s="293"/>
      <c r="P923" s="293"/>
      <c r="Q923" s="293"/>
      <c r="R923" s="293"/>
      <c r="S923" s="293"/>
      <c r="T923" s="293"/>
      <c r="U923" s="293"/>
      <c r="V923" s="293"/>
      <c r="W923" s="293"/>
      <c r="X923" s="293"/>
      <c r="Y923" s="406"/>
      <c r="Z923" s="406"/>
      <c r="AA923" s="406"/>
      <c r="AB923" s="406"/>
      <c r="AC923" s="406"/>
      <c r="AD923" s="406"/>
      <c r="AE923" s="406"/>
      <c r="AF923" s="406"/>
      <c r="AG923" s="406"/>
      <c r="AH923" s="406"/>
      <c r="AI923" s="406"/>
      <c r="AJ923" s="406"/>
      <c r="AK923" s="406"/>
      <c r="AL923" s="406"/>
      <c r="AM923" s="294">
        <f>SUM(Y923:AL923)</f>
        <v>0</v>
      </c>
    </row>
    <row r="924" spans="1:39" ht="16" outlineLevel="1">
      <c r="A924" s="523"/>
      <c r="B924" s="292" t="s">
        <v>328</v>
      </c>
      <c r="C924" s="289" t="s">
        <v>155</v>
      </c>
      <c r="D924" s="293"/>
      <c r="E924" s="293"/>
      <c r="F924" s="293"/>
      <c r="G924" s="293"/>
      <c r="H924" s="293"/>
      <c r="I924" s="293"/>
      <c r="J924" s="293"/>
      <c r="K924" s="293"/>
      <c r="L924" s="293"/>
      <c r="M924" s="293"/>
      <c r="N924" s="293">
        <f>N923</f>
        <v>12</v>
      </c>
      <c r="O924" s="293"/>
      <c r="P924" s="293"/>
      <c r="Q924" s="293"/>
      <c r="R924" s="293"/>
      <c r="S924" s="293"/>
      <c r="T924" s="293"/>
      <c r="U924" s="293"/>
      <c r="V924" s="293"/>
      <c r="W924" s="293"/>
      <c r="X924" s="293"/>
      <c r="Y924" s="402">
        <f>Y923</f>
        <v>0</v>
      </c>
      <c r="Z924" s="402">
        <f t="shared" ref="Z924" si="966">Z923</f>
        <v>0</v>
      </c>
      <c r="AA924" s="402">
        <f t="shared" ref="AA924" si="967">AA923</f>
        <v>0</v>
      </c>
      <c r="AB924" s="402">
        <f t="shared" ref="AB924" si="968">AB923</f>
        <v>0</v>
      </c>
      <c r="AC924" s="402">
        <f t="shared" ref="AC924" si="969">AC923</f>
        <v>0</v>
      </c>
      <c r="AD924" s="402">
        <f t="shared" ref="AD924" si="970">AD923</f>
        <v>0</v>
      </c>
      <c r="AE924" s="402">
        <f t="shared" ref="AE924" si="971">AE923</f>
        <v>0</v>
      </c>
      <c r="AF924" s="402">
        <f t="shared" ref="AF924" si="972">AF923</f>
        <v>0</v>
      </c>
      <c r="AG924" s="402">
        <f t="shared" ref="AG924" si="973">AG923</f>
        <v>0</v>
      </c>
      <c r="AH924" s="402">
        <f t="shared" ref="AH924" si="974">AH923</f>
        <v>0</v>
      </c>
      <c r="AI924" s="402">
        <f t="shared" ref="AI924" si="975">AI923</f>
        <v>0</v>
      </c>
      <c r="AJ924" s="402">
        <f t="shared" ref="AJ924" si="976">AJ923</f>
        <v>0</v>
      </c>
      <c r="AK924" s="402">
        <f t="shared" ref="AK924" si="977">AK923</f>
        <v>0</v>
      </c>
      <c r="AL924" s="402">
        <f t="shared" ref="AL924" si="978">AL923</f>
        <v>0</v>
      </c>
      <c r="AM924" s="309"/>
    </row>
    <row r="925" spans="1:39" ht="16" outlineLevel="1">
      <c r="A925" s="523"/>
      <c r="B925" s="312"/>
      <c r="C925" s="310"/>
      <c r="D925" s="289"/>
      <c r="E925" s="289"/>
      <c r="F925" s="289"/>
      <c r="G925" s="289"/>
      <c r="H925" s="289"/>
      <c r="I925" s="289"/>
      <c r="J925" s="289"/>
      <c r="K925" s="289"/>
      <c r="L925" s="289"/>
      <c r="M925" s="289"/>
      <c r="N925" s="289"/>
      <c r="O925" s="289"/>
      <c r="P925" s="289"/>
      <c r="Q925" s="289"/>
      <c r="R925" s="289"/>
      <c r="S925" s="289"/>
      <c r="T925" s="289"/>
      <c r="U925" s="289"/>
      <c r="V925" s="289"/>
      <c r="W925" s="289"/>
      <c r="X925" s="289"/>
      <c r="Y925" s="407"/>
      <c r="Z925" s="408"/>
      <c r="AA925" s="407"/>
      <c r="AB925" s="407"/>
      <c r="AC925" s="407"/>
      <c r="AD925" s="407"/>
      <c r="AE925" s="407"/>
      <c r="AF925" s="407"/>
      <c r="AG925" s="407"/>
      <c r="AH925" s="407"/>
      <c r="AI925" s="407"/>
      <c r="AJ925" s="407"/>
      <c r="AK925" s="407"/>
      <c r="AL925" s="407"/>
      <c r="AM925" s="311"/>
    </row>
    <row r="926" spans="1:39" ht="34" outlineLevel="1">
      <c r="A926" s="523">
        <v>8</v>
      </c>
      <c r="B926" s="419" t="s">
        <v>93</v>
      </c>
      <c r="C926" s="289" t="s">
        <v>17</v>
      </c>
      <c r="D926" s="293"/>
      <c r="E926" s="293"/>
      <c r="F926" s="293"/>
      <c r="G926" s="293"/>
      <c r="H926" s="293"/>
      <c r="I926" s="293"/>
      <c r="J926" s="293"/>
      <c r="K926" s="293"/>
      <c r="L926" s="293"/>
      <c r="M926" s="293"/>
      <c r="N926" s="293">
        <v>12</v>
      </c>
      <c r="O926" s="293"/>
      <c r="P926" s="293"/>
      <c r="Q926" s="293"/>
      <c r="R926" s="293"/>
      <c r="S926" s="293"/>
      <c r="T926" s="293"/>
      <c r="U926" s="293"/>
      <c r="V926" s="293"/>
      <c r="W926" s="293"/>
      <c r="X926" s="293"/>
      <c r="Y926" s="406"/>
      <c r="Z926" s="406"/>
      <c r="AA926" s="406"/>
      <c r="AB926" s="406"/>
      <c r="AC926" s="406"/>
      <c r="AD926" s="406"/>
      <c r="AE926" s="406"/>
      <c r="AF926" s="406"/>
      <c r="AG926" s="406"/>
      <c r="AH926" s="406"/>
      <c r="AI926" s="406"/>
      <c r="AJ926" s="406"/>
      <c r="AK926" s="406"/>
      <c r="AL926" s="406"/>
      <c r="AM926" s="294">
        <f>SUM(Y926:AL926)</f>
        <v>0</v>
      </c>
    </row>
    <row r="927" spans="1:39" ht="16" outlineLevel="1">
      <c r="A927" s="523"/>
      <c r="B927" s="292" t="s">
        <v>328</v>
      </c>
      <c r="C927" s="289" t="s">
        <v>155</v>
      </c>
      <c r="D927" s="293"/>
      <c r="E927" s="293"/>
      <c r="F927" s="293"/>
      <c r="G927" s="293"/>
      <c r="H927" s="293"/>
      <c r="I927" s="293"/>
      <c r="J927" s="293"/>
      <c r="K927" s="293"/>
      <c r="L927" s="293"/>
      <c r="M927" s="293"/>
      <c r="N927" s="293">
        <f>N926</f>
        <v>12</v>
      </c>
      <c r="O927" s="293"/>
      <c r="P927" s="293"/>
      <c r="Q927" s="293"/>
      <c r="R927" s="293"/>
      <c r="S927" s="293"/>
      <c r="T927" s="293"/>
      <c r="U927" s="293"/>
      <c r="V927" s="293"/>
      <c r="W927" s="293"/>
      <c r="X927" s="293"/>
      <c r="Y927" s="402">
        <f>Y926</f>
        <v>0</v>
      </c>
      <c r="Z927" s="402">
        <f t="shared" ref="Z927" si="979">Z926</f>
        <v>0</v>
      </c>
      <c r="AA927" s="402">
        <f t="shared" ref="AA927" si="980">AA926</f>
        <v>0</v>
      </c>
      <c r="AB927" s="402">
        <f t="shared" ref="AB927" si="981">AB926</f>
        <v>0</v>
      </c>
      <c r="AC927" s="402">
        <f t="shared" ref="AC927" si="982">AC926</f>
        <v>0</v>
      </c>
      <c r="AD927" s="402">
        <f t="shared" ref="AD927" si="983">AD926</f>
        <v>0</v>
      </c>
      <c r="AE927" s="402">
        <f t="shared" ref="AE927" si="984">AE926</f>
        <v>0</v>
      </c>
      <c r="AF927" s="402">
        <f t="shared" ref="AF927" si="985">AF926</f>
        <v>0</v>
      </c>
      <c r="AG927" s="402">
        <f t="shared" ref="AG927" si="986">AG926</f>
        <v>0</v>
      </c>
      <c r="AH927" s="402">
        <f t="shared" ref="AH927" si="987">AH926</f>
        <v>0</v>
      </c>
      <c r="AI927" s="402">
        <f t="shared" ref="AI927" si="988">AI926</f>
        <v>0</v>
      </c>
      <c r="AJ927" s="402">
        <f t="shared" ref="AJ927" si="989">AJ926</f>
        <v>0</v>
      </c>
      <c r="AK927" s="402">
        <f t="shared" ref="AK927" si="990">AK926</f>
        <v>0</v>
      </c>
      <c r="AL927" s="402">
        <f t="shared" ref="AL927" si="991">AL926</f>
        <v>0</v>
      </c>
      <c r="AM927" s="309"/>
    </row>
    <row r="928" spans="1:39" ht="16" outlineLevel="1">
      <c r="A928" s="523"/>
      <c r="B928" s="312"/>
      <c r="C928" s="310"/>
      <c r="D928" s="314"/>
      <c r="E928" s="314"/>
      <c r="F928" s="314"/>
      <c r="G928" s="314"/>
      <c r="H928" s="314"/>
      <c r="I928" s="314"/>
      <c r="J928" s="314"/>
      <c r="K928" s="314"/>
      <c r="L928" s="314"/>
      <c r="M928" s="314"/>
      <c r="N928" s="289"/>
      <c r="O928" s="314"/>
      <c r="P928" s="314"/>
      <c r="Q928" s="314"/>
      <c r="R928" s="314"/>
      <c r="S928" s="314"/>
      <c r="T928" s="314"/>
      <c r="U928" s="314"/>
      <c r="V928" s="314"/>
      <c r="W928" s="314"/>
      <c r="X928" s="314"/>
      <c r="Y928" s="407"/>
      <c r="Z928" s="408"/>
      <c r="AA928" s="407"/>
      <c r="AB928" s="407"/>
      <c r="AC928" s="407"/>
      <c r="AD928" s="407"/>
      <c r="AE928" s="407"/>
      <c r="AF928" s="407"/>
      <c r="AG928" s="407"/>
      <c r="AH928" s="407"/>
      <c r="AI928" s="407"/>
      <c r="AJ928" s="407"/>
      <c r="AK928" s="407"/>
      <c r="AL928" s="407"/>
      <c r="AM928" s="311"/>
    </row>
    <row r="929" spans="1:39" ht="34" outlineLevel="1">
      <c r="A929" s="523">
        <v>9</v>
      </c>
      <c r="B929" s="419" t="s">
        <v>94</v>
      </c>
      <c r="C929" s="289" t="s">
        <v>17</v>
      </c>
      <c r="D929" s="293"/>
      <c r="E929" s="293"/>
      <c r="F929" s="293"/>
      <c r="G929" s="293"/>
      <c r="H929" s="293"/>
      <c r="I929" s="293"/>
      <c r="J929" s="293"/>
      <c r="K929" s="293"/>
      <c r="L929" s="293"/>
      <c r="M929" s="293"/>
      <c r="N929" s="293">
        <v>12</v>
      </c>
      <c r="O929" s="293"/>
      <c r="P929" s="293"/>
      <c r="Q929" s="293"/>
      <c r="R929" s="293"/>
      <c r="S929" s="293"/>
      <c r="T929" s="293"/>
      <c r="U929" s="293"/>
      <c r="V929" s="293"/>
      <c r="W929" s="293"/>
      <c r="X929" s="293"/>
      <c r="Y929" s="406"/>
      <c r="Z929" s="406"/>
      <c r="AA929" s="406"/>
      <c r="AB929" s="406"/>
      <c r="AC929" s="406"/>
      <c r="AD929" s="406"/>
      <c r="AE929" s="406"/>
      <c r="AF929" s="406"/>
      <c r="AG929" s="406"/>
      <c r="AH929" s="406"/>
      <c r="AI929" s="406"/>
      <c r="AJ929" s="406"/>
      <c r="AK929" s="406"/>
      <c r="AL929" s="406"/>
      <c r="AM929" s="294">
        <f>SUM(Y929:AL929)</f>
        <v>0</v>
      </c>
    </row>
    <row r="930" spans="1:39" ht="16" outlineLevel="1">
      <c r="A930" s="523"/>
      <c r="B930" s="292" t="s">
        <v>328</v>
      </c>
      <c r="C930" s="289" t="s">
        <v>155</v>
      </c>
      <c r="D930" s="293"/>
      <c r="E930" s="293"/>
      <c r="F930" s="293"/>
      <c r="G930" s="293"/>
      <c r="H930" s="293"/>
      <c r="I930" s="293"/>
      <c r="J930" s="293"/>
      <c r="K930" s="293"/>
      <c r="L930" s="293"/>
      <c r="M930" s="293"/>
      <c r="N930" s="293">
        <f>N929</f>
        <v>12</v>
      </c>
      <c r="O930" s="293"/>
      <c r="P930" s="293"/>
      <c r="Q930" s="293"/>
      <c r="R930" s="293"/>
      <c r="S930" s="293"/>
      <c r="T930" s="293"/>
      <c r="U930" s="293"/>
      <c r="V930" s="293"/>
      <c r="W930" s="293"/>
      <c r="X930" s="293"/>
      <c r="Y930" s="402">
        <f>Y929</f>
        <v>0</v>
      </c>
      <c r="Z930" s="402">
        <f t="shared" ref="Z930" si="992">Z929</f>
        <v>0</v>
      </c>
      <c r="AA930" s="402">
        <f t="shared" ref="AA930" si="993">AA929</f>
        <v>0</v>
      </c>
      <c r="AB930" s="402">
        <f t="shared" ref="AB930" si="994">AB929</f>
        <v>0</v>
      </c>
      <c r="AC930" s="402">
        <f t="shared" ref="AC930" si="995">AC929</f>
        <v>0</v>
      </c>
      <c r="AD930" s="402">
        <f t="shared" ref="AD930" si="996">AD929</f>
        <v>0</v>
      </c>
      <c r="AE930" s="402">
        <f t="shared" ref="AE930" si="997">AE929</f>
        <v>0</v>
      </c>
      <c r="AF930" s="402">
        <f t="shared" ref="AF930" si="998">AF929</f>
        <v>0</v>
      </c>
      <c r="AG930" s="402">
        <f t="shared" ref="AG930" si="999">AG929</f>
        <v>0</v>
      </c>
      <c r="AH930" s="402">
        <f t="shared" ref="AH930" si="1000">AH929</f>
        <v>0</v>
      </c>
      <c r="AI930" s="402">
        <f t="shared" ref="AI930" si="1001">AI929</f>
        <v>0</v>
      </c>
      <c r="AJ930" s="402">
        <f t="shared" ref="AJ930" si="1002">AJ929</f>
        <v>0</v>
      </c>
      <c r="AK930" s="402">
        <f t="shared" ref="AK930" si="1003">AK929</f>
        <v>0</v>
      </c>
      <c r="AL930" s="402">
        <f t="shared" ref="AL930" si="1004">AL929</f>
        <v>0</v>
      </c>
      <c r="AM930" s="309"/>
    </row>
    <row r="931" spans="1:39" ht="16" outlineLevel="1">
      <c r="A931" s="523"/>
      <c r="B931" s="312"/>
      <c r="C931" s="310"/>
      <c r="D931" s="314"/>
      <c r="E931" s="314"/>
      <c r="F931" s="314"/>
      <c r="G931" s="314"/>
      <c r="H931" s="314"/>
      <c r="I931" s="314"/>
      <c r="J931" s="314"/>
      <c r="K931" s="314"/>
      <c r="L931" s="314"/>
      <c r="M931" s="314"/>
      <c r="N931" s="289"/>
      <c r="O931" s="314"/>
      <c r="P931" s="314"/>
      <c r="Q931" s="314"/>
      <c r="R931" s="314"/>
      <c r="S931" s="314"/>
      <c r="T931" s="314"/>
      <c r="U931" s="314"/>
      <c r="V931" s="314"/>
      <c r="W931" s="314"/>
      <c r="X931" s="314"/>
      <c r="Y931" s="407"/>
      <c r="Z931" s="407"/>
      <c r="AA931" s="407"/>
      <c r="AB931" s="407"/>
      <c r="AC931" s="407"/>
      <c r="AD931" s="407"/>
      <c r="AE931" s="407"/>
      <c r="AF931" s="407"/>
      <c r="AG931" s="407"/>
      <c r="AH931" s="407"/>
      <c r="AI931" s="407"/>
      <c r="AJ931" s="407"/>
      <c r="AK931" s="407"/>
      <c r="AL931" s="407"/>
      <c r="AM931" s="311"/>
    </row>
    <row r="932" spans="1:39" ht="34" outlineLevel="1">
      <c r="A932" s="523">
        <v>10</v>
      </c>
      <c r="B932" s="419" t="s">
        <v>95</v>
      </c>
      <c r="C932" s="289" t="s">
        <v>17</v>
      </c>
      <c r="D932" s="293"/>
      <c r="E932" s="293"/>
      <c r="F932" s="293"/>
      <c r="G932" s="293"/>
      <c r="H932" s="293"/>
      <c r="I932" s="293"/>
      <c r="J932" s="293"/>
      <c r="K932" s="293"/>
      <c r="L932" s="293"/>
      <c r="M932" s="293"/>
      <c r="N932" s="293">
        <v>3</v>
      </c>
      <c r="O932" s="293"/>
      <c r="P932" s="293"/>
      <c r="Q932" s="293"/>
      <c r="R932" s="293"/>
      <c r="S932" s="293"/>
      <c r="T932" s="293"/>
      <c r="U932" s="293"/>
      <c r="V932" s="293"/>
      <c r="W932" s="293"/>
      <c r="X932" s="293"/>
      <c r="Y932" s="406"/>
      <c r="Z932" s="406"/>
      <c r="AA932" s="406"/>
      <c r="AB932" s="406"/>
      <c r="AC932" s="406"/>
      <c r="AD932" s="406"/>
      <c r="AE932" s="406"/>
      <c r="AF932" s="406"/>
      <c r="AG932" s="406"/>
      <c r="AH932" s="406"/>
      <c r="AI932" s="406"/>
      <c r="AJ932" s="406"/>
      <c r="AK932" s="406"/>
      <c r="AL932" s="406"/>
      <c r="AM932" s="294">
        <f>SUM(Y932:AL932)</f>
        <v>0</v>
      </c>
    </row>
    <row r="933" spans="1:39" ht="16" outlineLevel="1">
      <c r="A933" s="523"/>
      <c r="B933" s="292" t="s">
        <v>328</v>
      </c>
      <c r="C933" s="289" t="s">
        <v>155</v>
      </c>
      <c r="D933" s="293"/>
      <c r="E933" s="293"/>
      <c r="F933" s="293"/>
      <c r="G933" s="293"/>
      <c r="H933" s="293"/>
      <c r="I933" s="293"/>
      <c r="J933" s="293"/>
      <c r="K933" s="293"/>
      <c r="L933" s="293"/>
      <c r="M933" s="293"/>
      <c r="N933" s="293">
        <f>N932</f>
        <v>3</v>
      </c>
      <c r="O933" s="293"/>
      <c r="P933" s="293"/>
      <c r="Q933" s="293"/>
      <c r="R933" s="293"/>
      <c r="S933" s="293"/>
      <c r="T933" s="293"/>
      <c r="U933" s="293"/>
      <c r="V933" s="293"/>
      <c r="W933" s="293"/>
      <c r="X933" s="293"/>
      <c r="Y933" s="402">
        <f>Y932</f>
        <v>0</v>
      </c>
      <c r="Z933" s="402">
        <f t="shared" ref="Z933" si="1005">Z932</f>
        <v>0</v>
      </c>
      <c r="AA933" s="402">
        <f t="shared" ref="AA933" si="1006">AA932</f>
        <v>0</v>
      </c>
      <c r="AB933" s="402">
        <f t="shared" ref="AB933" si="1007">AB932</f>
        <v>0</v>
      </c>
      <c r="AC933" s="402">
        <f t="shared" ref="AC933" si="1008">AC932</f>
        <v>0</v>
      </c>
      <c r="AD933" s="402">
        <f t="shared" ref="AD933" si="1009">AD932</f>
        <v>0</v>
      </c>
      <c r="AE933" s="402">
        <f t="shared" ref="AE933" si="1010">AE932</f>
        <v>0</v>
      </c>
      <c r="AF933" s="402">
        <f t="shared" ref="AF933" si="1011">AF932</f>
        <v>0</v>
      </c>
      <c r="AG933" s="402">
        <f t="shared" ref="AG933" si="1012">AG932</f>
        <v>0</v>
      </c>
      <c r="AH933" s="402">
        <f t="shared" ref="AH933" si="1013">AH932</f>
        <v>0</v>
      </c>
      <c r="AI933" s="402">
        <f t="shared" ref="AI933" si="1014">AI932</f>
        <v>0</v>
      </c>
      <c r="AJ933" s="402">
        <f t="shared" ref="AJ933" si="1015">AJ932</f>
        <v>0</v>
      </c>
      <c r="AK933" s="402">
        <f t="shared" ref="AK933" si="1016">AK932</f>
        <v>0</v>
      </c>
      <c r="AL933" s="402">
        <f t="shared" ref="AL933" si="1017">AL932</f>
        <v>0</v>
      </c>
      <c r="AM933" s="309"/>
    </row>
    <row r="934" spans="1:39" ht="16" outlineLevel="1">
      <c r="A934" s="523"/>
      <c r="B934" s="312"/>
      <c r="C934" s="310"/>
      <c r="D934" s="314"/>
      <c r="E934" s="314"/>
      <c r="F934" s="314"/>
      <c r="G934" s="314"/>
      <c r="H934" s="314"/>
      <c r="I934" s="314"/>
      <c r="J934" s="314"/>
      <c r="K934" s="314"/>
      <c r="L934" s="314"/>
      <c r="M934" s="314"/>
      <c r="N934" s="289"/>
      <c r="O934" s="314"/>
      <c r="P934" s="314"/>
      <c r="Q934" s="314"/>
      <c r="R934" s="314"/>
      <c r="S934" s="314"/>
      <c r="T934" s="314"/>
      <c r="U934" s="314"/>
      <c r="V934" s="314"/>
      <c r="W934" s="314"/>
      <c r="X934" s="314"/>
      <c r="Y934" s="407"/>
      <c r="Z934" s="408"/>
      <c r="AA934" s="407"/>
      <c r="AB934" s="407"/>
      <c r="AC934" s="407"/>
      <c r="AD934" s="407"/>
      <c r="AE934" s="407"/>
      <c r="AF934" s="407"/>
      <c r="AG934" s="407"/>
      <c r="AH934" s="407"/>
      <c r="AI934" s="407"/>
      <c r="AJ934" s="407"/>
      <c r="AK934" s="407"/>
      <c r="AL934" s="407"/>
      <c r="AM934" s="311"/>
    </row>
    <row r="935" spans="1:39" ht="16" outlineLevel="1">
      <c r="A935" s="523"/>
      <c r="B935" s="286" t="s">
        <v>8</v>
      </c>
      <c r="C935" s="287"/>
      <c r="D935" s="287"/>
      <c r="E935" s="287"/>
      <c r="F935" s="287"/>
      <c r="G935" s="287"/>
      <c r="H935" s="287"/>
      <c r="I935" s="287"/>
      <c r="J935" s="287"/>
      <c r="K935" s="287"/>
      <c r="L935" s="287"/>
      <c r="M935" s="287"/>
      <c r="N935" s="288"/>
      <c r="O935" s="287"/>
      <c r="P935" s="287"/>
      <c r="Q935" s="287"/>
      <c r="R935" s="287"/>
      <c r="S935" s="287"/>
      <c r="T935" s="287"/>
      <c r="U935" s="287"/>
      <c r="V935" s="287"/>
      <c r="W935" s="287"/>
      <c r="X935" s="287"/>
      <c r="Y935" s="405"/>
      <c r="Z935" s="405"/>
      <c r="AA935" s="405"/>
      <c r="AB935" s="405"/>
      <c r="AC935" s="405"/>
      <c r="AD935" s="405"/>
      <c r="AE935" s="405"/>
      <c r="AF935" s="405"/>
      <c r="AG935" s="405"/>
      <c r="AH935" s="405"/>
      <c r="AI935" s="405"/>
      <c r="AJ935" s="405"/>
      <c r="AK935" s="405"/>
      <c r="AL935" s="405"/>
      <c r="AM935" s="290"/>
    </row>
    <row r="936" spans="1:39" ht="34" outlineLevel="1">
      <c r="A936" s="523">
        <v>11</v>
      </c>
      <c r="B936" s="419" t="s">
        <v>96</v>
      </c>
      <c r="C936" s="289" t="s">
        <v>17</v>
      </c>
      <c r="D936" s="293"/>
      <c r="E936" s="293"/>
      <c r="F936" s="293"/>
      <c r="G936" s="293"/>
      <c r="H936" s="293"/>
      <c r="I936" s="293"/>
      <c r="J936" s="293"/>
      <c r="K936" s="293"/>
      <c r="L936" s="293"/>
      <c r="M936" s="293"/>
      <c r="N936" s="293">
        <v>12</v>
      </c>
      <c r="O936" s="293"/>
      <c r="P936" s="293"/>
      <c r="Q936" s="293"/>
      <c r="R936" s="293"/>
      <c r="S936" s="293"/>
      <c r="T936" s="293"/>
      <c r="U936" s="293"/>
      <c r="V936" s="293"/>
      <c r="W936" s="293"/>
      <c r="X936" s="293"/>
      <c r="Y936" s="417"/>
      <c r="Z936" s="406"/>
      <c r="AA936" s="406"/>
      <c r="AB936" s="406"/>
      <c r="AC936" s="406"/>
      <c r="AD936" s="406"/>
      <c r="AE936" s="406"/>
      <c r="AF936" s="406"/>
      <c r="AG936" s="406"/>
      <c r="AH936" s="406"/>
      <c r="AI936" s="406"/>
      <c r="AJ936" s="406"/>
      <c r="AK936" s="406"/>
      <c r="AL936" s="406"/>
      <c r="AM936" s="294">
        <f>SUM(Y936:AL936)</f>
        <v>0</v>
      </c>
    </row>
    <row r="937" spans="1:39" ht="16" outlineLevel="1">
      <c r="A937" s="523"/>
      <c r="B937" s="292" t="s">
        <v>328</v>
      </c>
      <c r="C937" s="289" t="s">
        <v>155</v>
      </c>
      <c r="D937" s="293"/>
      <c r="E937" s="293"/>
      <c r="F937" s="293"/>
      <c r="G937" s="293"/>
      <c r="H937" s="293"/>
      <c r="I937" s="293"/>
      <c r="J937" s="293"/>
      <c r="K937" s="293"/>
      <c r="L937" s="293"/>
      <c r="M937" s="293"/>
      <c r="N937" s="293">
        <f>N936</f>
        <v>12</v>
      </c>
      <c r="O937" s="293"/>
      <c r="P937" s="293"/>
      <c r="Q937" s="293"/>
      <c r="R937" s="293"/>
      <c r="S937" s="293"/>
      <c r="T937" s="293"/>
      <c r="U937" s="293"/>
      <c r="V937" s="293"/>
      <c r="W937" s="293"/>
      <c r="X937" s="293"/>
      <c r="Y937" s="402">
        <f>Y936</f>
        <v>0</v>
      </c>
      <c r="Z937" s="402">
        <f t="shared" ref="Z937" si="1018">Z936</f>
        <v>0</v>
      </c>
      <c r="AA937" s="402">
        <f t="shared" ref="AA937" si="1019">AA936</f>
        <v>0</v>
      </c>
      <c r="AB937" s="402">
        <f t="shared" ref="AB937" si="1020">AB936</f>
        <v>0</v>
      </c>
      <c r="AC937" s="402">
        <f t="shared" ref="AC937" si="1021">AC936</f>
        <v>0</v>
      </c>
      <c r="AD937" s="402">
        <f t="shared" ref="AD937" si="1022">AD936</f>
        <v>0</v>
      </c>
      <c r="AE937" s="402">
        <f t="shared" ref="AE937" si="1023">AE936</f>
        <v>0</v>
      </c>
      <c r="AF937" s="402">
        <f t="shared" ref="AF937" si="1024">AF936</f>
        <v>0</v>
      </c>
      <c r="AG937" s="402">
        <f t="shared" ref="AG937" si="1025">AG936</f>
        <v>0</v>
      </c>
      <c r="AH937" s="402">
        <f t="shared" ref="AH937" si="1026">AH936</f>
        <v>0</v>
      </c>
      <c r="AI937" s="402">
        <f t="shared" ref="AI937" si="1027">AI936</f>
        <v>0</v>
      </c>
      <c r="AJ937" s="402">
        <f t="shared" ref="AJ937" si="1028">AJ936</f>
        <v>0</v>
      </c>
      <c r="AK937" s="402">
        <f t="shared" ref="AK937" si="1029">AK936</f>
        <v>0</v>
      </c>
      <c r="AL937" s="402">
        <f t="shared" ref="AL937" si="1030">AL936</f>
        <v>0</v>
      </c>
      <c r="AM937" s="295"/>
    </row>
    <row r="938" spans="1:39" ht="16" outlineLevel="1">
      <c r="A938" s="523"/>
      <c r="B938" s="313"/>
      <c r="C938" s="303"/>
      <c r="D938" s="289"/>
      <c r="E938" s="289"/>
      <c r="F938" s="289"/>
      <c r="G938" s="289"/>
      <c r="H938" s="289"/>
      <c r="I938" s="289"/>
      <c r="J938" s="289"/>
      <c r="K938" s="289"/>
      <c r="L938" s="289"/>
      <c r="M938" s="289"/>
      <c r="N938" s="289"/>
      <c r="O938" s="289"/>
      <c r="P938" s="289"/>
      <c r="Q938" s="289"/>
      <c r="R938" s="289"/>
      <c r="S938" s="289"/>
      <c r="T938" s="289"/>
      <c r="U938" s="289"/>
      <c r="V938" s="289"/>
      <c r="W938" s="289"/>
      <c r="X938" s="289"/>
      <c r="Y938" s="403"/>
      <c r="Z938" s="412"/>
      <c r="AA938" s="412"/>
      <c r="AB938" s="412"/>
      <c r="AC938" s="412"/>
      <c r="AD938" s="412"/>
      <c r="AE938" s="412"/>
      <c r="AF938" s="412"/>
      <c r="AG938" s="412"/>
      <c r="AH938" s="412"/>
      <c r="AI938" s="412"/>
      <c r="AJ938" s="412"/>
      <c r="AK938" s="412"/>
      <c r="AL938" s="412"/>
      <c r="AM938" s="304"/>
    </row>
    <row r="939" spans="1:39" ht="34" outlineLevel="1">
      <c r="A939" s="523">
        <v>12</v>
      </c>
      <c r="B939" s="419" t="s">
        <v>97</v>
      </c>
      <c r="C939" s="289" t="s">
        <v>17</v>
      </c>
      <c r="D939" s="293"/>
      <c r="E939" s="293"/>
      <c r="F939" s="293"/>
      <c r="G939" s="293"/>
      <c r="H939" s="293"/>
      <c r="I939" s="293"/>
      <c r="J939" s="293"/>
      <c r="K939" s="293"/>
      <c r="L939" s="293"/>
      <c r="M939" s="293"/>
      <c r="N939" s="293">
        <v>12</v>
      </c>
      <c r="O939" s="293"/>
      <c r="P939" s="293"/>
      <c r="Q939" s="293"/>
      <c r="R939" s="293"/>
      <c r="S939" s="293"/>
      <c r="T939" s="293"/>
      <c r="U939" s="293"/>
      <c r="V939" s="293"/>
      <c r="W939" s="293"/>
      <c r="X939" s="293"/>
      <c r="Y939" s="401"/>
      <c r="Z939" s="406"/>
      <c r="AA939" s="406"/>
      <c r="AB939" s="406"/>
      <c r="AC939" s="406"/>
      <c r="AD939" s="406"/>
      <c r="AE939" s="406"/>
      <c r="AF939" s="406"/>
      <c r="AG939" s="406"/>
      <c r="AH939" s="406"/>
      <c r="AI939" s="406"/>
      <c r="AJ939" s="406"/>
      <c r="AK939" s="406"/>
      <c r="AL939" s="406"/>
      <c r="AM939" s="294">
        <f>SUM(Y939:AL939)</f>
        <v>0</v>
      </c>
    </row>
    <row r="940" spans="1:39" ht="16" outlineLevel="1">
      <c r="A940" s="523"/>
      <c r="B940" s="292" t="s">
        <v>328</v>
      </c>
      <c r="C940" s="289" t="s">
        <v>155</v>
      </c>
      <c r="D940" s="293"/>
      <c r="E940" s="293"/>
      <c r="F940" s="293"/>
      <c r="G940" s="293"/>
      <c r="H940" s="293"/>
      <c r="I940" s="293"/>
      <c r="J940" s="293"/>
      <c r="K940" s="293"/>
      <c r="L940" s="293"/>
      <c r="M940" s="293"/>
      <c r="N940" s="293">
        <f>N939</f>
        <v>12</v>
      </c>
      <c r="O940" s="293"/>
      <c r="P940" s="293"/>
      <c r="Q940" s="293"/>
      <c r="R940" s="293"/>
      <c r="S940" s="293"/>
      <c r="T940" s="293"/>
      <c r="U940" s="293"/>
      <c r="V940" s="293"/>
      <c r="W940" s="293"/>
      <c r="X940" s="293"/>
      <c r="Y940" s="402">
        <f>Y939</f>
        <v>0</v>
      </c>
      <c r="Z940" s="402">
        <f t="shared" ref="Z940" si="1031">Z939</f>
        <v>0</v>
      </c>
      <c r="AA940" s="402">
        <f t="shared" ref="AA940" si="1032">AA939</f>
        <v>0</v>
      </c>
      <c r="AB940" s="402">
        <f t="shared" ref="AB940" si="1033">AB939</f>
        <v>0</v>
      </c>
      <c r="AC940" s="402">
        <f t="shared" ref="AC940" si="1034">AC939</f>
        <v>0</v>
      </c>
      <c r="AD940" s="402">
        <f t="shared" ref="AD940" si="1035">AD939</f>
        <v>0</v>
      </c>
      <c r="AE940" s="402">
        <f t="shared" ref="AE940" si="1036">AE939</f>
        <v>0</v>
      </c>
      <c r="AF940" s="402">
        <f t="shared" ref="AF940" si="1037">AF939</f>
        <v>0</v>
      </c>
      <c r="AG940" s="402">
        <f t="shared" ref="AG940" si="1038">AG939</f>
        <v>0</v>
      </c>
      <c r="AH940" s="402">
        <f t="shared" ref="AH940" si="1039">AH939</f>
        <v>0</v>
      </c>
      <c r="AI940" s="402">
        <f t="shared" ref="AI940" si="1040">AI939</f>
        <v>0</v>
      </c>
      <c r="AJ940" s="402">
        <f t="shared" ref="AJ940" si="1041">AJ939</f>
        <v>0</v>
      </c>
      <c r="AK940" s="402">
        <f t="shared" ref="AK940" si="1042">AK939</f>
        <v>0</v>
      </c>
      <c r="AL940" s="402">
        <f t="shared" ref="AL940" si="1043">AL939</f>
        <v>0</v>
      </c>
      <c r="AM940" s="295"/>
    </row>
    <row r="941" spans="1:39" ht="16" outlineLevel="1">
      <c r="A941" s="523"/>
      <c r="B941" s="313"/>
      <c r="C941" s="303"/>
      <c r="D941" s="289"/>
      <c r="E941" s="289"/>
      <c r="F941" s="289"/>
      <c r="G941" s="289"/>
      <c r="H941" s="289"/>
      <c r="I941" s="289"/>
      <c r="J941" s="289"/>
      <c r="K941" s="289"/>
      <c r="L941" s="289"/>
      <c r="M941" s="289"/>
      <c r="N941" s="289"/>
      <c r="O941" s="289"/>
      <c r="P941" s="289"/>
      <c r="Q941" s="289"/>
      <c r="R941" s="289"/>
      <c r="S941" s="289"/>
      <c r="T941" s="289"/>
      <c r="U941" s="289"/>
      <c r="V941" s="289"/>
      <c r="W941" s="289"/>
      <c r="X941" s="289"/>
      <c r="Y941" s="413"/>
      <c r="Z941" s="413"/>
      <c r="AA941" s="403"/>
      <c r="AB941" s="403"/>
      <c r="AC941" s="403"/>
      <c r="AD941" s="403"/>
      <c r="AE941" s="403"/>
      <c r="AF941" s="403"/>
      <c r="AG941" s="403"/>
      <c r="AH941" s="403"/>
      <c r="AI941" s="403"/>
      <c r="AJ941" s="403"/>
      <c r="AK941" s="403"/>
      <c r="AL941" s="403"/>
      <c r="AM941" s="304"/>
    </row>
    <row r="942" spans="1:39" ht="34" outlineLevel="1">
      <c r="A942" s="523">
        <v>13</v>
      </c>
      <c r="B942" s="419" t="s">
        <v>98</v>
      </c>
      <c r="C942" s="289" t="s">
        <v>17</v>
      </c>
      <c r="D942" s="293"/>
      <c r="E942" s="293"/>
      <c r="F942" s="293"/>
      <c r="G942" s="293"/>
      <c r="H942" s="293"/>
      <c r="I942" s="293"/>
      <c r="J942" s="293"/>
      <c r="K942" s="293"/>
      <c r="L942" s="293"/>
      <c r="M942" s="293"/>
      <c r="N942" s="293">
        <v>12</v>
      </c>
      <c r="O942" s="293"/>
      <c r="P942" s="293"/>
      <c r="Q942" s="293"/>
      <c r="R942" s="293"/>
      <c r="S942" s="293"/>
      <c r="T942" s="293"/>
      <c r="U942" s="293"/>
      <c r="V942" s="293"/>
      <c r="W942" s="293"/>
      <c r="X942" s="293"/>
      <c r="Y942" s="401"/>
      <c r="Z942" s="406"/>
      <c r="AA942" s="406"/>
      <c r="AB942" s="406"/>
      <c r="AC942" s="406"/>
      <c r="AD942" s="406"/>
      <c r="AE942" s="406"/>
      <c r="AF942" s="406"/>
      <c r="AG942" s="406"/>
      <c r="AH942" s="406"/>
      <c r="AI942" s="406"/>
      <c r="AJ942" s="406"/>
      <c r="AK942" s="406"/>
      <c r="AL942" s="406"/>
      <c r="AM942" s="294">
        <f>SUM(Y942:AL942)</f>
        <v>0</v>
      </c>
    </row>
    <row r="943" spans="1:39" ht="16" outlineLevel="1">
      <c r="A943" s="523"/>
      <c r="B943" s="292" t="s">
        <v>328</v>
      </c>
      <c r="C943" s="289" t="s">
        <v>155</v>
      </c>
      <c r="D943" s="293"/>
      <c r="E943" s="293"/>
      <c r="F943" s="293"/>
      <c r="G943" s="293"/>
      <c r="H943" s="293"/>
      <c r="I943" s="293"/>
      <c r="J943" s="293"/>
      <c r="K943" s="293"/>
      <c r="L943" s="293"/>
      <c r="M943" s="293"/>
      <c r="N943" s="293">
        <f>N942</f>
        <v>12</v>
      </c>
      <c r="O943" s="293"/>
      <c r="P943" s="293"/>
      <c r="Q943" s="293"/>
      <c r="R943" s="293"/>
      <c r="S943" s="293"/>
      <c r="T943" s="293"/>
      <c r="U943" s="293"/>
      <c r="V943" s="293"/>
      <c r="W943" s="293"/>
      <c r="X943" s="293"/>
      <c r="Y943" s="402">
        <f>Y942</f>
        <v>0</v>
      </c>
      <c r="Z943" s="402">
        <f t="shared" ref="Z943" si="1044">Z942</f>
        <v>0</v>
      </c>
      <c r="AA943" s="402">
        <f t="shared" ref="AA943" si="1045">AA942</f>
        <v>0</v>
      </c>
      <c r="AB943" s="402">
        <f t="shared" ref="AB943" si="1046">AB942</f>
        <v>0</v>
      </c>
      <c r="AC943" s="402">
        <f t="shared" ref="AC943" si="1047">AC942</f>
        <v>0</v>
      </c>
      <c r="AD943" s="402">
        <f t="shared" ref="AD943" si="1048">AD942</f>
        <v>0</v>
      </c>
      <c r="AE943" s="402">
        <f t="shared" ref="AE943" si="1049">AE942</f>
        <v>0</v>
      </c>
      <c r="AF943" s="402">
        <f t="shared" ref="AF943" si="1050">AF942</f>
        <v>0</v>
      </c>
      <c r="AG943" s="402">
        <f t="shared" ref="AG943" si="1051">AG942</f>
        <v>0</v>
      </c>
      <c r="AH943" s="402">
        <f t="shared" ref="AH943" si="1052">AH942</f>
        <v>0</v>
      </c>
      <c r="AI943" s="402">
        <f t="shared" ref="AI943" si="1053">AI942</f>
        <v>0</v>
      </c>
      <c r="AJ943" s="402">
        <f t="shared" ref="AJ943" si="1054">AJ942</f>
        <v>0</v>
      </c>
      <c r="AK943" s="402">
        <f t="shared" ref="AK943" si="1055">AK942</f>
        <v>0</v>
      </c>
      <c r="AL943" s="402">
        <f t="shared" ref="AL943" si="1056">AL942</f>
        <v>0</v>
      </c>
      <c r="AM943" s="304"/>
    </row>
    <row r="944" spans="1:39" ht="16" outlineLevel="1">
      <c r="A944" s="523"/>
      <c r="B944" s="313"/>
      <c r="C944" s="303"/>
      <c r="D944" s="289"/>
      <c r="E944" s="289"/>
      <c r="F944" s="289"/>
      <c r="G944" s="289"/>
      <c r="H944" s="289"/>
      <c r="I944" s="289"/>
      <c r="J944" s="289"/>
      <c r="K944" s="289"/>
      <c r="L944" s="289"/>
      <c r="M944" s="289"/>
      <c r="N944" s="289"/>
      <c r="O944" s="289"/>
      <c r="P944" s="289"/>
      <c r="Q944" s="289"/>
      <c r="R944" s="289"/>
      <c r="S944" s="289"/>
      <c r="T944" s="289"/>
      <c r="U944" s="289"/>
      <c r="V944" s="289"/>
      <c r="W944" s="289"/>
      <c r="X944" s="289"/>
      <c r="Y944" s="403"/>
      <c r="Z944" s="403"/>
      <c r="AA944" s="403"/>
      <c r="AB944" s="403"/>
      <c r="AC944" s="403"/>
      <c r="AD944" s="403"/>
      <c r="AE944" s="403"/>
      <c r="AF944" s="403"/>
      <c r="AG944" s="403"/>
      <c r="AH944" s="403"/>
      <c r="AI944" s="403"/>
      <c r="AJ944" s="403"/>
      <c r="AK944" s="403"/>
      <c r="AL944" s="403"/>
      <c r="AM944" s="304"/>
    </row>
    <row r="945" spans="1:39" ht="16" outlineLevel="1">
      <c r="A945" s="523"/>
      <c r="B945" s="286" t="s">
        <v>99</v>
      </c>
      <c r="C945" s="287"/>
      <c r="D945" s="288"/>
      <c r="E945" s="288"/>
      <c r="F945" s="288"/>
      <c r="G945" s="288"/>
      <c r="H945" s="288"/>
      <c r="I945" s="288"/>
      <c r="J945" s="288"/>
      <c r="K945" s="288"/>
      <c r="L945" s="288"/>
      <c r="M945" s="288"/>
      <c r="N945" s="288"/>
      <c r="O945" s="288"/>
      <c r="P945" s="287"/>
      <c r="Q945" s="287"/>
      <c r="R945" s="287"/>
      <c r="S945" s="287"/>
      <c r="T945" s="287"/>
      <c r="U945" s="287"/>
      <c r="V945" s="287"/>
      <c r="W945" s="287"/>
      <c r="X945" s="287"/>
      <c r="Y945" s="405"/>
      <c r="Z945" s="405"/>
      <c r="AA945" s="405"/>
      <c r="AB945" s="405"/>
      <c r="AC945" s="405"/>
      <c r="AD945" s="405"/>
      <c r="AE945" s="405"/>
      <c r="AF945" s="405"/>
      <c r="AG945" s="405"/>
      <c r="AH945" s="405"/>
      <c r="AI945" s="405"/>
      <c r="AJ945" s="405"/>
      <c r="AK945" s="405"/>
      <c r="AL945" s="405"/>
      <c r="AM945" s="290"/>
    </row>
    <row r="946" spans="1:39" ht="17" outlineLevel="1">
      <c r="A946" s="523">
        <v>14</v>
      </c>
      <c r="B946" s="313" t="s">
        <v>100</v>
      </c>
      <c r="C946" s="289" t="s">
        <v>17</v>
      </c>
      <c r="D946" s="293"/>
      <c r="E946" s="293"/>
      <c r="F946" s="293"/>
      <c r="G946" s="293"/>
      <c r="H946" s="293"/>
      <c r="I946" s="293"/>
      <c r="J946" s="293"/>
      <c r="K946" s="293"/>
      <c r="L946" s="293"/>
      <c r="M946" s="293"/>
      <c r="N946" s="293">
        <v>12</v>
      </c>
      <c r="O946" s="293"/>
      <c r="P946" s="293"/>
      <c r="Q946" s="293"/>
      <c r="R946" s="293"/>
      <c r="S946" s="293"/>
      <c r="T946" s="293"/>
      <c r="U946" s="293"/>
      <c r="V946" s="293"/>
      <c r="W946" s="293"/>
      <c r="X946" s="293"/>
      <c r="Y946" s="406"/>
      <c r="Z946" s="406"/>
      <c r="AA946" s="406"/>
      <c r="AB946" s="406"/>
      <c r="AC946" s="406"/>
      <c r="AD946" s="406"/>
      <c r="AE946" s="406"/>
      <c r="AF946" s="401"/>
      <c r="AG946" s="401"/>
      <c r="AH946" s="401"/>
      <c r="AI946" s="401"/>
      <c r="AJ946" s="401"/>
      <c r="AK946" s="401"/>
      <c r="AL946" s="401"/>
      <c r="AM946" s="294">
        <f>SUM(Y946:AL946)</f>
        <v>0</v>
      </c>
    </row>
    <row r="947" spans="1:39" ht="16" outlineLevel="1">
      <c r="A947" s="523"/>
      <c r="B947" s="292" t="s">
        <v>328</v>
      </c>
      <c r="C947" s="289" t="s">
        <v>155</v>
      </c>
      <c r="D947" s="293"/>
      <c r="E947" s="293"/>
      <c r="F947" s="293"/>
      <c r="G947" s="293"/>
      <c r="H947" s="293"/>
      <c r="I947" s="293"/>
      <c r="J947" s="293"/>
      <c r="K947" s="293"/>
      <c r="L947" s="293"/>
      <c r="M947" s="293"/>
      <c r="N947" s="293">
        <f>N946</f>
        <v>12</v>
      </c>
      <c r="O947" s="293"/>
      <c r="P947" s="293"/>
      <c r="Q947" s="293"/>
      <c r="R947" s="293"/>
      <c r="S947" s="293"/>
      <c r="T947" s="293"/>
      <c r="U947" s="293"/>
      <c r="V947" s="293"/>
      <c r="W947" s="293"/>
      <c r="X947" s="293"/>
      <c r="Y947" s="402">
        <f>Y946</f>
        <v>0</v>
      </c>
      <c r="Z947" s="402">
        <f t="shared" ref="Z947" si="1057">Z946</f>
        <v>0</v>
      </c>
      <c r="AA947" s="402">
        <f t="shared" ref="AA947" si="1058">AA946</f>
        <v>0</v>
      </c>
      <c r="AB947" s="402">
        <f t="shared" ref="AB947" si="1059">AB946</f>
        <v>0</v>
      </c>
      <c r="AC947" s="402">
        <f t="shared" ref="AC947" si="1060">AC946</f>
        <v>0</v>
      </c>
      <c r="AD947" s="402">
        <f t="shared" ref="AD947" si="1061">AD946</f>
        <v>0</v>
      </c>
      <c r="AE947" s="402">
        <f t="shared" ref="AE947" si="1062">AE946</f>
        <v>0</v>
      </c>
      <c r="AF947" s="402">
        <f t="shared" ref="AF947" si="1063">AF946</f>
        <v>0</v>
      </c>
      <c r="AG947" s="402">
        <f t="shared" ref="AG947" si="1064">AG946</f>
        <v>0</v>
      </c>
      <c r="AH947" s="402">
        <f t="shared" ref="AH947" si="1065">AH946</f>
        <v>0</v>
      </c>
      <c r="AI947" s="402">
        <f t="shared" ref="AI947" si="1066">AI946</f>
        <v>0</v>
      </c>
      <c r="AJ947" s="402">
        <f t="shared" ref="AJ947" si="1067">AJ946</f>
        <v>0</v>
      </c>
      <c r="AK947" s="402">
        <f t="shared" ref="AK947" si="1068">AK946</f>
        <v>0</v>
      </c>
      <c r="AL947" s="402">
        <f t="shared" ref="AL947" si="1069">AL946</f>
        <v>0</v>
      </c>
      <c r="AM947" s="295"/>
    </row>
    <row r="948" spans="1:39" ht="16" outlineLevel="1">
      <c r="A948" s="523"/>
      <c r="B948" s="313"/>
      <c r="C948" s="303"/>
      <c r="D948" s="289"/>
      <c r="E948" s="289"/>
      <c r="F948" s="289"/>
      <c r="G948" s="289"/>
      <c r="H948" s="289"/>
      <c r="I948" s="289"/>
      <c r="J948" s="289"/>
      <c r="K948" s="289"/>
      <c r="L948" s="289"/>
      <c r="M948" s="289"/>
      <c r="N948" s="459"/>
      <c r="O948" s="289"/>
      <c r="P948" s="289"/>
      <c r="Q948" s="289"/>
      <c r="R948" s="289"/>
      <c r="S948" s="289"/>
      <c r="T948" s="289"/>
      <c r="U948" s="289"/>
      <c r="V948" s="289"/>
      <c r="W948" s="289"/>
      <c r="X948" s="289"/>
      <c r="Y948" s="403"/>
      <c r="Z948" s="403"/>
      <c r="AA948" s="403"/>
      <c r="AB948" s="403"/>
      <c r="AC948" s="403"/>
      <c r="AD948" s="403"/>
      <c r="AE948" s="403"/>
      <c r="AF948" s="403"/>
      <c r="AG948" s="403"/>
      <c r="AH948" s="403"/>
      <c r="AI948" s="403"/>
      <c r="AJ948" s="403"/>
      <c r="AK948" s="403"/>
      <c r="AL948" s="403"/>
      <c r="AM948" s="304"/>
    </row>
    <row r="949" spans="1:39" ht="16" outlineLevel="1">
      <c r="A949" s="523"/>
      <c r="B949" s="286" t="s">
        <v>471</v>
      </c>
      <c r="C949" s="289"/>
      <c r="D949" s="289"/>
      <c r="E949" s="289"/>
      <c r="F949" s="289"/>
      <c r="G949" s="289"/>
      <c r="H949" s="289"/>
      <c r="I949" s="289"/>
      <c r="J949" s="289"/>
      <c r="K949" s="289"/>
      <c r="L949" s="289"/>
      <c r="M949" s="289"/>
      <c r="N949" s="289"/>
      <c r="O949" s="289"/>
      <c r="P949" s="289"/>
      <c r="Q949" s="289"/>
      <c r="R949" s="289"/>
      <c r="S949" s="289"/>
      <c r="T949" s="289"/>
      <c r="U949" s="289"/>
      <c r="V949" s="289"/>
      <c r="W949" s="289"/>
      <c r="X949" s="289"/>
      <c r="Y949" s="403"/>
      <c r="Z949" s="403"/>
      <c r="AA949" s="403"/>
      <c r="AB949" s="403"/>
      <c r="AC949" s="403"/>
      <c r="AD949" s="403"/>
      <c r="AE949" s="407"/>
      <c r="AF949" s="407"/>
      <c r="AG949" s="407"/>
      <c r="AH949" s="407"/>
      <c r="AI949" s="407"/>
      <c r="AJ949" s="407"/>
      <c r="AK949" s="407"/>
      <c r="AL949" s="407"/>
      <c r="AM949" s="508"/>
    </row>
    <row r="950" spans="1:39" ht="16" outlineLevel="1">
      <c r="A950" s="523">
        <v>15</v>
      </c>
      <c r="B950" s="292" t="s">
        <v>475</v>
      </c>
      <c r="C950" s="289" t="s">
        <v>17</v>
      </c>
      <c r="D950" s="293"/>
      <c r="E950" s="293"/>
      <c r="F950" s="293"/>
      <c r="G950" s="293"/>
      <c r="H950" s="293"/>
      <c r="I950" s="293"/>
      <c r="J950" s="293"/>
      <c r="K950" s="293"/>
      <c r="L950" s="293"/>
      <c r="M950" s="293"/>
      <c r="N950" s="293">
        <v>0</v>
      </c>
      <c r="O950" s="293"/>
      <c r="P950" s="293"/>
      <c r="Q950" s="293"/>
      <c r="R950" s="293"/>
      <c r="S950" s="293"/>
      <c r="T950" s="293"/>
      <c r="U950" s="293"/>
      <c r="V950" s="293"/>
      <c r="W950" s="293"/>
      <c r="X950" s="293"/>
      <c r="Y950" s="406"/>
      <c r="Z950" s="406"/>
      <c r="AA950" s="406"/>
      <c r="AB950" s="406"/>
      <c r="AC950" s="406"/>
      <c r="AD950" s="406"/>
      <c r="AE950" s="406"/>
      <c r="AF950" s="401"/>
      <c r="AG950" s="401"/>
      <c r="AH950" s="401"/>
      <c r="AI950" s="401"/>
      <c r="AJ950" s="401"/>
      <c r="AK950" s="401"/>
      <c r="AL950" s="401"/>
      <c r="AM950" s="294">
        <f>SUM(Y950:AL950)</f>
        <v>0</v>
      </c>
    </row>
    <row r="951" spans="1:39" ht="16" outlineLevel="1">
      <c r="A951" s="523"/>
      <c r="B951" s="292" t="s">
        <v>328</v>
      </c>
      <c r="C951" s="289" t="s">
        <v>155</v>
      </c>
      <c r="D951" s="293"/>
      <c r="E951" s="293"/>
      <c r="F951" s="293"/>
      <c r="G951" s="293"/>
      <c r="H951" s="293"/>
      <c r="I951" s="293"/>
      <c r="J951" s="293"/>
      <c r="K951" s="293"/>
      <c r="L951" s="293"/>
      <c r="M951" s="293"/>
      <c r="N951" s="293">
        <f>N950</f>
        <v>0</v>
      </c>
      <c r="O951" s="293"/>
      <c r="P951" s="293"/>
      <c r="Q951" s="293"/>
      <c r="R951" s="293"/>
      <c r="S951" s="293"/>
      <c r="T951" s="293"/>
      <c r="U951" s="293"/>
      <c r="V951" s="293"/>
      <c r="W951" s="293"/>
      <c r="X951" s="293"/>
      <c r="Y951" s="402">
        <f>Y950</f>
        <v>0</v>
      </c>
      <c r="Z951" s="402">
        <f t="shared" ref="Z951:AL951" si="1070">Z950</f>
        <v>0</v>
      </c>
      <c r="AA951" s="402">
        <f t="shared" si="1070"/>
        <v>0</v>
      </c>
      <c r="AB951" s="402">
        <f t="shared" si="1070"/>
        <v>0</v>
      </c>
      <c r="AC951" s="402">
        <f t="shared" si="1070"/>
        <v>0</v>
      </c>
      <c r="AD951" s="402">
        <f t="shared" si="1070"/>
        <v>0</v>
      </c>
      <c r="AE951" s="402">
        <f t="shared" si="1070"/>
        <v>0</v>
      </c>
      <c r="AF951" s="402">
        <f t="shared" si="1070"/>
        <v>0</v>
      </c>
      <c r="AG951" s="402">
        <f t="shared" si="1070"/>
        <v>0</v>
      </c>
      <c r="AH951" s="402">
        <f t="shared" si="1070"/>
        <v>0</v>
      </c>
      <c r="AI951" s="402">
        <f t="shared" si="1070"/>
        <v>0</v>
      </c>
      <c r="AJ951" s="402">
        <f t="shared" si="1070"/>
        <v>0</v>
      </c>
      <c r="AK951" s="402">
        <f t="shared" si="1070"/>
        <v>0</v>
      </c>
      <c r="AL951" s="402">
        <f t="shared" si="1070"/>
        <v>0</v>
      </c>
      <c r="AM951" s="295"/>
    </row>
    <row r="952" spans="1:39" ht="16" outlineLevel="1">
      <c r="A952" s="523"/>
      <c r="B952" s="313"/>
      <c r="C952" s="303"/>
      <c r="D952" s="289"/>
      <c r="E952" s="289"/>
      <c r="F952" s="289"/>
      <c r="G952" s="289"/>
      <c r="H952" s="289"/>
      <c r="I952" s="289"/>
      <c r="J952" s="289"/>
      <c r="K952" s="289"/>
      <c r="L952" s="289"/>
      <c r="M952" s="289"/>
      <c r="N952" s="289"/>
      <c r="O952" s="289"/>
      <c r="P952" s="289"/>
      <c r="Q952" s="289"/>
      <c r="R952" s="289"/>
      <c r="S952" s="289"/>
      <c r="T952" s="289"/>
      <c r="U952" s="289"/>
      <c r="V952" s="289"/>
      <c r="W952" s="289"/>
      <c r="X952" s="289"/>
      <c r="Y952" s="403"/>
      <c r="Z952" s="403"/>
      <c r="AA952" s="403"/>
      <c r="AB952" s="403"/>
      <c r="AC952" s="403"/>
      <c r="AD952" s="403"/>
      <c r="AE952" s="403"/>
      <c r="AF952" s="403"/>
      <c r="AG952" s="403"/>
      <c r="AH952" s="403"/>
      <c r="AI952" s="403"/>
      <c r="AJ952" s="403"/>
      <c r="AK952" s="403"/>
      <c r="AL952" s="403"/>
      <c r="AM952" s="304"/>
    </row>
    <row r="953" spans="1:39" ht="16" outlineLevel="1">
      <c r="A953" s="523">
        <v>16</v>
      </c>
      <c r="B953" s="322" t="s">
        <v>472</v>
      </c>
      <c r="C953" s="289" t="s">
        <v>17</v>
      </c>
      <c r="D953" s="293"/>
      <c r="E953" s="293"/>
      <c r="F953" s="293"/>
      <c r="G953" s="293"/>
      <c r="H953" s="293"/>
      <c r="I953" s="293"/>
      <c r="J953" s="293"/>
      <c r="K953" s="293"/>
      <c r="L953" s="293"/>
      <c r="M953" s="293"/>
      <c r="N953" s="293">
        <v>0</v>
      </c>
      <c r="O953" s="293"/>
      <c r="P953" s="293"/>
      <c r="Q953" s="293"/>
      <c r="R953" s="293"/>
      <c r="S953" s="293"/>
      <c r="T953" s="293"/>
      <c r="U953" s="293"/>
      <c r="V953" s="293"/>
      <c r="W953" s="293"/>
      <c r="X953" s="293"/>
      <c r="Y953" s="406"/>
      <c r="Z953" s="406"/>
      <c r="AA953" s="406"/>
      <c r="AB953" s="406"/>
      <c r="AC953" s="406"/>
      <c r="AD953" s="406"/>
      <c r="AE953" s="406"/>
      <c r="AF953" s="401"/>
      <c r="AG953" s="401"/>
      <c r="AH953" s="401"/>
      <c r="AI953" s="401"/>
      <c r="AJ953" s="401"/>
      <c r="AK953" s="401"/>
      <c r="AL953" s="401"/>
      <c r="AM953" s="294">
        <f>SUM(Y953:AL953)</f>
        <v>0</v>
      </c>
    </row>
    <row r="954" spans="1:39" ht="16" outlineLevel="1">
      <c r="A954" s="523"/>
      <c r="B954" s="292" t="s">
        <v>328</v>
      </c>
      <c r="C954" s="289" t="s">
        <v>155</v>
      </c>
      <c r="D954" s="293"/>
      <c r="E954" s="293"/>
      <c r="F954" s="293"/>
      <c r="G954" s="293"/>
      <c r="H954" s="293"/>
      <c r="I954" s="293"/>
      <c r="J954" s="293"/>
      <c r="K954" s="293"/>
      <c r="L954" s="293"/>
      <c r="M954" s="293"/>
      <c r="N954" s="293">
        <f>N953</f>
        <v>0</v>
      </c>
      <c r="O954" s="293"/>
      <c r="P954" s="293"/>
      <c r="Q954" s="293"/>
      <c r="R954" s="293"/>
      <c r="S954" s="293"/>
      <c r="T954" s="293"/>
      <c r="U954" s="293"/>
      <c r="V954" s="293"/>
      <c r="W954" s="293"/>
      <c r="X954" s="293"/>
      <c r="Y954" s="402">
        <f>Y953</f>
        <v>0</v>
      </c>
      <c r="Z954" s="402">
        <f t="shared" ref="Z954:AL954" si="1071">Z953</f>
        <v>0</v>
      </c>
      <c r="AA954" s="402">
        <f t="shared" si="1071"/>
        <v>0</v>
      </c>
      <c r="AB954" s="402">
        <f t="shared" si="1071"/>
        <v>0</v>
      </c>
      <c r="AC954" s="402">
        <f t="shared" si="1071"/>
        <v>0</v>
      </c>
      <c r="AD954" s="402">
        <f t="shared" si="1071"/>
        <v>0</v>
      </c>
      <c r="AE954" s="402">
        <f t="shared" si="1071"/>
        <v>0</v>
      </c>
      <c r="AF954" s="402">
        <f t="shared" si="1071"/>
        <v>0</v>
      </c>
      <c r="AG954" s="402">
        <f t="shared" si="1071"/>
        <v>0</v>
      </c>
      <c r="AH954" s="402">
        <f t="shared" si="1071"/>
        <v>0</v>
      </c>
      <c r="AI954" s="402">
        <f t="shared" si="1071"/>
        <v>0</v>
      </c>
      <c r="AJ954" s="402">
        <f t="shared" si="1071"/>
        <v>0</v>
      </c>
      <c r="AK954" s="402">
        <f t="shared" si="1071"/>
        <v>0</v>
      </c>
      <c r="AL954" s="402">
        <f t="shared" si="1071"/>
        <v>0</v>
      </c>
      <c r="AM954" s="295"/>
    </row>
    <row r="955" spans="1:39" ht="16" outlineLevel="1">
      <c r="A955" s="523"/>
      <c r="B955" s="322"/>
      <c r="C955" s="289"/>
      <c r="D955" s="289"/>
      <c r="E955" s="289"/>
      <c r="F955" s="289"/>
      <c r="G955" s="289"/>
      <c r="H955" s="289"/>
      <c r="I955" s="289"/>
      <c r="J955" s="289"/>
      <c r="K955" s="289"/>
      <c r="L955" s="289"/>
      <c r="M955" s="289"/>
      <c r="N955" s="289"/>
      <c r="O955" s="289"/>
      <c r="P955" s="289"/>
      <c r="Q955" s="289"/>
      <c r="R955" s="289"/>
      <c r="S955" s="289"/>
      <c r="T955" s="289"/>
      <c r="U955" s="289"/>
      <c r="V955" s="289"/>
      <c r="W955" s="289"/>
      <c r="X955" s="289"/>
      <c r="Y955" s="403"/>
      <c r="Z955" s="403"/>
      <c r="AA955" s="403"/>
      <c r="AB955" s="403"/>
      <c r="AC955" s="403"/>
      <c r="AD955" s="403"/>
      <c r="AE955" s="407"/>
      <c r="AF955" s="407"/>
      <c r="AG955" s="407"/>
      <c r="AH955" s="407"/>
      <c r="AI955" s="407"/>
      <c r="AJ955" s="407"/>
      <c r="AK955" s="407"/>
      <c r="AL955" s="407"/>
      <c r="AM955" s="311"/>
    </row>
    <row r="956" spans="1:39" ht="17" outlineLevel="1">
      <c r="A956" s="523"/>
      <c r="B956" s="510" t="s">
        <v>476</v>
      </c>
      <c r="C956" s="318"/>
      <c r="D956" s="288"/>
      <c r="E956" s="287"/>
      <c r="F956" s="287"/>
      <c r="G956" s="287"/>
      <c r="H956" s="287"/>
      <c r="I956" s="287"/>
      <c r="J956" s="287"/>
      <c r="K956" s="287"/>
      <c r="L956" s="287"/>
      <c r="M956" s="287"/>
      <c r="N956" s="288"/>
      <c r="O956" s="287"/>
      <c r="P956" s="287"/>
      <c r="Q956" s="287"/>
      <c r="R956" s="287"/>
      <c r="S956" s="287"/>
      <c r="T956" s="287"/>
      <c r="U956" s="287"/>
      <c r="V956" s="287"/>
      <c r="W956" s="287"/>
      <c r="X956" s="287"/>
      <c r="Y956" s="405"/>
      <c r="Z956" s="405"/>
      <c r="AA956" s="405"/>
      <c r="AB956" s="405"/>
      <c r="AC956" s="405"/>
      <c r="AD956" s="405"/>
      <c r="AE956" s="405"/>
      <c r="AF956" s="405"/>
      <c r="AG956" s="405"/>
      <c r="AH956" s="405"/>
      <c r="AI956" s="405"/>
      <c r="AJ956" s="405"/>
      <c r="AK956" s="405"/>
      <c r="AL956" s="405"/>
      <c r="AM956" s="290"/>
    </row>
    <row r="957" spans="1:39" ht="17" outlineLevel="1">
      <c r="A957" s="523">
        <v>17</v>
      </c>
      <c r="B957" s="419" t="s">
        <v>104</v>
      </c>
      <c r="C957" s="289" t="s">
        <v>17</v>
      </c>
      <c r="D957" s="293"/>
      <c r="E957" s="293"/>
      <c r="F957" s="293"/>
      <c r="G957" s="293"/>
      <c r="H957" s="293"/>
      <c r="I957" s="293"/>
      <c r="J957" s="293"/>
      <c r="K957" s="293"/>
      <c r="L957" s="293"/>
      <c r="M957" s="293"/>
      <c r="N957" s="293">
        <v>12</v>
      </c>
      <c r="O957" s="293"/>
      <c r="P957" s="293"/>
      <c r="Q957" s="293"/>
      <c r="R957" s="293"/>
      <c r="S957" s="293"/>
      <c r="T957" s="293"/>
      <c r="U957" s="293"/>
      <c r="V957" s="293"/>
      <c r="W957" s="293"/>
      <c r="X957" s="293"/>
      <c r="Y957" s="417"/>
      <c r="Z957" s="401"/>
      <c r="AA957" s="401"/>
      <c r="AB957" s="401"/>
      <c r="AC957" s="401"/>
      <c r="AD957" s="401"/>
      <c r="AE957" s="401"/>
      <c r="AF957" s="406"/>
      <c r="AG957" s="406"/>
      <c r="AH957" s="406"/>
      <c r="AI957" s="406"/>
      <c r="AJ957" s="406"/>
      <c r="AK957" s="406"/>
      <c r="AL957" s="406"/>
      <c r="AM957" s="294">
        <f>SUM(Y957:AL957)</f>
        <v>0</v>
      </c>
    </row>
    <row r="958" spans="1:39" ht="16" outlineLevel="1">
      <c r="A958" s="523"/>
      <c r="B958" s="292" t="s">
        <v>328</v>
      </c>
      <c r="C958" s="289" t="s">
        <v>155</v>
      </c>
      <c r="D958" s="293"/>
      <c r="E958" s="293"/>
      <c r="F958" s="293"/>
      <c r="G958" s="293"/>
      <c r="H958" s="293"/>
      <c r="I958" s="293"/>
      <c r="J958" s="293"/>
      <c r="K958" s="293"/>
      <c r="L958" s="293"/>
      <c r="M958" s="293"/>
      <c r="N958" s="293">
        <f>N957</f>
        <v>12</v>
      </c>
      <c r="O958" s="293"/>
      <c r="P958" s="293"/>
      <c r="Q958" s="293"/>
      <c r="R958" s="293"/>
      <c r="S958" s="293"/>
      <c r="T958" s="293"/>
      <c r="U958" s="293"/>
      <c r="V958" s="293"/>
      <c r="W958" s="293"/>
      <c r="X958" s="293"/>
      <c r="Y958" s="402">
        <f>Y957</f>
        <v>0</v>
      </c>
      <c r="Z958" s="402">
        <f t="shared" ref="Z958:AL958" si="1072">Z957</f>
        <v>0</v>
      </c>
      <c r="AA958" s="402">
        <f t="shared" si="1072"/>
        <v>0</v>
      </c>
      <c r="AB958" s="402">
        <f t="shared" si="1072"/>
        <v>0</v>
      </c>
      <c r="AC958" s="402">
        <f t="shared" si="1072"/>
        <v>0</v>
      </c>
      <c r="AD958" s="402">
        <f t="shared" si="1072"/>
        <v>0</v>
      </c>
      <c r="AE958" s="402">
        <f t="shared" si="1072"/>
        <v>0</v>
      </c>
      <c r="AF958" s="402">
        <f t="shared" si="1072"/>
        <v>0</v>
      </c>
      <c r="AG958" s="402">
        <f t="shared" si="1072"/>
        <v>0</v>
      </c>
      <c r="AH958" s="402">
        <f t="shared" si="1072"/>
        <v>0</v>
      </c>
      <c r="AI958" s="402">
        <f t="shared" si="1072"/>
        <v>0</v>
      </c>
      <c r="AJ958" s="402">
        <f t="shared" si="1072"/>
        <v>0</v>
      </c>
      <c r="AK958" s="402">
        <f t="shared" si="1072"/>
        <v>0</v>
      </c>
      <c r="AL958" s="402">
        <f t="shared" si="1072"/>
        <v>0</v>
      </c>
      <c r="AM958" s="304"/>
    </row>
    <row r="959" spans="1:39" ht="16" outlineLevel="1">
      <c r="A959" s="523"/>
      <c r="B959" s="292"/>
      <c r="C959" s="289"/>
      <c r="D959" s="289"/>
      <c r="E959" s="289"/>
      <c r="F959" s="289"/>
      <c r="G959" s="289"/>
      <c r="H959" s="289"/>
      <c r="I959" s="289"/>
      <c r="J959" s="289"/>
      <c r="K959" s="289"/>
      <c r="L959" s="289"/>
      <c r="M959" s="289"/>
      <c r="N959" s="289"/>
      <c r="O959" s="289"/>
      <c r="P959" s="289"/>
      <c r="Q959" s="289"/>
      <c r="R959" s="289"/>
      <c r="S959" s="289"/>
      <c r="T959" s="289"/>
      <c r="U959" s="289"/>
      <c r="V959" s="289"/>
      <c r="W959" s="289"/>
      <c r="X959" s="289"/>
      <c r="Y959" s="413"/>
      <c r="Z959" s="416"/>
      <c r="AA959" s="416"/>
      <c r="AB959" s="416"/>
      <c r="AC959" s="416"/>
      <c r="AD959" s="416"/>
      <c r="AE959" s="416"/>
      <c r="AF959" s="416"/>
      <c r="AG959" s="416"/>
      <c r="AH959" s="416"/>
      <c r="AI959" s="416"/>
      <c r="AJ959" s="416"/>
      <c r="AK959" s="416"/>
      <c r="AL959" s="416"/>
      <c r="AM959" s="304"/>
    </row>
    <row r="960" spans="1:39" ht="17" outlineLevel="1">
      <c r="A960" s="523">
        <v>18</v>
      </c>
      <c r="B960" s="419" t="s">
        <v>101</v>
      </c>
      <c r="C960" s="289" t="s">
        <v>17</v>
      </c>
      <c r="D960" s="293"/>
      <c r="E960" s="293"/>
      <c r="F960" s="293"/>
      <c r="G960" s="293"/>
      <c r="H960" s="293"/>
      <c r="I960" s="293"/>
      <c r="J960" s="293"/>
      <c r="K960" s="293"/>
      <c r="L960" s="293"/>
      <c r="M960" s="293"/>
      <c r="N960" s="293">
        <v>12</v>
      </c>
      <c r="O960" s="293"/>
      <c r="P960" s="293"/>
      <c r="Q960" s="293"/>
      <c r="R960" s="293"/>
      <c r="S960" s="293"/>
      <c r="T960" s="293"/>
      <c r="U960" s="293"/>
      <c r="V960" s="293"/>
      <c r="W960" s="293"/>
      <c r="X960" s="293"/>
      <c r="Y960" s="417"/>
      <c r="Z960" s="401"/>
      <c r="AA960" s="401"/>
      <c r="AB960" s="401"/>
      <c r="AC960" s="401"/>
      <c r="AD960" s="401"/>
      <c r="AE960" s="401"/>
      <c r="AF960" s="406"/>
      <c r="AG960" s="406"/>
      <c r="AH960" s="406"/>
      <c r="AI960" s="406"/>
      <c r="AJ960" s="406"/>
      <c r="AK960" s="406"/>
      <c r="AL960" s="406"/>
      <c r="AM960" s="294">
        <f>SUM(Y960:AL960)</f>
        <v>0</v>
      </c>
    </row>
    <row r="961" spans="1:39" ht="16" outlineLevel="1">
      <c r="A961" s="523"/>
      <c r="B961" s="292" t="s">
        <v>328</v>
      </c>
      <c r="C961" s="289" t="s">
        <v>155</v>
      </c>
      <c r="D961" s="293"/>
      <c r="E961" s="293"/>
      <c r="F961" s="293"/>
      <c r="G961" s="293"/>
      <c r="H961" s="293"/>
      <c r="I961" s="293"/>
      <c r="J961" s="293"/>
      <c r="K961" s="293"/>
      <c r="L961" s="293"/>
      <c r="M961" s="293"/>
      <c r="N961" s="293">
        <f>N960</f>
        <v>12</v>
      </c>
      <c r="O961" s="293"/>
      <c r="P961" s="293"/>
      <c r="Q961" s="293"/>
      <c r="R961" s="293"/>
      <c r="S961" s="293"/>
      <c r="T961" s="293"/>
      <c r="U961" s="293"/>
      <c r="V961" s="293"/>
      <c r="W961" s="293"/>
      <c r="X961" s="293"/>
      <c r="Y961" s="402">
        <f>Y960</f>
        <v>0</v>
      </c>
      <c r="Z961" s="402">
        <f t="shared" ref="Z961:AL961" si="1073">Z960</f>
        <v>0</v>
      </c>
      <c r="AA961" s="402">
        <f t="shared" si="1073"/>
        <v>0</v>
      </c>
      <c r="AB961" s="402">
        <f t="shared" si="1073"/>
        <v>0</v>
      </c>
      <c r="AC961" s="402">
        <f t="shared" si="1073"/>
        <v>0</v>
      </c>
      <c r="AD961" s="402">
        <f t="shared" si="1073"/>
        <v>0</v>
      </c>
      <c r="AE961" s="402">
        <f t="shared" si="1073"/>
        <v>0</v>
      </c>
      <c r="AF961" s="402">
        <f t="shared" si="1073"/>
        <v>0</v>
      </c>
      <c r="AG961" s="402">
        <f t="shared" si="1073"/>
        <v>0</v>
      </c>
      <c r="AH961" s="402">
        <f t="shared" si="1073"/>
        <v>0</v>
      </c>
      <c r="AI961" s="402">
        <f t="shared" si="1073"/>
        <v>0</v>
      </c>
      <c r="AJ961" s="402">
        <f t="shared" si="1073"/>
        <v>0</v>
      </c>
      <c r="AK961" s="402">
        <f t="shared" si="1073"/>
        <v>0</v>
      </c>
      <c r="AL961" s="402">
        <f t="shared" si="1073"/>
        <v>0</v>
      </c>
      <c r="AM961" s="304"/>
    </row>
    <row r="962" spans="1:39" ht="16" outlineLevel="1">
      <c r="A962" s="523"/>
      <c r="B962" s="320"/>
      <c r="C962" s="289"/>
      <c r="D962" s="289"/>
      <c r="E962" s="289"/>
      <c r="F962" s="289"/>
      <c r="G962" s="289"/>
      <c r="H962" s="289"/>
      <c r="I962" s="289"/>
      <c r="J962" s="289"/>
      <c r="K962" s="289"/>
      <c r="L962" s="289"/>
      <c r="M962" s="289"/>
      <c r="N962" s="289"/>
      <c r="O962" s="289"/>
      <c r="P962" s="289"/>
      <c r="Q962" s="289"/>
      <c r="R962" s="289"/>
      <c r="S962" s="289"/>
      <c r="T962" s="289"/>
      <c r="U962" s="289"/>
      <c r="V962" s="289"/>
      <c r="W962" s="289"/>
      <c r="X962" s="289"/>
      <c r="Y962" s="414"/>
      <c r="Z962" s="415"/>
      <c r="AA962" s="415"/>
      <c r="AB962" s="415"/>
      <c r="AC962" s="415"/>
      <c r="AD962" s="415"/>
      <c r="AE962" s="415"/>
      <c r="AF962" s="415"/>
      <c r="AG962" s="415"/>
      <c r="AH962" s="415"/>
      <c r="AI962" s="415"/>
      <c r="AJ962" s="415"/>
      <c r="AK962" s="415"/>
      <c r="AL962" s="415"/>
      <c r="AM962" s="295"/>
    </row>
    <row r="963" spans="1:39" ht="17" outlineLevel="1">
      <c r="A963" s="523">
        <v>19</v>
      </c>
      <c r="B963" s="419" t="s">
        <v>103</v>
      </c>
      <c r="C963" s="289" t="s">
        <v>17</v>
      </c>
      <c r="D963" s="293"/>
      <c r="E963" s="293"/>
      <c r="F963" s="293"/>
      <c r="G963" s="293"/>
      <c r="H963" s="293"/>
      <c r="I963" s="293"/>
      <c r="J963" s="293"/>
      <c r="K963" s="293"/>
      <c r="L963" s="293"/>
      <c r="M963" s="293"/>
      <c r="N963" s="293">
        <v>12</v>
      </c>
      <c r="O963" s="293"/>
      <c r="P963" s="293"/>
      <c r="Q963" s="293"/>
      <c r="R963" s="293"/>
      <c r="S963" s="293"/>
      <c r="T963" s="293"/>
      <c r="U963" s="293"/>
      <c r="V963" s="293"/>
      <c r="W963" s="293"/>
      <c r="X963" s="293"/>
      <c r="Y963" s="417"/>
      <c r="Z963" s="401"/>
      <c r="AA963" s="401"/>
      <c r="AB963" s="401"/>
      <c r="AC963" s="401"/>
      <c r="AD963" s="401"/>
      <c r="AE963" s="401"/>
      <c r="AF963" s="406"/>
      <c r="AG963" s="406"/>
      <c r="AH963" s="406"/>
      <c r="AI963" s="406"/>
      <c r="AJ963" s="406"/>
      <c r="AK963" s="406"/>
      <c r="AL963" s="406"/>
      <c r="AM963" s="294">
        <f>SUM(Y963:AL963)</f>
        <v>0</v>
      </c>
    </row>
    <row r="964" spans="1:39" ht="16" outlineLevel="1">
      <c r="A964" s="523"/>
      <c r="B964" s="292" t="s">
        <v>328</v>
      </c>
      <c r="C964" s="289" t="s">
        <v>155</v>
      </c>
      <c r="D964" s="293"/>
      <c r="E964" s="293"/>
      <c r="F964" s="293"/>
      <c r="G964" s="293"/>
      <c r="H964" s="293"/>
      <c r="I964" s="293"/>
      <c r="J964" s="293"/>
      <c r="K964" s="293"/>
      <c r="L964" s="293"/>
      <c r="M964" s="293"/>
      <c r="N964" s="293">
        <f>N963</f>
        <v>12</v>
      </c>
      <c r="O964" s="293"/>
      <c r="P964" s="293"/>
      <c r="Q964" s="293"/>
      <c r="R964" s="293"/>
      <c r="S964" s="293"/>
      <c r="T964" s="293"/>
      <c r="U964" s="293"/>
      <c r="V964" s="293"/>
      <c r="W964" s="293"/>
      <c r="X964" s="293"/>
      <c r="Y964" s="402">
        <f>Y963</f>
        <v>0</v>
      </c>
      <c r="Z964" s="402">
        <f t="shared" ref="Z964:AL964" si="1074">Z963</f>
        <v>0</v>
      </c>
      <c r="AA964" s="402">
        <f t="shared" si="1074"/>
        <v>0</v>
      </c>
      <c r="AB964" s="402">
        <f t="shared" si="1074"/>
        <v>0</v>
      </c>
      <c r="AC964" s="402">
        <f t="shared" si="1074"/>
        <v>0</v>
      </c>
      <c r="AD964" s="402">
        <f t="shared" si="1074"/>
        <v>0</v>
      </c>
      <c r="AE964" s="402">
        <f t="shared" si="1074"/>
        <v>0</v>
      </c>
      <c r="AF964" s="402">
        <f t="shared" si="1074"/>
        <v>0</v>
      </c>
      <c r="AG964" s="402">
        <f t="shared" si="1074"/>
        <v>0</v>
      </c>
      <c r="AH964" s="402">
        <f t="shared" si="1074"/>
        <v>0</v>
      </c>
      <c r="AI964" s="402">
        <f t="shared" si="1074"/>
        <v>0</v>
      </c>
      <c r="AJ964" s="402">
        <f t="shared" si="1074"/>
        <v>0</v>
      </c>
      <c r="AK964" s="402">
        <f t="shared" si="1074"/>
        <v>0</v>
      </c>
      <c r="AL964" s="402">
        <f t="shared" si="1074"/>
        <v>0</v>
      </c>
      <c r="AM964" s="295"/>
    </row>
    <row r="965" spans="1:39" ht="16" outlineLevel="1">
      <c r="A965" s="523"/>
      <c r="B965" s="320"/>
      <c r="C965" s="289"/>
      <c r="D965" s="289"/>
      <c r="E965" s="289"/>
      <c r="F965" s="289"/>
      <c r="G965" s="289"/>
      <c r="H965" s="289"/>
      <c r="I965" s="289"/>
      <c r="J965" s="289"/>
      <c r="K965" s="289"/>
      <c r="L965" s="289"/>
      <c r="M965" s="289"/>
      <c r="N965" s="289"/>
      <c r="O965" s="289"/>
      <c r="P965" s="289"/>
      <c r="Q965" s="289"/>
      <c r="R965" s="289"/>
      <c r="S965" s="289"/>
      <c r="T965" s="289"/>
      <c r="U965" s="289"/>
      <c r="V965" s="289"/>
      <c r="W965" s="289"/>
      <c r="X965" s="289"/>
      <c r="Y965" s="403"/>
      <c r="Z965" s="403"/>
      <c r="AA965" s="403"/>
      <c r="AB965" s="403"/>
      <c r="AC965" s="403"/>
      <c r="AD965" s="403"/>
      <c r="AE965" s="403"/>
      <c r="AF965" s="403"/>
      <c r="AG965" s="403"/>
      <c r="AH965" s="403"/>
      <c r="AI965" s="403"/>
      <c r="AJ965" s="403"/>
      <c r="AK965" s="403"/>
      <c r="AL965" s="403"/>
      <c r="AM965" s="304"/>
    </row>
    <row r="966" spans="1:39" ht="17" outlineLevel="1">
      <c r="A966" s="523">
        <v>20</v>
      </c>
      <c r="B966" s="419" t="s">
        <v>102</v>
      </c>
      <c r="C966" s="289" t="s">
        <v>17</v>
      </c>
      <c r="D966" s="293"/>
      <c r="E966" s="293"/>
      <c r="F966" s="293"/>
      <c r="G966" s="293"/>
      <c r="H966" s="293"/>
      <c r="I966" s="293"/>
      <c r="J966" s="293"/>
      <c r="K966" s="293"/>
      <c r="L966" s="293"/>
      <c r="M966" s="293"/>
      <c r="N966" s="293">
        <v>12</v>
      </c>
      <c r="O966" s="293"/>
      <c r="P966" s="293"/>
      <c r="Q966" s="293"/>
      <c r="R966" s="293"/>
      <c r="S966" s="293"/>
      <c r="T966" s="293"/>
      <c r="U966" s="293"/>
      <c r="V966" s="293"/>
      <c r="W966" s="293"/>
      <c r="X966" s="293"/>
      <c r="Y966" s="417"/>
      <c r="Z966" s="401"/>
      <c r="AA966" s="401"/>
      <c r="AB966" s="401"/>
      <c r="AC966" s="401"/>
      <c r="AD966" s="401"/>
      <c r="AE966" s="401"/>
      <c r="AF966" s="406"/>
      <c r="AG966" s="406"/>
      <c r="AH966" s="406"/>
      <c r="AI966" s="406"/>
      <c r="AJ966" s="406"/>
      <c r="AK966" s="406"/>
      <c r="AL966" s="406"/>
      <c r="AM966" s="294">
        <f>SUM(Y966:AL966)</f>
        <v>0</v>
      </c>
    </row>
    <row r="967" spans="1:39" ht="16" outlineLevel="1">
      <c r="A967" s="523"/>
      <c r="B967" s="292" t="s">
        <v>328</v>
      </c>
      <c r="C967" s="289" t="s">
        <v>155</v>
      </c>
      <c r="D967" s="293"/>
      <c r="E967" s="293"/>
      <c r="F967" s="293"/>
      <c r="G967" s="293"/>
      <c r="H967" s="293"/>
      <c r="I967" s="293"/>
      <c r="J967" s="293"/>
      <c r="K967" s="293"/>
      <c r="L967" s="293"/>
      <c r="M967" s="293"/>
      <c r="N967" s="293">
        <f>N966</f>
        <v>12</v>
      </c>
      <c r="O967" s="293"/>
      <c r="P967" s="293"/>
      <c r="Q967" s="293"/>
      <c r="R967" s="293"/>
      <c r="S967" s="293"/>
      <c r="T967" s="293"/>
      <c r="U967" s="293"/>
      <c r="V967" s="293"/>
      <c r="W967" s="293"/>
      <c r="X967" s="293"/>
      <c r="Y967" s="402">
        <f>Y966</f>
        <v>0</v>
      </c>
      <c r="Z967" s="402">
        <f t="shared" ref="Z967:AL967" si="1075">Z966</f>
        <v>0</v>
      </c>
      <c r="AA967" s="402">
        <f t="shared" si="1075"/>
        <v>0</v>
      </c>
      <c r="AB967" s="402">
        <f t="shared" si="1075"/>
        <v>0</v>
      </c>
      <c r="AC967" s="402">
        <f t="shared" si="1075"/>
        <v>0</v>
      </c>
      <c r="AD967" s="402">
        <f t="shared" si="1075"/>
        <v>0</v>
      </c>
      <c r="AE967" s="402">
        <f t="shared" si="1075"/>
        <v>0</v>
      </c>
      <c r="AF967" s="402">
        <f t="shared" si="1075"/>
        <v>0</v>
      </c>
      <c r="AG967" s="402">
        <f t="shared" si="1075"/>
        <v>0</v>
      </c>
      <c r="AH967" s="402">
        <f t="shared" si="1075"/>
        <v>0</v>
      </c>
      <c r="AI967" s="402">
        <f t="shared" si="1075"/>
        <v>0</v>
      </c>
      <c r="AJ967" s="402">
        <f t="shared" si="1075"/>
        <v>0</v>
      </c>
      <c r="AK967" s="402">
        <f t="shared" si="1075"/>
        <v>0</v>
      </c>
      <c r="AL967" s="402">
        <f t="shared" si="1075"/>
        <v>0</v>
      </c>
      <c r="AM967" s="304"/>
    </row>
    <row r="968" spans="1:39" ht="16" outlineLevel="1">
      <c r="A968" s="523"/>
      <c r="B968" s="321"/>
      <c r="C968" s="298"/>
      <c r="D968" s="289"/>
      <c r="E968" s="289"/>
      <c r="F968" s="289"/>
      <c r="G968" s="289"/>
      <c r="H968" s="289"/>
      <c r="I968" s="289"/>
      <c r="J968" s="289"/>
      <c r="K968" s="289"/>
      <c r="L968" s="289"/>
      <c r="M968" s="289"/>
      <c r="N968" s="298"/>
      <c r="O968" s="289"/>
      <c r="P968" s="289"/>
      <c r="Q968" s="289"/>
      <c r="R968" s="289"/>
      <c r="S968" s="289"/>
      <c r="T968" s="289"/>
      <c r="U968" s="289"/>
      <c r="V968" s="289"/>
      <c r="W968" s="289"/>
      <c r="X968" s="289"/>
      <c r="Y968" s="403"/>
      <c r="Z968" s="403"/>
      <c r="AA968" s="403"/>
      <c r="AB968" s="403"/>
      <c r="AC968" s="403"/>
      <c r="AD968" s="403"/>
      <c r="AE968" s="403"/>
      <c r="AF968" s="403"/>
      <c r="AG968" s="403"/>
      <c r="AH968" s="403"/>
      <c r="AI968" s="403"/>
      <c r="AJ968" s="403"/>
      <c r="AK968" s="403"/>
      <c r="AL968" s="403"/>
      <c r="AM968" s="304"/>
    </row>
    <row r="969" spans="1:39" ht="16" outlineLevel="1">
      <c r="A969" s="523"/>
      <c r="B969" s="509" t="s">
        <v>483</v>
      </c>
      <c r="C969" s="289"/>
      <c r="D969" s="289"/>
      <c r="E969" s="289"/>
      <c r="F969" s="289"/>
      <c r="G969" s="289"/>
      <c r="H969" s="289"/>
      <c r="I969" s="289"/>
      <c r="J969" s="289"/>
      <c r="K969" s="289"/>
      <c r="L969" s="289"/>
      <c r="M969" s="289"/>
      <c r="N969" s="289"/>
      <c r="O969" s="289"/>
      <c r="P969" s="289"/>
      <c r="Q969" s="289"/>
      <c r="R969" s="289"/>
      <c r="S969" s="289"/>
      <c r="T969" s="289"/>
      <c r="U969" s="289"/>
      <c r="V969" s="289"/>
      <c r="W969" s="289"/>
      <c r="X969" s="289"/>
      <c r="Y969" s="413"/>
      <c r="Z969" s="416"/>
      <c r="AA969" s="416"/>
      <c r="AB969" s="416"/>
      <c r="AC969" s="416"/>
      <c r="AD969" s="416"/>
      <c r="AE969" s="416"/>
      <c r="AF969" s="416"/>
      <c r="AG969" s="416"/>
      <c r="AH969" s="416"/>
      <c r="AI969" s="416"/>
      <c r="AJ969" s="416"/>
      <c r="AK969" s="416"/>
      <c r="AL969" s="416"/>
      <c r="AM969" s="304"/>
    </row>
    <row r="970" spans="1:39" ht="16" outlineLevel="1">
      <c r="A970" s="523"/>
      <c r="B970" s="495" t="s">
        <v>479</v>
      </c>
      <c r="C970" s="289"/>
      <c r="D970" s="289"/>
      <c r="E970" s="289"/>
      <c r="F970" s="289"/>
      <c r="G970" s="289"/>
      <c r="H970" s="289"/>
      <c r="I970" s="289"/>
      <c r="J970" s="289"/>
      <c r="K970" s="289"/>
      <c r="L970" s="289"/>
      <c r="M970" s="289"/>
      <c r="N970" s="289"/>
      <c r="O970" s="289"/>
      <c r="P970" s="289"/>
      <c r="Q970" s="289"/>
      <c r="R970" s="289"/>
      <c r="S970" s="289"/>
      <c r="T970" s="289"/>
      <c r="U970" s="289"/>
      <c r="V970" s="289"/>
      <c r="W970" s="289"/>
      <c r="X970" s="289"/>
      <c r="Y970" s="413"/>
      <c r="Z970" s="416"/>
      <c r="AA970" s="416"/>
      <c r="AB970" s="416"/>
      <c r="AC970" s="416"/>
      <c r="AD970" s="416"/>
      <c r="AE970" s="416"/>
      <c r="AF970" s="416"/>
      <c r="AG970" s="416"/>
      <c r="AH970" s="416"/>
      <c r="AI970" s="416"/>
      <c r="AJ970" s="416"/>
      <c r="AK970" s="416"/>
      <c r="AL970" s="416"/>
      <c r="AM970" s="304"/>
    </row>
    <row r="971" spans="1:39" ht="17" outlineLevel="1">
      <c r="A971" s="523">
        <v>21</v>
      </c>
      <c r="B971" s="419" t="s">
        <v>105</v>
      </c>
      <c r="C971" s="289" t="s">
        <v>17</v>
      </c>
      <c r="D971" s="293"/>
      <c r="E971" s="293"/>
      <c r="F971" s="293"/>
      <c r="G971" s="293"/>
      <c r="H971" s="293"/>
      <c r="I971" s="293"/>
      <c r="J971" s="293"/>
      <c r="K971" s="293"/>
      <c r="L971" s="293"/>
      <c r="M971" s="293"/>
      <c r="N971" s="289"/>
      <c r="O971" s="293"/>
      <c r="P971" s="293"/>
      <c r="Q971" s="293"/>
      <c r="R971" s="293"/>
      <c r="S971" s="293"/>
      <c r="T971" s="293"/>
      <c r="U971" s="293"/>
      <c r="V971" s="293"/>
      <c r="W971" s="293"/>
      <c r="X971" s="293"/>
      <c r="Y971" s="406"/>
      <c r="Z971" s="406"/>
      <c r="AA971" s="406"/>
      <c r="AB971" s="406"/>
      <c r="AC971" s="406"/>
      <c r="AD971" s="406"/>
      <c r="AE971" s="406"/>
      <c r="AF971" s="401"/>
      <c r="AG971" s="401"/>
      <c r="AH971" s="401"/>
      <c r="AI971" s="401"/>
      <c r="AJ971" s="401"/>
      <c r="AK971" s="401"/>
      <c r="AL971" s="401"/>
      <c r="AM971" s="294">
        <f>SUM(Y971:AL971)</f>
        <v>0</v>
      </c>
    </row>
    <row r="972" spans="1:39" ht="16" outlineLevel="1">
      <c r="A972" s="523"/>
      <c r="B972" s="292" t="s">
        <v>328</v>
      </c>
      <c r="C972" s="289" t="s">
        <v>155</v>
      </c>
      <c r="D972" s="293"/>
      <c r="E972" s="293"/>
      <c r="F972" s="293"/>
      <c r="G972" s="293"/>
      <c r="H972" s="293"/>
      <c r="I972" s="293"/>
      <c r="J972" s="293"/>
      <c r="K972" s="293"/>
      <c r="L972" s="293"/>
      <c r="M972" s="293"/>
      <c r="N972" s="289"/>
      <c r="O972" s="293"/>
      <c r="P972" s="293"/>
      <c r="Q972" s="293"/>
      <c r="R972" s="293"/>
      <c r="S972" s="293"/>
      <c r="T972" s="293"/>
      <c r="U972" s="293"/>
      <c r="V972" s="293"/>
      <c r="W972" s="293"/>
      <c r="X972" s="293"/>
      <c r="Y972" s="402">
        <f>Y971</f>
        <v>0</v>
      </c>
      <c r="Z972" s="402">
        <f t="shared" ref="Z972" si="1076">Z971</f>
        <v>0</v>
      </c>
      <c r="AA972" s="402">
        <f t="shared" ref="AA972" si="1077">AA971</f>
        <v>0</v>
      </c>
      <c r="AB972" s="402">
        <f t="shared" ref="AB972" si="1078">AB971</f>
        <v>0</v>
      </c>
      <c r="AC972" s="402">
        <f t="shared" ref="AC972" si="1079">AC971</f>
        <v>0</v>
      </c>
      <c r="AD972" s="402">
        <f t="shared" ref="AD972" si="1080">AD971</f>
        <v>0</v>
      </c>
      <c r="AE972" s="402">
        <f t="shared" ref="AE972" si="1081">AE971</f>
        <v>0</v>
      </c>
      <c r="AF972" s="402">
        <f t="shared" ref="AF972" si="1082">AF971</f>
        <v>0</v>
      </c>
      <c r="AG972" s="402">
        <f t="shared" ref="AG972" si="1083">AG971</f>
        <v>0</v>
      </c>
      <c r="AH972" s="402">
        <f t="shared" ref="AH972" si="1084">AH971</f>
        <v>0</v>
      </c>
      <c r="AI972" s="402">
        <f t="shared" ref="AI972" si="1085">AI971</f>
        <v>0</v>
      </c>
      <c r="AJ972" s="402">
        <f t="shared" ref="AJ972" si="1086">AJ971</f>
        <v>0</v>
      </c>
      <c r="AK972" s="402">
        <f t="shared" ref="AK972" si="1087">AK971</f>
        <v>0</v>
      </c>
      <c r="AL972" s="402">
        <f t="shared" ref="AL972" si="1088">AL971</f>
        <v>0</v>
      </c>
      <c r="AM972" s="304"/>
    </row>
    <row r="973" spans="1:39" ht="16" outlineLevel="1">
      <c r="A973" s="523"/>
      <c r="B973" s="292"/>
      <c r="C973" s="289"/>
      <c r="D973" s="289"/>
      <c r="E973" s="289"/>
      <c r="F973" s="289"/>
      <c r="G973" s="289"/>
      <c r="H973" s="289"/>
      <c r="I973" s="289"/>
      <c r="J973" s="289"/>
      <c r="K973" s="289"/>
      <c r="L973" s="289"/>
      <c r="M973" s="289"/>
      <c r="N973" s="289"/>
      <c r="O973" s="289"/>
      <c r="P973" s="289"/>
      <c r="Q973" s="289"/>
      <c r="R973" s="289"/>
      <c r="S973" s="289"/>
      <c r="T973" s="289"/>
      <c r="U973" s="289"/>
      <c r="V973" s="289"/>
      <c r="W973" s="289"/>
      <c r="X973" s="289"/>
      <c r="Y973" s="413"/>
      <c r="Z973" s="416"/>
      <c r="AA973" s="416"/>
      <c r="AB973" s="416"/>
      <c r="AC973" s="416"/>
      <c r="AD973" s="416"/>
      <c r="AE973" s="416"/>
      <c r="AF973" s="416"/>
      <c r="AG973" s="416"/>
      <c r="AH973" s="416"/>
      <c r="AI973" s="416"/>
      <c r="AJ973" s="416"/>
      <c r="AK973" s="416"/>
      <c r="AL973" s="416"/>
      <c r="AM973" s="304"/>
    </row>
    <row r="974" spans="1:39" ht="17" outlineLevel="1">
      <c r="A974" s="523">
        <v>22</v>
      </c>
      <c r="B974" s="419" t="s">
        <v>106</v>
      </c>
      <c r="C974" s="289" t="s">
        <v>17</v>
      </c>
      <c r="D974" s="293"/>
      <c r="E974" s="293"/>
      <c r="F974" s="293"/>
      <c r="G974" s="293"/>
      <c r="H974" s="293"/>
      <c r="I974" s="293"/>
      <c r="J974" s="293"/>
      <c r="K974" s="293"/>
      <c r="L974" s="293"/>
      <c r="M974" s="293"/>
      <c r="N974" s="289"/>
      <c r="O974" s="293"/>
      <c r="P974" s="293"/>
      <c r="Q974" s="293"/>
      <c r="R974" s="293"/>
      <c r="S974" s="293"/>
      <c r="T974" s="293"/>
      <c r="U974" s="293"/>
      <c r="V974" s="293"/>
      <c r="W974" s="293"/>
      <c r="X974" s="293"/>
      <c r="Y974" s="406"/>
      <c r="Z974" s="406"/>
      <c r="AA974" s="406"/>
      <c r="AB974" s="406"/>
      <c r="AC974" s="406"/>
      <c r="AD974" s="406"/>
      <c r="AE974" s="406"/>
      <c r="AF974" s="401"/>
      <c r="AG974" s="401"/>
      <c r="AH974" s="401"/>
      <c r="AI974" s="401"/>
      <c r="AJ974" s="401"/>
      <c r="AK974" s="401"/>
      <c r="AL974" s="401"/>
      <c r="AM974" s="294">
        <f>SUM(Y974:AL974)</f>
        <v>0</v>
      </c>
    </row>
    <row r="975" spans="1:39" ht="16" outlineLevel="1">
      <c r="A975" s="523"/>
      <c r="B975" s="292" t="s">
        <v>328</v>
      </c>
      <c r="C975" s="289" t="s">
        <v>155</v>
      </c>
      <c r="D975" s="293"/>
      <c r="E975" s="293"/>
      <c r="F975" s="293"/>
      <c r="G975" s="293"/>
      <c r="H975" s="293"/>
      <c r="I975" s="293"/>
      <c r="J975" s="293"/>
      <c r="K975" s="293"/>
      <c r="L975" s="293"/>
      <c r="M975" s="293"/>
      <c r="N975" s="289"/>
      <c r="O975" s="293"/>
      <c r="P975" s="293"/>
      <c r="Q975" s="293"/>
      <c r="R975" s="293"/>
      <c r="S975" s="293"/>
      <c r="T975" s="293"/>
      <c r="U975" s="293"/>
      <c r="V975" s="293"/>
      <c r="W975" s="293"/>
      <c r="X975" s="293"/>
      <c r="Y975" s="402">
        <f>Y974</f>
        <v>0</v>
      </c>
      <c r="Z975" s="402">
        <f t="shared" ref="Z975" si="1089">Z974</f>
        <v>0</v>
      </c>
      <c r="AA975" s="402">
        <f t="shared" ref="AA975" si="1090">AA974</f>
        <v>0</v>
      </c>
      <c r="AB975" s="402">
        <f t="shared" ref="AB975" si="1091">AB974</f>
        <v>0</v>
      </c>
      <c r="AC975" s="402">
        <f t="shared" ref="AC975" si="1092">AC974</f>
        <v>0</v>
      </c>
      <c r="AD975" s="402">
        <f t="shared" ref="AD975" si="1093">AD974</f>
        <v>0</v>
      </c>
      <c r="AE975" s="402">
        <f t="shared" ref="AE975" si="1094">AE974</f>
        <v>0</v>
      </c>
      <c r="AF975" s="402">
        <f t="shared" ref="AF975" si="1095">AF974</f>
        <v>0</v>
      </c>
      <c r="AG975" s="402">
        <f t="shared" ref="AG975" si="1096">AG974</f>
        <v>0</v>
      </c>
      <c r="AH975" s="402">
        <f t="shared" ref="AH975" si="1097">AH974</f>
        <v>0</v>
      </c>
      <c r="AI975" s="402">
        <f t="shared" ref="AI975" si="1098">AI974</f>
        <v>0</v>
      </c>
      <c r="AJ975" s="402">
        <f t="shared" ref="AJ975" si="1099">AJ974</f>
        <v>0</v>
      </c>
      <c r="AK975" s="402">
        <f t="shared" ref="AK975" si="1100">AK974</f>
        <v>0</v>
      </c>
      <c r="AL975" s="402">
        <f t="shared" ref="AL975" si="1101">AL974</f>
        <v>0</v>
      </c>
      <c r="AM975" s="304"/>
    </row>
    <row r="976" spans="1:39" ht="16" outlineLevel="1">
      <c r="A976" s="523"/>
      <c r="B976" s="292"/>
      <c r="C976" s="289"/>
      <c r="D976" s="289"/>
      <c r="E976" s="289"/>
      <c r="F976" s="289"/>
      <c r="G976" s="289"/>
      <c r="H976" s="289"/>
      <c r="I976" s="289"/>
      <c r="J976" s="289"/>
      <c r="K976" s="289"/>
      <c r="L976" s="289"/>
      <c r="M976" s="289"/>
      <c r="N976" s="289"/>
      <c r="O976" s="289"/>
      <c r="P976" s="289"/>
      <c r="Q976" s="289"/>
      <c r="R976" s="289"/>
      <c r="S976" s="289"/>
      <c r="T976" s="289"/>
      <c r="U976" s="289"/>
      <c r="V976" s="289"/>
      <c r="W976" s="289"/>
      <c r="X976" s="289"/>
      <c r="Y976" s="413"/>
      <c r="Z976" s="416"/>
      <c r="AA976" s="416"/>
      <c r="AB976" s="416"/>
      <c r="AC976" s="416"/>
      <c r="AD976" s="416"/>
      <c r="AE976" s="416"/>
      <c r="AF976" s="416"/>
      <c r="AG976" s="416"/>
      <c r="AH976" s="416"/>
      <c r="AI976" s="416"/>
      <c r="AJ976" s="416"/>
      <c r="AK976" s="416"/>
      <c r="AL976" s="416"/>
      <c r="AM976" s="304"/>
    </row>
    <row r="977" spans="1:39" ht="17" outlineLevel="1">
      <c r="A977" s="523">
        <v>23</v>
      </c>
      <c r="B977" s="419" t="s">
        <v>107</v>
      </c>
      <c r="C977" s="289" t="s">
        <v>17</v>
      </c>
      <c r="D977" s="293"/>
      <c r="E977" s="293"/>
      <c r="F977" s="293"/>
      <c r="G977" s="293"/>
      <c r="H977" s="293"/>
      <c r="I977" s="293"/>
      <c r="J977" s="293"/>
      <c r="K977" s="293"/>
      <c r="L977" s="293"/>
      <c r="M977" s="293"/>
      <c r="N977" s="289"/>
      <c r="O977" s="293"/>
      <c r="P977" s="293"/>
      <c r="Q977" s="293"/>
      <c r="R977" s="293"/>
      <c r="S977" s="293"/>
      <c r="T977" s="293"/>
      <c r="U977" s="293"/>
      <c r="V977" s="293"/>
      <c r="W977" s="293"/>
      <c r="X977" s="293"/>
      <c r="Y977" s="406"/>
      <c r="Z977" s="406"/>
      <c r="AA977" s="406"/>
      <c r="AB977" s="406"/>
      <c r="AC977" s="406"/>
      <c r="AD977" s="406"/>
      <c r="AE977" s="406"/>
      <c r="AF977" s="401"/>
      <c r="AG977" s="401"/>
      <c r="AH977" s="401"/>
      <c r="AI977" s="401"/>
      <c r="AJ977" s="401"/>
      <c r="AK977" s="401"/>
      <c r="AL977" s="401"/>
      <c r="AM977" s="294">
        <f>SUM(Y977:AL977)</f>
        <v>0</v>
      </c>
    </row>
    <row r="978" spans="1:39" ht="16" outlineLevel="1">
      <c r="A978" s="523"/>
      <c r="B978" s="292" t="s">
        <v>328</v>
      </c>
      <c r="C978" s="289" t="s">
        <v>155</v>
      </c>
      <c r="D978" s="293"/>
      <c r="E978" s="293"/>
      <c r="F978" s="293"/>
      <c r="G978" s="293"/>
      <c r="H978" s="293"/>
      <c r="I978" s="293"/>
      <c r="J978" s="293"/>
      <c r="K978" s="293"/>
      <c r="L978" s="293"/>
      <c r="M978" s="293"/>
      <c r="N978" s="289"/>
      <c r="O978" s="293"/>
      <c r="P978" s="293"/>
      <c r="Q978" s="293"/>
      <c r="R978" s="293"/>
      <c r="S978" s="293"/>
      <c r="T978" s="293"/>
      <c r="U978" s="293"/>
      <c r="V978" s="293"/>
      <c r="W978" s="293"/>
      <c r="X978" s="293"/>
      <c r="Y978" s="402">
        <f>Y977</f>
        <v>0</v>
      </c>
      <c r="Z978" s="402">
        <f t="shared" ref="Z978" si="1102">Z977</f>
        <v>0</v>
      </c>
      <c r="AA978" s="402">
        <f t="shared" ref="AA978" si="1103">AA977</f>
        <v>0</v>
      </c>
      <c r="AB978" s="402">
        <f t="shared" ref="AB978" si="1104">AB977</f>
        <v>0</v>
      </c>
      <c r="AC978" s="402">
        <f t="shared" ref="AC978" si="1105">AC977</f>
        <v>0</v>
      </c>
      <c r="AD978" s="402">
        <f t="shared" ref="AD978" si="1106">AD977</f>
        <v>0</v>
      </c>
      <c r="AE978" s="402">
        <f t="shared" ref="AE978" si="1107">AE977</f>
        <v>0</v>
      </c>
      <c r="AF978" s="402">
        <f t="shared" ref="AF978" si="1108">AF977</f>
        <v>0</v>
      </c>
      <c r="AG978" s="402">
        <f t="shared" ref="AG978" si="1109">AG977</f>
        <v>0</v>
      </c>
      <c r="AH978" s="402">
        <f t="shared" ref="AH978" si="1110">AH977</f>
        <v>0</v>
      </c>
      <c r="AI978" s="402">
        <f t="shared" ref="AI978" si="1111">AI977</f>
        <v>0</v>
      </c>
      <c r="AJ978" s="402">
        <f t="shared" ref="AJ978" si="1112">AJ977</f>
        <v>0</v>
      </c>
      <c r="AK978" s="402">
        <f t="shared" ref="AK978" si="1113">AK977</f>
        <v>0</v>
      </c>
      <c r="AL978" s="402">
        <f t="shared" ref="AL978" si="1114">AL977</f>
        <v>0</v>
      </c>
      <c r="AM978" s="304"/>
    </row>
    <row r="979" spans="1:39" ht="16" outlineLevel="1">
      <c r="A979" s="523"/>
      <c r="B979" s="421"/>
      <c r="C979" s="289"/>
      <c r="D979" s="289"/>
      <c r="E979" s="289"/>
      <c r="F979" s="289"/>
      <c r="G979" s="289"/>
      <c r="H979" s="289"/>
      <c r="I979" s="289"/>
      <c r="J979" s="289"/>
      <c r="K979" s="289"/>
      <c r="L979" s="289"/>
      <c r="M979" s="289"/>
      <c r="N979" s="289"/>
      <c r="O979" s="289"/>
      <c r="P979" s="289"/>
      <c r="Q979" s="289"/>
      <c r="R979" s="289"/>
      <c r="S979" s="289"/>
      <c r="T979" s="289"/>
      <c r="U979" s="289"/>
      <c r="V979" s="289"/>
      <c r="W979" s="289"/>
      <c r="X979" s="289"/>
      <c r="Y979" s="413"/>
      <c r="Z979" s="416"/>
      <c r="AA979" s="416"/>
      <c r="AB979" s="416"/>
      <c r="AC979" s="416"/>
      <c r="AD979" s="416"/>
      <c r="AE979" s="416"/>
      <c r="AF979" s="416"/>
      <c r="AG979" s="416"/>
      <c r="AH979" s="416"/>
      <c r="AI979" s="416"/>
      <c r="AJ979" s="416"/>
      <c r="AK979" s="416"/>
      <c r="AL979" s="416"/>
      <c r="AM979" s="304"/>
    </row>
    <row r="980" spans="1:39" ht="17" outlineLevel="1">
      <c r="A980" s="523">
        <v>24</v>
      </c>
      <c r="B980" s="419" t="s">
        <v>108</v>
      </c>
      <c r="C980" s="289" t="s">
        <v>17</v>
      </c>
      <c r="D980" s="293"/>
      <c r="E980" s="293"/>
      <c r="F980" s="293"/>
      <c r="G980" s="293"/>
      <c r="H980" s="293"/>
      <c r="I980" s="293"/>
      <c r="J980" s="293"/>
      <c r="K980" s="293"/>
      <c r="L980" s="293"/>
      <c r="M980" s="293"/>
      <c r="N980" s="289"/>
      <c r="O980" s="293"/>
      <c r="P980" s="293"/>
      <c r="Q980" s="293"/>
      <c r="R980" s="293"/>
      <c r="S980" s="293"/>
      <c r="T980" s="293"/>
      <c r="U980" s="293"/>
      <c r="V980" s="293"/>
      <c r="W980" s="293"/>
      <c r="X980" s="293"/>
      <c r="Y980" s="406"/>
      <c r="Z980" s="406"/>
      <c r="AA980" s="406"/>
      <c r="AB980" s="406"/>
      <c r="AC980" s="406"/>
      <c r="AD980" s="406"/>
      <c r="AE980" s="406"/>
      <c r="AF980" s="401"/>
      <c r="AG980" s="401"/>
      <c r="AH980" s="401"/>
      <c r="AI980" s="401"/>
      <c r="AJ980" s="401"/>
      <c r="AK980" s="401"/>
      <c r="AL980" s="401"/>
      <c r="AM980" s="294">
        <f>SUM(Y980:AL980)</f>
        <v>0</v>
      </c>
    </row>
    <row r="981" spans="1:39" ht="16" outlineLevel="1">
      <c r="A981" s="523"/>
      <c r="B981" s="292" t="s">
        <v>328</v>
      </c>
      <c r="C981" s="289" t="s">
        <v>155</v>
      </c>
      <c r="D981" s="293"/>
      <c r="E981" s="293"/>
      <c r="F981" s="293"/>
      <c r="G981" s="293"/>
      <c r="H981" s="293"/>
      <c r="I981" s="293"/>
      <c r="J981" s="293"/>
      <c r="K981" s="293"/>
      <c r="L981" s="293"/>
      <c r="M981" s="293"/>
      <c r="N981" s="289"/>
      <c r="O981" s="293"/>
      <c r="P981" s="293"/>
      <c r="Q981" s="293"/>
      <c r="R981" s="293"/>
      <c r="S981" s="293"/>
      <c r="T981" s="293"/>
      <c r="U981" s="293"/>
      <c r="V981" s="293"/>
      <c r="W981" s="293"/>
      <c r="X981" s="293"/>
      <c r="Y981" s="402">
        <f>Y980</f>
        <v>0</v>
      </c>
      <c r="Z981" s="402">
        <f t="shared" ref="Z981" si="1115">Z980</f>
        <v>0</v>
      </c>
      <c r="AA981" s="402">
        <f t="shared" ref="AA981" si="1116">AA980</f>
        <v>0</v>
      </c>
      <c r="AB981" s="402">
        <f t="shared" ref="AB981" si="1117">AB980</f>
        <v>0</v>
      </c>
      <c r="AC981" s="402">
        <f t="shared" ref="AC981" si="1118">AC980</f>
        <v>0</v>
      </c>
      <c r="AD981" s="402">
        <f t="shared" ref="AD981" si="1119">AD980</f>
        <v>0</v>
      </c>
      <c r="AE981" s="402">
        <f t="shared" ref="AE981" si="1120">AE980</f>
        <v>0</v>
      </c>
      <c r="AF981" s="402">
        <f t="shared" ref="AF981" si="1121">AF980</f>
        <v>0</v>
      </c>
      <c r="AG981" s="402">
        <f t="shared" ref="AG981" si="1122">AG980</f>
        <v>0</v>
      </c>
      <c r="AH981" s="402">
        <f t="shared" ref="AH981" si="1123">AH980</f>
        <v>0</v>
      </c>
      <c r="AI981" s="402">
        <f t="shared" ref="AI981" si="1124">AI980</f>
        <v>0</v>
      </c>
      <c r="AJ981" s="402">
        <f t="shared" ref="AJ981" si="1125">AJ980</f>
        <v>0</v>
      </c>
      <c r="AK981" s="402">
        <f t="shared" ref="AK981" si="1126">AK980</f>
        <v>0</v>
      </c>
      <c r="AL981" s="402">
        <f t="shared" ref="AL981" si="1127">AL980</f>
        <v>0</v>
      </c>
      <c r="AM981" s="304"/>
    </row>
    <row r="982" spans="1:39" ht="16" outlineLevel="1">
      <c r="A982" s="523"/>
      <c r="B982" s="292"/>
      <c r="C982" s="289"/>
      <c r="D982" s="289"/>
      <c r="E982" s="289"/>
      <c r="F982" s="289"/>
      <c r="G982" s="289"/>
      <c r="H982" s="289"/>
      <c r="I982" s="289"/>
      <c r="J982" s="289"/>
      <c r="K982" s="289"/>
      <c r="L982" s="289"/>
      <c r="M982" s="289"/>
      <c r="N982" s="289"/>
      <c r="O982" s="289"/>
      <c r="P982" s="289"/>
      <c r="Q982" s="289"/>
      <c r="R982" s="289"/>
      <c r="S982" s="289"/>
      <c r="T982" s="289"/>
      <c r="U982" s="289"/>
      <c r="V982" s="289"/>
      <c r="W982" s="289"/>
      <c r="X982" s="289"/>
      <c r="Y982" s="403"/>
      <c r="Z982" s="416"/>
      <c r="AA982" s="416"/>
      <c r="AB982" s="416"/>
      <c r="AC982" s="416"/>
      <c r="AD982" s="416"/>
      <c r="AE982" s="416"/>
      <c r="AF982" s="416"/>
      <c r="AG982" s="416"/>
      <c r="AH982" s="416"/>
      <c r="AI982" s="416"/>
      <c r="AJ982" s="416"/>
      <c r="AK982" s="416"/>
      <c r="AL982" s="416"/>
      <c r="AM982" s="304"/>
    </row>
    <row r="983" spans="1:39" ht="16" outlineLevel="1">
      <c r="A983" s="523"/>
      <c r="B983" s="286" t="s">
        <v>480</v>
      </c>
      <c r="C983" s="289"/>
      <c r="D983" s="289"/>
      <c r="E983" s="289"/>
      <c r="F983" s="289"/>
      <c r="G983" s="289"/>
      <c r="H983" s="289"/>
      <c r="I983" s="289"/>
      <c r="J983" s="289"/>
      <c r="K983" s="289"/>
      <c r="L983" s="289"/>
      <c r="M983" s="289"/>
      <c r="N983" s="289"/>
      <c r="O983" s="289"/>
      <c r="P983" s="289"/>
      <c r="Q983" s="289"/>
      <c r="R983" s="289"/>
      <c r="S983" s="289"/>
      <c r="T983" s="289"/>
      <c r="U983" s="289"/>
      <c r="V983" s="289"/>
      <c r="W983" s="289"/>
      <c r="X983" s="289"/>
      <c r="Y983" s="403"/>
      <c r="Z983" s="416"/>
      <c r="AA983" s="416"/>
      <c r="AB983" s="416"/>
      <c r="AC983" s="416"/>
      <c r="AD983" s="416"/>
      <c r="AE983" s="416"/>
      <c r="AF983" s="416"/>
      <c r="AG983" s="416"/>
      <c r="AH983" s="416"/>
      <c r="AI983" s="416"/>
      <c r="AJ983" s="416"/>
      <c r="AK983" s="416"/>
      <c r="AL983" s="416"/>
      <c r="AM983" s="304"/>
    </row>
    <row r="984" spans="1:39" ht="17" outlineLevel="1">
      <c r="A984" s="523">
        <v>25</v>
      </c>
      <c r="B984" s="419" t="s">
        <v>109</v>
      </c>
      <c r="C984" s="289" t="s">
        <v>17</v>
      </c>
      <c r="D984" s="293"/>
      <c r="E984" s="293"/>
      <c r="F984" s="293"/>
      <c r="G984" s="293"/>
      <c r="H984" s="293"/>
      <c r="I984" s="293"/>
      <c r="J984" s="293"/>
      <c r="K984" s="293"/>
      <c r="L984" s="293"/>
      <c r="M984" s="293"/>
      <c r="N984" s="293">
        <v>12</v>
      </c>
      <c r="O984" s="293"/>
      <c r="P984" s="293"/>
      <c r="Q984" s="293"/>
      <c r="R984" s="293"/>
      <c r="S984" s="293"/>
      <c r="T984" s="293"/>
      <c r="U984" s="293"/>
      <c r="V984" s="293"/>
      <c r="W984" s="293"/>
      <c r="X984" s="293"/>
      <c r="Y984" s="417"/>
      <c r="Z984" s="406"/>
      <c r="AA984" s="406"/>
      <c r="AB984" s="406"/>
      <c r="AC984" s="406"/>
      <c r="AD984" s="406"/>
      <c r="AE984" s="406"/>
      <c r="AF984" s="406"/>
      <c r="AG984" s="406"/>
      <c r="AH984" s="406"/>
      <c r="AI984" s="406"/>
      <c r="AJ984" s="406"/>
      <c r="AK984" s="406"/>
      <c r="AL984" s="406"/>
      <c r="AM984" s="294">
        <f>SUM(Y984:AL984)</f>
        <v>0</v>
      </c>
    </row>
    <row r="985" spans="1:39" ht="16" outlineLevel="1">
      <c r="A985" s="523"/>
      <c r="B985" s="292" t="s">
        <v>328</v>
      </c>
      <c r="C985" s="289" t="s">
        <v>155</v>
      </c>
      <c r="D985" s="293"/>
      <c r="E985" s="293"/>
      <c r="F985" s="293"/>
      <c r="G985" s="293"/>
      <c r="H985" s="293"/>
      <c r="I985" s="293"/>
      <c r="J985" s="293"/>
      <c r="K985" s="293"/>
      <c r="L985" s="293"/>
      <c r="M985" s="293"/>
      <c r="N985" s="293">
        <f>N984</f>
        <v>12</v>
      </c>
      <c r="O985" s="293"/>
      <c r="P985" s="293"/>
      <c r="Q985" s="293"/>
      <c r="R985" s="293"/>
      <c r="S985" s="293"/>
      <c r="T985" s="293"/>
      <c r="U985" s="293"/>
      <c r="V985" s="293"/>
      <c r="W985" s="293"/>
      <c r="X985" s="293"/>
      <c r="Y985" s="402">
        <f>Y984</f>
        <v>0</v>
      </c>
      <c r="Z985" s="402">
        <f t="shared" ref="Z985" si="1128">Z984</f>
        <v>0</v>
      </c>
      <c r="AA985" s="402">
        <f t="shared" ref="AA985" si="1129">AA984</f>
        <v>0</v>
      </c>
      <c r="AB985" s="402">
        <f t="shared" ref="AB985" si="1130">AB984</f>
        <v>0</v>
      </c>
      <c r="AC985" s="402">
        <f t="shared" ref="AC985" si="1131">AC984</f>
        <v>0</v>
      </c>
      <c r="AD985" s="402">
        <f t="shared" ref="AD985" si="1132">AD984</f>
        <v>0</v>
      </c>
      <c r="AE985" s="402">
        <f t="shared" ref="AE985" si="1133">AE984</f>
        <v>0</v>
      </c>
      <c r="AF985" s="402">
        <f t="shared" ref="AF985" si="1134">AF984</f>
        <v>0</v>
      </c>
      <c r="AG985" s="402">
        <f t="shared" ref="AG985" si="1135">AG984</f>
        <v>0</v>
      </c>
      <c r="AH985" s="402">
        <f t="shared" ref="AH985" si="1136">AH984</f>
        <v>0</v>
      </c>
      <c r="AI985" s="402">
        <f t="shared" ref="AI985" si="1137">AI984</f>
        <v>0</v>
      </c>
      <c r="AJ985" s="402">
        <f t="shared" ref="AJ985" si="1138">AJ984</f>
        <v>0</v>
      </c>
      <c r="AK985" s="402">
        <f t="shared" ref="AK985" si="1139">AK984</f>
        <v>0</v>
      </c>
      <c r="AL985" s="402">
        <f t="shared" ref="AL985" si="1140">AL984</f>
        <v>0</v>
      </c>
      <c r="AM985" s="304"/>
    </row>
    <row r="986" spans="1:39" ht="16" outlineLevel="1">
      <c r="A986" s="523"/>
      <c r="B986" s="292"/>
      <c r="C986" s="289"/>
      <c r="D986" s="289"/>
      <c r="E986" s="289"/>
      <c r="F986" s="289"/>
      <c r="G986" s="289"/>
      <c r="H986" s="289"/>
      <c r="I986" s="289"/>
      <c r="J986" s="289"/>
      <c r="K986" s="289"/>
      <c r="L986" s="289"/>
      <c r="M986" s="289"/>
      <c r="N986" s="289"/>
      <c r="O986" s="289"/>
      <c r="P986" s="289"/>
      <c r="Q986" s="289"/>
      <c r="R986" s="289"/>
      <c r="S986" s="289"/>
      <c r="T986" s="289"/>
      <c r="U986" s="289"/>
      <c r="V986" s="289"/>
      <c r="W986" s="289"/>
      <c r="X986" s="289"/>
      <c r="Y986" s="403"/>
      <c r="Z986" s="416"/>
      <c r="AA986" s="416"/>
      <c r="AB986" s="416"/>
      <c r="AC986" s="416"/>
      <c r="AD986" s="416"/>
      <c r="AE986" s="416"/>
      <c r="AF986" s="416"/>
      <c r="AG986" s="416"/>
      <c r="AH986" s="416"/>
      <c r="AI986" s="416"/>
      <c r="AJ986" s="416"/>
      <c r="AK986" s="416"/>
      <c r="AL986" s="416"/>
      <c r="AM986" s="304"/>
    </row>
    <row r="987" spans="1:39" ht="17" outlineLevel="1">
      <c r="A987" s="523">
        <v>26</v>
      </c>
      <c r="B987" s="419" t="s">
        <v>110</v>
      </c>
      <c r="C987" s="289" t="s">
        <v>17</v>
      </c>
      <c r="D987" s="293"/>
      <c r="E987" s="293"/>
      <c r="F987" s="293"/>
      <c r="G987" s="293"/>
      <c r="H987" s="293"/>
      <c r="I987" s="293"/>
      <c r="J987" s="293"/>
      <c r="K987" s="293"/>
      <c r="L987" s="293"/>
      <c r="M987" s="293"/>
      <c r="N987" s="293">
        <v>12</v>
      </c>
      <c r="O987" s="293"/>
      <c r="P987" s="293"/>
      <c r="Q987" s="293"/>
      <c r="R987" s="293"/>
      <c r="S987" s="293"/>
      <c r="T987" s="293"/>
      <c r="U987" s="293"/>
      <c r="V987" s="293"/>
      <c r="W987" s="293"/>
      <c r="X987" s="293"/>
      <c r="Y987" s="417"/>
      <c r="Z987" s="406"/>
      <c r="AA987" s="406"/>
      <c r="AB987" s="406"/>
      <c r="AC987" s="406"/>
      <c r="AD987" s="406"/>
      <c r="AE987" s="406"/>
      <c r="AF987" s="406"/>
      <c r="AG987" s="406"/>
      <c r="AH987" s="406"/>
      <c r="AI987" s="406"/>
      <c r="AJ987" s="406"/>
      <c r="AK987" s="406"/>
      <c r="AL987" s="406"/>
      <c r="AM987" s="294">
        <f>SUM(Y987:AL987)</f>
        <v>0</v>
      </c>
    </row>
    <row r="988" spans="1:39" ht="16" outlineLevel="1">
      <c r="A988" s="523"/>
      <c r="B988" s="292" t="s">
        <v>328</v>
      </c>
      <c r="C988" s="289" t="s">
        <v>155</v>
      </c>
      <c r="D988" s="293"/>
      <c r="E988" s="293"/>
      <c r="F988" s="293"/>
      <c r="G988" s="293"/>
      <c r="H988" s="293"/>
      <c r="I988" s="293"/>
      <c r="J988" s="293"/>
      <c r="K988" s="293"/>
      <c r="L988" s="293"/>
      <c r="M988" s="293"/>
      <c r="N988" s="293">
        <f>N987</f>
        <v>12</v>
      </c>
      <c r="O988" s="293"/>
      <c r="P988" s="293"/>
      <c r="Q988" s="293"/>
      <c r="R988" s="293"/>
      <c r="S988" s="293"/>
      <c r="T988" s="293"/>
      <c r="U988" s="293"/>
      <c r="V988" s="293"/>
      <c r="W988" s="293"/>
      <c r="X988" s="293"/>
      <c r="Y988" s="402">
        <f>Y987</f>
        <v>0</v>
      </c>
      <c r="Z988" s="402">
        <f t="shared" ref="Z988" si="1141">Z987</f>
        <v>0</v>
      </c>
      <c r="AA988" s="402">
        <f t="shared" ref="AA988" si="1142">AA987</f>
        <v>0</v>
      </c>
      <c r="AB988" s="402">
        <f t="shared" ref="AB988" si="1143">AB987</f>
        <v>0</v>
      </c>
      <c r="AC988" s="402">
        <f t="shared" ref="AC988" si="1144">AC987</f>
        <v>0</v>
      </c>
      <c r="AD988" s="402">
        <f t="shared" ref="AD988" si="1145">AD987</f>
        <v>0</v>
      </c>
      <c r="AE988" s="402">
        <f t="shared" ref="AE988" si="1146">AE987</f>
        <v>0</v>
      </c>
      <c r="AF988" s="402">
        <f t="shared" ref="AF988" si="1147">AF987</f>
        <v>0</v>
      </c>
      <c r="AG988" s="402">
        <f t="shared" ref="AG988" si="1148">AG987</f>
        <v>0</v>
      </c>
      <c r="AH988" s="402">
        <f t="shared" ref="AH988" si="1149">AH987</f>
        <v>0</v>
      </c>
      <c r="AI988" s="402">
        <f t="shared" ref="AI988" si="1150">AI987</f>
        <v>0</v>
      </c>
      <c r="AJ988" s="402">
        <f t="shared" ref="AJ988" si="1151">AJ987</f>
        <v>0</v>
      </c>
      <c r="AK988" s="402">
        <f t="shared" ref="AK988" si="1152">AK987</f>
        <v>0</v>
      </c>
      <c r="AL988" s="402">
        <f t="shared" ref="AL988" si="1153">AL987</f>
        <v>0</v>
      </c>
      <c r="AM988" s="304"/>
    </row>
    <row r="989" spans="1:39" ht="16" outlineLevel="1">
      <c r="A989" s="523"/>
      <c r="B989" s="292"/>
      <c r="C989" s="289"/>
      <c r="D989" s="289"/>
      <c r="E989" s="289"/>
      <c r="F989" s="289"/>
      <c r="G989" s="289"/>
      <c r="H989" s="289"/>
      <c r="I989" s="289"/>
      <c r="J989" s="289"/>
      <c r="K989" s="289"/>
      <c r="L989" s="289"/>
      <c r="M989" s="289"/>
      <c r="N989" s="289"/>
      <c r="O989" s="289"/>
      <c r="P989" s="289"/>
      <c r="Q989" s="289"/>
      <c r="R989" s="289"/>
      <c r="S989" s="289"/>
      <c r="T989" s="289"/>
      <c r="U989" s="289"/>
      <c r="V989" s="289"/>
      <c r="W989" s="289"/>
      <c r="X989" s="289"/>
      <c r="Y989" s="403"/>
      <c r="Z989" s="416"/>
      <c r="AA989" s="416"/>
      <c r="AB989" s="416"/>
      <c r="AC989" s="416"/>
      <c r="AD989" s="416"/>
      <c r="AE989" s="416"/>
      <c r="AF989" s="416"/>
      <c r="AG989" s="416"/>
      <c r="AH989" s="416"/>
      <c r="AI989" s="416"/>
      <c r="AJ989" s="416"/>
      <c r="AK989" s="416"/>
      <c r="AL989" s="416"/>
      <c r="AM989" s="304"/>
    </row>
    <row r="990" spans="1:39" ht="34" outlineLevel="1">
      <c r="A990" s="523">
        <v>27</v>
      </c>
      <c r="B990" s="419" t="s">
        <v>111</v>
      </c>
      <c r="C990" s="289" t="s">
        <v>17</v>
      </c>
      <c r="D990" s="293"/>
      <c r="E990" s="293"/>
      <c r="F990" s="293"/>
      <c r="G990" s="293"/>
      <c r="H990" s="293"/>
      <c r="I990" s="293"/>
      <c r="J990" s="293"/>
      <c r="K990" s="293"/>
      <c r="L990" s="293"/>
      <c r="M990" s="293"/>
      <c r="N990" s="293">
        <v>12</v>
      </c>
      <c r="O990" s="293"/>
      <c r="P990" s="293"/>
      <c r="Q990" s="293"/>
      <c r="R990" s="293"/>
      <c r="S990" s="293"/>
      <c r="T990" s="293"/>
      <c r="U990" s="293"/>
      <c r="V990" s="293"/>
      <c r="W990" s="293"/>
      <c r="X990" s="293"/>
      <c r="Y990" s="417"/>
      <c r="Z990" s="406"/>
      <c r="AA990" s="406"/>
      <c r="AB990" s="406"/>
      <c r="AC990" s="406"/>
      <c r="AD990" s="406"/>
      <c r="AE990" s="406"/>
      <c r="AF990" s="406"/>
      <c r="AG990" s="406"/>
      <c r="AH990" s="406"/>
      <c r="AI990" s="406"/>
      <c r="AJ990" s="406"/>
      <c r="AK990" s="406"/>
      <c r="AL990" s="406"/>
      <c r="AM990" s="294">
        <f>SUM(Y990:AL990)</f>
        <v>0</v>
      </c>
    </row>
    <row r="991" spans="1:39" ht="16" outlineLevel="1">
      <c r="A991" s="523"/>
      <c r="B991" s="292" t="s">
        <v>328</v>
      </c>
      <c r="C991" s="289" t="s">
        <v>155</v>
      </c>
      <c r="D991" s="293"/>
      <c r="E991" s="293"/>
      <c r="F991" s="293"/>
      <c r="G991" s="293"/>
      <c r="H991" s="293"/>
      <c r="I991" s="293"/>
      <c r="J991" s="293"/>
      <c r="K991" s="293"/>
      <c r="L991" s="293"/>
      <c r="M991" s="293"/>
      <c r="N991" s="293">
        <f>N990</f>
        <v>12</v>
      </c>
      <c r="O991" s="293"/>
      <c r="P991" s="293"/>
      <c r="Q991" s="293"/>
      <c r="R991" s="293"/>
      <c r="S991" s="293"/>
      <c r="T991" s="293"/>
      <c r="U991" s="293"/>
      <c r="V991" s="293"/>
      <c r="W991" s="293"/>
      <c r="X991" s="293"/>
      <c r="Y991" s="402">
        <f>Y990</f>
        <v>0</v>
      </c>
      <c r="Z991" s="402">
        <f t="shared" ref="Z991" si="1154">Z990</f>
        <v>0</v>
      </c>
      <c r="AA991" s="402">
        <f t="shared" ref="AA991" si="1155">AA990</f>
        <v>0</v>
      </c>
      <c r="AB991" s="402">
        <f t="shared" ref="AB991" si="1156">AB990</f>
        <v>0</v>
      </c>
      <c r="AC991" s="402">
        <f t="shared" ref="AC991" si="1157">AC990</f>
        <v>0</v>
      </c>
      <c r="AD991" s="402">
        <f t="shared" ref="AD991" si="1158">AD990</f>
        <v>0</v>
      </c>
      <c r="AE991" s="402">
        <f t="shared" ref="AE991" si="1159">AE990</f>
        <v>0</v>
      </c>
      <c r="AF991" s="402">
        <f t="shared" ref="AF991" si="1160">AF990</f>
        <v>0</v>
      </c>
      <c r="AG991" s="402">
        <f t="shared" ref="AG991" si="1161">AG990</f>
        <v>0</v>
      </c>
      <c r="AH991" s="402">
        <f t="shared" ref="AH991" si="1162">AH990</f>
        <v>0</v>
      </c>
      <c r="AI991" s="402">
        <f t="shared" ref="AI991" si="1163">AI990</f>
        <v>0</v>
      </c>
      <c r="AJ991" s="402">
        <f t="shared" ref="AJ991" si="1164">AJ990</f>
        <v>0</v>
      </c>
      <c r="AK991" s="402">
        <f t="shared" ref="AK991" si="1165">AK990</f>
        <v>0</v>
      </c>
      <c r="AL991" s="402">
        <f t="shared" ref="AL991" si="1166">AL990</f>
        <v>0</v>
      </c>
      <c r="AM991" s="304"/>
    </row>
    <row r="992" spans="1:39" ht="16" outlineLevel="1">
      <c r="A992" s="523"/>
      <c r="B992" s="292"/>
      <c r="C992" s="289"/>
      <c r="D992" s="289"/>
      <c r="E992" s="289"/>
      <c r="F992" s="289"/>
      <c r="G992" s="289"/>
      <c r="H992" s="289"/>
      <c r="I992" s="289"/>
      <c r="J992" s="289"/>
      <c r="K992" s="289"/>
      <c r="L992" s="289"/>
      <c r="M992" s="289"/>
      <c r="N992" s="289"/>
      <c r="O992" s="289"/>
      <c r="P992" s="289"/>
      <c r="Q992" s="289"/>
      <c r="R992" s="289"/>
      <c r="S992" s="289"/>
      <c r="T992" s="289"/>
      <c r="U992" s="289"/>
      <c r="V992" s="289"/>
      <c r="W992" s="289"/>
      <c r="X992" s="289"/>
      <c r="Y992" s="403"/>
      <c r="Z992" s="416"/>
      <c r="AA992" s="416"/>
      <c r="AB992" s="416"/>
      <c r="AC992" s="416"/>
      <c r="AD992" s="416"/>
      <c r="AE992" s="416"/>
      <c r="AF992" s="416"/>
      <c r="AG992" s="416"/>
      <c r="AH992" s="416"/>
      <c r="AI992" s="416"/>
      <c r="AJ992" s="416"/>
      <c r="AK992" s="416"/>
      <c r="AL992" s="416"/>
      <c r="AM992" s="304"/>
    </row>
    <row r="993" spans="1:39" ht="34" outlineLevel="1">
      <c r="A993" s="523">
        <v>28</v>
      </c>
      <c r="B993" s="419" t="s">
        <v>112</v>
      </c>
      <c r="C993" s="289" t="s">
        <v>17</v>
      </c>
      <c r="D993" s="293"/>
      <c r="E993" s="293"/>
      <c r="F993" s="293"/>
      <c r="G993" s="293"/>
      <c r="H993" s="293"/>
      <c r="I993" s="293"/>
      <c r="J993" s="293"/>
      <c r="K993" s="293"/>
      <c r="L993" s="293"/>
      <c r="M993" s="293"/>
      <c r="N993" s="293">
        <v>12</v>
      </c>
      <c r="O993" s="293"/>
      <c r="P993" s="293"/>
      <c r="Q993" s="293"/>
      <c r="R993" s="293"/>
      <c r="S993" s="293"/>
      <c r="T993" s="293"/>
      <c r="U993" s="293"/>
      <c r="V993" s="293"/>
      <c r="W993" s="293"/>
      <c r="X993" s="293"/>
      <c r="Y993" s="417"/>
      <c r="Z993" s="406"/>
      <c r="AA993" s="406"/>
      <c r="AB993" s="406"/>
      <c r="AC993" s="406"/>
      <c r="AD993" s="406"/>
      <c r="AE993" s="406"/>
      <c r="AF993" s="406"/>
      <c r="AG993" s="406"/>
      <c r="AH993" s="406"/>
      <c r="AI993" s="406"/>
      <c r="AJ993" s="406"/>
      <c r="AK993" s="406"/>
      <c r="AL993" s="406"/>
      <c r="AM993" s="294">
        <f>SUM(Y993:AL993)</f>
        <v>0</v>
      </c>
    </row>
    <row r="994" spans="1:39" ht="16" outlineLevel="1">
      <c r="A994" s="523"/>
      <c r="B994" s="292" t="s">
        <v>328</v>
      </c>
      <c r="C994" s="289" t="s">
        <v>155</v>
      </c>
      <c r="D994" s="293"/>
      <c r="E994" s="293"/>
      <c r="F994" s="293"/>
      <c r="G994" s="293"/>
      <c r="H994" s="293"/>
      <c r="I994" s="293"/>
      <c r="J994" s="293"/>
      <c r="K994" s="293"/>
      <c r="L994" s="293"/>
      <c r="M994" s="293"/>
      <c r="N994" s="293">
        <f>N993</f>
        <v>12</v>
      </c>
      <c r="O994" s="293"/>
      <c r="P994" s="293"/>
      <c r="Q994" s="293"/>
      <c r="R994" s="293"/>
      <c r="S994" s="293"/>
      <c r="T994" s="293"/>
      <c r="U994" s="293"/>
      <c r="V994" s="293"/>
      <c r="W994" s="293"/>
      <c r="X994" s="293"/>
      <c r="Y994" s="402">
        <f>Y993</f>
        <v>0</v>
      </c>
      <c r="Z994" s="402">
        <f t="shared" ref="Z994" si="1167">Z993</f>
        <v>0</v>
      </c>
      <c r="AA994" s="402">
        <f t="shared" ref="AA994" si="1168">AA993</f>
        <v>0</v>
      </c>
      <c r="AB994" s="402">
        <f t="shared" ref="AB994" si="1169">AB993</f>
        <v>0</v>
      </c>
      <c r="AC994" s="402">
        <f t="shared" ref="AC994" si="1170">AC993</f>
        <v>0</v>
      </c>
      <c r="AD994" s="402">
        <f t="shared" ref="AD994" si="1171">AD993</f>
        <v>0</v>
      </c>
      <c r="AE994" s="402">
        <f t="shared" ref="AE994" si="1172">AE993</f>
        <v>0</v>
      </c>
      <c r="AF994" s="402">
        <f t="shared" ref="AF994" si="1173">AF993</f>
        <v>0</v>
      </c>
      <c r="AG994" s="402">
        <f t="shared" ref="AG994" si="1174">AG993</f>
        <v>0</v>
      </c>
      <c r="AH994" s="402">
        <f t="shared" ref="AH994" si="1175">AH993</f>
        <v>0</v>
      </c>
      <c r="AI994" s="402">
        <f t="shared" ref="AI994" si="1176">AI993</f>
        <v>0</v>
      </c>
      <c r="AJ994" s="402">
        <f t="shared" ref="AJ994" si="1177">AJ993</f>
        <v>0</v>
      </c>
      <c r="AK994" s="402">
        <f t="shared" ref="AK994" si="1178">AK993</f>
        <v>0</v>
      </c>
      <c r="AL994" s="402">
        <f t="shared" ref="AL994" si="1179">AL993</f>
        <v>0</v>
      </c>
      <c r="AM994" s="304"/>
    </row>
    <row r="995" spans="1:39" ht="16" outlineLevel="1">
      <c r="A995" s="523"/>
      <c r="B995" s="292"/>
      <c r="C995" s="289"/>
      <c r="D995" s="289"/>
      <c r="E995" s="289"/>
      <c r="F995" s="289"/>
      <c r="G995" s="289"/>
      <c r="H995" s="289"/>
      <c r="I995" s="289"/>
      <c r="J995" s="289"/>
      <c r="K995" s="289"/>
      <c r="L995" s="289"/>
      <c r="M995" s="289"/>
      <c r="N995" s="289"/>
      <c r="O995" s="289"/>
      <c r="P995" s="289"/>
      <c r="Q995" s="289"/>
      <c r="R995" s="289"/>
      <c r="S995" s="289"/>
      <c r="T995" s="289"/>
      <c r="U995" s="289"/>
      <c r="V995" s="289"/>
      <c r="W995" s="289"/>
      <c r="X995" s="289"/>
      <c r="Y995" s="403"/>
      <c r="Z995" s="416"/>
      <c r="AA995" s="416"/>
      <c r="AB995" s="416"/>
      <c r="AC995" s="416"/>
      <c r="AD995" s="416"/>
      <c r="AE995" s="416"/>
      <c r="AF995" s="416"/>
      <c r="AG995" s="416"/>
      <c r="AH995" s="416"/>
      <c r="AI995" s="416"/>
      <c r="AJ995" s="416"/>
      <c r="AK995" s="416"/>
      <c r="AL995" s="416"/>
      <c r="AM995" s="304"/>
    </row>
    <row r="996" spans="1:39" ht="34" outlineLevel="1">
      <c r="A996" s="523">
        <v>29</v>
      </c>
      <c r="B996" s="419" t="s">
        <v>113</v>
      </c>
      <c r="C996" s="289" t="s">
        <v>17</v>
      </c>
      <c r="D996" s="293"/>
      <c r="E996" s="293"/>
      <c r="F996" s="293"/>
      <c r="G996" s="293"/>
      <c r="H996" s="293"/>
      <c r="I996" s="293"/>
      <c r="J996" s="293"/>
      <c r="K996" s="293"/>
      <c r="L996" s="293"/>
      <c r="M996" s="293"/>
      <c r="N996" s="293">
        <v>3</v>
      </c>
      <c r="O996" s="293"/>
      <c r="P996" s="293"/>
      <c r="Q996" s="293"/>
      <c r="R996" s="293"/>
      <c r="S996" s="293"/>
      <c r="T996" s="293"/>
      <c r="U996" s="293"/>
      <c r="V996" s="293"/>
      <c r="W996" s="293"/>
      <c r="X996" s="293"/>
      <c r="Y996" s="417"/>
      <c r="Z996" s="406"/>
      <c r="AA996" s="406"/>
      <c r="AB996" s="406"/>
      <c r="AC996" s="406"/>
      <c r="AD996" s="406"/>
      <c r="AE996" s="406"/>
      <c r="AF996" s="406"/>
      <c r="AG996" s="406"/>
      <c r="AH996" s="406"/>
      <c r="AI996" s="406"/>
      <c r="AJ996" s="406"/>
      <c r="AK996" s="406"/>
      <c r="AL996" s="406"/>
      <c r="AM996" s="294">
        <f>SUM(Y996:AL996)</f>
        <v>0</v>
      </c>
    </row>
    <row r="997" spans="1:39" ht="16" outlineLevel="1">
      <c r="A997" s="523"/>
      <c r="B997" s="292" t="s">
        <v>328</v>
      </c>
      <c r="C997" s="289" t="s">
        <v>155</v>
      </c>
      <c r="D997" s="293"/>
      <c r="E997" s="293"/>
      <c r="F997" s="293"/>
      <c r="G997" s="293"/>
      <c r="H997" s="293"/>
      <c r="I997" s="293"/>
      <c r="J997" s="293"/>
      <c r="K997" s="293"/>
      <c r="L997" s="293"/>
      <c r="M997" s="293"/>
      <c r="N997" s="293">
        <f>N996</f>
        <v>3</v>
      </c>
      <c r="O997" s="293"/>
      <c r="P997" s="293"/>
      <c r="Q997" s="293"/>
      <c r="R997" s="293"/>
      <c r="S997" s="293"/>
      <c r="T997" s="293"/>
      <c r="U997" s="293"/>
      <c r="V997" s="293"/>
      <c r="W997" s="293"/>
      <c r="X997" s="293"/>
      <c r="Y997" s="402">
        <f>Y996</f>
        <v>0</v>
      </c>
      <c r="Z997" s="402">
        <f t="shared" ref="Z997" si="1180">Z996</f>
        <v>0</v>
      </c>
      <c r="AA997" s="402">
        <f t="shared" ref="AA997" si="1181">AA996</f>
        <v>0</v>
      </c>
      <c r="AB997" s="402">
        <f t="shared" ref="AB997" si="1182">AB996</f>
        <v>0</v>
      </c>
      <c r="AC997" s="402">
        <f t="shared" ref="AC997" si="1183">AC996</f>
        <v>0</v>
      </c>
      <c r="AD997" s="402">
        <f t="shared" ref="AD997" si="1184">AD996</f>
        <v>0</v>
      </c>
      <c r="AE997" s="402">
        <f t="shared" ref="AE997" si="1185">AE996</f>
        <v>0</v>
      </c>
      <c r="AF997" s="402">
        <f t="shared" ref="AF997" si="1186">AF996</f>
        <v>0</v>
      </c>
      <c r="AG997" s="402">
        <f t="shared" ref="AG997" si="1187">AG996</f>
        <v>0</v>
      </c>
      <c r="AH997" s="402">
        <f t="shared" ref="AH997" si="1188">AH996</f>
        <v>0</v>
      </c>
      <c r="AI997" s="402">
        <f t="shared" ref="AI997" si="1189">AI996</f>
        <v>0</v>
      </c>
      <c r="AJ997" s="402">
        <f t="shared" ref="AJ997" si="1190">AJ996</f>
        <v>0</v>
      </c>
      <c r="AK997" s="402">
        <f t="shared" ref="AK997" si="1191">AK996</f>
        <v>0</v>
      </c>
      <c r="AL997" s="402">
        <f t="shared" ref="AL997" si="1192">AL996</f>
        <v>0</v>
      </c>
      <c r="AM997" s="304"/>
    </row>
    <row r="998" spans="1:39" ht="16" outlineLevel="1">
      <c r="A998" s="523"/>
      <c r="B998" s="292"/>
      <c r="C998" s="289"/>
      <c r="D998" s="289"/>
      <c r="E998" s="289"/>
      <c r="F998" s="289"/>
      <c r="G998" s="289"/>
      <c r="H998" s="289"/>
      <c r="I998" s="289"/>
      <c r="J998" s="289"/>
      <c r="K998" s="289"/>
      <c r="L998" s="289"/>
      <c r="M998" s="289"/>
      <c r="N998" s="289"/>
      <c r="O998" s="289"/>
      <c r="P998" s="289"/>
      <c r="Q998" s="289"/>
      <c r="R998" s="289"/>
      <c r="S998" s="289"/>
      <c r="T998" s="289"/>
      <c r="U998" s="289"/>
      <c r="V998" s="289"/>
      <c r="W998" s="289"/>
      <c r="X998" s="289"/>
      <c r="Y998" s="403"/>
      <c r="Z998" s="416"/>
      <c r="AA998" s="416"/>
      <c r="AB998" s="416"/>
      <c r="AC998" s="416"/>
      <c r="AD998" s="416"/>
      <c r="AE998" s="416"/>
      <c r="AF998" s="416"/>
      <c r="AG998" s="416"/>
      <c r="AH998" s="416"/>
      <c r="AI998" s="416"/>
      <c r="AJ998" s="416"/>
      <c r="AK998" s="416"/>
      <c r="AL998" s="416"/>
      <c r="AM998" s="304"/>
    </row>
    <row r="999" spans="1:39" ht="34" outlineLevel="1">
      <c r="A999" s="523">
        <v>30</v>
      </c>
      <c r="B999" s="419" t="s">
        <v>114</v>
      </c>
      <c r="C999" s="289" t="s">
        <v>17</v>
      </c>
      <c r="D999" s="293"/>
      <c r="E999" s="293"/>
      <c r="F999" s="293"/>
      <c r="G999" s="293"/>
      <c r="H999" s="293"/>
      <c r="I999" s="293"/>
      <c r="J999" s="293"/>
      <c r="K999" s="293"/>
      <c r="L999" s="293"/>
      <c r="M999" s="293"/>
      <c r="N999" s="293">
        <v>12</v>
      </c>
      <c r="O999" s="293"/>
      <c r="P999" s="293"/>
      <c r="Q999" s="293"/>
      <c r="R999" s="293"/>
      <c r="S999" s="293"/>
      <c r="T999" s="293"/>
      <c r="U999" s="293"/>
      <c r="V999" s="293"/>
      <c r="W999" s="293"/>
      <c r="X999" s="293"/>
      <c r="Y999" s="417"/>
      <c r="Z999" s="406"/>
      <c r="AA999" s="406"/>
      <c r="AB999" s="406"/>
      <c r="AC999" s="406"/>
      <c r="AD999" s="406"/>
      <c r="AE999" s="406"/>
      <c r="AF999" s="406"/>
      <c r="AG999" s="406"/>
      <c r="AH999" s="406"/>
      <c r="AI999" s="406"/>
      <c r="AJ999" s="406"/>
      <c r="AK999" s="406"/>
      <c r="AL999" s="406"/>
      <c r="AM999" s="294">
        <f>SUM(Y999:AL999)</f>
        <v>0</v>
      </c>
    </row>
    <row r="1000" spans="1:39" ht="16" outlineLevel="1">
      <c r="A1000" s="523"/>
      <c r="B1000" s="292" t="s">
        <v>328</v>
      </c>
      <c r="C1000" s="289" t="s">
        <v>155</v>
      </c>
      <c r="D1000" s="293"/>
      <c r="E1000" s="293"/>
      <c r="F1000" s="293"/>
      <c r="G1000" s="293"/>
      <c r="H1000" s="293"/>
      <c r="I1000" s="293"/>
      <c r="J1000" s="293"/>
      <c r="K1000" s="293"/>
      <c r="L1000" s="293"/>
      <c r="M1000" s="293"/>
      <c r="N1000" s="293">
        <f>N999</f>
        <v>12</v>
      </c>
      <c r="O1000" s="293"/>
      <c r="P1000" s="293"/>
      <c r="Q1000" s="293"/>
      <c r="R1000" s="293"/>
      <c r="S1000" s="293"/>
      <c r="T1000" s="293"/>
      <c r="U1000" s="293"/>
      <c r="V1000" s="293"/>
      <c r="W1000" s="293"/>
      <c r="X1000" s="293"/>
      <c r="Y1000" s="402">
        <f>Y999</f>
        <v>0</v>
      </c>
      <c r="Z1000" s="402">
        <f t="shared" ref="Z1000" si="1193">Z999</f>
        <v>0</v>
      </c>
      <c r="AA1000" s="402">
        <f t="shared" ref="AA1000" si="1194">AA999</f>
        <v>0</v>
      </c>
      <c r="AB1000" s="402">
        <f t="shared" ref="AB1000" si="1195">AB999</f>
        <v>0</v>
      </c>
      <c r="AC1000" s="402">
        <f t="shared" ref="AC1000" si="1196">AC999</f>
        <v>0</v>
      </c>
      <c r="AD1000" s="402">
        <f t="shared" ref="AD1000" si="1197">AD999</f>
        <v>0</v>
      </c>
      <c r="AE1000" s="402">
        <f t="shared" ref="AE1000" si="1198">AE999</f>
        <v>0</v>
      </c>
      <c r="AF1000" s="402">
        <f t="shared" ref="AF1000" si="1199">AF999</f>
        <v>0</v>
      </c>
      <c r="AG1000" s="402">
        <f t="shared" ref="AG1000" si="1200">AG999</f>
        <v>0</v>
      </c>
      <c r="AH1000" s="402">
        <f t="shared" ref="AH1000" si="1201">AH999</f>
        <v>0</v>
      </c>
      <c r="AI1000" s="402">
        <f t="shared" ref="AI1000" si="1202">AI999</f>
        <v>0</v>
      </c>
      <c r="AJ1000" s="402">
        <f t="shared" ref="AJ1000" si="1203">AJ999</f>
        <v>0</v>
      </c>
      <c r="AK1000" s="402">
        <f t="shared" ref="AK1000" si="1204">AK999</f>
        <v>0</v>
      </c>
      <c r="AL1000" s="402">
        <f t="shared" ref="AL1000" si="1205">AL999</f>
        <v>0</v>
      </c>
      <c r="AM1000" s="304"/>
    </row>
    <row r="1001" spans="1:39" ht="16" outlineLevel="1">
      <c r="A1001" s="523"/>
      <c r="B1001" s="292"/>
      <c r="C1001" s="289"/>
      <c r="D1001" s="289"/>
      <c r="E1001" s="289"/>
      <c r="F1001" s="289"/>
      <c r="G1001" s="289"/>
      <c r="H1001" s="289"/>
      <c r="I1001" s="289"/>
      <c r="J1001" s="289"/>
      <c r="K1001" s="289"/>
      <c r="L1001" s="289"/>
      <c r="M1001" s="289"/>
      <c r="N1001" s="289"/>
      <c r="O1001" s="289"/>
      <c r="P1001" s="289"/>
      <c r="Q1001" s="289"/>
      <c r="R1001" s="289"/>
      <c r="S1001" s="289"/>
      <c r="T1001" s="289"/>
      <c r="U1001" s="289"/>
      <c r="V1001" s="289"/>
      <c r="W1001" s="289"/>
      <c r="X1001" s="289"/>
      <c r="Y1001" s="403"/>
      <c r="Z1001" s="416"/>
      <c r="AA1001" s="416"/>
      <c r="AB1001" s="416"/>
      <c r="AC1001" s="416"/>
      <c r="AD1001" s="416"/>
      <c r="AE1001" s="416"/>
      <c r="AF1001" s="416"/>
      <c r="AG1001" s="416"/>
      <c r="AH1001" s="416"/>
      <c r="AI1001" s="416"/>
      <c r="AJ1001" s="416"/>
      <c r="AK1001" s="416"/>
      <c r="AL1001" s="416"/>
      <c r="AM1001" s="304"/>
    </row>
    <row r="1002" spans="1:39" ht="34" outlineLevel="1">
      <c r="A1002" s="523">
        <v>31</v>
      </c>
      <c r="B1002" s="419" t="s">
        <v>115</v>
      </c>
      <c r="C1002" s="289" t="s">
        <v>17</v>
      </c>
      <c r="D1002" s="293"/>
      <c r="E1002" s="293"/>
      <c r="F1002" s="293"/>
      <c r="G1002" s="293"/>
      <c r="H1002" s="293"/>
      <c r="I1002" s="293"/>
      <c r="J1002" s="293"/>
      <c r="K1002" s="293"/>
      <c r="L1002" s="293"/>
      <c r="M1002" s="293"/>
      <c r="N1002" s="293">
        <v>12</v>
      </c>
      <c r="O1002" s="293"/>
      <c r="P1002" s="293"/>
      <c r="Q1002" s="293"/>
      <c r="R1002" s="293"/>
      <c r="S1002" s="293"/>
      <c r="T1002" s="293"/>
      <c r="U1002" s="293"/>
      <c r="V1002" s="293"/>
      <c r="W1002" s="293"/>
      <c r="X1002" s="293"/>
      <c r="Y1002" s="417"/>
      <c r="Z1002" s="406"/>
      <c r="AA1002" s="406"/>
      <c r="AB1002" s="406"/>
      <c r="AC1002" s="406"/>
      <c r="AD1002" s="406"/>
      <c r="AE1002" s="406"/>
      <c r="AF1002" s="406"/>
      <c r="AG1002" s="406"/>
      <c r="AH1002" s="406"/>
      <c r="AI1002" s="406"/>
      <c r="AJ1002" s="406"/>
      <c r="AK1002" s="406"/>
      <c r="AL1002" s="406"/>
      <c r="AM1002" s="294">
        <f>SUM(Y1002:AL1002)</f>
        <v>0</v>
      </c>
    </row>
    <row r="1003" spans="1:39" ht="16" outlineLevel="1">
      <c r="A1003" s="523"/>
      <c r="B1003" s="292" t="s">
        <v>328</v>
      </c>
      <c r="C1003" s="289" t="s">
        <v>155</v>
      </c>
      <c r="D1003" s="293"/>
      <c r="E1003" s="293"/>
      <c r="F1003" s="293"/>
      <c r="G1003" s="293"/>
      <c r="H1003" s="293"/>
      <c r="I1003" s="293"/>
      <c r="J1003" s="293"/>
      <c r="K1003" s="293"/>
      <c r="L1003" s="293"/>
      <c r="M1003" s="293"/>
      <c r="N1003" s="293">
        <f>N1002</f>
        <v>12</v>
      </c>
      <c r="O1003" s="293"/>
      <c r="P1003" s="293"/>
      <c r="Q1003" s="293"/>
      <c r="R1003" s="293"/>
      <c r="S1003" s="293"/>
      <c r="T1003" s="293"/>
      <c r="U1003" s="293"/>
      <c r="V1003" s="293"/>
      <c r="W1003" s="293"/>
      <c r="X1003" s="293"/>
      <c r="Y1003" s="402">
        <f>Y1002</f>
        <v>0</v>
      </c>
      <c r="Z1003" s="402">
        <f t="shared" ref="Z1003" si="1206">Z1002</f>
        <v>0</v>
      </c>
      <c r="AA1003" s="402">
        <f t="shared" ref="AA1003" si="1207">AA1002</f>
        <v>0</v>
      </c>
      <c r="AB1003" s="402">
        <f t="shared" ref="AB1003" si="1208">AB1002</f>
        <v>0</v>
      </c>
      <c r="AC1003" s="402">
        <f t="shared" ref="AC1003" si="1209">AC1002</f>
        <v>0</v>
      </c>
      <c r="AD1003" s="402">
        <f t="shared" ref="AD1003" si="1210">AD1002</f>
        <v>0</v>
      </c>
      <c r="AE1003" s="402">
        <f t="shared" ref="AE1003" si="1211">AE1002</f>
        <v>0</v>
      </c>
      <c r="AF1003" s="402">
        <f t="shared" ref="AF1003" si="1212">AF1002</f>
        <v>0</v>
      </c>
      <c r="AG1003" s="402">
        <f t="shared" ref="AG1003" si="1213">AG1002</f>
        <v>0</v>
      </c>
      <c r="AH1003" s="402">
        <f t="shared" ref="AH1003" si="1214">AH1002</f>
        <v>0</v>
      </c>
      <c r="AI1003" s="402">
        <f t="shared" ref="AI1003" si="1215">AI1002</f>
        <v>0</v>
      </c>
      <c r="AJ1003" s="402">
        <f t="shared" ref="AJ1003" si="1216">AJ1002</f>
        <v>0</v>
      </c>
      <c r="AK1003" s="402">
        <f t="shared" ref="AK1003" si="1217">AK1002</f>
        <v>0</v>
      </c>
      <c r="AL1003" s="402">
        <f t="shared" ref="AL1003" si="1218">AL1002</f>
        <v>0</v>
      </c>
      <c r="AM1003" s="304"/>
    </row>
    <row r="1004" spans="1:39" ht="16" outlineLevel="1">
      <c r="A1004" s="523"/>
      <c r="B1004" s="419"/>
      <c r="C1004" s="289"/>
      <c r="D1004" s="289"/>
      <c r="E1004" s="289"/>
      <c r="F1004" s="289"/>
      <c r="G1004" s="289"/>
      <c r="H1004" s="289"/>
      <c r="I1004" s="289"/>
      <c r="J1004" s="289"/>
      <c r="K1004" s="289"/>
      <c r="L1004" s="289"/>
      <c r="M1004" s="289"/>
      <c r="N1004" s="289"/>
      <c r="O1004" s="289"/>
      <c r="P1004" s="289"/>
      <c r="Q1004" s="289"/>
      <c r="R1004" s="289"/>
      <c r="S1004" s="289"/>
      <c r="T1004" s="289"/>
      <c r="U1004" s="289"/>
      <c r="V1004" s="289"/>
      <c r="W1004" s="289"/>
      <c r="X1004" s="289"/>
      <c r="Y1004" s="403"/>
      <c r="Z1004" s="416"/>
      <c r="AA1004" s="416"/>
      <c r="AB1004" s="416"/>
      <c r="AC1004" s="416"/>
      <c r="AD1004" s="416"/>
      <c r="AE1004" s="416"/>
      <c r="AF1004" s="416"/>
      <c r="AG1004" s="416"/>
      <c r="AH1004" s="416"/>
      <c r="AI1004" s="416"/>
      <c r="AJ1004" s="416"/>
      <c r="AK1004" s="416"/>
      <c r="AL1004" s="416"/>
      <c r="AM1004" s="304"/>
    </row>
    <row r="1005" spans="1:39" ht="17" outlineLevel="1">
      <c r="A1005" s="523">
        <v>32</v>
      </c>
      <c r="B1005" s="419" t="s">
        <v>116</v>
      </c>
      <c r="C1005" s="289" t="s">
        <v>17</v>
      </c>
      <c r="D1005" s="293"/>
      <c r="E1005" s="293"/>
      <c r="F1005" s="293"/>
      <c r="G1005" s="293"/>
      <c r="H1005" s="293"/>
      <c r="I1005" s="293"/>
      <c r="J1005" s="293"/>
      <c r="K1005" s="293"/>
      <c r="L1005" s="293"/>
      <c r="M1005" s="293"/>
      <c r="N1005" s="293">
        <v>12</v>
      </c>
      <c r="O1005" s="293"/>
      <c r="P1005" s="293"/>
      <c r="Q1005" s="293"/>
      <c r="R1005" s="293"/>
      <c r="S1005" s="293"/>
      <c r="T1005" s="293"/>
      <c r="U1005" s="293"/>
      <c r="V1005" s="293"/>
      <c r="W1005" s="293"/>
      <c r="X1005" s="293"/>
      <c r="Y1005" s="417"/>
      <c r="Z1005" s="406"/>
      <c r="AA1005" s="406"/>
      <c r="AB1005" s="406"/>
      <c r="AC1005" s="406"/>
      <c r="AD1005" s="406"/>
      <c r="AE1005" s="406"/>
      <c r="AF1005" s="406"/>
      <c r="AG1005" s="406"/>
      <c r="AH1005" s="406"/>
      <c r="AI1005" s="406"/>
      <c r="AJ1005" s="406"/>
      <c r="AK1005" s="406"/>
      <c r="AL1005" s="406"/>
      <c r="AM1005" s="294">
        <f>SUM(Y1005:AL1005)</f>
        <v>0</v>
      </c>
    </row>
    <row r="1006" spans="1:39" ht="16" outlineLevel="1">
      <c r="A1006" s="523"/>
      <c r="B1006" s="292" t="s">
        <v>328</v>
      </c>
      <c r="C1006" s="289" t="s">
        <v>155</v>
      </c>
      <c r="D1006" s="293"/>
      <c r="E1006" s="293"/>
      <c r="F1006" s="293"/>
      <c r="G1006" s="293"/>
      <c r="H1006" s="293"/>
      <c r="I1006" s="293"/>
      <c r="J1006" s="293"/>
      <c r="K1006" s="293"/>
      <c r="L1006" s="293"/>
      <c r="M1006" s="293"/>
      <c r="N1006" s="293">
        <f>N1005</f>
        <v>12</v>
      </c>
      <c r="O1006" s="293"/>
      <c r="P1006" s="293"/>
      <c r="Q1006" s="293"/>
      <c r="R1006" s="293"/>
      <c r="S1006" s="293"/>
      <c r="T1006" s="293"/>
      <c r="U1006" s="293"/>
      <c r="V1006" s="293"/>
      <c r="W1006" s="293"/>
      <c r="X1006" s="293"/>
      <c r="Y1006" s="402">
        <f>Y1005</f>
        <v>0</v>
      </c>
      <c r="Z1006" s="402">
        <f t="shared" ref="Z1006" si="1219">Z1005</f>
        <v>0</v>
      </c>
      <c r="AA1006" s="402">
        <f t="shared" ref="AA1006" si="1220">AA1005</f>
        <v>0</v>
      </c>
      <c r="AB1006" s="402">
        <f t="shared" ref="AB1006" si="1221">AB1005</f>
        <v>0</v>
      </c>
      <c r="AC1006" s="402">
        <f t="shared" ref="AC1006" si="1222">AC1005</f>
        <v>0</v>
      </c>
      <c r="AD1006" s="402">
        <f t="shared" ref="AD1006" si="1223">AD1005</f>
        <v>0</v>
      </c>
      <c r="AE1006" s="402">
        <f t="shared" ref="AE1006" si="1224">AE1005</f>
        <v>0</v>
      </c>
      <c r="AF1006" s="402">
        <f t="shared" ref="AF1006" si="1225">AF1005</f>
        <v>0</v>
      </c>
      <c r="AG1006" s="402">
        <f t="shared" ref="AG1006" si="1226">AG1005</f>
        <v>0</v>
      </c>
      <c r="AH1006" s="402">
        <f t="shared" ref="AH1006" si="1227">AH1005</f>
        <v>0</v>
      </c>
      <c r="AI1006" s="402">
        <f t="shared" ref="AI1006" si="1228">AI1005</f>
        <v>0</v>
      </c>
      <c r="AJ1006" s="402">
        <f t="shared" ref="AJ1006" si="1229">AJ1005</f>
        <v>0</v>
      </c>
      <c r="AK1006" s="402">
        <f t="shared" ref="AK1006" si="1230">AK1005</f>
        <v>0</v>
      </c>
      <c r="AL1006" s="402">
        <f>AL1005</f>
        <v>0</v>
      </c>
      <c r="AM1006" s="304"/>
    </row>
    <row r="1007" spans="1:39" ht="16" outlineLevel="1">
      <c r="A1007" s="523"/>
      <c r="B1007" s="419"/>
      <c r="C1007" s="289"/>
      <c r="D1007" s="289"/>
      <c r="E1007" s="289"/>
      <c r="F1007" s="289"/>
      <c r="G1007" s="289"/>
      <c r="H1007" s="289"/>
      <c r="I1007" s="289"/>
      <c r="J1007" s="289"/>
      <c r="K1007" s="289"/>
      <c r="L1007" s="289"/>
      <c r="M1007" s="289"/>
      <c r="N1007" s="289"/>
      <c r="O1007" s="289"/>
      <c r="P1007" s="289"/>
      <c r="Q1007" s="289"/>
      <c r="R1007" s="289"/>
      <c r="S1007" s="289"/>
      <c r="T1007" s="289"/>
      <c r="U1007" s="289"/>
      <c r="V1007" s="289"/>
      <c r="W1007" s="289"/>
      <c r="X1007" s="289"/>
      <c r="Y1007" s="403"/>
      <c r="Z1007" s="416"/>
      <c r="AA1007" s="416"/>
      <c r="AB1007" s="416"/>
      <c r="AC1007" s="416"/>
      <c r="AD1007" s="416"/>
      <c r="AE1007" s="416"/>
      <c r="AF1007" s="416"/>
      <c r="AG1007" s="416"/>
      <c r="AH1007" s="416"/>
      <c r="AI1007" s="416"/>
      <c r="AJ1007" s="416"/>
      <c r="AK1007" s="416"/>
      <c r="AL1007" s="416"/>
      <c r="AM1007" s="304"/>
    </row>
    <row r="1008" spans="1:39" ht="16" outlineLevel="1">
      <c r="A1008" s="523"/>
      <c r="B1008" s="286" t="s">
        <v>481</v>
      </c>
      <c r="C1008" s="289"/>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403"/>
      <c r="Z1008" s="416"/>
      <c r="AA1008" s="416"/>
      <c r="AB1008" s="416"/>
      <c r="AC1008" s="416"/>
      <c r="AD1008" s="416"/>
      <c r="AE1008" s="416"/>
      <c r="AF1008" s="416"/>
      <c r="AG1008" s="416"/>
      <c r="AH1008" s="416"/>
      <c r="AI1008" s="416"/>
      <c r="AJ1008" s="416"/>
      <c r="AK1008" s="416"/>
      <c r="AL1008" s="416"/>
      <c r="AM1008" s="304"/>
    </row>
    <row r="1009" spans="1:39" ht="17" outlineLevel="1">
      <c r="A1009" s="523">
        <v>33</v>
      </c>
      <c r="B1009" s="419" t="s">
        <v>117</v>
      </c>
      <c r="C1009" s="289" t="s">
        <v>17</v>
      </c>
      <c r="D1009" s="293"/>
      <c r="E1009" s="293"/>
      <c r="F1009" s="293"/>
      <c r="G1009" s="293"/>
      <c r="H1009" s="293"/>
      <c r="I1009" s="293"/>
      <c r="J1009" s="293"/>
      <c r="K1009" s="293"/>
      <c r="L1009" s="293"/>
      <c r="M1009" s="293"/>
      <c r="N1009" s="293">
        <v>0</v>
      </c>
      <c r="O1009" s="293"/>
      <c r="P1009" s="293"/>
      <c r="Q1009" s="293"/>
      <c r="R1009" s="293"/>
      <c r="S1009" s="293"/>
      <c r="T1009" s="293"/>
      <c r="U1009" s="293"/>
      <c r="V1009" s="293"/>
      <c r="W1009" s="293"/>
      <c r="X1009" s="293"/>
      <c r="Y1009" s="417"/>
      <c r="Z1009" s="406"/>
      <c r="AA1009" s="406"/>
      <c r="AB1009" s="406"/>
      <c r="AC1009" s="406"/>
      <c r="AD1009" s="406"/>
      <c r="AE1009" s="406"/>
      <c r="AF1009" s="406"/>
      <c r="AG1009" s="406"/>
      <c r="AH1009" s="406"/>
      <c r="AI1009" s="406"/>
      <c r="AJ1009" s="406"/>
      <c r="AK1009" s="406"/>
      <c r="AL1009" s="406"/>
      <c r="AM1009" s="294">
        <f>SUM(Y1009:AL1009)</f>
        <v>0</v>
      </c>
    </row>
    <row r="1010" spans="1:39" ht="16" outlineLevel="1">
      <c r="A1010" s="523"/>
      <c r="B1010" s="292" t="s">
        <v>328</v>
      </c>
      <c r="C1010" s="289" t="s">
        <v>155</v>
      </c>
      <c r="D1010" s="293"/>
      <c r="E1010" s="293"/>
      <c r="F1010" s="293"/>
      <c r="G1010" s="293"/>
      <c r="H1010" s="293"/>
      <c r="I1010" s="293"/>
      <c r="J1010" s="293"/>
      <c r="K1010" s="293"/>
      <c r="L1010" s="293"/>
      <c r="M1010" s="293"/>
      <c r="N1010" s="293">
        <f>N1009</f>
        <v>0</v>
      </c>
      <c r="O1010" s="293"/>
      <c r="P1010" s="293"/>
      <c r="Q1010" s="293"/>
      <c r="R1010" s="293"/>
      <c r="S1010" s="293"/>
      <c r="T1010" s="293"/>
      <c r="U1010" s="293"/>
      <c r="V1010" s="293"/>
      <c r="W1010" s="293"/>
      <c r="X1010" s="293"/>
      <c r="Y1010" s="402">
        <f>Y1009</f>
        <v>0</v>
      </c>
      <c r="Z1010" s="402">
        <f t="shared" ref="Z1010" si="1231">Z1009</f>
        <v>0</v>
      </c>
      <c r="AA1010" s="402">
        <f t="shared" ref="AA1010" si="1232">AA1009</f>
        <v>0</v>
      </c>
      <c r="AB1010" s="402">
        <f t="shared" ref="AB1010" si="1233">AB1009</f>
        <v>0</v>
      </c>
      <c r="AC1010" s="402">
        <f t="shared" ref="AC1010" si="1234">AC1009</f>
        <v>0</v>
      </c>
      <c r="AD1010" s="402">
        <f t="shared" ref="AD1010" si="1235">AD1009</f>
        <v>0</v>
      </c>
      <c r="AE1010" s="402">
        <f t="shared" ref="AE1010" si="1236">AE1009</f>
        <v>0</v>
      </c>
      <c r="AF1010" s="402">
        <f t="shared" ref="AF1010" si="1237">AF1009</f>
        <v>0</v>
      </c>
      <c r="AG1010" s="402">
        <f t="shared" ref="AG1010" si="1238">AG1009</f>
        <v>0</v>
      </c>
      <c r="AH1010" s="402">
        <f t="shared" ref="AH1010" si="1239">AH1009</f>
        <v>0</v>
      </c>
      <c r="AI1010" s="402">
        <f t="shared" ref="AI1010" si="1240">AI1009</f>
        <v>0</v>
      </c>
      <c r="AJ1010" s="402">
        <f t="shared" ref="AJ1010" si="1241">AJ1009</f>
        <v>0</v>
      </c>
      <c r="AK1010" s="402">
        <f t="shared" ref="AK1010" si="1242">AK1009</f>
        <v>0</v>
      </c>
      <c r="AL1010" s="402">
        <f t="shared" ref="AL1010" si="1243">AL1009</f>
        <v>0</v>
      </c>
      <c r="AM1010" s="304"/>
    </row>
    <row r="1011" spans="1:39" ht="16" outlineLevel="1">
      <c r="A1011" s="523"/>
      <c r="B1011" s="419"/>
      <c r="C1011" s="289"/>
      <c r="D1011" s="289"/>
      <c r="E1011" s="289"/>
      <c r="F1011" s="289"/>
      <c r="G1011" s="289"/>
      <c r="H1011" s="289"/>
      <c r="I1011" s="289"/>
      <c r="J1011" s="289"/>
      <c r="K1011" s="289"/>
      <c r="L1011" s="289"/>
      <c r="M1011" s="289"/>
      <c r="N1011" s="289"/>
      <c r="O1011" s="289"/>
      <c r="P1011" s="289"/>
      <c r="Q1011" s="289"/>
      <c r="R1011" s="289"/>
      <c r="S1011" s="289"/>
      <c r="T1011" s="289"/>
      <c r="U1011" s="289"/>
      <c r="V1011" s="289"/>
      <c r="W1011" s="289"/>
      <c r="X1011" s="289"/>
      <c r="Y1011" s="403"/>
      <c r="Z1011" s="416"/>
      <c r="AA1011" s="416"/>
      <c r="AB1011" s="416"/>
      <c r="AC1011" s="416"/>
      <c r="AD1011" s="416"/>
      <c r="AE1011" s="416"/>
      <c r="AF1011" s="416"/>
      <c r="AG1011" s="416"/>
      <c r="AH1011" s="416"/>
      <c r="AI1011" s="416"/>
      <c r="AJ1011" s="416"/>
      <c r="AK1011" s="416"/>
      <c r="AL1011" s="416"/>
      <c r="AM1011" s="304"/>
    </row>
    <row r="1012" spans="1:39" ht="17" outlineLevel="1">
      <c r="A1012" s="523">
        <v>34</v>
      </c>
      <c r="B1012" s="419" t="s">
        <v>118</v>
      </c>
      <c r="C1012" s="289" t="s">
        <v>17</v>
      </c>
      <c r="D1012" s="293"/>
      <c r="E1012" s="293"/>
      <c r="F1012" s="293"/>
      <c r="G1012" s="293"/>
      <c r="H1012" s="293"/>
      <c r="I1012" s="293"/>
      <c r="J1012" s="293"/>
      <c r="K1012" s="293"/>
      <c r="L1012" s="293"/>
      <c r="M1012" s="293"/>
      <c r="N1012" s="293">
        <v>0</v>
      </c>
      <c r="O1012" s="293"/>
      <c r="P1012" s="293"/>
      <c r="Q1012" s="293"/>
      <c r="R1012" s="293"/>
      <c r="S1012" s="293"/>
      <c r="T1012" s="293"/>
      <c r="U1012" s="293"/>
      <c r="V1012" s="293"/>
      <c r="W1012" s="293"/>
      <c r="X1012" s="293"/>
      <c r="Y1012" s="417"/>
      <c r="Z1012" s="406"/>
      <c r="AA1012" s="406"/>
      <c r="AB1012" s="406"/>
      <c r="AC1012" s="406"/>
      <c r="AD1012" s="406"/>
      <c r="AE1012" s="406"/>
      <c r="AF1012" s="406"/>
      <c r="AG1012" s="406"/>
      <c r="AH1012" s="406"/>
      <c r="AI1012" s="406"/>
      <c r="AJ1012" s="406"/>
      <c r="AK1012" s="406"/>
      <c r="AL1012" s="406"/>
      <c r="AM1012" s="294">
        <f>SUM(Y1012:AL1012)</f>
        <v>0</v>
      </c>
    </row>
    <row r="1013" spans="1:39" ht="16" outlineLevel="1">
      <c r="A1013" s="523"/>
      <c r="B1013" s="292" t="s">
        <v>328</v>
      </c>
      <c r="C1013" s="289" t="s">
        <v>155</v>
      </c>
      <c r="D1013" s="293"/>
      <c r="E1013" s="293"/>
      <c r="F1013" s="293"/>
      <c r="G1013" s="293"/>
      <c r="H1013" s="293"/>
      <c r="I1013" s="293"/>
      <c r="J1013" s="293"/>
      <c r="K1013" s="293"/>
      <c r="L1013" s="293"/>
      <c r="M1013" s="293"/>
      <c r="N1013" s="293">
        <f>N1012</f>
        <v>0</v>
      </c>
      <c r="O1013" s="293"/>
      <c r="P1013" s="293"/>
      <c r="Q1013" s="293"/>
      <c r="R1013" s="293"/>
      <c r="S1013" s="293"/>
      <c r="T1013" s="293"/>
      <c r="U1013" s="293"/>
      <c r="V1013" s="293"/>
      <c r="W1013" s="293"/>
      <c r="X1013" s="293"/>
      <c r="Y1013" s="402">
        <f>Y1012</f>
        <v>0</v>
      </c>
      <c r="Z1013" s="402">
        <f t="shared" ref="Z1013" si="1244">Z1012</f>
        <v>0</v>
      </c>
      <c r="AA1013" s="402">
        <f t="shared" ref="AA1013" si="1245">AA1012</f>
        <v>0</v>
      </c>
      <c r="AB1013" s="402">
        <f t="shared" ref="AB1013" si="1246">AB1012</f>
        <v>0</v>
      </c>
      <c r="AC1013" s="402">
        <f t="shared" ref="AC1013" si="1247">AC1012</f>
        <v>0</v>
      </c>
      <c r="AD1013" s="402">
        <f t="shared" ref="AD1013" si="1248">AD1012</f>
        <v>0</v>
      </c>
      <c r="AE1013" s="402">
        <f t="shared" ref="AE1013" si="1249">AE1012</f>
        <v>0</v>
      </c>
      <c r="AF1013" s="402">
        <f t="shared" ref="AF1013" si="1250">AF1012</f>
        <v>0</v>
      </c>
      <c r="AG1013" s="402">
        <f t="shared" ref="AG1013" si="1251">AG1012</f>
        <v>0</v>
      </c>
      <c r="AH1013" s="402">
        <f t="shared" ref="AH1013" si="1252">AH1012</f>
        <v>0</v>
      </c>
      <c r="AI1013" s="402">
        <f t="shared" ref="AI1013" si="1253">AI1012</f>
        <v>0</v>
      </c>
      <c r="AJ1013" s="402">
        <f t="shared" ref="AJ1013" si="1254">AJ1012</f>
        <v>0</v>
      </c>
      <c r="AK1013" s="402">
        <f t="shared" ref="AK1013" si="1255">AK1012</f>
        <v>0</v>
      </c>
      <c r="AL1013" s="402">
        <f t="shared" ref="AL1013" si="1256">AL1012</f>
        <v>0</v>
      </c>
      <c r="AM1013" s="304"/>
    </row>
    <row r="1014" spans="1:39" ht="16" outlineLevel="1">
      <c r="A1014" s="523"/>
      <c r="B1014" s="419"/>
      <c r="C1014" s="289"/>
      <c r="D1014" s="289"/>
      <c r="E1014" s="289"/>
      <c r="F1014" s="289"/>
      <c r="G1014" s="289"/>
      <c r="H1014" s="289"/>
      <c r="I1014" s="289"/>
      <c r="J1014" s="289"/>
      <c r="K1014" s="289"/>
      <c r="L1014" s="289"/>
      <c r="M1014" s="289"/>
      <c r="N1014" s="289"/>
      <c r="O1014" s="289"/>
      <c r="P1014" s="289"/>
      <c r="Q1014" s="289"/>
      <c r="R1014" s="289"/>
      <c r="S1014" s="289"/>
      <c r="T1014" s="289"/>
      <c r="U1014" s="289"/>
      <c r="V1014" s="289"/>
      <c r="W1014" s="289"/>
      <c r="X1014" s="289"/>
      <c r="Y1014" s="403"/>
      <c r="Z1014" s="416"/>
      <c r="AA1014" s="416"/>
      <c r="AB1014" s="416"/>
      <c r="AC1014" s="416"/>
      <c r="AD1014" s="416"/>
      <c r="AE1014" s="416"/>
      <c r="AF1014" s="416"/>
      <c r="AG1014" s="416"/>
      <c r="AH1014" s="416"/>
      <c r="AI1014" s="416"/>
      <c r="AJ1014" s="416"/>
      <c r="AK1014" s="416"/>
      <c r="AL1014" s="416"/>
      <c r="AM1014" s="304"/>
    </row>
    <row r="1015" spans="1:39" ht="17" outlineLevel="1">
      <c r="A1015" s="523">
        <v>35</v>
      </c>
      <c r="B1015" s="419" t="s">
        <v>119</v>
      </c>
      <c r="C1015" s="289" t="s">
        <v>17</v>
      </c>
      <c r="D1015" s="293"/>
      <c r="E1015" s="293"/>
      <c r="F1015" s="293"/>
      <c r="G1015" s="293"/>
      <c r="H1015" s="293"/>
      <c r="I1015" s="293"/>
      <c r="J1015" s="293"/>
      <c r="K1015" s="293"/>
      <c r="L1015" s="293"/>
      <c r="M1015" s="293"/>
      <c r="N1015" s="293">
        <v>0</v>
      </c>
      <c r="O1015" s="293"/>
      <c r="P1015" s="293"/>
      <c r="Q1015" s="293"/>
      <c r="R1015" s="293"/>
      <c r="S1015" s="293"/>
      <c r="T1015" s="293"/>
      <c r="U1015" s="293"/>
      <c r="V1015" s="293"/>
      <c r="W1015" s="293"/>
      <c r="X1015" s="293"/>
      <c r="Y1015" s="417"/>
      <c r="Z1015" s="406"/>
      <c r="AA1015" s="406"/>
      <c r="AB1015" s="406"/>
      <c r="AC1015" s="406"/>
      <c r="AD1015" s="406"/>
      <c r="AE1015" s="406"/>
      <c r="AF1015" s="406"/>
      <c r="AG1015" s="406"/>
      <c r="AH1015" s="406"/>
      <c r="AI1015" s="406"/>
      <c r="AJ1015" s="406"/>
      <c r="AK1015" s="406"/>
      <c r="AL1015" s="406"/>
      <c r="AM1015" s="294">
        <f>SUM(Y1015:AL1015)</f>
        <v>0</v>
      </c>
    </row>
    <row r="1016" spans="1:39" ht="16" outlineLevel="1">
      <c r="A1016" s="523"/>
      <c r="B1016" s="292" t="s">
        <v>328</v>
      </c>
      <c r="C1016" s="289" t="s">
        <v>155</v>
      </c>
      <c r="D1016" s="293"/>
      <c r="E1016" s="293"/>
      <c r="F1016" s="293"/>
      <c r="G1016" s="293"/>
      <c r="H1016" s="293"/>
      <c r="I1016" s="293"/>
      <c r="J1016" s="293"/>
      <c r="K1016" s="293"/>
      <c r="L1016" s="293"/>
      <c r="M1016" s="293"/>
      <c r="N1016" s="293">
        <f>N1015</f>
        <v>0</v>
      </c>
      <c r="O1016" s="293"/>
      <c r="P1016" s="293"/>
      <c r="Q1016" s="293"/>
      <c r="R1016" s="293"/>
      <c r="S1016" s="293"/>
      <c r="T1016" s="293"/>
      <c r="U1016" s="293"/>
      <c r="V1016" s="293"/>
      <c r="W1016" s="293"/>
      <c r="X1016" s="293"/>
      <c r="Y1016" s="402">
        <f>Y1015</f>
        <v>0</v>
      </c>
      <c r="Z1016" s="402">
        <f t="shared" ref="Z1016" si="1257">Z1015</f>
        <v>0</v>
      </c>
      <c r="AA1016" s="402">
        <f t="shared" ref="AA1016" si="1258">AA1015</f>
        <v>0</v>
      </c>
      <c r="AB1016" s="402">
        <f t="shared" ref="AB1016" si="1259">AB1015</f>
        <v>0</v>
      </c>
      <c r="AC1016" s="402">
        <f t="shared" ref="AC1016" si="1260">AC1015</f>
        <v>0</v>
      </c>
      <c r="AD1016" s="402">
        <f t="shared" ref="AD1016" si="1261">AD1015</f>
        <v>0</v>
      </c>
      <c r="AE1016" s="402">
        <f t="shared" ref="AE1016" si="1262">AE1015</f>
        <v>0</v>
      </c>
      <c r="AF1016" s="402">
        <f t="shared" ref="AF1016" si="1263">AF1015</f>
        <v>0</v>
      </c>
      <c r="AG1016" s="402">
        <f t="shared" ref="AG1016" si="1264">AG1015</f>
        <v>0</v>
      </c>
      <c r="AH1016" s="402">
        <f t="shared" ref="AH1016" si="1265">AH1015</f>
        <v>0</v>
      </c>
      <c r="AI1016" s="402">
        <f t="shared" ref="AI1016" si="1266">AI1015</f>
        <v>0</v>
      </c>
      <c r="AJ1016" s="402">
        <f t="shared" ref="AJ1016" si="1267">AJ1015</f>
        <v>0</v>
      </c>
      <c r="AK1016" s="402">
        <f t="shared" ref="AK1016" si="1268">AK1015</f>
        <v>0</v>
      </c>
      <c r="AL1016" s="402">
        <f t="shared" ref="AL1016" si="1269">AL1015</f>
        <v>0</v>
      </c>
      <c r="AM1016" s="304"/>
    </row>
    <row r="1017" spans="1:39" ht="16" outlineLevel="1">
      <c r="A1017" s="523"/>
      <c r="B1017" s="422"/>
      <c r="C1017" s="289"/>
      <c r="D1017" s="289"/>
      <c r="E1017" s="289"/>
      <c r="F1017" s="289"/>
      <c r="G1017" s="289"/>
      <c r="H1017" s="289"/>
      <c r="I1017" s="289"/>
      <c r="J1017" s="289"/>
      <c r="K1017" s="289"/>
      <c r="L1017" s="289"/>
      <c r="M1017" s="289"/>
      <c r="N1017" s="289"/>
      <c r="O1017" s="289"/>
      <c r="P1017" s="289"/>
      <c r="Q1017" s="289"/>
      <c r="R1017" s="289"/>
      <c r="S1017" s="289"/>
      <c r="T1017" s="289"/>
      <c r="U1017" s="289"/>
      <c r="V1017" s="289"/>
      <c r="W1017" s="289"/>
      <c r="X1017" s="289"/>
      <c r="Y1017" s="403"/>
      <c r="Z1017" s="416"/>
      <c r="AA1017" s="416"/>
      <c r="AB1017" s="416"/>
      <c r="AC1017" s="416"/>
      <c r="AD1017" s="416"/>
      <c r="AE1017" s="416"/>
      <c r="AF1017" s="416"/>
      <c r="AG1017" s="416"/>
      <c r="AH1017" s="416"/>
      <c r="AI1017" s="416"/>
      <c r="AJ1017" s="416"/>
      <c r="AK1017" s="416"/>
      <c r="AL1017" s="416"/>
      <c r="AM1017" s="304"/>
    </row>
    <row r="1018" spans="1:39" ht="16" outlineLevel="1">
      <c r="A1018" s="523"/>
      <c r="B1018" s="286" t="s">
        <v>482</v>
      </c>
      <c r="C1018" s="289"/>
      <c r="D1018" s="289"/>
      <c r="E1018" s="289"/>
      <c r="F1018" s="289"/>
      <c r="G1018" s="289"/>
      <c r="H1018" s="289"/>
      <c r="I1018" s="289"/>
      <c r="J1018" s="289"/>
      <c r="K1018" s="289"/>
      <c r="L1018" s="289"/>
      <c r="M1018" s="289"/>
      <c r="N1018" s="289"/>
      <c r="O1018" s="289"/>
      <c r="P1018" s="289"/>
      <c r="Q1018" s="289"/>
      <c r="R1018" s="289"/>
      <c r="S1018" s="289"/>
      <c r="T1018" s="289"/>
      <c r="U1018" s="289"/>
      <c r="V1018" s="289"/>
      <c r="W1018" s="289"/>
      <c r="X1018" s="289"/>
      <c r="Y1018" s="403"/>
      <c r="Z1018" s="416"/>
      <c r="AA1018" s="416"/>
      <c r="AB1018" s="416"/>
      <c r="AC1018" s="416"/>
      <c r="AD1018" s="416"/>
      <c r="AE1018" s="416"/>
      <c r="AF1018" s="416"/>
      <c r="AG1018" s="416"/>
      <c r="AH1018" s="416"/>
      <c r="AI1018" s="416"/>
      <c r="AJ1018" s="416"/>
      <c r="AK1018" s="416"/>
      <c r="AL1018" s="416"/>
      <c r="AM1018" s="304"/>
    </row>
    <row r="1019" spans="1:39" ht="51">
      <c r="A1019" s="523">
        <v>36</v>
      </c>
      <c r="B1019" s="419" t="s">
        <v>120</v>
      </c>
      <c r="C1019" s="289" t="s">
        <v>17</v>
      </c>
      <c r="D1019" s="293"/>
      <c r="E1019" s="293"/>
      <c r="F1019" s="293"/>
      <c r="G1019" s="293"/>
      <c r="H1019" s="293"/>
      <c r="I1019" s="293"/>
      <c r="J1019" s="293"/>
      <c r="K1019" s="293"/>
      <c r="L1019" s="293"/>
      <c r="M1019" s="293"/>
      <c r="N1019" s="293">
        <v>12</v>
      </c>
      <c r="O1019" s="293"/>
      <c r="P1019" s="293"/>
      <c r="Q1019" s="293"/>
      <c r="R1019" s="293"/>
      <c r="S1019" s="293"/>
      <c r="T1019" s="293"/>
      <c r="U1019" s="293"/>
      <c r="V1019" s="293"/>
      <c r="W1019" s="293"/>
      <c r="X1019" s="293"/>
      <c r="Y1019" s="417"/>
      <c r="Z1019" s="406"/>
      <c r="AA1019" s="406"/>
      <c r="AB1019" s="406"/>
      <c r="AC1019" s="406"/>
      <c r="AD1019" s="406"/>
      <c r="AE1019" s="406"/>
      <c r="AF1019" s="406"/>
      <c r="AG1019" s="406"/>
      <c r="AH1019" s="406"/>
      <c r="AI1019" s="406"/>
      <c r="AJ1019" s="406"/>
      <c r="AK1019" s="406"/>
      <c r="AL1019" s="406"/>
      <c r="AM1019" s="294">
        <f>SUM(Y1019:AL1019)</f>
        <v>0</v>
      </c>
    </row>
    <row r="1020" spans="1:39" ht="16">
      <c r="A1020" s="523"/>
      <c r="B1020" s="292" t="s">
        <v>328</v>
      </c>
      <c r="C1020" s="289" t="s">
        <v>155</v>
      </c>
      <c r="D1020" s="293"/>
      <c r="E1020" s="293"/>
      <c r="F1020" s="293"/>
      <c r="G1020" s="293"/>
      <c r="H1020" s="293"/>
      <c r="I1020" s="293"/>
      <c r="J1020" s="293"/>
      <c r="K1020" s="293"/>
      <c r="L1020" s="293"/>
      <c r="M1020" s="293"/>
      <c r="N1020" s="293">
        <f>N1019</f>
        <v>12</v>
      </c>
      <c r="O1020" s="293"/>
      <c r="P1020" s="293"/>
      <c r="Q1020" s="293"/>
      <c r="R1020" s="293"/>
      <c r="S1020" s="293"/>
      <c r="T1020" s="293"/>
      <c r="U1020" s="293"/>
      <c r="V1020" s="293"/>
      <c r="W1020" s="293"/>
      <c r="X1020" s="293"/>
      <c r="Y1020" s="402">
        <f>Y1019</f>
        <v>0</v>
      </c>
      <c r="Z1020" s="402">
        <f t="shared" ref="Z1020" si="1270">Z1019</f>
        <v>0</v>
      </c>
      <c r="AA1020" s="402">
        <f t="shared" ref="AA1020" si="1271">AA1019</f>
        <v>0</v>
      </c>
      <c r="AB1020" s="402">
        <f t="shared" ref="AB1020" si="1272">AB1019</f>
        <v>0</v>
      </c>
      <c r="AC1020" s="402">
        <f t="shared" ref="AC1020" si="1273">AC1019</f>
        <v>0</v>
      </c>
      <c r="AD1020" s="402">
        <f t="shared" ref="AD1020" si="1274">AD1019</f>
        <v>0</v>
      </c>
      <c r="AE1020" s="402">
        <f t="shared" ref="AE1020" si="1275">AE1019</f>
        <v>0</v>
      </c>
      <c r="AF1020" s="402">
        <f t="shared" ref="AF1020" si="1276">AF1019</f>
        <v>0</v>
      </c>
      <c r="AG1020" s="402">
        <f t="shared" ref="AG1020" si="1277">AG1019</f>
        <v>0</v>
      </c>
      <c r="AH1020" s="402">
        <f t="shared" ref="AH1020" si="1278">AH1019</f>
        <v>0</v>
      </c>
      <c r="AI1020" s="402">
        <f t="shared" ref="AI1020" si="1279">AI1019</f>
        <v>0</v>
      </c>
      <c r="AJ1020" s="402">
        <f t="shared" ref="AJ1020" si="1280">AJ1019</f>
        <v>0</v>
      </c>
      <c r="AK1020" s="402">
        <f t="shared" ref="AK1020" si="1281">AK1019</f>
        <v>0</v>
      </c>
      <c r="AL1020" s="402">
        <f t="shared" ref="AL1020" si="1282">AL1019</f>
        <v>0</v>
      </c>
      <c r="AM1020" s="304"/>
    </row>
    <row r="1021" spans="1:39" ht="16">
      <c r="A1021" s="523"/>
      <c r="B1021" s="419"/>
      <c r="C1021" s="289"/>
      <c r="D1021" s="289"/>
      <c r="E1021" s="289"/>
      <c r="F1021" s="289"/>
      <c r="G1021" s="289"/>
      <c r="H1021" s="289"/>
      <c r="I1021" s="289"/>
      <c r="J1021" s="289"/>
      <c r="K1021" s="289"/>
      <c r="L1021" s="289"/>
      <c r="M1021" s="289"/>
      <c r="N1021" s="289"/>
      <c r="O1021" s="289"/>
      <c r="P1021" s="289"/>
      <c r="Q1021" s="289"/>
      <c r="R1021" s="289"/>
      <c r="S1021" s="289"/>
      <c r="T1021" s="289"/>
      <c r="U1021" s="289"/>
      <c r="V1021" s="289"/>
      <c r="W1021" s="289"/>
      <c r="X1021" s="289"/>
      <c r="Y1021" s="403"/>
      <c r="Z1021" s="416"/>
      <c r="AA1021" s="416"/>
      <c r="AB1021" s="416"/>
      <c r="AC1021" s="416"/>
      <c r="AD1021" s="416"/>
      <c r="AE1021" s="416"/>
      <c r="AF1021" s="416"/>
      <c r="AG1021" s="416"/>
      <c r="AH1021" s="416"/>
      <c r="AI1021" s="416"/>
      <c r="AJ1021" s="416"/>
      <c r="AK1021" s="416"/>
      <c r="AL1021" s="416"/>
      <c r="AM1021" s="304"/>
    </row>
    <row r="1022" spans="1:39" ht="17">
      <c r="A1022" s="523">
        <v>37</v>
      </c>
      <c r="B1022" s="419" t="s">
        <v>121</v>
      </c>
      <c r="C1022" s="289" t="s">
        <v>17</v>
      </c>
      <c r="D1022" s="293"/>
      <c r="E1022" s="293"/>
      <c r="F1022" s="293"/>
      <c r="G1022" s="293"/>
      <c r="H1022" s="293"/>
      <c r="I1022" s="293"/>
      <c r="J1022" s="293"/>
      <c r="K1022" s="293"/>
      <c r="L1022" s="293"/>
      <c r="M1022" s="293"/>
      <c r="N1022" s="293">
        <v>12</v>
      </c>
      <c r="O1022" s="293"/>
      <c r="P1022" s="293"/>
      <c r="Q1022" s="293"/>
      <c r="R1022" s="293"/>
      <c r="S1022" s="293"/>
      <c r="T1022" s="293"/>
      <c r="U1022" s="293"/>
      <c r="V1022" s="293"/>
      <c r="W1022" s="293"/>
      <c r="X1022" s="293"/>
      <c r="Y1022" s="417"/>
      <c r="Z1022" s="406"/>
      <c r="AA1022" s="406"/>
      <c r="AB1022" s="406"/>
      <c r="AC1022" s="406"/>
      <c r="AD1022" s="406"/>
      <c r="AE1022" s="406"/>
      <c r="AF1022" s="406"/>
      <c r="AG1022" s="406"/>
      <c r="AH1022" s="406"/>
      <c r="AI1022" s="406"/>
      <c r="AJ1022" s="406"/>
      <c r="AK1022" s="406"/>
      <c r="AL1022" s="406"/>
      <c r="AM1022" s="294">
        <f>SUM(Y1022:AL1022)</f>
        <v>0</v>
      </c>
    </row>
    <row r="1023" spans="1:39" ht="16">
      <c r="A1023" s="523"/>
      <c r="B1023" s="292" t="s">
        <v>328</v>
      </c>
      <c r="C1023" s="289" t="s">
        <v>155</v>
      </c>
      <c r="D1023" s="293"/>
      <c r="E1023" s="293"/>
      <c r="F1023" s="293"/>
      <c r="G1023" s="293"/>
      <c r="H1023" s="293"/>
      <c r="I1023" s="293"/>
      <c r="J1023" s="293"/>
      <c r="K1023" s="293"/>
      <c r="L1023" s="293"/>
      <c r="M1023" s="293"/>
      <c r="N1023" s="293">
        <f>N1022</f>
        <v>12</v>
      </c>
      <c r="O1023" s="293"/>
      <c r="P1023" s="293"/>
      <c r="Q1023" s="293"/>
      <c r="R1023" s="293"/>
      <c r="S1023" s="293"/>
      <c r="T1023" s="293"/>
      <c r="U1023" s="293"/>
      <c r="V1023" s="293"/>
      <c r="W1023" s="293"/>
      <c r="X1023" s="293"/>
      <c r="Y1023" s="402">
        <f>Y1022</f>
        <v>0</v>
      </c>
      <c r="Z1023" s="402">
        <f t="shared" ref="Z1023" si="1283">Z1022</f>
        <v>0</v>
      </c>
      <c r="AA1023" s="402">
        <f t="shared" ref="AA1023" si="1284">AA1022</f>
        <v>0</v>
      </c>
      <c r="AB1023" s="402">
        <f t="shared" ref="AB1023" si="1285">AB1022</f>
        <v>0</v>
      </c>
      <c r="AC1023" s="402">
        <f t="shared" ref="AC1023" si="1286">AC1022</f>
        <v>0</v>
      </c>
      <c r="AD1023" s="402">
        <f t="shared" ref="AD1023" si="1287">AD1022</f>
        <v>0</v>
      </c>
      <c r="AE1023" s="402">
        <f t="shared" ref="AE1023" si="1288">AE1022</f>
        <v>0</v>
      </c>
      <c r="AF1023" s="402">
        <f t="shared" ref="AF1023" si="1289">AF1022</f>
        <v>0</v>
      </c>
      <c r="AG1023" s="402">
        <f t="shared" ref="AG1023" si="1290">AG1022</f>
        <v>0</v>
      </c>
      <c r="AH1023" s="402">
        <f t="shared" ref="AH1023" si="1291">AH1022</f>
        <v>0</v>
      </c>
      <c r="AI1023" s="402">
        <f t="shared" ref="AI1023" si="1292">AI1022</f>
        <v>0</v>
      </c>
      <c r="AJ1023" s="402">
        <f t="shared" ref="AJ1023" si="1293">AJ1022</f>
        <v>0</v>
      </c>
      <c r="AK1023" s="402">
        <f t="shared" ref="AK1023" si="1294">AK1022</f>
        <v>0</v>
      </c>
      <c r="AL1023" s="402">
        <f t="shared" ref="AL1023" si="1295">AL1022</f>
        <v>0</v>
      </c>
      <c r="AM1023" s="304"/>
    </row>
    <row r="1024" spans="1:39" ht="16">
      <c r="A1024" s="523"/>
      <c r="B1024" s="419"/>
      <c r="C1024" s="289"/>
      <c r="D1024" s="289"/>
      <c r="E1024" s="289"/>
      <c r="F1024" s="289"/>
      <c r="G1024" s="289"/>
      <c r="H1024" s="289"/>
      <c r="I1024" s="289"/>
      <c r="J1024" s="289"/>
      <c r="K1024" s="289"/>
      <c r="L1024" s="289"/>
      <c r="M1024" s="289"/>
      <c r="N1024" s="289"/>
      <c r="O1024" s="289"/>
      <c r="P1024" s="289"/>
      <c r="Q1024" s="289"/>
      <c r="R1024" s="289"/>
      <c r="S1024" s="289"/>
      <c r="T1024" s="289"/>
      <c r="U1024" s="289"/>
      <c r="V1024" s="289"/>
      <c r="W1024" s="289"/>
      <c r="X1024" s="289"/>
      <c r="Y1024" s="403"/>
      <c r="Z1024" s="416"/>
      <c r="AA1024" s="416"/>
      <c r="AB1024" s="416"/>
      <c r="AC1024" s="416"/>
      <c r="AD1024" s="416"/>
      <c r="AE1024" s="416"/>
      <c r="AF1024" s="416"/>
      <c r="AG1024" s="416"/>
      <c r="AH1024" s="416"/>
      <c r="AI1024" s="416"/>
      <c r="AJ1024" s="416"/>
      <c r="AK1024" s="416"/>
      <c r="AL1024" s="416"/>
      <c r="AM1024" s="304"/>
    </row>
    <row r="1025" spans="1:39" ht="17">
      <c r="A1025" s="523">
        <v>38</v>
      </c>
      <c r="B1025" s="419" t="s">
        <v>122</v>
      </c>
      <c r="C1025" s="289" t="s">
        <v>17</v>
      </c>
      <c r="D1025" s="293"/>
      <c r="E1025" s="293"/>
      <c r="F1025" s="293"/>
      <c r="G1025" s="293"/>
      <c r="H1025" s="293"/>
      <c r="I1025" s="293"/>
      <c r="J1025" s="293"/>
      <c r="K1025" s="293"/>
      <c r="L1025" s="293"/>
      <c r="M1025" s="293"/>
      <c r="N1025" s="293">
        <v>12</v>
      </c>
      <c r="O1025" s="293"/>
      <c r="P1025" s="293"/>
      <c r="Q1025" s="293"/>
      <c r="R1025" s="293"/>
      <c r="S1025" s="293"/>
      <c r="T1025" s="293"/>
      <c r="U1025" s="293"/>
      <c r="V1025" s="293"/>
      <c r="W1025" s="293"/>
      <c r="X1025" s="293"/>
      <c r="Y1025" s="417"/>
      <c r="Z1025" s="406"/>
      <c r="AA1025" s="406"/>
      <c r="AB1025" s="406"/>
      <c r="AC1025" s="406"/>
      <c r="AD1025" s="406"/>
      <c r="AE1025" s="406"/>
      <c r="AF1025" s="406"/>
      <c r="AG1025" s="406"/>
      <c r="AH1025" s="406"/>
      <c r="AI1025" s="406"/>
      <c r="AJ1025" s="406"/>
      <c r="AK1025" s="406"/>
      <c r="AL1025" s="406"/>
      <c r="AM1025" s="294">
        <f>SUM(Y1025:AL1025)</f>
        <v>0</v>
      </c>
    </row>
    <row r="1026" spans="1:39" ht="16">
      <c r="A1026" s="523"/>
      <c r="B1026" s="292" t="s">
        <v>328</v>
      </c>
      <c r="C1026" s="289" t="s">
        <v>155</v>
      </c>
      <c r="D1026" s="293"/>
      <c r="E1026" s="293"/>
      <c r="F1026" s="293"/>
      <c r="G1026" s="293"/>
      <c r="H1026" s="293"/>
      <c r="I1026" s="293"/>
      <c r="J1026" s="293"/>
      <c r="K1026" s="293"/>
      <c r="L1026" s="293"/>
      <c r="M1026" s="293"/>
      <c r="N1026" s="293">
        <f>N1025</f>
        <v>12</v>
      </c>
      <c r="O1026" s="293"/>
      <c r="P1026" s="293"/>
      <c r="Q1026" s="293"/>
      <c r="R1026" s="293"/>
      <c r="S1026" s="293"/>
      <c r="T1026" s="293"/>
      <c r="U1026" s="293"/>
      <c r="V1026" s="293"/>
      <c r="W1026" s="293"/>
      <c r="X1026" s="293"/>
      <c r="Y1026" s="402">
        <f>Y1025</f>
        <v>0</v>
      </c>
      <c r="Z1026" s="402">
        <f t="shared" ref="Z1026" si="1296">Z1025</f>
        <v>0</v>
      </c>
      <c r="AA1026" s="402">
        <f t="shared" ref="AA1026" si="1297">AA1025</f>
        <v>0</v>
      </c>
      <c r="AB1026" s="402">
        <f t="shared" ref="AB1026" si="1298">AB1025</f>
        <v>0</v>
      </c>
      <c r="AC1026" s="402">
        <f t="shared" ref="AC1026" si="1299">AC1025</f>
        <v>0</v>
      </c>
      <c r="AD1026" s="402">
        <f t="shared" ref="AD1026" si="1300">AD1025</f>
        <v>0</v>
      </c>
      <c r="AE1026" s="402">
        <f t="shared" ref="AE1026" si="1301">AE1025</f>
        <v>0</v>
      </c>
      <c r="AF1026" s="402">
        <f t="shared" ref="AF1026" si="1302">AF1025</f>
        <v>0</v>
      </c>
      <c r="AG1026" s="402">
        <f t="shared" ref="AG1026" si="1303">AG1025</f>
        <v>0</v>
      </c>
      <c r="AH1026" s="402">
        <f t="shared" ref="AH1026" si="1304">AH1025</f>
        <v>0</v>
      </c>
      <c r="AI1026" s="402">
        <f t="shared" ref="AI1026" si="1305">AI1025</f>
        <v>0</v>
      </c>
      <c r="AJ1026" s="402">
        <f t="shared" ref="AJ1026" si="1306">AJ1025</f>
        <v>0</v>
      </c>
      <c r="AK1026" s="402">
        <f t="shared" ref="AK1026" si="1307">AK1025</f>
        <v>0</v>
      </c>
      <c r="AL1026" s="402">
        <f t="shared" ref="AL1026" si="1308">AL1025</f>
        <v>0</v>
      </c>
      <c r="AM1026" s="304"/>
    </row>
    <row r="1027" spans="1:39" ht="16">
      <c r="A1027" s="523"/>
      <c r="B1027" s="419"/>
      <c r="C1027" s="289"/>
      <c r="D1027" s="289"/>
      <c r="E1027" s="289"/>
      <c r="F1027" s="289"/>
      <c r="G1027" s="289"/>
      <c r="H1027" s="289"/>
      <c r="I1027" s="289"/>
      <c r="J1027" s="289"/>
      <c r="K1027" s="289"/>
      <c r="L1027" s="289"/>
      <c r="M1027" s="289"/>
      <c r="N1027" s="289"/>
      <c r="O1027" s="289"/>
      <c r="P1027" s="289"/>
      <c r="Q1027" s="289"/>
      <c r="R1027" s="289"/>
      <c r="S1027" s="289"/>
      <c r="T1027" s="289"/>
      <c r="U1027" s="289"/>
      <c r="V1027" s="289"/>
      <c r="W1027" s="289"/>
      <c r="X1027" s="289"/>
      <c r="Y1027" s="403"/>
      <c r="Z1027" s="416"/>
      <c r="AA1027" s="416"/>
      <c r="AB1027" s="416"/>
      <c r="AC1027" s="416"/>
      <c r="AD1027" s="416"/>
      <c r="AE1027" s="416"/>
      <c r="AF1027" s="416"/>
      <c r="AG1027" s="416"/>
      <c r="AH1027" s="416"/>
      <c r="AI1027" s="416"/>
      <c r="AJ1027" s="416"/>
      <c r="AK1027" s="416"/>
      <c r="AL1027" s="416"/>
      <c r="AM1027" s="304"/>
    </row>
    <row r="1028" spans="1:39" ht="34">
      <c r="A1028" s="523">
        <v>39</v>
      </c>
      <c r="B1028" s="419" t="s">
        <v>123</v>
      </c>
      <c r="C1028" s="289" t="s">
        <v>17</v>
      </c>
      <c r="D1028" s="293"/>
      <c r="E1028" s="293"/>
      <c r="F1028" s="293"/>
      <c r="G1028" s="293"/>
      <c r="H1028" s="293"/>
      <c r="I1028" s="293"/>
      <c r="J1028" s="293"/>
      <c r="K1028" s="293"/>
      <c r="L1028" s="293"/>
      <c r="M1028" s="293"/>
      <c r="N1028" s="293">
        <v>12</v>
      </c>
      <c r="O1028" s="293"/>
      <c r="P1028" s="293"/>
      <c r="Q1028" s="293"/>
      <c r="R1028" s="293"/>
      <c r="S1028" s="293"/>
      <c r="T1028" s="293"/>
      <c r="U1028" s="293"/>
      <c r="V1028" s="293"/>
      <c r="W1028" s="293"/>
      <c r="X1028" s="293"/>
      <c r="Y1028" s="417"/>
      <c r="Z1028" s="406"/>
      <c r="AA1028" s="406"/>
      <c r="AB1028" s="406"/>
      <c r="AC1028" s="406"/>
      <c r="AD1028" s="406"/>
      <c r="AE1028" s="406"/>
      <c r="AF1028" s="406"/>
      <c r="AG1028" s="406"/>
      <c r="AH1028" s="406"/>
      <c r="AI1028" s="406"/>
      <c r="AJ1028" s="406"/>
      <c r="AK1028" s="406"/>
      <c r="AL1028" s="406"/>
      <c r="AM1028" s="294">
        <f>SUM(Y1028:AL1028)</f>
        <v>0</v>
      </c>
    </row>
    <row r="1029" spans="1:39" ht="16">
      <c r="A1029" s="523"/>
      <c r="B1029" s="292" t="s">
        <v>328</v>
      </c>
      <c r="C1029" s="289" t="s">
        <v>155</v>
      </c>
      <c r="D1029" s="293"/>
      <c r="E1029" s="293"/>
      <c r="F1029" s="293"/>
      <c r="G1029" s="293"/>
      <c r="H1029" s="293"/>
      <c r="I1029" s="293"/>
      <c r="J1029" s="293"/>
      <c r="K1029" s="293"/>
      <c r="L1029" s="293"/>
      <c r="M1029" s="293"/>
      <c r="N1029" s="293">
        <f>N1028</f>
        <v>12</v>
      </c>
      <c r="O1029" s="293"/>
      <c r="P1029" s="293"/>
      <c r="Q1029" s="293"/>
      <c r="R1029" s="293"/>
      <c r="S1029" s="293"/>
      <c r="T1029" s="293"/>
      <c r="U1029" s="293"/>
      <c r="V1029" s="293"/>
      <c r="W1029" s="293"/>
      <c r="X1029" s="293"/>
      <c r="Y1029" s="402">
        <f>Y1028</f>
        <v>0</v>
      </c>
      <c r="Z1029" s="402">
        <f t="shared" ref="Z1029" si="1309">Z1028</f>
        <v>0</v>
      </c>
      <c r="AA1029" s="402">
        <f t="shared" ref="AA1029" si="1310">AA1028</f>
        <v>0</v>
      </c>
      <c r="AB1029" s="402">
        <f t="shared" ref="AB1029" si="1311">AB1028</f>
        <v>0</v>
      </c>
      <c r="AC1029" s="402">
        <f t="shared" ref="AC1029" si="1312">AC1028</f>
        <v>0</v>
      </c>
      <c r="AD1029" s="402">
        <f t="shared" ref="AD1029" si="1313">AD1028</f>
        <v>0</v>
      </c>
      <c r="AE1029" s="402">
        <f t="shared" ref="AE1029" si="1314">AE1028</f>
        <v>0</v>
      </c>
      <c r="AF1029" s="402">
        <f t="shared" ref="AF1029" si="1315">AF1028</f>
        <v>0</v>
      </c>
      <c r="AG1029" s="402">
        <f t="shared" ref="AG1029" si="1316">AG1028</f>
        <v>0</v>
      </c>
      <c r="AH1029" s="402">
        <f t="shared" ref="AH1029" si="1317">AH1028</f>
        <v>0</v>
      </c>
      <c r="AI1029" s="402">
        <f t="shared" ref="AI1029" si="1318">AI1028</f>
        <v>0</v>
      </c>
      <c r="AJ1029" s="402">
        <f t="shared" ref="AJ1029" si="1319">AJ1028</f>
        <v>0</v>
      </c>
      <c r="AK1029" s="402">
        <f t="shared" ref="AK1029" si="1320">AK1028</f>
        <v>0</v>
      </c>
      <c r="AL1029" s="402">
        <f t="shared" ref="AL1029" si="1321">AL1028</f>
        <v>0</v>
      </c>
      <c r="AM1029" s="304"/>
    </row>
    <row r="1030" spans="1:39" ht="16">
      <c r="A1030" s="523"/>
      <c r="B1030" s="419"/>
      <c r="C1030" s="289"/>
      <c r="D1030" s="289"/>
      <c r="E1030" s="289"/>
      <c r="F1030" s="289"/>
      <c r="G1030" s="289"/>
      <c r="H1030" s="289"/>
      <c r="I1030" s="289"/>
      <c r="J1030" s="289"/>
      <c r="K1030" s="289"/>
      <c r="L1030" s="289"/>
      <c r="M1030" s="289"/>
      <c r="N1030" s="289"/>
      <c r="O1030" s="289"/>
      <c r="P1030" s="289"/>
      <c r="Q1030" s="289"/>
      <c r="R1030" s="289"/>
      <c r="S1030" s="289"/>
      <c r="T1030" s="289"/>
      <c r="U1030" s="289"/>
      <c r="V1030" s="289"/>
      <c r="W1030" s="289"/>
      <c r="X1030" s="289"/>
      <c r="Y1030" s="403"/>
      <c r="Z1030" s="416"/>
      <c r="AA1030" s="416"/>
      <c r="AB1030" s="416"/>
      <c r="AC1030" s="416"/>
      <c r="AD1030" s="416"/>
      <c r="AE1030" s="416"/>
      <c r="AF1030" s="416"/>
      <c r="AG1030" s="416"/>
      <c r="AH1030" s="416"/>
      <c r="AI1030" s="416"/>
      <c r="AJ1030" s="416"/>
      <c r="AK1030" s="416"/>
      <c r="AL1030" s="416"/>
      <c r="AM1030" s="304"/>
    </row>
    <row r="1031" spans="1:39" ht="34">
      <c r="A1031" s="523">
        <v>40</v>
      </c>
      <c r="B1031" s="419" t="s">
        <v>124</v>
      </c>
      <c r="C1031" s="289" t="s">
        <v>17</v>
      </c>
      <c r="D1031" s="293"/>
      <c r="E1031" s="293"/>
      <c r="F1031" s="293"/>
      <c r="G1031" s="293"/>
      <c r="H1031" s="293"/>
      <c r="I1031" s="293"/>
      <c r="J1031" s="293"/>
      <c r="K1031" s="293"/>
      <c r="L1031" s="293"/>
      <c r="M1031" s="293"/>
      <c r="N1031" s="293">
        <v>12</v>
      </c>
      <c r="O1031" s="293"/>
      <c r="P1031" s="293"/>
      <c r="Q1031" s="293"/>
      <c r="R1031" s="293"/>
      <c r="S1031" s="293"/>
      <c r="T1031" s="293"/>
      <c r="U1031" s="293"/>
      <c r="V1031" s="293"/>
      <c r="W1031" s="293"/>
      <c r="X1031" s="293"/>
      <c r="Y1031" s="417"/>
      <c r="Z1031" s="406"/>
      <c r="AA1031" s="406"/>
      <c r="AB1031" s="406"/>
      <c r="AC1031" s="406"/>
      <c r="AD1031" s="406"/>
      <c r="AE1031" s="406"/>
      <c r="AF1031" s="406"/>
      <c r="AG1031" s="406"/>
      <c r="AH1031" s="406"/>
      <c r="AI1031" s="406"/>
      <c r="AJ1031" s="406"/>
      <c r="AK1031" s="406"/>
      <c r="AL1031" s="406"/>
      <c r="AM1031" s="294">
        <f>SUM(Y1031:AL1031)</f>
        <v>0</v>
      </c>
    </row>
    <row r="1032" spans="1:39" ht="16">
      <c r="A1032" s="523"/>
      <c r="B1032" s="292" t="s">
        <v>328</v>
      </c>
      <c r="C1032" s="289" t="s">
        <v>155</v>
      </c>
      <c r="D1032" s="293"/>
      <c r="E1032" s="293"/>
      <c r="F1032" s="293"/>
      <c r="G1032" s="293"/>
      <c r="H1032" s="293"/>
      <c r="I1032" s="293"/>
      <c r="J1032" s="293"/>
      <c r="K1032" s="293"/>
      <c r="L1032" s="293"/>
      <c r="M1032" s="293"/>
      <c r="N1032" s="293">
        <f>N1031</f>
        <v>12</v>
      </c>
      <c r="O1032" s="293"/>
      <c r="P1032" s="293"/>
      <c r="Q1032" s="293"/>
      <c r="R1032" s="293"/>
      <c r="S1032" s="293"/>
      <c r="T1032" s="293"/>
      <c r="U1032" s="293"/>
      <c r="V1032" s="293"/>
      <c r="W1032" s="293"/>
      <c r="X1032" s="293"/>
      <c r="Y1032" s="402">
        <f>Y1031</f>
        <v>0</v>
      </c>
      <c r="Z1032" s="402">
        <f t="shared" ref="Z1032" si="1322">Z1031</f>
        <v>0</v>
      </c>
      <c r="AA1032" s="402">
        <f t="shared" ref="AA1032" si="1323">AA1031</f>
        <v>0</v>
      </c>
      <c r="AB1032" s="402">
        <f t="shared" ref="AB1032" si="1324">AB1031</f>
        <v>0</v>
      </c>
      <c r="AC1032" s="402">
        <f t="shared" ref="AC1032" si="1325">AC1031</f>
        <v>0</v>
      </c>
      <c r="AD1032" s="402">
        <f t="shared" ref="AD1032" si="1326">AD1031</f>
        <v>0</v>
      </c>
      <c r="AE1032" s="402">
        <f t="shared" ref="AE1032" si="1327">AE1031</f>
        <v>0</v>
      </c>
      <c r="AF1032" s="402">
        <f t="shared" ref="AF1032" si="1328">AF1031</f>
        <v>0</v>
      </c>
      <c r="AG1032" s="402">
        <f t="shared" ref="AG1032" si="1329">AG1031</f>
        <v>0</v>
      </c>
      <c r="AH1032" s="402">
        <f t="shared" ref="AH1032" si="1330">AH1031</f>
        <v>0</v>
      </c>
      <c r="AI1032" s="402">
        <f t="shared" ref="AI1032" si="1331">AI1031</f>
        <v>0</v>
      </c>
      <c r="AJ1032" s="402">
        <f t="shared" ref="AJ1032" si="1332">AJ1031</f>
        <v>0</v>
      </c>
      <c r="AK1032" s="402">
        <f t="shared" ref="AK1032" si="1333">AK1031</f>
        <v>0</v>
      </c>
      <c r="AL1032" s="402">
        <f t="shared" ref="AL1032" si="1334">AL1031</f>
        <v>0</v>
      </c>
      <c r="AM1032" s="304"/>
    </row>
    <row r="1033" spans="1:39" ht="16">
      <c r="A1033" s="523"/>
      <c r="B1033" s="419"/>
      <c r="C1033" s="289"/>
      <c r="D1033" s="289"/>
      <c r="E1033" s="289"/>
      <c r="F1033" s="289"/>
      <c r="G1033" s="289"/>
      <c r="H1033" s="289"/>
      <c r="I1033" s="289"/>
      <c r="J1033" s="289"/>
      <c r="K1033" s="289"/>
      <c r="L1033" s="289"/>
      <c r="M1033" s="289"/>
      <c r="N1033" s="289"/>
      <c r="O1033" s="289"/>
      <c r="P1033" s="289"/>
      <c r="Q1033" s="289"/>
      <c r="R1033" s="289"/>
      <c r="S1033" s="289"/>
      <c r="T1033" s="289"/>
      <c r="U1033" s="289"/>
      <c r="V1033" s="289"/>
      <c r="W1033" s="289"/>
      <c r="X1033" s="289"/>
      <c r="Y1033" s="403"/>
      <c r="Z1033" s="416"/>
      <c r="AA1033" s="416"/>
      <c r="AB1033" s="416"/>
      <c r="AC1033" s="416"/>
      <c r="AD1033" s="416"/>
      <c r="AE1033" s="416"/>
      <c r="AF1033" s="416"/>
      <c r="AG1033" s="416"/>
      <c r="AH1033" s="416"/>
      <c r="AI1033" s="416"/>
      <c r="AJ1033" s="416"/>
      <c r="AK1033" s="416"/>
      <c r="AL1033" s="416"/>
      <c r="AM1033" s="304"/>
    </row>
    <row r="1034" spans="1:39" ht="34">
      <c r="A1034" s="523">
        <v>41</v>
      </c>
      <c r="B1034" s="419" t="s">
        <v>125</v>
      </c>
      <c r="C1034" s="289" t="s">
        <v>17</v>
      </c>
      <c r="D1034" s="293"/>
      <c r="E1034" s="293"/>
      <c r="F1034" s="293"/>
      <c r="G1034" s="293"/>
      <c r="H1034" s="293"/>
      <c r="I1034" s="293"/>
      <c r="J1034" s="293"/>
      <c r="K1034" s="293"/>
      <c r="L1034" s="293"/>
      <c r="M1034" s="293"/>
      <c r="N1034" s="293">
        <v>12</v>
      </c>
      <c r="O1034" s="293"/>
      <c r="P1034" s="293"/>
      <c r="Q1034" s="293"/>
      <c r="R1034" s="293"/>
      <c r="S1034" s="293"/>
      <c r="T1034" s="293"/>
      <c r="U1034" s="293"/>
      <c r="V1034" s="293"/>
      <c r="W1034" s="293"/>
      <c r="X1034" s="293"/>
      <c r="Y1034" s="417"/>
      <c r="Z1034" s="406"/>
      <c r="AA1034" s="406"/>
      <c r="AB1034" s="406"/>
      <c r="AC1034" s="406"/>
      <c r="AD1034" s="406"/>
      <c r="AE1034" s="406"/>
      <c r="AF1034" s="406"/>
      <c r="AG1034" s="406"/>
      <c r="AH1034" s="406"/>
      <c r="AI1034" s="406"/>
      <c r="AJ1034" s="406"/>
      <c r="AK1034" s="406"/>
      <c r="AL1034" s="406"/>
      <c r="AM1034" s="294">
        <f>SUM(Y1034:AL1034)</f>
        <v>0</v>
      </c>
    </row>
    <row r="1035" spans="1:39" ht="16">
      <c r="A1035" s="523"/>
      <c r="B1035" s="292" t="s">
        <v>328</v>
      </c>
      <c r="C1035" s="289" t="s">
        <v>155</v>
      </c>
      <c r="D1035" s="293"/>
      <c r="E1035" s="293"/>
      <c r="F1035" s="293"/>
      <c r="G1035" s="293"/>
      <c r="H1035" s="293"/>
      <c r="I1035" s="293"/>
      <c r="J1035" s="293"/>
      <c r="K1035" s="293"/>
      <c r="L1035" s="293"/>
      <c r="M1035" s="293"/>
      <c r="N1035" s="293">
        <f>N1034</f>
        <v>12</v>
      </c>
      <c r="O1035" s="293"/>
      <c r="P1035" s="293"/>
      <c r="Q1035" s="293"/>
      <c r="R1035" s="293"/>
      <c r="S1035" s="293"/>
      <c r="T1035" s="293"/>
      <c r="U1035" s="293"/>
      <c r="V1035" s="293"/>
      <c r="W1035" s="293"/>
      <c r="X1035" s="293"/>
      <c r="Y1035" s="402">
        <f>Y1034</f>
        <v>0</v>
      </c>
      <c r="Z1035" s="402">
        <f t="shared" ref="Z1035" si="1335">Z1034</f>
        <v>0</v>
      </c>
      <c r="AA1035" s="402">
        <f t="shared" ref="AA1035" si="1336">AA1034</f>
        <v>0</v>
      </c>
      <c r="AB1035" s="402">
        <f t="shared" ref="AB1035" si="1337">AB1034</f>
        <v>0</v>
      </c>
      <c r="AC1035" s="402">
        <f t="shared" ref="AC1035" si="1338">AC1034</f>
        <v>0</v>
      </c>
      <c r="AD1035" s="402">
        <f t="shared" ref="AD1035" si="1339">AD1034</f>
        <v>0</v>
      </c>
      <c r="AE1035" s="402">
        <f t="shared" ref="AE1035" si="1340">AE1034</f>
        <v>0</v>
      </c>
      <c r="AF1035" s="402">
        <f t="shared" ref="AF1035" si="1341">AF1034</f>
        <v>0</v>
      </c>
      <c r="AG1035" s="402">
        <f t="shared" ref="AG1035" si="1342">AG1034</f>
        <v>0</v>
      </c>
      <c r="AH1035" s="402">
        <f t="shared" ref="AH1035" si="1343">AH1034</f>
        <v>0</v>
      </c>
      <c r="AI1035" s="402">
        <f t="shared" ref="AI1035" si="1344">AI1034</f>
        <v>0</v>
      </c>
      <c r="AJ1035" s="402">
        <f t="shared" ref="AJ1035" si="1345">AJ1034</f>
        <v>0</v>
      </c>
      <c r="AK1035" s="402">
        <f t="shared" ref="AK1035" si="1346">AK1034</f>
        <v>0</v>
      </c>
      <c r="AL1035" s="402">
        <f t="shared" ref="AL1035" si="1347">AL1034</f>
        <v>0</v>
      </c>
      <c r="AM1035" s="304"/>
    </row>
    <row r="1036" spans="1:39" ht="16">
      <c r="A1036" s="523"/>
      <c r="B1036" s="419"/>
      <c r="C1036" s="289"/>
      <c r="D1036" s="289"/>
      <c r="E1036" s="289"/>
      <c r="F1036" s="289"/>
      <c r="G1036" s="289"/>
      <c r="H1036" s="289"/>
      <c r="I1036" s="289"/>
      <c r="J1036" s="289"/>
      <c r="K1036" s="289"/>
      <c r="L1036" s="289"/>
      <c r="M1036" s="289"/>
      <c r="N1036" s="289"/>
      <c r="O1036" s="289"/>
      <c r="P1036" s="289"/>
      <c r="Q1036" s="289"/>
      <c r="R1036" s="289"/>
      <c r="S1036" s="289"/>
      <c r="T1036" s="289"/>
      <c r="U1036" s="289"/>
      <c r="V1036" s="289"/>
      <c r="W1036" s="289"/>
      <c r="X1036" s="289"/>
      <c r="Y1036" s="403"/>
      <c r="Z1036" s="416"/>
      <c r="AA1036" s="416"/>
      <c r="AB1036" s="416"/>
      <c r="AC1036" s="416"/>
      <c r="AD1036" s="416"/>
      <c r="AE1036" s="416"/>
      <c r="AF1036" s="416"/>
      <c r="AG1036" s="416"/>
      <c r="AH1036" s="416"/>
      <c r="AI1036" s="416"/>
      <c r="AJ1036" s="416"/>
      <c r="AK1036" s="416"/>
      <c r="AL1036" s="416"/>
      <c r="AM1036" s="304"/>
    </row>
    <row r="1037" spans="1:39" ht="18.75" customHeight="1">
      <c r="A1037" s="523">
        <v>42</v>
      </c>
      <c r="B1037" s="419" t="s">
        <v>126</v>
      </c>
      <c r="C1037" s="289" t="s">
        <v>17</v>
      </c>
      <c r="D1037" s="293"/>
      <c r="E1037" s="293"/>
      <c r="F1037" s="293"/>
      <c r="G1037" s="293"/>
      <c r="H1037" s="293"/>
      <c r="I1037" s="293"/>
      <c r="J1037" s="293"/>
      <c r="K1037" s="293"/>
      <c r="L1037" s="293"/>
      <c r="M1037" s="293"/>
      <c r="N1037" s="289"/>
      <c r="O1037" s="293"/>
      <c r="P1037" s="293"/>
      <c r="Q1037" s="293"/>
      <c r="R1037" s="293"/>
      <c r="S1037" s="293"/>
      <c r="T1037" s="293"/>
      <c r="U1037" s="293"/>
      <c r="V1037" s="293"/>
      <c r="W1037" s="293"/>
      <c r="X1037" s="293"/>
      <c r="Y1037" s="417"/>
      <c r="Z1037" s="406"/>
      <c r="AA1037" s="406"/>
      <c r="AB1037" s="406"/>
      <c r="AC1037" s="406"/>
      <c r="AD1037" s="406"/>
      <c r="AE1037" s="406"/>
      <c r="AF1037" s="406"/>
      <c r="AG1037" s="406"/>
      <c r="AH1037" s="406"/>
      <c r="AI1037" s="406"/>
      <c r="AJ1037" s="406"/>
      <c r="AK1037" s="406"/>
      <c r="AL1037" s="406"/>
      <c r="AM1037" s="294">
        <f>SUM(Y1037:AL1037)</f>
        <v>0</v>
      </c>
    </row>
    <row r="1038" spans="1:39" ht="16" collapsed="1">
      <c r="A1038" s="523"/>
      <c r="B1038" s="292" t="s">
        <v>328</v>
      </c>
      <c r="C1038" s="289" t="s">
        <v>155</v>
      </c>
      <c r="D1038" s="293"/>
      <c r="E1038" s="293"/>
      <c r="F1038" s="293"/>
      <c r="G1038" s="293"/>
      <c r="H1038" s="293"/>
      <c r="I1038" s="293"/>
      <c r="J1038" s="293"/>
      <c r="K1038" s="293"/>
      <c r="L1038" s="293"/>
      <c r="M1038" s="293"/>
      <c r="N1038" s="459"/>
      <c r="O1038" s="293"/>
      <c r="P1038" s="293"/>
      <c r="Q1038" s="293"/>
      <c r="R1038" s="293"/>
      <c r="S1038" s="293"/>
      <c r="T1038" s="293"/>
      <c r="U1038" s="293"/>
      <c r="V1038" s="293"/>
      <c r="W1038" s="293"/>
      <c r="X1038" s="293"/>
      <c r="Y1038" s="402">
        <f>Y1037</f>
        <v>0</v>
      </c>
      <c r="Z1038" s="402">
        <f t="shared" ref="Z1038" si="1348">Z1037</f>
        <v>0</v>
      </c>
      <c r="AA1038" s="402">
        <f t="shared" ref="AA1038" si="1349">AA1037</f>
        <v>0</v>
      </c>
      <c r="AB1038" s="402">
        <f t="shared" ref="AB1038" si="1350">AB1037</f>
        <v>0</v>
      </c>
      <c r="AC1038" s="402">
        <f t="shared" ref="AC1038" si="1351">AC1037</f>
        <v>0</v>
      </c>
      <c r="AD1038" s="402">
        <f t="shared" ref="AD1038" si="1352">AD1037</f>
        <v>0</v>
      </c>
      <c r="AE1038" s="402">
        <f t="shared" ref="AE1038" si="1353">AE1037</f>
        <v>0</v>
      </c>
      <c r="AF1038" s="402">
        <f t="shared" ref="AF1038" si="1354">AF1037</f>
        <v>0</v>
      </c>
      <c r="AG1038" s="402">
        <f t="shared" ref="AG1038" si="1355">AG1037</f>
        <v>0</v>
      </c>
      <c r="AH1038" s="402">
        <f t="shared" ref="AH1038" si="1356">AH1037</f>
        <v>0</v>
      </c>
      <c r="AI1038" s="402">
        <f t="shared" ref="AI1038" si="1357">AI1037</f>
        <v>0</v>
      </c>
      <c r="AJ1038" s="402">
        <f t="shared" ref="AJ1038" si="1358">AJ1037</f>
        <v>0</v>
      </c>
      <c r="AK1038" s="402">
        <f t="shared" ref="AK1038" si="1359">AK1037</f>
        <v>0</v>
      </c>
      <c r="AL1038" s="402">
        <f t="shared" ref="AL1038" si="1360">AL1037</f>
        <v>0</v>
      </c>
      <c r="AM1038" s="304"/>
    </row>
    <row r="1039" spans="1:39" ht="16">
      <c r="A1039" s="523"/>
      <c r="B1039" s="419"/>
      <c r="C1039" s="289"/>
      <c r="D1039" s="289"/>
      <c r="E1039" s="289"/>
      <c r="F1039" s="289"/>
      <c r="G1039" s="289"/>
      <c r="H1039" s="289"/>
      <c r="I1039" s="289"/>
      <c r="J1039" s="289"/>
      <c r="K1039" s="289"/>
      <c r="L1039" s="289"/>
      <c r="M1039" s="289"/>
      <c r="N1039" s="289"/>
      <c r="O1039" s="289"/>
      <c r="P1039" s="289"/>
      <c r="Q1039" s="289"/>
      <c r="R1039" s="289"/>
      <c r="S1039" s="289"/>
      <c r="T1039" s="289"/>
      <c r="U1039" s="289"/>
      <c r="V1039" s="289"/>
      <c r="W1039" s="289"/>
      <c r="X1039" s="289"/>
      <c r="Y1039" s="403"/>
      <c r="Z1039" s="416"/>
      <c r="AA1039" s="416"/>
      <c r="AB1039" s="416"/>
      <c r="AC1039" s="416"/>
      <c r="AD1039" s="416"/>
      <c r="AE1039" s="416"/>
      <c r="AF1039" s="416"/>
      <c r="AG1039" s="416"/>
      <c r="AH1039" s="416"/>
      <c r="AI1039" s="416"/>
      <c r="AJ1039" s="416"/>
      <c r="AK1039" s="416"/>
      <c r="AL1039" s="416"/>
      <c r="AM1039" s="304"/>
    </row>
    <row r="1040" spans="1:39" ht="17">
      <c r="A1040" s="523">
        <v>43</v>
      </c>
      <c r="B1040" s="419" t="s">
        <v>127</v>
      </c>
      <c r="C1040" s="289" t="s">
        <v>17</v>
      </c>
      <c r="D1040" s="293"/>
      <c r="E1040" s="293"/>
      <c r="F1040" s="293"/>
      <c r="G1040" s="293"/>
      <c r="H1040" s="293"/>
      <c r="I1040" s="293"/>
      <c r="J1040" s="293"/>
      <c r="K1040" s="293"/>
      <c r="L1040" s="293"/>
      <c r="M1040" s="293"/>
      <c r="N1040" s="293">
        <v>12</v>
      </c>
      <c r="O1040" s="293"/>
      <c r="P1040" s="293"/>
      <c r="Q1040" s="293"/>
      <c r="R1040" s="293"/>
      <c r="S1040" s="293"/>
      <c r="T1040" s="293"/>
      <c r="U1040" s="293"/>
      <c r="V1040" s="293"/>
      <c r="W1040" s="293"/>
      <c r="X1040" s="293"/>
      <c r="Y1040" s="417"/>
      <c r="Z1040" s="406"/>
      <c r="AA1040" s="406"/>
      <c r="AB1040" s="406"/>
      <c r="AC1040" s="406"/>
      <c r="AD1040" s="406"/>
      <c r="AE1040" s="406"/>
      <c r="AF1040" s="406"/>
      <c r="AG1040" s="406"/>
      <c r="AH1040" s="406"/>
      <c r="AI1040" s="406"/>
      <c r="AJ1040" s="406"/>
      <c r="AK1040" s="406"/>
      <c r="AL1040" s="406"/>
      <c r="AM1040" s="294">
        <f>SUM(Y1040:AL1040)</f>
        <v>0</v>
      </c>
    </row>
    <row r="1041" spans="1:39" ht="39.75" customHeight="1">
      <c r="A1041" s="523"/>
      <c r="B1041" s="292" t="s">
        <v>328</v>
      </c>
      <c r="C1041" s="289" t="s">
        <v>155</v>
      </c>
      <c r="D1041" s="293"/>
      <c r="E1041" s="293"/>
      <c r="F1041" s="293"/>
      <c r="G1041" s="293"/>
      <c r="H1041" s="293"/>
      <c r="I1041" s="293"/>
      <c r="J1041" s="293"/>
      <c r="K1041" s="293"/>
      <c r="L1041" s="293"/>
      <c r="M1041" s="293"/>
      <c r="N1041" s="293">
        <f>N1040</f>
        <v>12</v>
      </c>
      <c r="O1041" s="293"/>
      <c r="P1041" s="293"/>
      <c r="Q1041" s="293"/>
      <c r="R1041" s="293"/>
      <c r="S1041" s="293"/>
      <c r="T1041" s="293"/>
      <c r="U1041" s="293"/>
      <c r="V1041" s="293"/>
      <c r="W1041" s="293"/>
      <c r="X1041" s="293"/>
      <c r="Y1041" s="402">
        <f>Y1040</f>
        <v>0</v>
      </c>
      <c r="Z1041" s="402">
        <f t="shared" ref="Z1041" si="1361">Z1040</f>
        <v>0</v>
      </c>
      <c r="AA1041" s="402">
        <f t="shared" ref="AA1041" si="1362">AA1040</f>
        <v>0</v>
      </c>
      <c r="AB1041" s="402">
        <f t="shared" ref="AB1041" si="1363">AB1040</f>
        <v>0</v>
      </c>
      <c r="AC1041" s="402">
        <f t="shared" ref="AC1041" si="1364">AC1040</f>
        <v>0</v>
      </c>
      <c r="AD1041" s="402">
        <f t="shared" ref="AD1041" si="1365">AD1040</f>
        <v>0</v>
      </c>
      <c r="AE1041" s="402">
        <f t="shared" ref="AE1041" si="1366">AE1040</f>
        <v>0</v>
      </c>
      <c r="AF1041" s="402">
        <f t="shared" ref="AF1041" si="1367">AF1040</f>
        <v>0</v>
      </c>
      <c r="AG1041" s="402">
        <f t="shared" ref="AG1041" si="1368">AG1040</f>
        <v>0</v>
      </c>
      <c r="AH1041" s="402">
        <f t="shared" ref="AH1041" si="1369">AH1040</f>
        <v>0</v>
      </c>
      <c r="AI1041" s="402">
        <f t="shared" ref="AI1041" si="1370">AI1040</f>
        <v>0</v>
      </c>
      <c r="AJ1041" s="402">
        <f t="shared" ref="AJ1041" si="1371">AJ1040</f>
        <v>0</v>
      </c>
      <c r="AK1041" s="402">
        <f t="shared" ref="AK1041" si="1372">AK1040</f>
        <v>0</v>
      </c>
      <c r="AL1041" s="402">
        <f t="shared" ref="AL1041" si="1373">AL1040</f>
        <v>0</v>
      </c>
      <c r="AM1041" s="304"/>
    </row>
    <row r="1042" spans="1:39" ht="65.25" customHeight="1">
      <c r="A1042" s="523"/>
      <c r="B1042" s="419"/>
      <c r="C1042" s="289"/>
      <c r="D1042" s="289"/>
      <c r="E1042" s="289"/>
      <c r="F1042" s="289"/>
      <c r="G1042" s="289"/>
      <c r="H1042" s="289"/>
      <c r="I1042" s="289"/>
      <c r="J1042" s="289"/>
      <c r="K1042" s="289"/>
      <c r="L1042" s="289"/>
      <c r="M1042" s="289"/>
      <c r="N1042" s="289"/>
      <c r="O1042" s="289"/>
      <c r="P1042" s="289"/>
      <c r="Q1042" s="289"/>
      <c r="R1042" s="289"/>
      <c r="S1042" s="289"/>
      <c r="T1042" s="289"/>
      <c r="U1042" s="289"/>
      <c r="V1042" s="289"/>
      <c r="W1042" s="289"/>
      <c r="X1042" s="289"/>
      <c r="Y1042" s="403"/>
      <c r="Z1042" s="416"/>
      <c r="AA1042" s="416"/>
      <c r="AB1042" s="416"/>
      <c r="AC1042" s="416"/>
      <c r="AD1042" s="416"/>
      <c r="AE1042" s="416"/>
      <c r="AF1042" s="416"/>
      <c r="AG1042" s="416"/>
      <c r="AH1042" s="416"/>
      <c r="AI1042" s="416"/>
      <c r="AJ1042" s="416"/>
      <c r="AK1042" s="416"/>
      <c r="AL1042" s="416"/>
      <c r="AM1042" s="304"/>
    </row>
    <row r="1043" spans="1:39" ht="15" customHeight="1">
      <c r="A1043" s="523">
        <v>44</v>
      </c>
      <c r="B1043" s="419" t="s">
        <v>128</v>
      </c>
      <c r="C1043" s="289" t="s">
        <v>17</v>
      </c>
      <c r="D1043" s="293"/>
      <c r="E1043" s="293"/>
      <c r="F1043" s="293"/>
      <c r="G1043" s="293"/>
      <c r="H1043" s="293"/>
      <c r="I1043" s="293"/>
      <c r="J1043" s="293"/>
      <c r="K1043" s="293"/>
      <c r="L1043" s="293"/>
      <c r="M1043" s="293"/>
      <c r="N1043" s="293">
        <v>12</v>
      </c>
      <c r="O1043" s="293"/>
      <c r="P1043" s="293"/>
      <c r="Q1043" s="293"/>
      <c r="R1043" s="293"/>
      <c r="S1043" s="293"/>
      <c r="T1043" s="293"/>
      <c r="U1043" s="293"/>
      <c r="V1043" s="293"/>
      <c r="W1043" s="293"/>
      <c r="X1043" s="293"/>
      <c r="Y1043" s="417"/>
      <c r="Z1043" s="406"/>
      <c r="AA1043" s="406"/>
      <c r="AB1043" s="406"/>
      <c r="AC1043" s="406"/>
      <c r="AD1043" s="406"/>
      <c r="AE1043" s="406"/>
      <c r="AF1043" s="406"/>
      <c r="AG1043" s="406"/>
      <c r="AH1043" s="406"/>
      <c r="AI1043" s="406"/>
      <c r="AJ1043" s="406"/>
      <c r="AK1043" s="406"/>
      <c r="AL1043" s="406"/>
      <c r="AM1043" s="294">
        <f>SUM(Y1043:AL1043)</f>
        <v>0</v>
      </c>
    </row>
    <row r="1044" spans="1:39" ht="15" customHeight="1" outlineLevel="1">
      <c r="A1044" s="523"/>
      <c r="B1044" s="292" t="s">
        <v>328</v>
      </c>
      <c r="C1044" s="289" t="s">
        <v>155</v>
      </c>
      <c r="D1044" s="293"/>
      <c r="E1044" s="293"/>
      <c r="F1044" s="293"/>
      <c r="G1044" s="293"/>
      <c r="H1044" s="293"/>
      <c r="I1044" s="293"/>
      <c r="J1044" s="293"/>
      <c r="K1044" s="293"/>
      <c r="L1044" s="293"/>
      <c r="M1044" s="293"/>
      <c r="N1044" s="293">
        <f>N1043</f>
        <v>12</v>
      </c>
      <c r="O1044" s="293"/>
      <c r="P1044" s="293"/>
      <c r="Q1044" s="293"/>
      <c r="R1044" s="293"/>
      <c r="S1044" s="293"/>
      <c r="T1044" s="293"/>
      <c r="U1044" s="293"/>
      <c r="V1044" s="293"/>
      <c r="W1044" s="293"/>
      <c r="X1044" s="293"/>
      <c r="Y1044" s="402">
        <f>Y1043</f>
        <v>0</v>
      </c>
      <c r="Z1044" s="402">
        <f t="shared" ref="Z1044" si="1374">Z1043</f>
        <v>0</v>
      </c>
      <c r="AA1044" s="402">
        <f t="shared" ref="AA1044" si="1375">AA1043</f>
        <v>0</v>
      </c>
      <c r="AB1044" s="402">
        <f t="shared" ref="AB1044" si="1376">AB1043</f>
        <v>0</v>
      </c>
      <c r="AC1044" s="402">
        <f t="shared" ref="AC1044" si="1377">AC1043</f>
        <v>0</v>
      </c>
      <c r="AD1044" s="402">
        <f t="shared" ref="AD1044" si="1378">AD1043</f>
        <v>0</v>
      </c>
      <c r="AE1044" s="402">
        <f t="shared" ref="AE1044" si="1379">AE1043</f>
        <v>0</v>
      </c>
      <c r="AF1044" s="402">
        <f t="shared" ref="AF1044" si="1380">AF1043</f>
        <v>0</v>
      </c>
      <c r="AG1044" s="402">
        <f t="shared" ref="AG1044" si="1381">AG1043</f>
        <v>0</v>
      </c>
      <c r="AH1044" s="402">
        <f t="shared" ref="AH1044" si="1382">AH1043</f>
        <v>0</v>
      </c>
      <c r="AI1044" s="402">
        <f t="shared" ref="AI1044" si="1383">AI1043</f>
        <v>0</v>
      </c>
      <c r="AJ1044" s="402">
        <f t="shared" ref="AJ1044" si="1384">AJ1043</f>
        <v>0</v>
      </c>
      <c r="AK1044" s="402">
        <f t="shared" ref="AK1044" si="1385">AK1043</f>
        <v>0</v>
      </c>
      <c r="AL1044" s="402">
        <f t="shared" ref="AL1044" si="1386">AL1043</f>
        <v>0</v>
      </c>
      <c r="AM1044" s="304"/>
    </row>
    <row r="1045" spans="1:39" ht="15" customHeight="1" outlineLevel="1">
      <c r="A1045" s="523"/>
      <c r="B1045" s="419"/>
      <c r="C1045" s="289"/>
      <c r="D1045" s="289"/>
      <c r="E1045" s="289"/>
      <c r="F1045" s="289"/>
      <c r="G1045" s="289"/>
      <c r="H1045" s="289"/>
      <c r="I1045" s="289"/>
      <c r="J1045" s="289"/>
      <c r="K1045" s="289"/>
      <c r="L1045" s="289"/>
      <c r="M1045" s="289"/>
      <c r="N1045" s="289"/>
      <c r="O1045" s="289"/>
      <c r="P1045" s="289"/>
      <c r="Q1045" s="289"/>
      <c r="R1045" s="289"/>
      <c r="S1045" s="289"/>
      <c r="T1045" s="289"/>
      <c r="U1045" s="289"/>
      <c r="V1045" s="289"/>
      <c r="W1045" s="289"/>
      <c r="X1045" s="289"/>
      <c r="Y1045" s="403"/>
      <c r="Z1045" s="416"/>
      <c r="AA1045" s="416"/>
      <c r="AB1045" s="416"/>
      <c r="AC1045" s="416"/>
      <c r="AD1045" s="416"/>
      <c r="AE1045" s="416"/>
      <c r="AF1045" s="416"/>
      <c r="AG1045" s="416"/>
      <c r="AH1045" s="416"/>
      <c r="AI1045" s="416"/>
      <c r="AJ1045" s="416"/>
      <c r="AK1045" s="416"/>
      <c r="AL1045" s="416"/>
      <c r="AM1045" s="304"/>
    </row>
    <row r="1046" spans="1:39" ht="15" customHeight="1" outlineLevel="1">
      <c r="A1046" s="523">
        <v>45</v>
      </c>
      <c r="B1046" s="419" t="s">
        <v>129</v>
      </c>
      <c r="C1046" s="289" t="s">
        <v>17</v>
      </c>
      <c r="D1046" s="293"/>
      <c r="E1046" s="293"/>
      <c r="F1046" s="293"/>
      <c r="G1046" s="293"/>
      <c r="H1046" s="293"/>
      <c r="I1046" s="293"/>
      <c r="J1046" s="293"/>
      <c r="K1046" s="293"/>
      <c r="L1046" s="293"/>
      <c r="M1046" s="293"/>
      <c r="N1046" s="293">
        <v>12</v>
      </c>
      <c r="O1046" s="293"/>
      <c r="P1046" s="293"/>
      <c r="Q1046" s="293"/>
      <c r="R1046" s="293"/>
      <c r="S1046" s="293"/>
      <c r="T1046" s="293"/>
      <c r="U1046" s="293"/>
      <c r="V1046" s="293"/>
      <c r="W1046" s="293"/>
      <c r="X1046" s="293"/>
      <c r="Y1046" s="417"/>
      <c r="Z1046" s="406"/>
      <c r="AA1046" s="406"/>
      <c r="AB1046" s="406"/>
      <c r="AC1046" s="406"/>
      <c r="AD1046" s="406"/>
      <c r="AE1046" s="406"/>
      <c r="AF1046" s="406"/>
      <c r="AG1046" s="406"/>
      <c r="AH1046" s="406"/>
      <c r="AI1046" s="406"/>
      <c r="AJ1046" s="406"/>
      <c r="AK1046" s="406"/>
      <c r="AL1046" s="406"/>
      <c r="AM1046" s="294">
        <f>SUM(Y1046:AL1046)</f>
        <v>0</v>
      </c>
    </row>
    <row r="1047" spans="1:39" ht="15" customHeight="1" outlineLevel="1">
      <c r="A1047" s="523"/>
      <c r="B1047" s="292" t="s">
        <v>328</v>
      </c>
      <c r="C1047" s="289" t="s">
        <v>155</v>
      </c>
      <c r="D1047" s="293"/>
      <c r="E1047" s="293"/>
      <c r="F1047" s="293"/>
      <c r="G1047" s="293"/>
      <c r="H1047" s="293"/>
      <c r="I1047" s="293"/>
      <c r="J1047" s="293"/>
      <c r="K1047" s="293"/>
      <c r="L1047" s="293"/>
      <c r="M1047" s="293"/>
      <c r="N1047" s="293">
        <f>N1046</f>
        <v>12</v>
      </c>
      <c r="O1047" s="293"/>
      <c r="P1047" s="293"/>
      <c r="Q1047" s="293"/>
      <c r="R1047" s="293"/>
      <c r="S1047" s="293"/>
      <c r="T1047" s="293"/>
      <c r="U1047" s="293"/>
      <c r="V1047" s="293"/>
      <c r="W1047" s="293"/>
      <c r="X1047" s="293"/>
      <c r="Y1047" s="402">
        <f>Y1046</f>
        <v>0</v>
      </c>
      <c r="Z1047" s="402">
        <f t="shared" ref="Z1047" si="1387">Z1046</f>
        <v>0</v>
      </c>
      <c r="AA1047" s="402">
        <f t="shared" ref="AA1047" si="1388">AA1046</f>
        <v>0</v>
      </c>
      <c r="AB1047" s="402">
        <f t="shared" ref="AB1047" si="1389">AB1046</f>
        <v>0</v>
      </c>
      <c r="AC1047" s="402">
        <f t="shared" ref="AC1047" si="1390">AC1046</f>
        <v>0</v>
      </c>
      <c r="AD1047" s="402">
        <f t="shared" ref="AD1047" si="1391">AD1046</f>
        <v>0</v>
      </c>
      <c r="AE1047" s="402">
        <f t="shared" ref="AE1047" si="1392">AE1046</f>
        <v>0</v>
      </c>
      <c r="AF1047" s="402">
        <f t="shared" ref="AF1047" si="1393">AF1046</f>
        <v>0</v>
      </c>
      <c r="AG1047" s="402">
        <f t="shared" ref="AG1047" si="1394">AG1046</f>
        <v>0</v>
      </c>
      <c r="AH1047" s="402">
        <f t="shared" ref="AH1047" si="1395">AH1046</f>
        <v>0</v>
      </c>
      <c r="AI1047" s="402">
        <f t="shared" ref="AI1047" si="1396">AI1046</f>
        <v>0</v>
      </c>
      <c r="AJ1047" s="402">
        <f t="shared" ref="AJ1047" si="1397">AJ1046</f>
        <v>0</v>
      </c>
      <c r="AK1047" s="402">
        <f t="shared" ref="AK1047" si="1398">AK1046</f>
        <v>0</v>
      </c>
      <c r="AL1047" s="402">
        <f t="shared" ref="AL1047" si="1399">AL1046</f>
        <v>0</v>
      </c>
      <c r="AM1047" s="304"/>
    </row>
    <row r="1048" spans="1:39" ht="15" customHeight="1" outlineLevel="1">
      <c r="A1048" s="523"/>
      <c r="B1048" s="419"/>
      <c r="C1048" s="289"/>
      <c r="D1048" s="289"/>
      <c r="E1048" s="289"/>
      <c r="F1048" s="289"/>
      <c r="G1048" s="289"/>
      <c r="H1048" s="289"/>
      <c r="I1048" s="289"/>
      <c r="J1048" s="289"/>
      <c r="K1048" s="289"/>
      <c r="L1048" s="289"/>
      <c r="M1048" s="289"/>
      <c r="N1048" s="289"/>
      <c r="O1048" s="289"/>
      <c r="P1048" s="289"/>
      <c r="Q1048" s="289"/>
      <c r="R1048" s="289"/>
      <c r="S1048" s="289"/>
      <c r="T1048" s="289"/>
      <c r="U1048" s="289"/>
      <c r="V1048" s="289"/>
      <c r="W1048" s="289"/>
      <c r="X1048" s="289"/>
      <c r="Y1048" s="403"/>
      <c r="Z1048" s="416"/>
      <c r="AA1048" s="416"/>
      <c r="AB1048" s="416"/>
      <c r="AC1048" s="416"/>
      <c r="AD1048" s="416"/>
      <c r="AE1048" s="416"/>
      <c r="AF1048" s="416"/>
      <c r="AG1048" s="416"/>
      <c r="AH1048" s="416"/>
      <c r="AI1048" s="416"/>
      <c r="AJ1048" s="416"/>
      <c r="AK1048" s="416"/>
      <c r="AL1048" s="416"/>
      <c r="AM1048" s="304"/>
    </row>
    <row r="1049" spans="1:39" ht="15" customHeight="1" outlineLevel="1">
      <c r="A1049" s="523">
        <v>46</v>
      </c>
      <c r="B1049" s="419" t="s">
        <v>130</v>
      </c>
      <c r="C1049" s="289" t="s">
        <v>17</v>
      </c>
      <c r="D1049" s="293"/>
      <c r="E1049" s="293"/>
      <c r="F1049" s="293"/>
      <c r="G1049" s="293"/>
      <c r="H1049" s="293"/>
      <c r="I1049" s="293"/>
      <c r="J1049" s="293"/>
      <c r="K1049" s="293"/>
      <c r="L1049" s="293"/>
      <c r="M1049" s="293"/>
      <c r="N1049" s="293">
        <v>12</v>
      </c>
      <c r="O1049" s="293"/>
      <c r="P1049" s="293"/>
      <c r="Q1049" s="293"/>
      <c r="R1049" s="293"/>
      <c r="S1049" s="293"/>
      <c r="T1049" s="293"/>
      <c r="U1049" s="293"/>
      <c r="V1049" s="293"/>
      <c r="W1049" s="293"/>
      <c r="X1049" s="293"/>
      <c r="Y1049" s="417"/>
      <c r="Z1049" s="406"/>
      <c r="AA1049" s="406"/>
      <c r="AB1049" s="406"/>
      <c r="AC1049" s="406"/>
      <c r="AD1049" s="406"/>
      <c r="AE1049" s="406"/>
      <c r="AF1049" s="406"/>
      <c r="AG1049" s="406"/>
      <c r="AH1049" s="406"/>
      <c r="AI1049" s="406"/>
      <c r="AJ1049" s="406"/>
      <c r="AK1049" s="406"/>
      <c r="AL1049" s="406"/>
      <c r="AM1049" s="294">
        <f>SUM(Y1049:AL1049)</f>
        <v>0</v>
      </c>
    </row>
    <row r="1050" spans="1:39" ht="15" customHeight="1" outlineLevel="1">
      <c r="A1050" s="523"/>
      <c r="B1050" s="292" t="s">
        <v>328</v>
      </c>
      <c r="C1050" s="289" t="s">
        <v>155</v>
      </c>
      <c r="D1050" s="293"/>
      <c r="E1050" s="293"/>
      <c r="F1050" s="293"/>
      <c r="G1050" s="293"/>
      <c r="H1050" s="293"/>
      <c r="I1050" s="293"/>
      <c r="J1050" s="293"/>
      <c r="K1050" s="293"/>
      <c r="L1050" s="293"/>
      <c r="M1050" s="293"/>
      <c r="N1050" s="293">
        <f>N1049</f>
        <v>12</v>
      </c>
      <c r="O1050" s="293"/>
      <c r="P1050" s="293"/>
      <c r="Q1050" s="293"/>
      <c r="R1050" s="293"/>
      <c r="S1050" s="293"/>
      <c r="T1050" s="293"/>
      <c r="U1050" s="293"/>
      <c r="V1050" s="293"/>
      <c r="W1050" s="293"/>
      <c r="X1050" s="293"/>
      <c r="Y1050" s="402">
        <f>Y1049</f>
        <v>0</v>
      </c>
      <c r="Z1050" s="402">
        <f t="shared" ref="Z1050" si="1400">Z1049</f>
        <v>0</v>
      </c>
      <c r="AA1050" s="402">
        <f t="shared" ref="AA1050" si="1401">AA1049</f>
        <v>0</v>
      </c>
      <c r="AB1050" s="402">
        <f t="shared" ref="AB1050" si="1402">AB1049</f>
        <v>0</v>
      </c>
      <c r="AC1050" s="402">
        <f t="shared" ref="AC1050" si="1403">AC1049</f>
        <v>0</v>
      </c>
      <c r="AD1050" s="402">
        <f t="shared" ref="AD1050" si="1404">AD1049</f>
        <v>0</v>
      </c>
      <c r="AE1050" s="402">
        <f t="shared" ref="AE1050" si="1405">AE1049</f>
        <v>0</v>
      </c>
      <c r="AF1050" s="402">
        <f t="shared" ref="AF1050" si="1406">AF1049</f>
        <v>0</v>
      </c>
      <c r="AG1050" s="402">
        <f t="shared" ref="AG1050" si="1407">AG1049</f>
        <v>0</v>
      </c>
      <c r="AH1050" s="402">
        <f t="shared" ref="AH1050" si="1408">AH1049</f>
        <v>0</v>
      </c>
      <c r="AI1050" s="402">
        <f t="shared" ref="AI1050" si="1409">AI1049</f>
        <v>0</v>
      </c>
      <c r="AJ1050" s="402">
        <f t="shared" ref="AJ1050" si="1410">AJ1049</f>
        <v>0</v>
      </c>
      <c r="AK1050" s="402">
        <f t="shared" ref="AK1050" si="1411">AK1049</f>
        <v>0</v>
      </c>
      <c r="AL1050" s="402">
        <f t="shared" ref="AL1050" si="1412">AL1049</f>
        <v>0</v>
      </c>
      <c r="AM1050" s="304"/>
    </row>
    <row r="1051" spans="1:39" ht="15" customHeight="1" outlineLevel="1">
      <c r="A1051" s="523"/>
      <c r="B1051" s="419"/>
      <c r="C1051" s="289"/>
      <c r="D1051" s="289"/>
      <c r="E1051" s="289"/>
      <c r="F1051" s="289"/>
      <c r="G1051" s="289"/>
      <c r="H1051" s="289"/>
      <c r="I1051" s="289"/>
      <c r="J1051" s="289"/>
      <c r="K1051" s="289"/>
      <c r="L1051" s="289"/>
      <c r="M1051" s="289"/>
      <c r="N1051" s="289"/>
      <c r="O1051" s="289"/>
      <c r="P1051" s="289"/>
      <c r="Q1051" s="289"/>
      <c r="R1051" s="289"/>
      <c r="S1051" s="289"/>
      <c r="T1051" s="289"/>
      <c r="U1051" s="289"/>
      <c r="V1051" s="289"/>
      <c r="W1051" s="289"/>
      <c r="X1051" s="289"/>
      <c r="Y1051" s="403"/>
      <c r="Z1051" s="416"/>
      <c r="AA1051" s="416"/>
      <c r="AB1051" s="416"/>
      <c r="AC1051" s="416"/>
      <c r="AD1051" s="416"/>
      <c r="AE1051" s="416"/>
      <c r="AF1051" s="416"/>
      <c r="AG1051" s="416"/>
      <c r="AH1051" s="416"/>
      <c r="AI1051" s="416"/>
      <c r="AJ1051" s="416"/>
      <c r="AK1051" s="416"/>
      <c r="AL1051" s="416"/>
      <c r="AM1051" s="304"/>
    </row>
    <row r="1052" spans="1:39" ht="15" customHeight="1" outlineLevel="1">
      <c r="A1052" s="523">
        <v>47</v>
      </c>
      <c r="B1052" s="419" t="s">
        <v>131</v>
      </c>
      <c r="C1052" s="289" t="s">
        <v>17</v>
      </c>
      <c r="D1052" s="293"/>
      <c r="E1052" s="293"/>
      <c r="F1052" s="293"/>
      <c r="G1052" s="293"/>
      <c r="H1052" s="293"/>
      <c r="I1052" s="293"/>
      <c r="J1052" s="293"/>
      <c r="K1052" s="293"/>
      <c r="L1052" s="293"/>
      <c r="M1052" s="293"/>
      <c r="N1052" s="293">
        <v>12</v>
      </c>
      <c r="O1052" s="293"/>
      <c r="P1052" s="293"/>
      <c r="Q1052" s="293"/>
      <c r="R1052" s="293"/>
      <c r="S1052" s="293"/>
      <c r="T1052" s="293"/>
      <c r="U1052" s="293"/>
      <c r="V1052" s="293"/>
      <c r="W1052" s="293"/>
      <c r="X1052" s="293"/>
      <c r="Y1052" s="417"/>
      <c r="Z1052" s="406"/>
      <c r="AA1052" s="406"/>
      <c r="AB1052" s="406"/>
      <c r="AC1052" s="406"/>
      <c r="AD1052" s="406"/>
      <c r="AE1052" s="406"/>
      <c r="AF1052" s="406"/>
      <c r="AG1052" s="406"/>
      <c r="AH1052" s="406"/>
      <c r="AI1052" s="406"/>
      <c r="AJ1052" s="406"/>
      <c r="AK1052" s="406"/>
      <c r="AL1052" s="406"/>
      <c r="AM1052" s="294">
        <f>SUM(Y1052:AL1052)</f>
        <v>0</v>
      </c>
    </row>
    <row r="1053" spans="1:39" ht="15" customHeight="1" outlineLevel="1">
      <c r="A1053" s="523"/>
      <c r="B1053" s="292" t="s">
        <v>328</v>
      </c>
      <c r="C1053" s="289" t="s">
        <v>155</v>
      </c>
      <c r="D1053" s="293"/>
      <c r="E1053" s="293"/>
      <c r="F1053" s="293"/>
      <c r="G1053" s="293"/>
      <c r="H1053" s="293"/>
      <c r="I1053" s="293"/>
      <c r="J1053" s="293"/>
      <c r="K1053" s="293"/>
      <c r="L1053" s="293"/>
      <c r="M1053" s="293"/>
      <c r="N1053" s="293">
        <f>N1052</f>
        <v>12</v>
      </c>
      <c r="O1053" s="293"/>
      <c r="P1053" s="293"/>
      <c r="Q1053" s="293"/>
      <c r="R1053" s="293"/>
      <c r="S1053" s="293"/>
      <c r="T1053" s="293"/>
      <c r="U1053" s="293"/>
      <c r="V1053" s="293"/>
      <c r="W1053" s="293"/>
      <c r="X1053" s="293"/>
      <c r="Y1053" s="402">
        <f>Y1052</f>
        <v>0</v>
      </c>
      <c r="Z1053" s="402">
        <f t="shared" ref="Z1053" si="1413">Z1052</f>
        <v>0</v>
      </c>
      <c r="AA1053" s="402">
        <f t="shared" ref="AA1053" si="1414">AA1052</f>
        <v>0</v>
      </c>
      <c r="AB1053" s="402">
        <f t="shared" ref="AB1053" si="1415">AB1052</f>
        <v>0</v>
      </c>
      <c r="AC1053" s="402">
        <f t="shared" ref="AC1053" si="1416">AC1052</f>
        <v>0</v>
      </c>
      <c r="AD1053" s="402">
        <f t="shared" ref="AD1053" si="1417">AD1052</f>
        <v>0</v>
      </c>
      <c r="AE1053" s="402">
        <f t="shared" ref="AE1053" si="1418">AE1052</f>
        <v>0</v>
      </c>
      <c r="AF1053" s="402">
        <f t="shared" ref="AF1053" si="1419">AF1052</f>
        <v>0</v>
      </c>
      <c r="AG1053" s="402">
        <f t="shared" ref="AG1053" si="1420">AG1052</f>
        <v>0</v>
      </c>
      <c r="AH1053" s="402">
        <f t="shared" ref="AH1053" si="1421">AH1052</f>
        <v>0</v>
      </c>
      <c r="AI1053" s="402">
        <f t="shared" ref="AI1053" si="1422">AI1052</f>
        <v>0</v>
      </c>
      <c r="AJ1053" s="402">
        <f t="shared" ref="AJ1053" si="1423">AJ1052</f>
        <v>0</v>
      </c>
      <c r="AK1053" s="402">
        <f t="shared" ref="AK1053" si="1424">AK1052</f>
        <v>0</v>
      </c>
      <c r="AL1053" s="402">
        <f t="shared" ref="AL1053" si="1425">AL1052</f>
        <v>0</v>
      </c>
      <c r="AM1053" s="304"/>
    </row>
    <row r="1054" spans="1:39" ht="15" customHeight="1" outlineLevel="1">
      <c r="A1054" s="523"/>
      <c r="B1054" s="419"/>
      <c r="C1054" s="289"/>
      <c r="D1054" s="289"/>
      <c r="E1054" s="289"/>
      <c r="F1054" s="289"/>
      <c r="G1054" s="289"/>
      <c r="H1054" s="289"/>
      <c r="I1054" s="289"/>
      <c r="J1054" s="289"/>
      <c r="K1054" s="289"/>
      <c r="L1054" s="289"/>
      <c r="M1054" s="289"/>
      <c r="N1054" s="289"/>
      <c r="O1054" s="289"/>
      <c r="P1054" s="289"/>
      <c r="Q1054" s="289"/>
      <c r="R1054" s="289"/>
      <c r="S1054" s="289"/>
      <c r="T1054" s="289"/>
      <c r="U1054" s="289"/>
      <c r="V1054" s="289"/>
      <c r="W1054" s="289"/>
      <c r="X1054" s="289"/>
      <c r="Y1054" s="403"/>
      <c r="Z1054" s="416"/>
      <c r="AA1054" s="416"/>
      <c r="AB1054" s="416"/>
      <c r="AC1054" s="416"/>
      <c r="AD1054" s="416"/>
      <c r="AE1054" s="416"/>
      <c r="AF1054" s="416"/>
      <c r="AG1054" s="416"/>
      <c r="AH1054" s="416"/>
      <c r="AI1054" s="416"/>
      <c r="AJ1054" s="416"/>
      <c r="AK1054" s="416"/>
      <c r="AL1054" s="416"/>
      <c r="AM1054" s="304"/>
    </row>
    <row r="1055" spans="1:39" ht="15" customHeight="1" outlineLevel="1">
      <c r="A1055" s="523">
        <v>48</v>
      </c>
      <c r="B1055" s="419" t="s">
        <v>132</v>
      </c>
      <c r="C1055" s="289" t="s">
        <v>17</v>
      </c>
      <c r="D1055" s="293"/>
      <c r="E1055" s="293"/>
      <c r="F1055" s="293"/>
      <c r="G1055" s="293"/>
      <c r="H1055" s="293"/>
      <c r="I1055" s="293"/>
      <c r="J1055" s="293"/>
      <c r="K1055" s="293"/>
      <c r="L1055" s="293"/>
      <c r="M1055" s="293"/>
      <c r="N1055" s="293">
        <v>12</v>
      </c>
      <c r="O1055" s="293"/>
      <c r="P1055" s="293"/>
      <c r="Q1055" s="293"/>
      <c r="R1055" s="293"/>
      <c r="S1055" s="293"/>
      <c r="T1055" s="293"/>
      <c r="U1055" s="293"/>
      <c r="V1055" s="293"/>
      <c r="W1055" s="293"/>
      <c r="X1055" s="293"/>
      <c r="Y1055" s="417"/>
      <c r="Z1055" s="406"/>
      <c r="AA1055" s="406"/>
      <c r="AB1055" s="406"/>
      <c r="AC1055" s="406"/>
      <c r="AD1055" s="406"/>
      <c r="AE1055" s="406"/>
      <c r="AF1055" s="406"/>
      <c r="AG1055" s="406"/>
      <c r="AH1055" s="406"/>
      <c r="AI1055" s="406"/>
      <c r="AJ1055" s="406"/>
      <c r="AK1055" s="406"/>
      <c r="AL1055" s="406"/>
      <c r="AM1055" s="294">
        <f>SUM(Y1055:AL1055)</f>
        <v>0</v>
      </c>
    </row>
    <row r="1056" spans="1:39" ht="15" customHeight="1" outlineLevel="1">
      <c r="A1056" s="523"/>
      <c r="B1056" s="292" t="s">
        <v>328</v>
      </c>
      <c r="C1056" s="289" t="s">
        <v>155</v>
      </c>
      <c r="D1056" s="293"/>
      <c r="E1056" s="293"/>
      <c r="F1056" s="293"/>
      <c r="G1056" s="293"/>
      <c r="H1056" s="293"/>
      <c r="I1056" s="293"/>
      <c r="J1056" s="293"/>
      <c r="K1056" s="293"/>
      <c r="L1056" s="293"/>
      <c r="M1056" s="293"/>
      <c r="N1056" s="293">
        <f>N1055</f>
        <v>12</v>
      </c>
      <c r="O1056" s="293"/>
      <c r="P1056" s="293"/>
      <c r="Q1056" s="293"/>
      <c r="R1056" s="293"/>
      <c r="S1056" s="293"/>
      <c r="T1056" s="293"/>
      <c r="U1056" s="293"/>
      <c r="V1056" s="293"/>
      <c r="W1056" s="293"/>
      <c r="X1056" s="293"/>
      <c r="Y1056" s="402">
        <f>Y1055</f>
        <v>0</v>
      </c>
      <c r="Z1056" s="402">
        <f t="shared" ref="Z1056" si="1426">Z1055</f>
        <v>0</v>
      </c>
      <c r="AA1056" s="402">
        <f t="shared" ref="AA1056" si="1427">AA1055</f>
        <v>0</v>
      </c>
      <c r="AB1056" s="402">
        <f t="shared" ref="AB1056" si="1428">AB1055</f>
        <v>0</v>
      </c>
      <c r="AC1056" s="402">
        <f t="shared" ref="AC1056" si="1429">AC1055</f>
        <v>0</v>
      </c>
      <c r="AD1056" s="402">
        <f t="shared" ref="AD1056" si="1430">AD1055</f>
        <v>0</v>
      </c>
      <c r="AE1056" s="402">
        <f t="shared" ref="AE1056" si="1431">AE1055</f>
        <v>0</v>
      </c>
      <c r="AF1056" s="402">
        <f t="shared" ref="AF1056" si="1432">AF1055</f>
        <v>0</v>
      </c>
      <c r="AG1056" s="402">
        <f t="shared" ref="AG1056" si="1433">AG1055</f>
        <v>0</v>
      </c>
      <c r="AH1056" s="402">
        <f t="shared" ref="AH1056" si="1434">AH1055</f>
        <v>0</v>
      </c>
      <c r="AI1056" s="402">
        <f t="shared" ref="AI1056" si="1435">AI1055</f>
        <v>0</v>
      </c>
      <c r="AJ1056" s="402">
        <f t="shared" ref="AJ1056" si="1436">AJ1055</f>
        <v>0</v>
      </c>
      <c r="AK1056" s="402">
        <f t="shared" ref="AK1056" si="1437">AK1055</f>
        <v>0</v>
      </c>
      <c r="AL1056" s="402">
        <f t="shared" ref="AL1056" si="1438">AL1055</f>
        <v>0</v>
      </c>
      <c r="AM1056" s="304"/>
    </row>
    <row r="1057" spans="1:39" ht="15" customHeight="1" outlineLevel="1">
      <c r="A1057" s="523"/>
      <c r="B1057" s="419"/>
      <c r="C1057" s="289"/>
      <c r="D1057" s="289"/>
      <c r="E1057" s="289"/>
      <c r="F1057" s="289"/>
      <c r="G1057" s="289"/>
      <c r="H1057" s="289"/>
      <c r="I1057" s="289"/>
      <c r="J1057" s="289"/>
      <c r="K1057" s="289"/>
      <c r="L1057" s="289"/>
      <c r="M1057" s="289"/>
      <c r="N1057" s="289"/>
      <c r="O1057" s="289"/>
      <c r="P1057" s="289"/>
      <c r="Q1057" s="289"/>
      <c r="R1057" s="289"/>
      <c r="S1057" s="289"/>
      <c r="T1057" s="289"/>
      <c r="U1057" s="289"/>
      <c r="V1057" s="289"/>
      <c r="W1057" s="289"/>
      <c r="X1057" s="289"/>
      <c r="Y1057" s="403"/>
      <c r="Z1057" s="416"/>
      <c r="AA1057" s="416"/>
      <c r="AB1057" s="416"/>
      <c r="AC1057" s="416"/>
      <c r="AD1057" s="416"/>
      <c r="AE1057" s="416"/>
      <c r="AF1057" s="416"/>
      <c r="AG1057" s="416"/>
      <c r="AH1057" s="416"/>
      <c r="AI1057" s="416"/>
      <c r="AJ1057" s="416"/>
      <c r="AK1057" s="416"/>
      <c r="AL1057" s="416"/>
      <c r="AM1057" s="304"/>
    </row>
    <row r="1058" spans="1:39" ht="15" customHeight="1" outlineLevel="1">
      <c r="A1058" s="523">
        <v>49</v>
      </c>
      <c r="B1058" s="419" t="s">
        <v>133</v>
      </c>
      <c r="C1058" s="289" t="s">
        <v>17</v>
      </c>
      <c r="D1058" s="293"/>
      <c r="E1058" s="293"/>
      <c r="F1058" s="293"/>
      <c r="G1058" s="293"/>
      <c r="H1058" s="293"/>
      <c r="I1058" s="293"/>
      <c r="J1058" s="293"/>
      <c r="K1058" s="293"/>
      <c r="L1058" s="293"/>
      <c r="M1058" s="293"/>
      <c r="N1058" s="293">
        <v>12</v>
      </c>
      <c r="O1058" s="293"/>
      <c r="P1058" s="293"/>
      <c r="Q1058" s="293"/>
      <c r="R1058" s="293"/>
      <c r="S1058" s="293"/>
      <c r="T1058" s="293"/>
      <c r="U1058" s="293"/>
      <c r="V1058" s="293"/>
      <c r="W1058" s="293"/>
      <c r="X1058" s="293"/>
      <c r="Y1058" s="417"/>
      <c r="Z1058" s="406"/>
      <c r="AA1058" s="406"/>
      <c r="AB1058" s="406"/>
      <c r="AC1058" s="406"/>
      <c r="AD1058" s="406"/>
      <c r="AE1058" s="406"/>
      <c r="AF1058" s="406"/>
      <c r="AG1058" s="406"/>
      <c r="AH1058" s="406"/>
      <c r="AI1058" s="406"/>
      <c r="AJ1058" s="406"/>
      <c r="AK1058" s="406"/>
      <c r="AL1058" s="406"/>
      <c r="AM1058" s="294">
        <f>SUM(Y1058:AL1058)</f>
        <v>0</v>
      </c>
    </row>
    <row r="1059" spans="1:39" ht="15" customHeight="1" outlineLevel="1">
      <c r="A1059" s="523"/>
      <c r="B1059" s="292" t="s">
        <v>328</v>
      </c>
      <c r="C1059" s="289" t="s">
        <v>155</v>
      </c>
      <c r="D1059" s="293"/>
      <c r="E1059" s="293"/>
      <c r="F1059" s="293"/>
      <c r="G1059" s="293"/>
      <c r="H1059" s="293"/>
      <c r="I1059" s="293"/>
      <c r="J1059" s="293"/>
      <c r="K1059" s="293"/>
      <c r="L1059" s="293"/>
      <c r="M1059" s="293"/>
      <c r="N1059" s="293">
        <f>N1058</f>
        <v>12</v>
      </c>
      <c r="O1059" s="293"/>
      <c r="P1059" s="293"/>
      <c r="Q1059" s="293"/>
      <c r="R1059" s="293"/>
      <c r="S1059" s="293"/>
      <c r="T1059" s="293"/>
      <c r="U1059" s="293"/>
      <c r="V1059" s="293"/>
      <c r="W1059" s="293"/>
      <c r="X1059" s="293"/>
      <c r="Y1059" s="402">
        <f>Y1058</f>
        <v>0</v>
      </c>
      <c r="Z1059" s="402">
        <f t="shared" ref="Z1059" si="1439">Z1058</f>
        <v>0</v>
      </c>
      <c r="AA1059" s="402">
        <f t="shared" ref="AA1059" si="1440">AA1058</f>
        <v>0</v>
      </c>
      <c r="AB1059" s="402">
        <f t="shared" ref="AB1059" si="1441">AB1058</f>
        <v>0</v>
      </c>
      <c r="AC1059" s="402">
        <f t="shared" ref="AC1059" si="1442">AC1058</f>
        <v>0</v>
      </c>
      <c r="AD1059" s="402">
        <f t="shared" ref="AD1059" si="1443">AD1058</f>
        <v>0</v>
      </c>
      <c r="AE1059" s="402">
        <f t="shared" ref="AE1059" si="1444">AE1058</f>
        <v>0</v>
      </c>
      <c r="AF1059" s="402">
        <f t="shared" ref="AF1059" si="1445">AF1058</f>
        <v>0</v>
      </c>
      <c r="AG1059" s="402">
        <f t="shared" ref="AG1059" si="1446">AG1058</f>
        <v>0</v>
      </c>
      <c r="AH1059" s="402">
        <f t="shared" ref="AH1059" si="1447">AH1058</f>
        <v>0</v>
      </c>
      <c r="AI1059" s="402">
        <f t="shared" ref="AI1059" si="1448">AI1058</f>
        <v>0</v>
      </c>
      <c r="AJ1059" s="402">
        <f t="shared" ref="AJ1059" si="1449">AJ1058</f>
        <v>0</v>
      </c>
      <c r="AK1059" s="402">
        <f t="shared" ref="AK1059" si="1450">AK1058</f>
        <v>0</v>
      </c>
      <c r="AL1059" s="402">
        <f t="shared" ref="AL1059" si="1451">AL1058</f>
        <v>0</v>
      </c>
      <c r="AM1059" s="304"/>
    </row>
    <row r="1060" spans="1:39" ht="16" outlineLevel="1">
      <c r="A1060" s="523"/>
      <c r="B1060" s="292"/>
      <c r="C1060" s="303"/>
      <c r="D1060" s="289"/>
      <c r="E1060" s="289"/>
      <c r="F1060" s="289"/>
      <c r="G1060" s="289"/>
      <c r="H1060" s="289"/>
      <c r="I1060" s="289"/>
      <c r="J1060" s="289"/>
      <c r="K1060" s="289"/>
      <c r="L1060" s="289"/>
      <c r="M1060" s="289"/>
      <c r="N1060" s="289"/>
      <c r="O1060" s="289"/>
      <c r="P1060" s="289"/>
      <c r="Q1060" s="289"/>
      <c r="R1060" s="289"/>
      <c r="S1060" s="289"/>
      <c r="T1060" s="289"/>
      <c r="U1060" s="289"/>
      <c r="V1060" s="289"/>
      <c r="W1060" s="289"/>
      <c r="X1060" s="289"/>
      <c r="Y1060" s="299"/>
      <c r="Z1060" s="299"/>
      <c r="AA1060" s="299"/>
      <c r="AB1060" s="299"/>
      <c r="AC1060" s="299"/>
      <c r="AD1060" s="299"/>
      <c r="AE1060" s="299"/>
      <c r="AF1060" s="299"/>
      <c r="AG1060" s="299"/>
      <c r="AH1060" s="299"/>
      <c r="AI1060" s="299"/>
      <c r="AJ1060" s="299"/>
      <c r="AK1060" s="299"/>
      <c r="AL1060" s="299"/>
      <c r="AM1060" s="304"/>
    </row>
    <row r="1061" spans="1:39" ht="15" customHeight="1" outlineLevel="1">
      <c r="B1061" s="325" t="s">
        <v>314</v>
      </c>
      <c r="C1061" s="327"/>
      <c r="D1061" s="327">
        <f>SUM(D904:D1059)</f>
        <v>0</v>
      </c>
      <c r="E1061" s="327"/>
      <c r="F1061" s="327"/>
      <c r="G1061" s="327"/>
      <c r="H1061" s="327"/>
      <c r="I1061" s="327"/>
      <c r="J1061" s="327"/>
      <c r="K1061" s="327"/>
      <c r="L1061" s="327"/>
      <c r="M1061" s="327"/>
      <c r="N1061" s="327"/>
      <c r="O1061" s="327">
        <f>SUM(O904:O1059)</f>
        <v>0</v>
      </c>
      <c r="P1061" s="327"/>
      <c r="Q1061" s="327"/>
      <c r="R1061" s="327"/>
      <c r="S1061" s="327"/>
      <c r="T1061" s="327"/>
      <c r="U1061" s="327"/>
      <c r="V1061" s="327"/>
      <c r="W1061" s="327"/>
      <c r="X1061" s="327"/>
      <c r="Y1061" s="327">
        <f>IF(Y902="kWh",SUMPRODUCT(D904:D1059,Y904:Y1059))</f>
        <v>0</v>
      </c>
      <c r="Z1061" s="327">
        <f>IF(Z902="kWh",SUMPRODUCT(D904:D1059,Z904:Z1059))</f>
        <v>0</v>
      </c>
      <c r="AA1061" s="327">
        <f>IF(AA902="kw",SUMPRODUCT(N904:N1059,O904:O1059,AA904:AA1059),SUMPRODUCT(D904:D1059,AA904:AA1059))</f>
        <v>0</v>
      </c>
      <c r="AB1061" s="327">
        <f>IF(AB902="kw",SUMPRODUCT(N904:N1059,O904:O1059,AB904:AB1059),SUMPRODUCT(D904:D1059,AB904:AB1059))</f>
        <v>0</v>
      </c>
      <c r="AC1061" s="327">
        <f>IF(AC902="kw",SUMPRODUCT(N904:N1059,O904:O1059,AC904:AC1059),SUMPRODUCT(D904:D1059,AC904:AC1059))</f>
        <v>0</v>
      </c>
      <c r="AD1061" s="327">
        <f>IF(AD902="kw",SUMPRODUCT(N904:N1059,O904:O1059,AD904:AD1059),SUMPRODUCT(D904:D1059,AD904:AD1059))</f>
        <v>0</v>
      </c>
      <c r="AE1061" s="327">
        <f>IF(AE902="kw",SUMPRODUCT(N904:N1059,O904:O1059,AE904:AE1059),SUMPRODUCT(D904:D1059,AE904:AE1059))</f>
        <v>0</v>
      </c>
      <c r="AF1061" s="327">
        <f>IF(AF902="kw",SUMPRODUCT(N904:N1059,O904:O1059,AF904:AF1059),SUMPRODUCT(D904:D1059,AF904:AF1059))</f>
        <v>0</v>
      </c>
      <c r="AG1061" s="327">
        <f>IF(AG902="kw",SUMPRODUCT(N904:N1059,O904:O1059,AG904:AG1059),SUMPRODUCT(D904:D1059,AG904:AG1059))</f>
        <v>0</v>
      </c>
      <c r="AH1061" s="327">
        <f>IF(AH902="kw",SUMPRODUCT(N904:N1059,O904:O1059,AH904:AH1059),SUMPRODUCT(D904:D1059,AH904:AH1059))</f>
        <v>0</v>
      </c>
      <c r="AI1061" s="327">
        <f>IF(AI902="kw",SUMPRODUCT(N904:N1059,O904:O1059,AI904:AI1059),SUMPRODUCT(D904:D1059,AI904:AI1059))</f>
        <v>0</v>
      </c>
      <c r="AJ1061" s="327">
        <f>IF(AJ902="kw",SUMPRODUCT(N904:N1059,O904:O1059,AJ904:AJ1059),SUMPRODUCT(D904:D1059,AJ904:AJ1059))</f>
        <v>0</v>
      </c>
      <c r="AK1061" s="327">
        <f>IF(AK902="kw",SUMPRODUCT(N904:N1059,O904:O1059,AK904:AK1059),SUMPRODUCT(D904:D1059,AK904:AK1059))</f>
        <v>0</v>
      </c>
      <c r="AL1061" s="327">
        <f>IF(AL902="kw",SUMPRODUCT(N904:N1059,O904:O1059,AL904:AL1059),SUMPRODUCT(D904:D1059,AL904:AL1059))</f>
        <v>0</v>
      </c>
      <c r="AM1061" s="328"/>
    </row>
    <row r="1062" spans="1:39" ht="15" customHeight="1" outlineLevel="1">
      <c r="B1062" s="382" t="s">
        <v>315</v>
      </c>
      <c r="C1062" s="383"/>
      <c r="D1062" s="383"/>
      <c r="E1062" s="383"/>
      <c r="F1062" s="383"/>
      <c r="G1062" s="383"/>
      <c r="H1062" s="383"/>
      <c r="I1062" s="383"/>
      <c r="J1062" s="383"/>
      <c r="K1062" s="383"/>
      <c r="L1062" s="383"/>
      <c r="M1062" s="383"/>
      <c r="N1062" s="383"/>
      <c r="O1062" s="383"/>
      <c r="P1062" s="383"/>
      <c r="Q1062" s="383"/>
      <c r="R1062" s="383"/>
      <c r="S1062" s="383"/>
      <c r="T1062" s="383"/>
      <c r="U1062" s="383"/>
      <c r="V1062" s="383"/>
      <c r="W1062" s="383"/>
      <c r="X1062" s="383"/>
      <c r="Y1062" s="383">
        <f>HLOOKUP(Y718,'2. LRAMVA Threshold'!$B$42:$Q$53,11,FALSE)</f>
        <v>0</v>
      </c>
      <c r="Z1062" s="383">
        <f>HLOOKUP(Z718,'2. LRAMVA Threshold'!$B$42:$Q$53,11,FALSE)</f>
        <v>0</v>
      </c>
      <c r="AA1062" s="383">
        <f>HLOOKUP(AA718,'2. LRAMVA Threshold'!$B$42:$Q$53,11,FALSE)</f>
        <v>0</v>
      </c>
      <c r="AB1062" s="383">
        <f>HLOOKUP(AB718,'2. LRAMVA Threshold'!$B$42:$Q$53,11,FALSE)</f>
        <v>0</v>
      </c>
      <c r="AC1062" s="383">
        <f>HLOOKUP(AC718,'2. LRAMVA Threshold'!$B$42:$Q$53,11,FALSE)</f>
        <v>0</v>
      </c>
      <c r="AD1062" s="383">
        <f>HLOOKUP(AD718,'2. LRAMVA Threshold'!$B$42:$Q$53,11,FALSE)</f>
        <v>0</v>
      </c>
      <c r="AE1062" s="383">
        <f>HLOOKUP(AE718,'2. LRAMVA Threshold'!$B$42:$Q$53,11,FALSE)</f>
        <v>0</v>
      </c>
      <c r="AF1062" s="383">
        <f>HLOOKUP(AF718,'2. LRAMVA Threshold'!$B$42:$Q$53,11,FALSE)</f>
        <v>0</v>
      </c>
      <c r="AG1062" s="383">
        <f>HLOOKUP(AG718,'2. LRAMVA Threshold'!$B$42:$Q$53,11,FALSE)</f>
        <v>0</v>
      </c>
      <c r="AH1062" s="383">
        <f>HLOOKUP(AH718,'2. LRAMVA Threshold'!$B$42:$Q$53,11,FALSE)</f>
        <v>0</v>
      </c>
      <c r="AI1062" s="383">
        <f>HLOOKUP(AI718,'2. LRAMVA Threshold'!$B$42:$Q$53,11,FALSE)</f>
        <v>0</v>
      </c>
      <c r="AJ1062" s="383">
        <f>HLOOKUP(AJ718,'2. LRAMVA Threshold'!$B$42:$Q$53,11,FALSE)</f>
        <v>0</v>
      </c>
      <c r="AK1062" s="383">
        <f>HLOOKUP(AK718,'2. LRAMVA Threshold'!$B$42:$Q$53,11,FALSE)</f>
        <v>0</v>
      </c>
      <c r="AL1062" s="383">
        <f>HLOOKUP(AL718,'2. LRAMVA Threshold'!$B$42:$Q$53,11,FALSE)</f>
        <v>0</v>
      </c>
      <c r="AM1062" s="433"/>
    </row>
    <row r="1063" spans="1:39" ht="15" customHeight="1" outlineLevel="1">
      <c r="B1063" s="385"/>
      <c r="C1063" s="423"/>
      <c r="D1063" s="424"/>
      <c r="E1063" s="424"/>
      <c r="F1063" s="424"/>
      <c r="G1063" s="424"/>
      <c r="H1063" s="424"/>
      <c r="I1063" s="424"/>
      <c r="J1063" s="424"/>
      <c r="K1063" s="424"/>
      <c r="L1063" s="424"/>
      <c r="M1063" s="424"/>
      <c r="N1063" s="424"/>
      <c r="O1063" s="425"/>
      <c r="P1063" s="424"/>
      <c r="Q1063" s="424"/>
      <c r="R1063" s="424"/>
      <c r="S1063" s="426"/>
      <c r="T1063" s="426"/>
      <c r="U1063" s="426"/>
      <c r="V1063" s="426"/>
      <c r="W1063" s="424"/>
      <c r="X1063" s="424"/>
      <c r="Y1063" s="427"/>
      <c r="Z1063" s="427"/>
      <c r="AA1063" s="427"/>
      <c r="AB1063" s="427"/>
      <c r="AC1063" s="427"/>
      <c r="AD1063" s="427"/>
      <c r="AE1063" s="427"/>
      <c r="AF1063" s="390"/>
      <c r="AG1063" s="390"/>
      <c r="AH1063" s="390"/>
      <c r="AI1063" s="390"/>
      <c r="AJ1063" s="390"/>
      <c r="AK1063" s="390"/>
      <c r="AL1063" s="390"/>
      <c r="AM1063" s="391"/>
    </row>
    <row r="1064" spans="1:39" ht="15" customHeight="1" outlineLevel="1">
      <c r="B1064" s="322" t="s">
        <v>316</v>
      </c>
      <c r="C1064" s="336"/>
      <c r="D1064" s="336"/>
      <c r="E1064" s="367"/>
      <c r="F1064" s="367"/>
      <c r="G1064" s="367"/>
      <c r="H1064" s="367"/>
      <c r="I1064" s="367"/>
      <c r="J1064" s="367"/>
      <c r="K1064" s="367"/>
      <c r="L1064" s="367"/>
      <c r="M1064" s="367"/>
      <c r="N1064" s="367"/>
      <c r="O1064" s="289"/>
      <c r="P1064" s="338"/>
      <c r="Q1064" s="338"/>
      <c r="R1064" s="338"/>
      <c r="S1064" s="337"/>
      <c r="T1064" s="337"/>
      <c r="U1064" s="337"/>
      <c r="V1064" s="337"/>
      <c r="W1064" s="338"/>
      <c r="X1064" s="338"/>
      <c r="Y1064" s="339">
        <f>HLOOKUP(Y$35,'3.  Distribution Rates'!$C$122:$P$133,11,FALSE)</f>
        <v>0</v>
      </c>
      <c r="Z1064" s="339">
        <f>HLOOKUP(Z$35,'3.  Distribution Rates'!$C$122:$P$133,11,FALSE)</f>
        <v>0</v>
      </c>
      <c r="AA1064" s="339">
        <f>HLOOKUP(AA$35,'3.  Distribution Rates'!$C$122:$P$133,11,FALSE)</f>
        <v>0</v>
      </c>
      <c r="AB1064" s="339">
        <f>HLOOKUP(AB$35,'3.  Distribution Rates'!$C$122:$P$133,11,FALSE)</f>
        <v>0</v>
      </c>
      <c r="AC1064" s="339">
        <f>HLOOKUP(AC$35,'3.  Distribution Rates'!$C$122:$P$133,11,FALSE)</f>
        <v>0</v>
      </c>
      <c r="AD1064" s="339">
        <f>HLOOKUP(AD$35,'3.  Distribution Rates'!$C$122:$P$133,11,FALSE)</f>
        <v>0</v>
      </c>
      <c r="AE1064" s="339">
        <f>HLOOKUP(AE$35,'3.  Distribution Rates'!$C$122:$P$133,11,FALSE)</f>
        <v>0</v>
      </c>
      <c r="AF1064" s="339">
        <f>HLOOKUP(AF$35,'3.  Distribution Rates'!$C$122:$P$133,11,FALSE)</f>
        <v>0</v>
      </c>
      <c r="AG1064" s="339">
        <f>HLOOKUP(AG$35,'3.  Distribution Rates'!$C$122:$P$133,11,FALSE)</f>
        <v>0</v>
      </c>
      <c r="AH1064" s="339">
        <f>HLOOKUP(AH$35,'3.  Distribution Rates'!$C$122:$P$133,11,FALSE)</f>
        <v>0</v>
      </c>
      <c r="AI1064" s="339">
        <f>HLOOKUP(AI$35,'3.  Distribution Rates'!$C$122:$P$133,11,FALSE)</f>
        <v>0</v>
      </c>
      <c r="AJ1064" s="339">
        <f>HLOOKUP(AJ$35,'3.  Distribution Rates'!$C$122:$P$133,11,FALSE)</f>
        <v>0</v>
      </c>
      <c r="AK1064" s="339">
        <f>HLOOKUP(AK$35,'3.  Distribution Rates'!$C$122:$P$133,11,FALSE)</f>
        <v>0</v>
      </c>
      <c r="AL1064" s="339">
        <f>HLOOKUP(AL$35,'3.  Distribution Rates'!$C$122:$P$133,11,FALSE)</f>
        <v>0</v>
      </c>
      <c r="AM1064" s="368"/>
    </row>
    <row r="1065" spans="1:39" ht="15" customHeight="1" outlineLevel="1">
      <c r="B1065" s="322" t="s">
        <v>317</v>
      </c>
      <c r="C1065" s="343"/>
      <c r="D1065" s="307"/>
      <c r="E1065" s="277"/>
      <c r="F1065" s="277"/>
      <c r="G1065" s="277"/>
      <c r="H1065" s="277"/>
      <c r="I1065" s="277"/>
      <c r="J1065" s="277"/>
      <c r="K1065" s="277"/>
      <c r="L1065" s="277"/>
      <c r="M1065" s="277"/>
      <c r="N1065" s="277"/>
      <c r="O1065" s="289"/>
      <c r="P1065" s="277"/>
      <c r="Q1065" s="277"/>
      <c r="R1065" s="277"/>
      <c r="S1065" s="307"/>
      <c r="T1065" s="307"/>
      <c r="U1065" s="307"/>
      <c r="V1065" s="307"/>
      <c r="W1065" s="277"/>
      <c r="X1065" s="277"/>
      <c r="Y1065" s="369">
        <f>'4.  2011-2014 LRAM'!Y144*Y1064</f>
        <v>0</v>
      </c>
      <c r="Z1065" s="369">
        <f>'4.  2011-2014 LRAM'!Z144*Z1064</f>
        <v>0</v>
      </c>
      <c r="AA1065" s="369">
        <f>'4.  2011-2014 LRAM'!AA144*AA1064</f>
        <v>0</v>
      </c>
      <c r="AB1065" s="369">
        <f>'4.  2011-2014 LRAM'!AB144*AB1064</f>
        <v>0</v>
      </c>
      <c r="AC1065" s="369">
        <f>'4.  2011-2014 LRAM'!AC144*AC1064</f>
        <v>0</v>
      </c>
      <c r="AD1065" s="369">
        <f>'4.  2011-2014 LRAM'!AD144*AD1064</f>
        <v>0</v>
      </c>
      <c r="AE1065" s="369">
        <f>'4.  2011-2014 LRAM'!AE144*AE1064</f>
        <v>0</v>
      </c>
      <c r="AF1065" s="369">
        <f>'4.  2011-2014 LRAM'!AF144*AF1064</f>
        <v>0</v>
      </c>
      <c r="AG1065" s="369">
        <f>'4.  2011-2014 LRAM'!AG144*AG1064</f>
        <v>0</v>
      </c>
      <c r="AH1065" s="369">
        <f>'4.  2011-2014 LRAM'!AH144*AH1064</f>
        <v>0</v>
      </c>
      <c r="AI1065" s="369">
        <f>'4.  2011-2014 LRAM'!AI144*AI1064</f>
        <v>0</v>
      </c>
      <c r="AJ1065" s="369">
        <f>'4.  2011-2014 LRAM'!AJ144*AJ1064</f>
        <v>0</v>
      </c>
      <c r="AK1065" s="369">
        <f>'4.  2011-2014 LRAM'!AK144*AK1064</f>
        <v>0</v>
      </c>
      <c r="AL1065" s="369">
        <f>'4.  2011-2014 LRAM'!AL144*AL1064</f>
        <v>0</v>
      </c>
      <c r="AM1065" s="619">
        <f t="shared" ref="AM1065:AM1073" si="1452">SUM(Y1065:AL1065)</f>
        <v>0</v>
      </c>
    </row>
    <row r="1066" spans="1:39" ht="15" customHeight="1" outlineLevel="1">
      <c r="B1066" s="322" t="s">
        <v>318</v>
      </c>
      <c r="C1066" s="343"/>
      <c r="D1066" s="307"/>
      <c r="E1066" s="277"/>
      <c r="F1066" s="277"/>
      <c r="G1066" s="277"/>
      <c r="H1066" s="277"/>
      <c r="I1066" s="277"/>
      <c r="J1066" s="277"/>
      <c r="K1066" s="277"/>
      <c r="L1066" s="277"/>
      <c r="M1066" s="277"/>
      <c r="N1066" s="277"/>
      <c r="O1066" s="289"/>
      <c r="P1066" s="277"/>
      <c r="Q1066" s="277"/>
      <c r="R1066" s="277"/>
      <c r="S1066" s="307"/>
      <c r="T1066" s="307"/>
      <c r="U1066" s="307"/>
      <c r="V1066" s="307"/>
      <c r="W1066" s="277"/>
      <c r="X1066" s="277"/>
      <c r="Y1066" s="369">
        <f>'4.  2011-2014 LRAM'!Y276*Y1064</f>
        <v>0</v>
      </c>
      <c r="Z1066" s="369">
        <f>'4.  2011-2014 LRAM'!Z276*Z1064</f>
        <v>0</v>
      </c>
      <c r="AA1066" s="369">
        <f>'4.  2011-2014 LRAM'!AA276*AA1064</f>
        <v>0</v>
      </c>
      <c r="AB1066" s="369">
        <f>'4.  2011-2014 LRAM'!AB276*AB1064</f>
        <v>0</v>
      </c>
      <c r="AC1066" s="369">
        <f>'4.  2011-2014 LRAM'!AC276*AC1064</f>
        <v>0</v>
      </c>
      <c r="AD1066" s="369">
        <f>'4.  2011-2014 LRAM'!AD276*AD1064</f>
        <v>0</v>
      </c>
      <c r="AE1066" s="369">
        <f>'4.  2011-2014 LRAM'!AE276*AE1064</f>
        <v>0</v>
      </c>
      <c r="AF1066" s="369">
        <f>'4.  2011-2014 LRAM'!AF276*AF1064</f>
        <v>0</v>
      </c>
      <c r="AG1066" s="369">
        <f>'4.  2011-2014 LRAM'!AG276*AG1064</f>
        <v>0</v>
      </c>
      <c r="AH1066" s="369">
        <f>'4.  2011-2014 LRAM'!AH276*AH1064</f>
        <v>0</v>
      </c>
      <c r="AI1066" s="369">
        <f>'4.  2011-2014 LRAM'!AI276*AI1064</f>
        <v>0</v>
      </c>
      <c r="AJ1066" s="369">
        <f>'4.  2011-2014 LRAM'!AJ276*AJ1064</f>
        <v>0</v>
      </c>
      <c r="AK1066" s="369">
        <f>'4.  2011-2014 LRAM'!AK276*AK1064</f>
        <v>0</v>
      </c>
      <c r="AL1066" s="369">
        <f>'4.  2011-2014 LRAM'!AL276*AL1064</f>
        <v>0</v>
      </c>
      <c r="AM1066" s="619">
        <f t="shared" si="1452"/>
        <v>0</v>
      </c>
    </row>
    <row r="1067" spans="1:39" ht="15" customHeight="1" outlineLevel="1">
      <c r="B1067" s="322" t="s">
        <v>319</v>
      </c>
      <c r="C1067" s="343"/>
      <c r="D1067" s="307"/>
      <c r="E1067" s="277"/>
      <c r="F1067" s="277"/>
      <c r="G1067" s="277"/>
      <c r="H1067" s="277"/>
      <c r="I1067" s="277"/>
      <c r="J1067" s="277"/>
      <c r="K1067" s="277"/>
      <c r="L1067" s="277"/>
      <c r="M1067" s="277"/>
      <c r="N1067" s="277"/>
      <c r="O1067" s="289"/>
      <c r="P1067" s="277"/>
      <c r="Q1067" s="277"/>
      <c r="R1067" s="277"/>
      <c r="S1067" s="307"/>
      <c r="T1067" s="307"/>
      <c r="U1067" s="307"/>
      <c r="V1067" s="307"/>
      <c r="W1067" s="277"/>
      <c r="X1067" s="277"/>
      <c r="Y1067" s="369">
        <f>'4.  2011-2014 LRAM'!Y407*Y1064</f>
        <v>0</v>
      </c>
      <c r="Z1067" s="369">
        <f>'4.  2011-2014 LRAM'!Z407*Z1064</f>
        <v>0</v>
      </c>
      <c r="AA1067" s="369">
        <f>'4.  2011-2014 LRAM'!AA407*AA1064</f>
        <v>0</v>
      </c>
      <c r="AB1067" s="369">
        <f>'4.  2011-2014 LRAM'!AB407*AB1064</f>
        <v>0</v>
      </c>
      <c r="AC1067" s="369">
        <f>'4.  2011-2014 LRAM'!AC407*AC1064</f>
        <v>0</v>
      </c>
      <c r="AD1067" s="369">
        <f>'4.  2011-2014 LRAM'!AD407*AD1064</f>
        <v>0</v>
      </c>
      <c r="AE1067" s="369">
        <f>'4.  2011-2014 LRAM'!AE407*AE1064</f>
        <v>0</v>
      </c>
      <c r="AF1067" s="369">
        <f>'4.  2011-2014 LRAM'!AF407*AF1064</f>
        <v>0</v>
      </c>
      <c r="AG1067" s="369">
        <f>'4.  2011-2014 LRAM'!AG407*AG1064</f>
        <v>0</v>
      </c>
      <c r="AH1067" s="369">
        <f>'4.  2011-2014 LRAM'!AH407*AH1064</f>
        <v>0</v>
      </c>
      <c r="AI1067" s="369">
        <f>'4.  2011-2014 LRAM'!AI407*AI1064</f>
        <v>0</v>
      </c>
      <c r="AJ1067" s="369">
        <f>'4.  2011-2014 LRAM'!AJ407*AJ1064</f>
        <v>0</v>
      </c>
      <c r="AK1067" s="369">
        <f>'4.  2011-2014 LRAM'!AK407*AK1064</f>
        <v>0</v>
      </c>
      <c r="AL1067" s="369">
        <f>'4.  2011-2014 LRAM'!AL407*AL1064</f>
        <v>0</v>
      </c>
      <c r="AM1067" s="619">
        <f t="shared" si="1452"/>
        <v>0</v>
      </c>
    </row>
    <row r="1068" spans="1:39" ht="15" customHeight="1" outlineLevel="1">
      <c r="B1068" s="322" t="s">
        <v>320</v>
      </c>
      <c r="C1068" s="343"/>
      <c r="D1068" s="307"/>
      <c r="E1068" s="277"/>
      <c r="F1068" s="277"/>
      <c r="G1068" s="277"/>
      <c r="H1068" s="277"/>
      <c r="I1068" s="277"/>
      <c r="J1068" s="277"/>
      <c r="K1068" s="277"/>
      <c r="L1068" s="277"/>
      <c r="M1068" s="277"/>
      <c r="N1068" s="277"/>
      <c r="O1068" s="289"/>
      <c r="P1068" s="277"/>
      <c r="Q1068" s="277"/>
      <c r="R1068" s="277"/>
      <c r="S1068" s="307"/>
      <c r="T1068" s="307"/>
      <c r="U1068" s="307"/>
      <c r="V1068" s="307"/>
      <c r="W1068" s="277"/>
      <c r="X1068" s="277"/>
      <c r="Y1068" s="369">
        <f>'4.  2011-2014 LRAM'!Y585*Y1064</f>
        <v>0</v>
      </c>
      <c r="Z1068" s="369">
        <f>'4.  2011-2014 LRAM'!Z585*Z1064</f>
        <v>0</v>
      </c>
      <c r="AA1068" s="369">
        <f>'4.  2011-2014 LRAM'!AA585*AA1064</f>
        <v>0</v>
      </c>
      <c r="AB1068" s="369">
        <f>'4.  2011-2014 LRAM'!AB585*AB1064</f>
        <v>0</v>
      </c>
      <c r="AC1068" s="369">
        <f>'4.  2011-2014 LRAM'!AC585*AC1064</f>
        <v>0</v>
      </c>
      <c r="AD1068" s="369">
        <f>'4.  2011-2014 LRAM'!AD585*AD1064</f>
        <v>0</v>
      </c>
      <c r="AE1068" s="369">
        <f>'4.  2011-2014 LRAM'!AE585*AE1064</f>
        <v>0</v>
      </c>
      <c r="AF1068" s="369">
        <f>'4.  2011-2014 LRAM'!AF585*AF1064</f>
        <v>0</v>
      </c>
      <c r="AG1068" s="369">
        <f>'4.  2011-2014 LRAM'!AG585*AG1064</f>
        <v>0</v>
      </c>
      <c r="AH1068" s="369">
        <f>'4.  2011-2014 LRAM'!AH585*AH1064</f>
        <v>0</v>
      </c>
      <c r="AI1068" s="369">
        <f>'4.  2011-2014 LRAM'!AI585*AI1064</f>
        <v>0</v>
      </c>
      <c r="AJ1068" s="369">
        <f>'4.  2011-2014 LRAM'!AJ585*AJ1064</f>
        <v>0</v>
      </c>
      <c r="AK1068" s="369">
        <f>'4.  2011-2014 LRAM'!AK585*AK1064</f>
        <v>0</v>
      </c>
      <c r="AL1068" s="369">
        <f>'4.  2011-2014 LRAM'!AL585*AL1064</f>
        <v>0</v>
      </c>
      <c r="AM1068" s="619">
        <f t="shared" si="1452"/>
        <v>0</v>
      </c>
    </row>
    <row r="1069" spans="1:39" ht="15" customHeight="1" outlineLevel="1">
      <c r="B1069" s="322" t="s">
        <v>321</v>
      </c>
      <c r="C1069" s="343"/>
      <c r="D1069" s="307"/>
      <c r="E1069" s="277"/>
      <c r="F1069" s="277"/>
      <c r="G1069" s="277"/>
      <c r="H1069" s="277"/>
      <c r="I1069" s="277"/>
      <c r="J1069" s="277"/>
      <c r="K1069" s="277"/>
      <c r="L1069" s="277"/>
      <c r="M1069" s="277"/>
      <c r="N1069" s="277"/>
      <c r="O1069" s="289"/>
      <c r="P1069" s="277"/>
      <c r="Q1069" s="277"/>
      <c r="R1069" s="277"/>
      <c r="S1069" s="307"/>
      <c r="T1069" s="307"/>
      <c r="U1069" s="307"/>
      <c r="V1069" s="307"/>
      <c r="W1069" s="277"/>
      <c r="X1069" s="277"/>
      <c r="Y1069" s="369">
        <f t="shared" ref="Y1069:AL1069" si="1453">Y279*Y1064</f>
        <v>0</v>
      </c>
      <c r="Z1069" s="369">
        <f t="shared" si="1453"/>
        <v>0</v>
      </c>
      <c r="AA1069" s="369">
        <f t="shared" si="1453"/>
        <v>0</v>
      </c>
      <c r="AB1069" s="369">
        <f t="shared" si="1453"/>
        <v>0</v>
      </c>
      <c r="AC1069" s="369">
        <f t="shared" si="1453"/>
        <v>0</v>
      </c>
      <c r="AD1069" s="369">
        <f t="shared" si="1453"/>
        <v>0</v>
      </c>
      <c r="AE1069" s="369">
        <f t="shared" si="1453"/>
        <v>0</v>
      </c>
      <c r="AF1069" s="369">
        <f t="shared" si="1453"/>
        <v>0</v>
      </c>
      <c r="AG1069" s="369">
        <f t="shared" si="1453"/>
        <v>0</v>
      </c>
      <c r="AH1069" s="369">
        <f t="shared" si="1453"/>
        <v>0</v>
      </c>
      <c r="AI1069" s="369">
        <f t="shared" si="1453"/>
        <v>0</v>
      </c>
      <c r="AJ1069" s="369">
        <f t="shared" si="1453"/>
        <v>0</v>
      </c>
      <c r="AK1069" s="369">
        <f t="shared" si="1453"/>
        <v>0</v>
      </c>
      <c r="AL1069" s="369">
        <f t="shared" si="1453"/>
        <v>0</v>
      </c>
      <c r="AM1069" s="619">
        <f t="shared" si="1452"/>
        <v>0</v>
      </c>
    </row>
    <row r="1070" spans="1:39" ht="15" customHeight="1" outlineLevel="1">
      <c r="B1070" s="322" t="s">
        <v>322</v>
      </c>
      <c r="C1070" s="343"/>
      <c r="D1070" s="307"/>
      <c r="E1070" s="277"/>
      <c r="F1070" s="277"/>
      <c r="G1070" s="277"/>
      <c r="H1070" s="277"/>
      <c r="I1070" s="277"/>
      <c r="J1070" s="277"/>
      <c r="K1070" s="277"/>
      <c r="L1070" s="277"/>
      <c r="M1070" s="277"/>
      <c r="N1070" s="277"/>
      <c r="O1070" s="289"/>
      <c r="P1070" s="277"/>
      <c r="Q1070" s="277"/>
      <c r="R1070" s="277"/>
      <c r="S1070" s="307"/>
      <c r="T1070" s="307"/>
      <c r="U1070" s="307"/>
      <c r="V1070" s="307"/>
      <c r="W1070" s="277"/>
      <c r="X1070" s="277"/>
      <c r="Y1070" s="369">
        <f t="shared" ref="Y1070:AL1070" si="1454">Y488*Y1064</f>
        <v>0</v>
      </c>
      <c r="Z1070" s="369">
        <f t="shared" si="1454"/>
        <v>0</v>
      </c>
      <c r="AA1070" s="369">
        <f t="shared" si="1454"/>
        <v>0</v>
      </c>
      <c r="AB1070" s="369">
        <f t="shared" si="1454"/>
        <v>0</v>
      </c>
      <c r="AC1070" s="369">
        <f t="shared" si="1454"/>
        <v>0</v>
      </c>
      <c r="AD1070" s="369">
        <f t="shared" si="1454"/>
        <v>0</v>
      </c>
      <c r="AE1070" s="369">
        <f t="shared" si="1454"/>
        <v>0</v>
      </c>
      <c r="AF1070" s="369">
        <f t="shared" si="1454"/>
        <v>0</v>
      </c>
      <c r="AG1070" s="369">
        <f t="shared" si="1454"/>
        <v>0</v>
      </c>
      <c r="AH1070" s="369">
        <f t="shared" si="1454"/>
        <v>0</v>
      </c>
      <c r="AI1070" s="369">
        <f t="shared" si="1454"/>
        <v>0</v>
      </c>
      <c r="AJ1070" s="369">
        <f t="shared" si="1454"/>
        <v>0</v>
      </c>
      <c r="AK1070" s="369">
        <f t="shared" si="1454"/>
        <v>0</v>
      </c>
      <c r="AL1070" s="369">
        <f t="shared" si="1454"/>
        <v>0</v>
      </c>
      <c r="AM1070" s="619">
        <f t="shared" si="1452"/>
        <v>0</v>
      </c>
    </row>
    <row r="1071" spans="1:39" ht="15" customHeight="1" outlineLevel="1">
      <c r="B1071" s="322" t="s">
        <v>323</v>
      </c>
      <c r="C1071" s="343"/>
      <c r="D1071" s="307"/>
      <c r="E1071" s="277"/>
      <c r="F1071" s="277"/>
      <c r="G1071" s="277"/>
      <c r="H1071" s="277"/>
      <c r="I1071" s="277"/>
      <c r="J1071" s="277"/>
      <c r="K1071" s="277"/>
      <c r="L1071" s="277"/>
      <c r="M1071" s="277"/>
      <c r="N1071" s="277"/>
      <c r="O1071" s="289"/>
      <c r="P1071" s="277"/>
      <c r="Q1071" s="277"/>
      <c r="R1071" s="277"/>
      <c r="S1071" s="307"/>
      <c r="T1071" s="307"/>
      <c r="U1071" s="307"/>
      <c r="V1071" s="307"/>
      <c r="W1071" s="277"/>
      <c r="X1071" s="277"/>
      <c r="Y1071" s="369">
        <f t="shared" ref="Y1071:AL1071" si="1455">Y711*Y1064</f>
        <v>0</v>
      </c>
      <c r="Z1071" s="369">
        <f t="shared" si="1455"/>
        <v>0</v>
      </c>
      <c r="AA1071" s="369">
        <f t="shared" si="1455"/>
        <v>0</v>
      </c>
      <c r="AB1071" s="369">
        <f t="shared" si="1455"/>
        <v>0</v>
      </c>
      <c r="AC1071" s="369">
        <f t="shared" si="1455"/>
        <v>0</v>
      </c>
      <c r="AD1071" s="369">
        <f t="shared" si="1455"/>
        <v>0</v>
      </c>
      <c r="AE1071" s="369">
        <f t="shared" si="1455"/>
        <v>0</v>
      </c>
      <c r="AF1071" s="369">
        <f t="shared" si="1455"/>
        <v>0</v>
      </c>
      <c r="AG1071" s="369">
        <f t="shared" si="1455"/>
        <v>0</v>
      </c>
      <c r="AH1071" s="369">
        <f t="shared" si="1455"/>
        <v>0</v>
      </c>
      <c r="AI1071" s="369">
        <f t="shared" si="1455"/>
        <v>0</v>
      </c>
      <c r="AJ1071" s="369">
        <f t="shared" si="1455"/>
        <v>0</v>
      </c>
      <c r="AK1071" s="369">
        <f t="shared" si="1455"/>
        <v>0</v>
      </c>
      <c r="AL1071" s="369">
        <f t="shared" si="1455"/>
        <v>0</v>
      </c>
      <c r="AM1071" s="619">
        <f t="shared" si="1452"/>
        <v>0</v>
      </c>
    </row>
    <row r="1072" spans="1:39" ht="15" customHeight="1" outlineLevel="1">
      <c r="B1072" s="322" t="s">
        <v>324</v>
      </c>
      <c r="C1072" s="343"/>
      <c r="D1072" s="307"/>
      <c r="E1072" s="277"/>
      <c r="F1072" s="277"/>
      <c r="G1072" s="277"/>
      <c r="H1072" s="277"/>
      <c r="I1072" s="277"/>
      <c r="J1072" s="277"/>
      <c r="K1072" s="277"/>
      <c r="L1072" s="277"/>
      <c r="M1072" s="277"/>
      <c r="N1072" s="277"/>
      <c r="O1072" s="289"/>
      <c r="P1072" s="277"/>
      <c r="Q1072" s="277"/>
      <c r="R1072" s="277"/>
      <c r="S1072" s="307"/>
      <c r="T1072" s="307"/>
      <c r="U1072" s="307"/>
      <c r="V1072" s="307"/>
      <c r="W1072" s="277"/>
      <c r="X1072" s="277"/>
      <c r="Y1072" s="369">
        <f t="shared" ref="Y1072:AL1072" si="1456">Y894*Y1064</f>
        <v>0</v>
      </c>
      <c r="Z1072" s="369">
        <f t="shared" si="1456"/>
        <v>0</v>
      </c>
      <c r="AA1072" s="369">
        <f t="shared" si="1456"/>
        <v>0</v>
      </c>
      <c r="AB1072" s="369">
        <f t="shared" si="1456"/>
        <v>0</v>
      </c>
      <c r="AC1072" s="369">
        <f t="shared" si="1456"/>
        <v>0</v>
      </c>
      <c r="AD1072" s="369">
        <f t="shared" si="1456"/>
        <v>0</v>
      </c>
      <c r="AE1072" s="369">
        <f t="shared" si="1456"/>
        <v>0</v>
      </c>
      <c r="AF1072" s="369">
        <f t="shared" si="1456"/>
        <v>0</v>
      </c>
      <c r="AG1072" s="369">
        <f t="shared" si="1456"/>
        <v>0</v>
      </c>
      <c r="AH1072" s="369">
        <f t="shared" si="1456"/>
        <v>0</v>
      </c>
      <c r="AI1072" s="369">
        <f t="shared" si="1456"/>
        <v>0</v>
      </c>
      <c r="AJ1072" s="369">
        <f t="shared" si="1456"/>
        <v>0</v>
      </c>
      <c r="AK1072" s="369">
        <f t="shared" si="1456"/>
        <v>0</v>
      </c>
      <c r="AL1072" s="369">
        <f t="shared" si="1456"/>
        <v>0</v>
      </c>
      <c r="AM1072" s="619">
        <f t="shared" si="1452"/>
        <v>0</v>
      </c>
    </row>
    <row r="1073" spans="1:39" ht="15" customHeight="1" outlineLevel="1">
      <c r="B1073" s="322" t="s">
        <v>325</v>
      </c>
      <c r="C1073" s="343"/>
      <c r="D1073" s="307"/>
      <c r="E1073" s="277"/>
      <c r="F1073" s="277"/>
      <c r="G1073" s="277"/>
      <c r="H1073" s="277"/>
      <c r="I1073" s="277"/>
      <c r="J1073" s="277"/>
      <c r="K1073" s="277"/>
      <c r="L1073" s="277"/>
      <c r="M1073" s="277"/>
      <c r="N1073" s="277"/>
      <c r="O1073" s="289"/>
      <c r="P1073" s="277"/>
      <c r="Q1073" s="277"/>
      <c r="R1073" s="277"/>
      <c r="S1073" s="307"/>
      <c r="T1073" s="307"/>
      <c r="U1073" s="307"/>
      <c r="V1073" s="307"/>
      <c r="W1073" s="277"/>
      <c r="X1073" s="277"/>
      <c r="Y1073" s="369">
        <f>Y1061*Y1064</f>
        <v>0</v>
      </c>
      <c r="Z1073" s="369">
        <f t="shared" ref="Z1073:AL1073" si="1457">Z1061*Z1064</f>
        <v>0</v>
      </c>
      <c r="AA1073" s="369">
        <f t="shared" si="1457"/>
        <v>0</v>
      </c>
      <c r="AB1073" s="369">
        <f t="shared" si="1457"/>
        <v>0</v>
      </c>
      <c r="AC1073" s="369">
        <f t="shared" si="1457"/>
        <v>0</v>
      </c>
      <c r="AD1073" s="369">
        <f t="shared" si="1457"/>
        <v>0</v>
      </c>
      <c r="AE1073" s="369">
        <f t="shared" si="1457"/>
        <v>0</v>
      </c>
      <c r="AF1073" s="369">
        <f t="shared" si="1457"/>
        <v>0</v>
      </c>
      <c r="AG1073" s="369">
        <f t="shared" si="1457"/>
        <v>0</v>
      </c>
      <c r="AH1073" s="369">
        <f t="shared" si="1457"/>
        <v>0</v>
      </c>
      <c r="AI1073" s="369">
        <f t="shared" si="1457"/>
        <v>0</v>
      </c>
      <c r="AJ1073" s="369">
        <f t="shared" si="1457"/>
        <v>0</v>
      </c>
      <c r="AK1073" s="369">
        <f t="shared" si="1457"/>
        <v>0</v>
      </c>
      <c r="AL1073" s="369">
        <f t="shared" si="1457"/>
        <v>0</v>
      </c>
      <c r="AM1073" s="619">
        <f t="shared" si="1452"/>
        <v>0</v>
      </c>
    </row>
    <row r="1074" spans="1:39" ht="15" customHeight="1" outlineLevel="1">
      <c r="B1074" s="347" t="s">
        <v>329</v>
      </c>
      <c r="C1074" s="343"/>
      <c r="D1074" s="334"/>
      <c r="E1074" s="332"/>
      <c r="F1074" s="332"/>
      <c r="G1074" s="332"/>
      <c r="H1074" s="332"/>
      <c r="I1074" s="332"/>
      <c r="J1074" s="332"/>
      <c r="K1074" s="332"/>
      <c r="L1074" s="332"/>
      <c r="M1074" s="332"/>
      <c r="N1074" s="332"/>
      <c r="O1074" s="298"/>
      <c r="P1074" s="332"/>
      <c r="Q1074" s="332"/>
      <c r="R1074" s="332"/>
      <c r="S1074" s="334"/>
      <c r="T1074" s="334"/>
      <c r="U1074" s="334"/>
      <c r="V1074" s="334"/>
      <c r="W1074" s="332"/>
      <c r="X1074" s="332"/>
      <c r="Y1074" s="344">
        <f>SUM(Y1065:Y1073)</f>
        <v>0</v>
      </c>
      <c r="Z1074" s="344">
        <f t="shared" ref="Z1074:AE1074" si="1458">SUM(Z1065:Z1073)</f>
        <v>0</v>
      </c>
      <c r="AA1074" s="344">
        <f t="shared" si="1458"/>
        <v>0</v>
      </c>
      <c r="AB1074" s="344">
        <f t="shared" si="1458"/>
        <v>0</v>
      </c>
      <c r="AC1074" s="344">
        <f t="shared" si="1458"/>
        <v>0</v>
      </c>
      <c r="AD1074" s="344">
        <f t="shared" si="1458"/>
        <v>0</v>
      </c>
      <c r="AE1074" s="344">
        <f t="shared" si="1458"/>
        <v>0</v>
      </c>
      <c r="AF1074" s="344">
        <f>SUM(AF1065:AF1073)</f>
        <v>0</v>
      </c>
      <c r="AG1074" s="344">
        <f t="shared" ref="AG1074:AL1074" si="1459">SUM(AG1065:AG1073)</f>
        <v>0</v>
      </c>
      <c r="AH1074" s="344">
        <f t="shared" si="1459"/>
        <v>0</v>
      </c>
      <c r="AI1074" s="344">
        <f t="shared" si="1459"/>
        <v>0</v>
      </c>
      <c r="AJ1074" s="344">
        <f t="shared" si="1459"/>
        <v>0</v>
      </c>
      <c r="AK1074" s="344">
        <f t="shared" si="1459"/>
        <v>0</v>
      </c>
      <c r="AL1074" s="344">
        <f t="shared" si="1459"/>
        <v>0</v>
      </c>
      <c r="AM1074" s="398">
        <f>SUM(AM1065:AM1073)</f>
        <v>0</v>
      </c>
    </row>
    <row r="1075" spans="1:39" ht="15" customHeight="1" outlineLevel="1">
      <c r="B1075" s="347" t="s">
        <v>330</v>
      </c>
      <c r="C1075" s="343"/>
      <c r="D1075" s="348"/>
      <c r="E1075" s="332"/>
      <c r="F1075" s="332"/>
      <c r="G1075" s="332"/>
      <c r="H1075" s="332"/>
      <c r="I1075" s="332"/>
      <c r="J1075" s="332"/>
      <c r="K1075" s="332"/>
      <c r="L1075" s="332"/>
      <c r="M1075" s="332"/>
      <c r="N1075" s="332"/>
      <c r="O1075" s="298"/>
      <c r="P1075" s="332"/>
      <c r="Q1075" s="332"/>
      <c r="R1075" s="332"/>
      <c r="S1075" s="334"/>
      <c r="T1075" s="334"/>
      <c r="U1075" s="334"/>
      <c r="V1075" s="334"/>
      <c r="W1075" s="332"/>
      <c r="X1075" s="332"/>
      <c r="Y1075" s="345">
        <f>Y1062*Y1064</f>
        <v>0</v>
      </c>
      <c r="Z1075" s="345">
        <f t="shared" ref="Z1075:AE1075" si="1460">Z1062*Z1064</f>
        <v>0</v>
      </c>
      <c r="AA1075" s="345">
        <f t="shared" si="1460"/>
        <v>0</v>
      </c>
      <c r="AB1075" s="345">
        <f t="shared" si="1460"/>
        <v>0</v>
      </c>
      <c r="AC1075" s="345">
        <f t="shared" si="1460"/>
        <v>0</v>
      </c>
      <c r="AD1075" s="345">
        <f t="shared" si="1460"/>
        <v>0</v>
      </c>
      <c r="AE1075" s="345">
        <f t="shared" si="1460"/>
        <v>0</v>
      </c>
      <c r="AF1075" s="345">
        <f>AF1062*AF1064</f>
        <v>0</v>
      </c>
      <c r="AG1075" s="345">
        <f t="shared" ref="AG1075:AL1075" si="1461">AG1062*AG1064</f>
        <v>0</v>
      </c>
      <c r="AH1075" s="345">
        <f t="shared" si="1461"/>
        <v>0</v>
      </c>
      <c r="AI1075" s="345">
        <f t="shared" si="1461"/>
        <v>0</v>
      </c>
      <c r="AJ1075" s="345">
        <f t="shared" si="1461"/>
        <v>0</v>
      </c>
      <c r="AK1075" s="345">
        <f t="shared" si="1461"/>
        <v>0</v>
      </c>
      <c r="AL1075" s="345">
        <f t="shared" si="1461"/>
        <v>0</v>
      </c>
      <c r="AM1075" s="398">
        <f>SUM(Y1075:AL1075)</f>
        <v>0</v>
      </c>
    </row>
    <row r="1076" spans="1:39" ht="15" customHeight="1" outlineLevel="1">
      <c r="B1076" s="347" t="s">
        <v>331</v>
      </c>
      <c r="C1076" s="343"/>
      <c r="D1076" s="348"/>
      <c r="E1076" s="332"/>
      <c r="F1076" s="332"/>
      <c r="G1076" s="332"/>
      <c r="H1076" s="332"/>
      <c r="I1076" s="332"/>
      <c r="J1076" s="332"/>
      <c r="K1076" s="332"/>
      <c r="L1076" s="332"/>
      <c r="M1076" s="332"/>
      <c r="N1076" s="332"/>
      <c r="O1076" s="298"/>
      <c r="P1076" s="332"/>
      <c r="Q1076" s="332"/>
      <c r="R1076" s="332"/>
      <c r="S1076" s="348"/>
      <c r="T1076" s="348"/>
      <c r="U1076" s="348"/>
      <c r="V1076" s="348"/>
      <c r="W1076" s="332"/>
      <c r="X1076" s="332"/>
      <c r="Y1076" s="349"/>
      <c r="Z1076" s="349"/>
      <c r="AA1076" s="349"/>
      <c r="AB1076" s="349"/>
      <c r="AC1076" s="349"/>
      <c r="AD1076" s="349"/>
      <c r="AE1076" s="349"/>
      <c r="AF1076" s="349"/>
      <c r="AG1076" s="349"/>
      <c r="AH1076" s="349"/>
      <c r="AI1076" s="349"/>
      <c r="AJ1076" s="349"/>
      <c r="AK1076" s="349"/>
      <c r="AL1076" s="349"/>
      <c r="AM1076" s="398">
        <f>AM1074-AM1075</f>
        <v>0</v>
      </c>
    </row>
    <row r="1077" spans="1:39" ht="15" customHeight="1" outlineLevel="1">
      <c r="B1077" s="322"/>
      <c r="C1077" s="348"/>
      <c r="D1077" s="348"/>
      <c r="E1077" s="332"/>
      <c r="F1077" s="332"/>
      <c r="G1077" s="332"/>
      <c r="H1077" s="332"/>
      <c r="I1077" s="332"/>
      <c r="J1077" s="332"/>
      <c r="K1077" s="332"/>
      <c r="L1077" s="332"/>
      <c r="M1077" s="332"/>
      <c r="N1077" s="332"/>
      <c r="O1077" s="298"/>
      <c r="P1077" s="332"/>
      <c r="Q1077" s="332"/>
      <c r="R1077" s="332"/>
      <c r="S1077" s="348"/>
      <c r="T1077" s="343"/>
      <c r="U1077" s="348"/>
      <c r="V1077" s="348"/>
      <c r="W1077" s="332"/>
      <c r="X1077" s="332"/>
      <c r="Y1077" s="350"/>
      <c r="Z1077" s="350"/>
      <c r="AA1077" s="350"/>
      <c r="AB1077" s="350"/>
      <c r="AC1077" s="350"/>
      <c r="AD1077" s="350"/>
      <c r="AE1077" s="350"/>
      <c r="AF1077" s="350"/>
      <c r="AG1077" s="350"/>
      <c r="AH1077" s="350"/>
      <c r="AI1077" s="350"/>
      <c r="AJ1077" s="350"/>
      <c r="AK1077" s="350"/>
      <c r="AL1077" s="350"/>
      <c r="AM1077" s="335"/>
    </row>
    <row r="1078" spans="1:39" ht="15" customHeight="1" outlineLevel="1">
      <c r="B1078" s="431" t="s">
        <v>326</v>
      </c>
      <c r="C1078" s="357"/>
      <c r="D1078" s="375"/>
      <c r="E1078" s="375"/>
      <c r="F1078" s="375"/>
      <c r="G1078" s="375"/>
      <c r="H1078" s="375"/>
      <c r="I1078" s="375"/>
      <c r="J1078" s="375"/>
      <c r="K1078" s="375"/>
      <c r="L1078" s="375"/>
      <c r="M1078" s="375"/>
      <c r="N1078" s="375"/>
      <c r="O1078" s="374"/>
      <c r="P1078" s="375"/>
      <c r="Q1078" s="375"/>
      <c r="R1078" s="375"/>
      <c r="S1078" s="357"/>
      <c r="T1078" s="376"/>
      <c r="U1078" s="376"/>
      <c r="V1078" s="375"/>
      <c r="W1078" s="375"/>
      <c r="X1078" s="376"/>
      <c r="Y1078" s="324">
        <f>SUMPRODUCT(E904:E1059,Y904:Y1059)</f>
        <v>0</v>
      </c>
      <c r="Z1078" s="324">
        <f>SUMPRODUCT(E904:E1059,Z904:Z1059)</f>
        <v>0</v>
      </c>
      <c r="AA1078" s="324">
        <f t="shared" ref="AA1078:AL1078" si="1462">IF(AA902="kw",SUMPRODUCT($N$904:$N$1059,$P$904:$P$1059,AA904:AA1059),SUMPRODUCT($E$904:$E$1059,AA904:AA1059))</f>
        <v>0</v>
      </c>
      <c r="AB1078" s="324">
        <f t="shared" si="1462"/>
        <v>0</v>
      </c>
      <c r="AC1078" s="324">
        <f t="shared" si="1462"/>
        <v>0</v>
      </c>
      <c r="AD1078" s="324">
        <f t="shared" si="1462"/>
        <v>0</v>
      </c>
      <c r="AE1078" s="324">
        <f t="shared" si="1462"/>
        <v>0</v>
      </c>
      <c r="AF1078" s="324">
        <f t="shared" si="1462"/>
        <v>0</v>
      </c>
      <c r="AG1078" s="324">
        <f t="shared" si="1462"/>
        <v>0</v>
      </c>
      <c r="AH1078" s="324">
        <f t="shared" si="1462"/>
        <v>0</v>
      </c>
      <c r="AI1078" s="324">
        <f t="shared" si="1462"/>
        <v>0</v>
      </c>
      <c r="AJ1078" s="324">
        <f t="shared" si="1462"/>
        <v>0</v>
      </c>
      <c r="AK1078" s="324">
        <f t="shared" si="1462"/>
        <v>0</v>
      </c>
      <c r="AL1078" s="324">
        <f t="shared" si="1462"/>
        <v>0</v>
      </c>
      <c r="AM1078" s="377"/>
    </row>
    <row r="1079" spans="1:39" ht="15" customHeight="1" outlineLevel="1">
      <c r="B1079" s="359" t="s">
        <v>570</v>
      </c>
      <c r="C1079" s="378"/>
      <c r="D1079" s="379"/>
      <c r="E1079" s="379"/>
      <c r="F1079" s="379"/>
      <c r="G1079" s="379"/>
      <c r="H1079" s="379"/>
      <c r="I1079" s="379"/>
      <c r="J1079" s="379"/>
      <c r="K1079" s="379"/>
      <c r="L1079" s="379"/>
      <c r="M1079" s="379"/>
      <c r="N1079" s="379"/>
      <c r="O1079" s="379"/>
      <c r="P1079" s="379"/>
      <c r="Q1079" s="379"/>
      <c r="R1079" s="379"/>
      <c r="S1079" s="362"/>
      <c r="T1079" s="363"/>
      <c r="U1079" s="379"/>
      <c r="V1079" s="379"/>
      <c r="W1079" s="379"/>
      <c r="X1079" s="379"/>
      <c r="Y1079" s="400"/>
      <c r="Z1079" s="400"/>
      <c r="AA1079" s="400"/>
      <c r="AB1079" s="400"/>
      <c r="AC1079" s="400"/>
      <c r="AD1079" s="400"/>
      <c r="AE1079" s="400"/>
      <c r="AF1079" s="400"/>
      <c r="AG1079" s="400"/>
      <c r="AH1079" s="400"/>
      <c r="AI1079" s="400"/>
      <c r="AJ1079" s="400"/>
      <c r="AK1079" s="400"/>
      <c r="AL1079" s="400"/>
      <c r="AM1079" s="380"/>
    </row>
    <row r="1080" spans="1:39" ht="28.5" customHeight="1" outlineLevel="1"/>
    <row r="1081" spans="1:39" ht="15" customHeight="1" outlineLevel="1"/>
    <row r="1082" spans="1:39" ht="15" customHeight="1" outlineLevel="1">
      <c r="B1082" s="278" t="s">
        <v>327</v>
      </c>
      <c r="C1082" s="279"/>
      <c r="D1082" s="581" t="s">
        <v>506</v>
      </c>
      <c r="E1082" s="251"/>
      <c r="F1082" s="581"/>
      <c r="G1082" s="251"/>
      <c r="H1082" s="251"/>
      <c r="I1082" s="251"/>
      <c r="J1082" s="251"/>
      <c r="K1082" s="251"/>
      <c r="L1082" s="251"/>
      <c r="M1082" s="251"/>
      <c r="N1082" s="251"/>
      <c r="O1082" s="279"/>
      <c r="P1082" s="251"/>
      <c r="Q1082" s="251"/>
      <c r="R1082" s="251"/>
      <c r="S1082" s="251"/>
      <c r="T1082" s="251"/>
      <c r="U1082" s="251"/>
      <c r="V1082" s="251"/>
      <c r="W1082" s="251"/>
      <c r="X1082" s="251"/>
      <c r="Y1082" s="268"/>
      <c r="Z1082" s="265"/>
      <c r="AA1082" s="265"/>
      <c r="AB1082" s="265"/>
      <c r="AC1082" s="265"/>
      <c r="AD1082" s="265"/>
      <c r="AE1082" s="265"/>
      <c r="AF1082" s="265"/>
      <c r="AG1082" s="265"/>
      <c r="AH1082" s="265"/>
      <c r="AI1082" s="265"/>
      <c r="AJ1082" s="265"/>
      <c r="AK1082" s="265"/>
      <c r="AL1082" s="265"/>
    </row>
    <row r="1083" spans="1:39" ht="15" customHeight="1" outlineLevel="1">
      <c r="B1083" s="919" t="s">
        <v>203</v>
      </c>
      <c r="C1083" s="921" t="s">
        <v>25</v>
      </c>
      <c r="D1083" s="282" t="s">
        <v>407</v>
      </c>
      <c r="E1083" s="923" t="s">
        <v>201</v>
      </c>
      <c r="F1083" s="924"/>
      <c r="G1083" s="924"/>
      <c r="H1083" s="924"/>
      <c r="I1083" s="924"/>
      <c r="J1083" s="924"/>
      <c r="K1083" s="924"/>
      <c r="L1083" s="924"/>
      <c r="M1083" s="925"/>
      <c r="N1083" s="926" t="s">
        <v>205</v>
      </c>
      <c r="O1083" s="282" t="s">
        <v>408</v>
      </c>
      <c r="P1083" s="923" t="s">
        <v>204</v>
      </c>
      <c r="Q1083" s="924"/>
      <c r="R1083" s="924"/>
      <c r="S1083" s="924"/>
      <c r="T1083" s="924"/>
      <c r="U1083" s="924"/>
      <c r="V1083" s="924"/>
      <c r="W1083" s="924"/>
      <c r="X1083" s="925"/>
      <c r="Y1083" s="916" t="s">
        <v>229</v>
      </c>
      <c r="Z1083" s="917"/>
      <c r="AA1083" s="917"/>
      <c r="AB1083" s="917"/>
      <c r="AC1083" s="917"/>
      <c r="AD1083" s="917"/>
      <c r="AE1083" s="917"/>
      <c r="AF1083" s="917"/>
      <c r="AG1083" s="917"/>
      <c r="AH1083" s="917"/>
      <c r="AI1083" s="917"/>
      <c r="AJ1083" s="917"/>
      <c r="AK1083" s="917"/>
      <c r="AL1083" s="917"/>
      <c r="AM1083" s="918"/>
    </row>
    <row r="1084" spans="1:39" ht="15" customHeight="1" outlineLevel="1">
      <c r="B1084" s="920"/>
      <c r="C1084" s="922"/>
      <c r="D1084" s="283">
        <v>2020</v>
      </c>
      <c r="E1084" s="283">
        <v>2021</v>
      </c>
      <c r="F1084" s="283">
        <v>2022</v>
      </c>
      <c r="G1084" s="283">
        <v>2023</v>
      </c>
      <c r="H1084" s="283">
        <v>2024</v>
      </c>
      <c r="I1084" s="283">
        <v>2025</v>
      </c>
      <c r="J1084" s="283">
        <v>2026</v>
      </c>
      <c r="K1084" s="283">
        <v>2027</v>
      </c>
      <c r="L1084" s="283">
        <v>2028</v>
      </c>
      <c r="M1084" s="283">
        <v>2029</v>
      </c>
      <c r="N1084" s="927"/>
      <c r="O1084" s="283">
        <v>2020</v>
      </c>
      <c r="P1084" s="283">
        <v>2021</v>
      </c>
      <c r="Q1084" s="283">
        <v>2022</v>
      </c>
      <c r="R1084" s="283">
        <v>2023</v>
      </c>
      <c r="S1084" s="283">
        <v>2024</v>
      </c>
      <c r="T1084" s="283">
        <v>2025</v>
      </c>
      <c r="U1084" s="283">
        <v>2026</v>
      </c>
      <c r="V1084" s="283">
        <v>2027</v>
      </c>
      <c r="W1084" s="283">
        <v>2028</v>
      </c>
      <c r="X1084" s="283">
        <v>2029</v>
      </c>
      <c r="Y1084" s="283" t="str">
        <f>'1.  LRAMVA Summary'!D52</f>
        <v>Main - Residential</v>
      </c>
      <c r="Z1084" s="283" t="str">
        <f>'1.  LRAMVA Summary'!E52</f>
        <v>Main - GS&lt;50 kW</v>
      </c>
      <c r="AA1084" s="283" t="str">
        <f>'1.  LRAMVA Summary'!F52</f>
        <v>Main - GS 50 to 4,999 kW</v>
      </c>
      <c r="AB1084" s="283" t="str">
        <f>'1.  LRAMVA Summary'!G52</f>
        <v>Main - Large Use</v>
      </c>
      <c r="AC1084" s="283" t="str">
        <f>'1.  LRAMVA Summary'!H52</f>
        <v>Main - Streetlighting</v>
      </c>
      <c r="AD1084" s="283" t="str">
        <f>'1.  LRAMVA Summary'!I52</f>
        <v>STEI - Residential</v>
      </c>
      <c r="AE1084" s="283" t="str">
        <f>'1.  LRAMVA Summary'!J52</f>
        <v>STEI - GS&lt;50 kW</v>
      </c>
      <c r="AF1084" s="283" t="str">
        <f>'1.  LRAMVA Summary'!K52</f>
        <v>STEI - GS 50 to 4,999 kW</v>
      </c>
      <c r="AG1084" s="283" t="str">
        <f>'1.  LRAMVA Summary'!L52</f>
        <v>STEI - Streetlighting</v>
      </c>
      <c r="AH1084" s="283" t="str">
        <f>'1.  LRAMVA Summary'!M52</f>
        <v>STEI- Unmetered Scattered Load</v>
      </c>
      <c r="AI1084" s="283" t="str">
        <f>'1.  LRAMVA Summary'!N52</f>
        <v/>
      </c>
      <c r="AJ1084" s="283" t="str">
        <f>'1.  LRAMVA Summary'!O52</f>
        <v/>
      </c>
      <c r="AK1084" s="283" t="str">
        <f>'1.  LRAMVA Summary'!P52</f>
        <v/>
      </c>
      <c r="AL1084" s="283" t="str">
        <f>'1.  LRAMVA Summary'!Q52</f>
        <v/>
      </c>
      <c r="AM1084" s="285" t="str">
        <f>'1.  LRAMVA Summary'!R52</f>
        <v>Total</v>
      </c>
    </row>
    <row r="1085" spans="1:39" ht="15" customHeight="1" outlineLevel="1">
      <c r="A1085" s="523"/>
      <c r="B1085" s="509" t="s">
        <v>484</v>
      </c>
      <c r="C1085" s="287"/>
      <c r="D1085" s="287"/>
      <c r="E1085" s="287"/>
      <c r="F1085" s="287"/>
      <c r="G1085" s="287"/>
      <c r="H1085" s="287"/>
      <c r="I1085" s="287"/>
      <c r="J1085" s="287"/>
      <c r="K1085" s="287"/>
      <c r="L1085" s="287"/>
      <c r="M1085" s="287"/>
      <c r="N1085" s="288"/>
      <c r="O1085" s="287"/>
      <c r="P1085" s="287"/>
      <c r="Q1085" s="287"/>
      <c r="R1085" s="287"/>
      <c r="S1085" s="287"/>
      <c r="T1085" s="287"/>
      <c r="U1085" s="287"/>
      <c r="V1085" s="287"/>
      <c r="W1085" s="287"/>
      <c r="X1085" s="287"/>
      <c r="Y1085" s="289" t="str">
        <f>'1.  LRAMVA Summary'!D53</f>
        <v>kWh</v>
      </c>
      <c r="Z1085" s="289" t="str">
        <f>'1.  LRAMVA Summary'!E53</f>
        <v>kWh</v>
      </c>
      <c r="AA1085" s="289" t="str">
        <f>'1.  LRAMVA Summary'!F53</f>
        <v>kW</v>
      </c>
      <c r="AB1085" s="289" t="str">
        <f>'1.  LRAMVA Summary'!G53</f>
        <v>kW</v>
      </c>
      <c r="AC1085" s="289" t="str">
        <f>'1.  LRAMVA Summary'!H53</f>
        <v>kW</v>
      </c>
      <c r="AD1085" s="289" t="str">
        <f>'1.  LRAMVA Summary'!I53</f>
        <v>kWh</v>
      </c>
      <c r="AE1085" s="289" t="str">
        <f>'1.  LRAMVA Summary'!J53</f>
        <v>kWh</v>
      </c>
      <c r="AF1085" s="289" t="str">
        <f>'1.  LRAMVA Summary'!K53</f>
        <v>kW</v>
      </c>
      <c r="AG1085" s="289" t="str">
        <f>'1.  LRAMVA Summary'!L53</f>
        <v>kW</v>
      </c>
      <c r="AH1085" s="289" t="str">
        <f>'1.  LRAMVA Summary'!M53</f>
        <v>kWh</v>
      </c>
      <c r="AI1085" s="289">
        <f>'1.  LRAMVA Summary'!N53</f>
        <v>0</v>
      </c>
      <c r="AJ1085" s="289">
        <f>'1.  LRAMVA Summary'!O53</f>
        <v>0</v>
      </c>
      <c r="AK1085" s="289">
        <f>'1.  LRAMVA Summary'!P53</f>
        <v>0</v>
      </c>
      <c r="AL1085" s="289">
        <f>'1.  LRAMVA Summary'!Q53</f>
        <v>0</v>
      </c>
      <c r="AM1085" s="290"/>
    </row>
    <row r="1086" spans="1:39" ht="15" customHeight="1" outlineLevel="1">
      <c r="A1086" s="523"/>
      <c r="B1086" s="495" t="s">
        <v>477</v>
      </c>
      <c r="C1086" s="287"/>
      <c r="D1086" s="287"/>
      <c r="E1086" s="287"/>
      <c r="F1086" s="287"/>
      <c r="G1086" s="287"/>
      <c r="H1086" s="287"/>
      <c r="I1086" s="287"/>
      <c r="J1086" s="287"/>
      <c r="K1086" s="287"/>
      <c r="L1086" s="287"/>
      <c r="M1086" s="287"/>
      <c r="N1086" s="288"/>
      <c r="O1086" s="287"/>
      <c r="P1086" s="287"/>
      <c r="Q1086" s="287"/>
      <c r="R1086" s="287"/>
      <c r="S1086" s="287"/>
      <c r="T1086" s="287"/>
      <c r="U1086" s="287"/>
      <c r="V1086" s="287"/>
      <c r="W1086" s="287"/>
      <c r="X1086" s="287"/>
      <c r="Y1086" s="289"/>
      <c r="Z1086" s="289"/>
      <c r="AA1086" s="289"/>
      <c r="AB1086" s="289"/>
      <c r="AC1086" s="289"/>
      <c r="AD1086" s="289"/>
      <c r="AE1086" s="289"/>
      <c r="AF1086" s="289"/>
      <c r="AG1086" s="289"/>
      <c r="AH1086" s="289"/>
      <c r="AI1086" s="289"/>
      <c r="AJ1086" s="289"/>
      <c r="AK1086" s="289"/>
      <c r="AL1086" s="289"/>
      <c r="AM1086" s="290"/>
    </row>
    <row r="1087" spans="1:39" ht="15" customHeight="1" outlineLevel="1">
      <c r="A1087" s="523">
        <v>1</v>
      </c>
      <c r="B1087" s="419" t="s">
        <v>87</v>
      </c>
      <c r="C1087" s="289" t="s">
        <v>17</v>
      </c>
      <c r="D1087" s="293"/>
      <c r="E1087" s="293"/>
      <c r="F1087" s="293"/>
      <c r="G1087" s="293"/>
      <c r="H1087" s="293"/>
      <c r="I1087" s="293"/>
      <c r="J1087" s="293"/>
      <c r="K1087" s="293"/>
      <c r="L1087" s="293"/>
      <c r="M1087" s="293"/>
      <c r="N1087" s="289"/>
      <c r="O1087" s="293"/>
      <c r="P1087" s="293"/>
      <c r="Q1087" s="293"/>
      <c r="R1087" s="293"/>
      <c r="S1087" s="293"/>
      <c r="T1087" s="293"/>
      <c r="U1087" s="293"/>
      <c r="V1087" s="293"/>
      <c r="W1087" s="293"/>
      <c r="X1087" s="293"/>
      <c r="Y1087" s="406"/>
      <c r="Z1087" s="406"/>
      <c r="AA1087" s="406"/>
      <c r="AB1087" s="406"/>
      <c r="AC1087" s="406"/>
      <c r="AD1087" s="406"/>
      <c r="AE1087" s="406"/>
      <c r="AF1087" s="401"/>
      <c r="AG1087" s="401"/>
      <c r="AH1087" s="401"/>
      <c r="AI1087" s="401"/>
      <c r="AJ1087" s="401"/>
      <c r="AK1087" s="401"/>
      <c r="AL1087" s="401"/>
      <c r="AM1087" s="294">
        <f>SUM(Y1087:AL1087)</f>
        <v>0</v>
      </c>
    </row>
    <row r="1088" spans="1:39" ht="15" customHeight="1" outlineLevel="1">
      <c r="A1088" s="523"/>
      <c r="B1088" s="292" t="s">
        <v>332</v>
      </c>
      <c r="C1088" s="289" t="s">
        <v>155</v>
      </c>
      <c r="D1088" s="293"/>
      <c r="E1088" s="293"/>
      <c r="F1088" s="293"/>
      <c r="G1088" s="293"/>
      <c r="H1088" s="293"/>
      <c r="I1088" s="293"/>
      <c r="J1088" s="293"/>
      <c r="K1088" s="293"/>
      <c r="L1088" s="293"/>
      <c r="M1088" s="293"/>
      <c r="N1088" s="459"/>
      <c r="O1088" s="293"/>
      <c r="P1088" s="293"/>
      <c r="Q1088" s="293"/>
      <c r="R1088" s="293"/>
      <c r="S1088" s="293"/>
      <c r="T1088" s="293"/>
      <c r="U1088" s="293"/>
      <c r="V1088" s="293"/>
      <c r="W1088" s="293"/>
      <c r="X1088" s="293"/>
      <c r="Y1088" s="402">
        <f>Y1087</f>
        <v>0</v>
      </c>
      <c r="Z1088" s="402">
        <f t="shared" ref="Z1088" si="1463">Z1087</f>
        <v>0</v>
      </c>
      <c r="AA1088" s="402">
        <f t="shared" ref="AA1088" si="1464">AA1087</f>
        <v>0</v>
      </c>
      <c r="AB1088" s="402">
        <f t="shared" ref="AB1088" si="1465">AB1087</f>
        <v>0</v>
      </c>
      <c r="AC1088" s="402">
        <f t="shared" ref="AC1088" si="1466">AC1087</f>
        <v>0</v>
      </c>
      <c r="AD1088" s="402">
        <f t="shared" ref="AD1088" si="1467">AD1087</f>
        <v>0</v>
      </c>
      <c r="AE1088" s="402">
        <f t="shared" ref="AE1088" si="1468">AE1087</f>
        <v>0</v>
      </c>
      <c r="AF1088" s="402">
        <f t="shared" ref="AF1088" si="1469">AF1087</f>
        <v>0</v>
      </c>
      <c r="AG1088" s="402">
        <f t="shared" ref="AG1088" si="1470">AG1087</f>
        <v>0</v>
      </c>
      <c r="AH1088" s="402">
        <f t="shared" ref="AH1088" si="1471">AH1087</f>
        <v>0</v>
      </c>
      <c r="AI1088" s="402">
        <f t="shared" ref="AI1088" si="1472">AI1087</f>
        <v>0</v>
      </c>
      <c r="AJ1088" s="402">
        <f t="shared" ref="AJ1088" si="1473">AJ1087</f>
        <v>0</v>
      </c>
      <c r="AK1088" s="402">
        <f t="shared" ref="AK1088" si="1474">AK1087</f>
        <v>0</v>
      </c>
      <c r="AL1088" s="402">
        <f t="shared" ref="AL1088" si="1475">AL1087</f>
        <v>0</v>
      </c>
      <c r="AM1088" s="295"/>
    </row>
    <row r="1089" spans="1:40" ht="15" customHeight="1" outlineLevel="1">
      <c r="A1089" s="523"/>
      <c r="B1089" s="296"/>
      <c r="C1089" s="297"/>
      <c r="D1089" s="297"/>
      <c r="E1089" s="297"/>
      <c r="F1089" s="297"/>
      <c r="G1089" s="297"/>
      <c r="H1089" s="297"/>
      <c r="I1089" s="297"/>
      <c r="J1089" s="297"/>
      <c r="K1089" s="297"/>
      <c r="L1089" s="297"/>
      <c r="M1089" s="297"/>
      <c r="N1089" s="298"/>
      <c r="O1089" s="297"/>
      <c r="P1089" s="297"/>
      <c r="Q1089" s="297"/>
      <c r="R1089" s="297"/>
      <c r="S1089" s="297"/>
      <c r="T1089" s="297"/>
      <c r="U1089" s="297"/>
      <c r="V1089" s="297"/>
      <c r="W1089" s="297"/>
      <c r="X1089" s="297"/>
      <c r="Y1089" s="403"/>
      <c r="Z1089" s="404"/>
      <c r="AA1089" s="404"/>
      <c r="AB1089" s="404"/>
      <c r="AC1089" s="404"/>
      <c r="AD1089" s="404"/>
      <c r="AE1089" s="404"/>
      <c r="AF1089" s="404"/>
      <c r="AG1089" s="404"/>
      <c r="AH1089" s="404"/>
      <c r="AI1089" s="404"/>
      <c r="AJ1089" s="404"/>
      <c r="AK1089" s="404"/>
      <c r="AL1089" s="404"/>
      <c r="AM1089" s="300"/>
      <c r="AN1089" s="620"/>
    </row>
    <row r="1090" spans="1:40" s="307" customFormat="1" ht="17" outlineLevel="1">
      <c r="A1090" s="523">
        <v>2</v>
      </c>
      <c r="B1090" s="419" t="s">
        <v>88</v>
      </c>
      <c r="C1090" s="289" t="s">
        <v>17</v>
      </c>
      <c r="D1090" s="293"/>
      <c r="E1090" s="293"/>
      <c r="F1090" s="293"/>
      <c r="G1090" s="293"/>
      <c r="H1090" s="293"/>
      <c r="I1090" s="293"/>
      <c r="J1090" s="293"/>
      <c r="K1090" s="293"/>
      <c r="L1090" s="293"/>
      <c r="M1090" s="293"/>
      <c r="N1090" s="289"/>
      <c r="O1090" s="293"/>
      <c r="P1090" s="293"/>
      <c r="Q1090" s="293"/>
      <c r="R1090" s="293"/>
      <c r="S1090" s="293"/>
      <c r="T1090" s="293"/>
      <c r="U1090" s="293"/>
      <c r="V1090" s="293"/>
      <c r="W1090" s="293"/>
      <c r="X1090" s="293"/>
      <c r="Y1090" s="406"/>
      <c r="Z1090" s="406"/>
      <c r="AA1090" s="406"/>
      <c r="AB1090" s="406"/>
      <c r="AC1090" s="406"/>
      <c r="AD1090" s="406"/>
      <c r="AE1090" s="406"/>
      <c r="AF1090" s="401"/>
      <c r="AG1090" s="401"/>
      <c r="AH1090" s="401"/>
      <c r="AI1090" s="401"/>
      <c r="AJ1090" s="401"/>
      <c r="AK1090" s="401"/>
      <c r="AL1090" s="401"/>
      <c r="AM1090" s="294">
        <f>SUM(Y1090:AL1090)</f>
        <v>0</v>
      </c>
      <c r="AN1090" s="621"/>
    </row>
    <row r="1091" spans="1:40" ht="16" outlineLevel="1">
      <c r="A1091" s="523"/>
      <c r="B1091" s="292" t="s">
        <v>332</v>
      </c>
      <c r="C1091" s="289" t="s">
        <v>155</v>
      </c>
      <c r="D1091" s="293"/>
      <c r="E1091" s="293"/>
      <c r="F1091" s="293"/>
      <c r="G1091" s="293"/>
      <c r="H1091" s="293"/>
      <c r="I1091" s="293"/>
      <c r="J1091" s="293"/>
      <c r="K1091" s="293"/>
      <c r="L1091" s="293"/>
      <c r="M1091" s="293"/>
      <c r="N1091" s="459"/>
      <c r="O1091" s="293"/>
      <c r="P1091" s="293"/>
      <c r="Q1091" s="293"/>
      <c r="R1091" s="293"/>
      <c r="S1091" s="293"/>
      <c r="T1091" s="293"/>
      <c r="U1091" s="293"/>
      <c r="V1091" s="293"/>
      <c r="W1091" s="293"/>
      <c r="X1091" s="293"/>
      <c r="Y1091" s="402">
        <f>Y1090</f>
        <v>0</v>
      </c>
      <c r="Z1091" s="402">
        <f t="shared" ref="Z1091" si="1476">Z1090</f>
        <v>0</v>
      </c>
      <c r="AA1091" s="402">
        <f t="shared" ref="AA1091" si="1477">AA1090</f>
        <v>0</v>
      </c>
      <c r="AB1091" s="402">
        <f t="shared" ref="AB1091" si="1478">AB1090</f>
        <v>0</v>
      </c>
      <c r="AC1091" s="402">
        <f t="shared" ref="AC1091" si="1479">AC1090</f>
        <v>0</v>
      </c>
      <c r="AD1091" s="402">
        <f t="shared" ref="AD1091" si="1480">AD1090</f>
        <v>0</v>
      </c>
      <c r="AE1091" s="402">
        <f t="shared" ref="AE1091" si="1481">AE1090</f>
        <v>0</v>
      </c>
      <c r="AF1091" s="402">
        <f t="shared" ref="AF1091" si="1482">AF1090</f>
        <v>0</v>
      </c>
      <c r="AG1091" s="402">
        <f t="shared" ref="AG1091" si="1483">AG1090</f>
        <v>0</v>
      </c>
      <c r="AH1091" s="402">
        <f t="shared" ref="AH1091" si="1484">AH1090</f>
        <v>0</v>
      </c>
      <c r="AI1091" s="402">
        <f t="shared" ref="AI1091" si="1485">AI1090</f>
        <v>0</v>
      </c>
      <c r="AJ1091" s="402">
        <f t="shared" ref="AJ1091" si="1486">AJ1090</f>
        <v>0</v>
      </c>
      <c r="AK1091" s="402">
        <f t="shared" ref="AK1091" si="1487">AK1090</f>
        <v>0</v>
      </c>
      <c r="AL1091" s="402">
        <f t="shared" ref="AL1091" si="1488">AL1090</f>
        <v>0</v>
      </c>
      <c r="AM1091" s="295"/>
      <c r="AN1091" s="620"/>
    </row>
    <row r="1092" spans="1:40" ht="16" outlineLevel="1">
      <c r="A1092" s="523"/>
      <c r="B1092" s="296"/>
      <c r="C1092" s="297"/>
      <c r="D1092" s="302"/>
      <c r="E1092" s="302"/>
      <c r="F1092" s="302"/>
      <c r="G1092" s="302"/>
      <c r="H1092" s="302"/>
      <c r="I1092" s="302"/>
      <c r="J1092" s="302"/>
      <c r="K1092" s="302"/>
      <c r="L1092" s="302"/>
      <c r="M1092" s="302"/>
      <c r="N1092" s="298"/>
      <c r="O1092" s="302"/>
      <c r="P1092" s="302"/>
      <c r="Q1092" s="302"/>
      <c r="R1092" s="302"/>
      <c r="S1092" s="302"/>
      <c r="T1092" s="302"/>
      <c r="U1092" s="302"/>
      <c r="V1092" s="302"/>
      <c r="W1092" s="302"/>
      <c r="X1092" s="302"/>
      <c r="Y1092" s="403"/>
      <c r="Z1092" s="404"/>
      <c r="AA1092" s="404"/>
      <c r="AB1092" s="404"/>
      <c r="AC1092" s="404"/>
      <c r="AD1092" s="404"/>
      <c r="AE1092" s="404"/>
      <c r="AF1092" s="404"/>
      <c r="AG1092" s="404"/>
      <c r="AH1092" s="404"/>
      <c r="AI1092" s="404"/>
      <c r="AJ1092" s="404"/>
      <c r="AK1092" s="404"/>
      <c r="AL1092" s="404"/>
      <c r="AM1092" s="300"/>
    </row>
    <row r="1093" spans="1:40" ht="17" outlineLevel="1">
      <c r="A1093" s="523">
        <v>3</v>
      </c>
      <c r="B1093" s="419" t="s">
        <v>89</v>
      </c>
      <c r="C1093" s="289" t="s">
        <v>17</v>
      </c>
      <c r="D1093" s="293"/>
      <c r="E1093" s="293"/>
      <c r="F1093" s="293"/>
      <c r="G1093" s="293"/>
      <c r="H1093" s="293"/>
      <c r="I1093" s="293"/>
      <c r="J1093" s="293"/>
      <c r="K1093" s="293"/>
      <c r="L1093" s="293"/>
      <c r="M1093" s="293"/>
      <c r="N1093" s="289"/>
      <c r="O1093" s="293"/>
      <c r="P1093" s="293"/>
      <c r="Q1093" s="293"/>
      <c r="R1093" s="293"/>
      <c r="S1093" s="293"/>
      <c r="T1093" s="293"/>
      <c r="U1093" s="293"/>
      <c r="V1093" s="293"/>
      <c r="W1093" s="293"/>
      <c r="X1093" s="293"/>
      <c r="Y1093" s="406"/>
      <c r="Z1093" s="406"/>
      <c r="AA1093" s="406"/>
      <c r="AB1093" s="406"/>
      <c r="AC1093" s="406"/>
      <c r="AD1093" s="406"/>
      <c r="AE1093" s="406"/>
      <c r="AF1093" s="401"/>
      <c r="AG1093" s="401"/>
      <c r="AH1093" s="401"/>
      <c r="AI1093" s="401"/>
      <c r="AJ1093" s="401"/>
      <c r="AK1093" s="401"/>
      <c r="AL1093" s="401"/>
      <c r="AM1093" s="294">
        <f>SUM(Y1093:AL1093)</f>
        <v>0</v>
      </c>
    </row>
    <row r="1094" spans="1:40" s="281" customFormat="1" ht="16" outlineLevel="1">
      <c r="A1094" s="523"/>
      <c r="B1094" s="292" t="s">
        <v>332</v>
      </c>
      <c r="C1094" s="289" t="s">
        <v>155</v>
      </c>
      <c r="D1094" s="293"/>
      <c r="E1094" s="293"/>
      <c r="F1094" s="293"/>
      <c r="G1094" s="293"/>
      <c r="H1094" s="293"/>
      <c r="I1094" s="293"/>
      <c r="J1094" s="293"/>
      <c r="K1094" s="293"/>
      <c r="L1094" s="293"/>
      <c r="M1094" s="293"/>
      <c r="N1094" s="459"/>
      <c r="O1094" s="293"/>
      <c r="P1094" s="293"/>
      <c r="Q1094" s="293"/>
      <c r="R1094" s="293"/>
      <c r="S1094" s="293"/>
      <c r="T1094" s="293"/>
      <c r="U1094" s="293"/>
      <c r="V1094" s="293"/>
      <c r="W1094" s="293"/>
      <c r="X1094" s="293"/>
      <c r="Y1094" s="402">
        <f>Y1093</f>
        <v>0</v>
      </c>
      <c r="Z1094" s="402">
        <f t="shared" ref="Z1094" si="1489">Z1093</f>
        <v>0</v>
      </c>
      <c r="AA1094" s="402">
        <f t="shared" ref="AA1094" si="1490">AA1093</f>
        <v>0</v>
      </c>
      <c r="AB1094" s="402">
        <f t="shared" ref="AB1094" si="1491">AB1093</f>
        <v>0</v>
      </c>
      <c r="AC1094" s="402">
        <f t="shared" ref="AC1094" si="1492">AC1093</f>
        <v>0</v>
      </c>
      <c r="AD1094" s="402">
        <f t="shared" ref="AD1094" si="1493">AD1093</f>
        <v>0</v>
      </c>
      <c r="AE1094" s="402">
        <f t="shared" ref="AE1094" si="1494">AE1093</f>
        <v>0</v>
      </c>
      <c r="AF1094" s="402">
        <f t="shared" ref="AF1094" si="1495">AF1093</f>
        <v>0</v>
      </c>
      <c r="AG1094" s="402">
        <f t="shared" ref="AG1094" si="1496">AG1093</f>
        <v>0</v>
      </c>
      <c r="AH1094" s="402">
        <f t="shared" ref="AH1094" si="1497">AH1093</f>
        <v>0</v>
      </c>
      <c r="AI1094" s="402">
        <f t="shared" ref="AI1094" si="1498">AI1093</f>
        <v>0</v>
      </c>
      <c r="AJ1094" s="402">
        <f t="shared" ref="AJ1094" si="1499">AJ1093</f>
        <v>0</v>
      </c>
      <c r="AK1094" s="402">
        <f t="shared" ref="AK1094" si="1500">AK1093</f>
        <v>0</v>
      </c>
      <c r="AL1094" s="402">
        <f t="shared" ref="AL1094" si="1501">AL1093</f>
        <v>0</v>
      </c>
      <c r="AM1094" s="295"/>
    </row>
    <row r="1095" spans="1:40" s="281" customFormat="1" ht="16" outlineLevel="1">
      <c r="A1095" s="523"/>
      <c r="B1095" s="292"/>
      <c r="C1095" s="303"/>
      <c r="D1095" s="289"/>
      <c r="E1095" s="289"/>
      <c r="F1095" s="289"/>
      <c r="G1095" s="289"/>
      <c r="H1095" s="289"/>
      <c r="I1095" s="289"/>
      <c r="J1095" s="289"/>
      <c r="K1095" s="289"/>
      <c r="L1095" s="289"/>
      <c r="M1095" s="289"/>
      <c r="N1095" s="289"/>
      <c r="O1095" s="289"/>
      <c r="P1095" s="289"/>
      <c r="Q1095" s="289"/>
      <c r="R1095" s="289"/>
      <c r="S1095" s="289"/>
      <c r="T1095" s="289"/>
      <c r="U1095" s="289"/>
      <c r="V1095" s="289"/>
      <c r="W1095" s="289"/>
      <c r="X1095" s="289"/>
      <c r="Y1095" s="403"/>
      <c r="Z1095" s="403"/>
      <c r="AA1095" s="403"/>
      <c r="AB1095" s="403"/>
      <c r="AC1095" s="403"/>
      <c r="AD1095" s="403"/>
      <c r="AE1095" s="403"/>
      <c r="AF1095" s="403"/>
      <c r="AG1095" s="403"/>
      <c r="AH1095" s="403"/>
      <c r="AI1095" s="403"/>
      <c r="AJ1095" s="403"/>
      <c r="AK1095" s="403"/>
      <c r="AL1095" s="403"/>
      <c r="AM1095" s="304"/>
    </row>
    <row r="1096" spans="1:40" s="281" customFormat="1" ht="17" outlineLevel="1">
      <c r="A1096" s="523">
        <v>4</v>
      </c>
      <c r="B1096" s="511" t="s">
        <v>659</v>
      </c>
      <c r="C1096" s="289" t="s">
        <v>17</v>
      </c>
      <c r="D1096" s="293"/>
      <c r="E1096" s="293"/>
      <c r="F1096" s="293"/>
      <c r="G1096" s="293"/>
      <c r="H1096" s="293"/>
      <c r="I1096" s="293"/>
      <c r="J1096" s="293"/>
      <c r="K1096" s="293"/>
      <c r="L1096" s="293"/>
      <c r="M1096" s="293"/>
      <c r="N1096" s="289"/>
      <c r="O1096" s="293"/>
      <c r="P1096" s="293"/>
      <c r="Q1096" s="293"/>
      <c r="R1096" s="293"/>
      <c r="S1096" s="293"/>
      <c r="T1096" s="293"/>
      <c r="U1096" s="293"/>
      <c r="V1096" s="293"/>
      <c r="W1096" s="293"/>
      <c r="X1096" s="293"/>
      <c r="Y1096" s="406"/>
      <c r="Z1096" s="406"/>
      <c r="AA1096" s="406"/>
      <c r="AB1096" s="406"/>
      <c r="AC1096" s="406"/>
      <c r="AD1096" s="406"/>
      <c r="AE1096" s="406"/>
      <c r="AF1096" s="401"/>
      <c r="AG1096" s="401"/>
      <c r="AH1096" s="401"/>
      <c r="AI1096" s="401"/>
      <c r="AJ1096" s="401"/>
      <c r="AK1096" s="401"/>
      <c r="AL1096" s="401"/>
      <c r="AM1096" s="294">
        <f>SUM(Y1096:AL1096)</f>
        <v>0</v>
      </c>
    </row>
    <row r="1097" spans="1:40" ht="16" outlineLevel="1">
      <c r="A1097" s="523"/>
      <c r="B1097" s="292" t="s">
        <v>332</v>
      </c>
      <c r="C1097" s="289" t="s">
        <v>155</v>
      </c>
      <c r="D1097" s="293"/>
      <c r="E1097" s="293"/>
      <c r="F1097" s="293"/>
      <c r="G1097" s="293"/>
      <c r="H1097" s="293"/>
      <c r="I1097" s="293"/>
      <c r="J1097" s="293"/>
      <c r="K1097" s="293"/>
      <c r="L1097" s="293"/>
      <c r="M1097" s="293"/>
      <c r="N1097" s="459"/>
      <c r="O1097" s="293"/>
      <c r="P1097" s="293"/>
      <c r="Q1097" s="293"/>
      <c r="R1097" s="293"/>
      <c r="S1097" s="293"/>
      <c r="T1097" s="293"/>
      <c r="U1097" s="293"/>
      <c r="V1097" s="293"/>
      <c r="W1097" s="293"/>
      <c r="X1097" s="293"/>
      <c r="Y1097" s="402">
        <f>Y1096</f>
        <v>0</v>
      </c>
      <c r="Z1097" s="402">
        <f t="shared" ref="Z1097" si="1502">Z1096</f>
        <v>0</v>
      </c>
      <c r="AA1097" s="402">
        <f t="shared" ref="AA1097" si="1503">AA1096</f>
        <v>0</v>
      </c>
      <c r="AB1097" s="402">
        <f t="shared" ref="AB1097" si="1504">AB1096</f>
        <v>0</v>
      </c>
      <c r="AC1097" s="402">
        <f t="shared" ref="AC1097" si="1505">AC1096</f>
        <v>0</v>
      </c>
      <c r="AD1097" s="402">
        <f t="shared" ref="AD1097" si="1506">AD1096</f>
        <v>0</v>
      </c>
      <c r="AE1097" s="402">
        <f t="shared" ref="AE1097" si="1507">AE1096</f>
        <v>0</v>
      </c>
      <c r="AF1097" s="402">
        <f t="shared" ref="AF1097" si="1508">AF1096</f>
        <v>0</v>
      </c>
      <c r="AG1097" s="402">
        <f t="shared" ref="AG1097" si="1509">AG1096</f>
        <v>0</v>
      </c>
      <c r="AH1097" s="402">
        <f t="shared" ref="AH1097" si="1510">AH1096</f>
        <v>0</v>
      </c>
      <c r="AI1097" s="402">
        <f t="shared" ref="AI1097" si="1511">AI1096</f>
        <v>0</v>
      </c>
      <c r="AJ1097" s="402">
        <f t="shared" ref="AJ1097" si="1512">AJ1096</f>
        <v>0</v>
      </c>
      <c r="AK1097" s="402">
        <f t="shared" ref="AK1097" si="1513">AK1096</f>
        <v>0</v>
      </c>
      <c r="AL1097" s="402">
        <f t="shared" ref="AL1097" si="1514">AL1096</f>
        <v>0</v>
      </c>
      <c r="AM1097" s="295"/>
    </row>
    <row r="1098" spans="1:40" ht="16" outlineLevel="1">
      <c r="A1098" s="523"/>
      <c r="B1098" s="292"/>
      <c r="C1098" s="303"/>
      <c r="D1098" s="302"/>
      <c r="E1098" s="302"/>
      <c r="F1098" s="302"/>
      <c r="G1098" s="302"/>
      <c r="H1098" s="302"/>
      <c r="I1098" s="302"/>
      <c r="J1098" s="302"/>
      <c r="K1098" s="302"/>
      <c r="L1098" s="302"/>
      <c r="M1098" s="302"/>
      <c r="N1098" s="289"/>
      <c r="O1098" s="302"/>
      <c r="P1098" s="302"/>
      <c r="Q1098" s="302"/>
      <c r="R1098" s="302"/>
      <c r="S1098" s="302"/>
      <c r="T1098" s="302"/>
      <c r="U1098" s="302"/>
      <c r="V1098" s="302"/>
      <c r="W1098" s="302"/>
      <c r="X1098" s="302"/>
      <c r="Y1098" s="403"/>
      <c r="Z1098" s="403"/>
      <c r="AA1098" s="403"/>
      <c r="AB1098" s="403"/>
      <c r="AC1098" s="403"/>
      <c r="AD1098" s="403"/>
      <c r="AE1098" s="403"/>
      <c r="AF1098" s="403"/>
      <c r="AG1098" s="403"/>
      <c r="AH1098" s="403"/>
      <c r="AI1098" s="403"/>
      <c r="AJ1098" s="403"/>
      <c r="AK1098" s="403"/>
      <c r="AL1098" s="403"/>
      <c r="AM1098" s="304"/>
    </row>
    <row r="1099" spans="1:40" ht="34" outlineLevel="1">
      <c r="A1099" s="523">
        <v>5</v>
      </c>
      <c r="B1099" s="419" t="s">
        <v>90</v>
      </c>
      <c r="C1099" s="289" t="s">
        <v>17</v>
      </c>
      <c r="D1099" s="293"/>
      <c r="E1099" s="293"/>
      <c r="F1099" s="293"/>
      <c r="G1099" s="293"/>
      <c r="H1099" s="293"/>
      <c r="I1099" s="293"/>
      <c r="J1099" s="293"/>
      <c r="K1099" s="293"/>
      <c r="L1099" s="293"/>
      <c r="M1099" s="293"/>
      <c r="N1099" s="289"/>
      <c r="O1099" s="293"/>
      <c r="P1099" s="293"/>
      <c r="Q1099" s="293"/>
      <c r="R1099" s="293"/>
      <c r="S1099" s="293"/>
      <c r="T1099" s="293"/>
      <c r="U1099" s="293"/>
      <c r="V1099" s="293"/>
      <c r="W1099" s="293"/>
      <c r="X1099" s="293"/>
      <c r="Y1099" s="406"/>
      <c r="Z1099" s="406"/>
      <c r="AA1099" s="406"/>
      <c r="AB1099" s="406"/>
      <c r="AC1099" s="406"/>
      <c r="AD1099" s="406"/>
      <c r="AE1099" s="406"/>
      <c r="AF1099" s="401"/>
      <c r="AG1099" s="401"/>
      <c r="AH1099" s="401"/>
      <c r="AI1099" s="401"/>
      <c r="AJ1099" s="401"/>
      <c r="AK1099" s="401"/>
      <c r="AL1099" s="401"/>
      <c r="AM1099" s="294">
        <f>SUM(Y1099:AL1099)</f>
        <v>0</v>
      </c>
    </row>
    <row r="1100" spans="1:40" ht="16" outlineLevel="1">
      <c r="A1100" s="523"/>
      <c r="B1100" s="292" t="s">
        <v>332</v>
      </c>
      <c r="C1100" s="289" t="s">
        <v>155</v>
      </c>
      <c r="D1100" s="293"/>
      <c r="E1100" s="293"/>
      <c r="F1100" s="293"/>
      <c r="G1100" s="293"/>
      <c r="H1100" s="293"/>
      <c r="I1100" s="293"/>
      <c r="J1100" s="293"/>
      <c r="K1100" s="293"/>
      <c r="L1100" s="293"/>
      <c r="M1100" s="293"/>
      <c r="N1100" s="459"/>
      <c r="O1100" s="293"/>
      <c r="P1100" s="293"/>
      <c r="Q1100" s="293"/>
      <c r="R1100" s="293"/>
      <c r="S1100" s="293"/>
      <c r="T1100" s="293"/>
      <c r="U1100" s="293"/>
      <c r="V1100" s="293"/>
      <c r="W1100" s="293"/>
      <c r="X1100" s="293"/>
      <c r="Y1100" s="402">
        <f>Y1099</f>
        <v>0</v>
      </c>
      <c r="Z1100" s="402">
        <f t="shared" ref="Z1100" si="1515">Z1099</f>
        <v>0</v>
      </c>
      <c r="AA1100" s="402">
        <f t="shared" ref="AA1100" si="1516">AA1099</f>
        <v>0</v>
      </c>
      <c r="AB1100" s="402">
        <f t="shared" ref="AB1100" si="1517">AB1099</f>
        <v>0</v>
      </c>
      <c r="AC1100" s="402">
        <f t="shared" ref="AC1100" si="1518">AC1099</f>
        <v>0</v>
      </c>
      <c r="AD1100" s="402">
        <f t="shared" ref="AD1100" si="1519">AD1099</f>
        <v>0</v>
      </c>
      <c r="AE1100" s="402">
        <f t="shared" ref="AE1100" si="1520">AE1099</f>
        <v>0</v>
      </c>
      <c r="AF1100" s="402">
        <f t="shared" ref="AF1100" si="1521">AF1099</f>
        <v>0</v>
      </c>
      <c r="AG1100" s="402">
        <f t="shared" ref="AG1100" si="1522">AG1099</f>
        <v>0</v>
      </c>
      <c r="AH1100" s="402">
        <f t="shared" ref="AH1100" si="1523">AH1099</f>
        <v>0</v>
      </c>
      <c r="AI1100" s="402">
        <f t="shared" ref="AI1100" si="1524">AI1099</f>
        <v>0</v>
      </c>
      <c r="AJ1100" s="402">
        <f t="shared" ref="AJ1100" si="1525">AJ1099</f>
        <v>0</v>
      </c>
      <c r="AK1100" s="402">
        <f t="shared" ref="AK1100" si="1526">AK1099</f>
        <v>0</v>
      </c>
      <c r="AL1100" s="402">
        <f t="shared" ref="AL1100" si="1527">AL1099</f>
        <v>0</v>
      </c>
      <c r="AM1100" s="295"/>
    </row>
    <row r="1101" spans="1:40" ht="16" outlineLevel="1">
      <c r="A1101" s="523"/>
      <c r="B1101" s="292"/>
      <c r="C1101" s="289"/>
      <c r="D1101" s="289"/>
      <c r="E1101" s="289"/>
      <c r="F1101" s="289"/>
      <c r="G1101" s="289"/>
      <c r="H1101" s="289"/>
      <c r="I1101" s="289"/>
      <c r="J1101" s="289"/>
      <c r="K1101" s="289"/>
      <c r="L1101" s="289"/>
      <c r="M1101" s="289"/>
      <c r="N1101" s="289"/>
      <c r="O1101" s="289"/>
      <c r="P1101" s="289"/>
      <c r="Q1101" s="289"/>
      <c r="R1101" s="289"/>
      <c r="S1101" s="289"/>
      <c r="T1101" s="289"/>
      <c r="U1101" s="289"/>
      <c r="V1101" s="289"/>
      <c r="W1101" s="289"/>
      <c r="X1101" s="289"/>
      <c r="Y1101" s="413"/>
      <c r="Z1101" s="414"/>
      <c r="AA1101" s="414"/>
      <c r="AB1101" s="414"/>
      <c r="AC1101" s="414"/>
      <c r="AD1101" s="414"/>
      <c r="AE1101" s="414"/>
      <c r="AF1101" s="414"/>
      <c r="AG1101" s="414"/>
      <c r="AH1101" s="414"/>
      <c r="AI1101" s="414"/>
      <c r="AJ1101" s="414"/>
      <c r="AK1101" s="414"/>
      <c r="AL1101" s="414"/>
      <c r="AM1101" s="295"/>
    </row>
    <row r="1102" spans="1:40" ht="17" outlineLevel="1">
      <c r="A1102" s="523"/>
      <c r="B1102" s="317" t="s">
        <v>478</v>
      </c>
      <c r="C1102" s="287"/>
      <c r="D1102" s="287"/>
      <c r="E1102" s="287"/>
      <c r="F1102" s="287"/>
      <c r="G1102" s="287"/>
      <c r="H1102" s="287"/>
      <c r="I1102" s="287"/>
      <c r="J1102" s="287"/>
      <c r="K1102" s="287"/>
      <c r="L1102" s="287"/>
      <c r="M1102" s="287"/>
      <c r="N1102" s="288"/>
      <c r="O1102" s="287"/>
      <c r="P1102" s="287"/>
      <c r="Q1102" s="287"/>
      <c r="R1102" s="287"/>
      <c r="S1102" s="287"/>
      <c r="T1102" s="287"/>
      <c r="U1102" s="287"/>
      <c r="V1102" s="287"/>
      <c r="W1102" s="287"/>
      <c r="X1102" s="287"/>
      <c r="Y1102" s="405"/>
      <c r="Z1102" s="405"/>
      <c r="AA1102" s="405"/>
      <c r="AB1102" s="405"/>
      <c r="AC1102" s="405"/>
      <c r="AD1102" s="405"/>
      <c r="AE1102" s="405"/>
      <c r="AF1102" s="405"/>
      <c r="AG1102" s="405"/>
      <c r="AH1102" s="405"/>
      <c r="AI1102" s="405"/>
      <c r="AJ1102" s="405"/>
      <c r="AK1102" s="405"/>
      <c r="AL1102" s="405"/>
      <c r="AM1102" s="290"/>
    </row>
    <row r="1103" spans="1:40" ht="17" outlineLevel="1">
      <c r="A1103" s="523">
        <v>6</v>
      </c>
      <c r="B1103" s="419" t="s">
        <v>91</v>
      </c>
      <c r="C1103" s="289" t="s">
        <v>17</v>
      </c>
      <c r="D1103" s="293"/>
      <c r="E1103" s="293"/>
      <c r="F1103" s="293"/>
      <c r="G1103" s="293"/>
      <c r="H1103" s="293"/>
      <c r="I1103" s="293"/>
      <c r="J1103" s="293"/>
      <c r="K1103" s="293"/>
      <c r="L1103" s="293"/>
      <c r="M1103" s="293"/>
      <c r="N1103" s="293">
        <v>12</v>
      </c>
      <c r="O1103" s="293"/>
      <c r="P1103" s="293"/>
      <c r="Q1103" s="293"/>
      <c r="R1103" s="293"/>
      <c r="S1103" s="293"/>
      <c r="T1103" s="293"/>
      <c r="U1103" s="293"/>
      <c r="V1103" s="293"/>
      <c r="W1103" s="293"/>
      <c r="X1103" s="293"/>
      <c r="Y1103" s="406"/>
      <c r="Z1103" s="406"/>
      <c r="AA1103" s="406"/>
      <c r="AB1103" s="406"/>
      <c r="AC1103" s="406"/>
      <c r="AD1103" s="406"/>
      <c r="AE1103" s="406"/>
      <c r="AF1103" s="406"/>
      <c r="AG1103" s="406"/>
      <c r="AH1103" s="406"/>
      <c r="AI1103" s="406"/>
      <c r="AJ1103" s="406"/>
      <c r="AK1103" s="406"/>
      <c r="AL1103" s="406"/>
      <c r="AM1103" s="294">
        <f>SUM(Y1103:AL1103)</f>
        <v>0</v>
      </c>
    </row>
    <row r="1104" spans="1:40" ht="16" outlineLevel="1">
      <c r="A1104" s="523"/>
      <c r="B1104" s="292" t="s">
        <v>332</v>
      </c>
      <c r="C1104" s="289" t="s">
        <v>155</v>
      </c>
      <c r="D1104" s="293"/>
      <c r="E1104" s="293"/>
      <c r="F1104" s="293"/>
      <c r="G1104" s="293"/>
      <c r="H1104" s="293"/>
      <c r="I1104" s="293"/>
      <c r="J1104" s="293"/>
      <c r="K1104" s="293"/>
      <c r="L1104" s="293"/>
      <c r="M1104" s="293"/>
      <c r="N1104" s="293">
        <f>N1103</f>
        <v>12</v>
      </c>
      <c r="O1104" s="293"/>
      <c r="P1104" s="293"/>
      <c r="Q1104" s="293"/>
      <c r="R1104" s="293"/>
      <c r="S1104" s="293"/>
      <c r="T1104" s="293"/>
      <c r="U1104" s="293"/>
      <c r="V1104" s="293"/>
      <c r="W1104" s="293"/>
      <c r="X1104" s="293"/>
      <c r="Y1104" s="402">
        <f>Y1103</f>
        <v>0</v>
      </c>
      <c r="Z1104" s="402">
        <f t="shared" ref="Z1104" si="1528">Z1103</f>
        <v>0</v>
      </c>
      <c r="AA1104" s="402">
        <f t="shared" ref="AA1104" si="1529">AA1103</f>
        <v>0</v>
      </c>
      <c r="AB1104" s="402">
        <f t="shared" ref="AB1104" si="1530">AB1103</f>
        <v>0</v>
      </c>
      <c r="AC1104" s="402">
        <f t="shared" ref="AC1104" si="1531">AC1103</f>
        <v>0</v>
      </c>
      <c r="AD1104" s="402">
        <f t="shared" ref="AD1104" si="1532">AD1103</f>
        <v>0</v>
      </c>
      <c r="AE1104" s="402">
        <f t="shared" ref="AE1104" si="1533">AE1103</f>
        <v>0</v>
      </c>
      <c r="AF1104" s="402">
        <f t="shared" ref="AF1104" si="1534">AF1103</f>
        <v>0</v>
      </c>
      <c r="AG1104" s="402">
        <f t="shared" ref="AG1104" si="1535">AG1103</f>
        <v>0</v>
      </c>
      <c r="AH1104" s="402">
        <f t="shared" ref="AH1104" si="1536">AH1103</f>
        <v>0</v>
      </c>
      <c r="AI1104" s="402">
        <f t="shared" ref="AI1104" si="1537">AI1103</f>
        <v>0</v>
      </c>
      <c r="AJ1104" s="402">
        <f t="shared" ref="AJ1104" si="1538">AJ1103</f>
        <v>0</v>
      </c>
      <c r="AK1104" s="402">
        <f t="shared" ref="AK1104" si="1539">AK1103</f>
        <v>0</v>
      </c>
      <c r="AL1104" s="402">
        <f t="shared" ref="AL1104" si="1540">AL1103</f>
        <v>0</v>
      </c>
      <c r="AM1104" s="309"/>
    </row>
    <row r="1105" spans="1:39" ht="16" outlineLevel="1">
      <c r="A1105" s="523"/>
      <c r="B1105" s="308"/>
      <c r="C1105" s="310"/>
      <c r="D1105" s="289"/>
      <c r="E1105" s="289"/>
      <c r="F1105" s="289"/>
      <c r="G1105" s="289"/>
      <c r="H1105" s="289"/>
      <c r="I1105" s="289"/>
      <c r="J1105" s="289"/>
      <c r="K1105" s="289"/>
      <c r="L1105" s="289"/>
      <c r="M1105" s="289"/>
      <c r="N1105" s="289"/>
      <c r="O1105" s="289"/>
      <c r="P1105" s="289"/>
      <c r="Q1105" s="289"/>
      <c r="R1105" s="289"/>
      <c r="S1105" s="289"/>
      <c r="T1105" s="289"/>
      <c r="U1105" s="289"/>
      <c r="V1105" s="289"/>
      <c r="W1105" s="289"/>
      <c r="X1105" s="289"/>
      <c r="Y1105" s="407"/>
      <c r="Z1105" s="407"/>
      <c r="AA1105" s="407"/>
      <c r="AB1105" s="407"/>
      <c r="AC1105" s="407"/>
      <c r="AD1105" s="407"/>
      <c r="AE1105" s="407"/>
      <c r="AF1105" s="407"/>
      <c r="AG1105" s="407"/>
      <c r="AH1105" s="407"/>
      <c r="AI1105" s="407"/>
      <c r="AJ1105" s="407"/>
      <c r="AK1105" s="407"/>
      <c r="AL1105" s="407"/>
      <c r="AM1105" s="311"/>
    </row>
    <row r="1106" spans="1:39" ht="34" outlineLevel="1">
      <c r="A1106" s="523">
        <v>7</v>
      </c>
      <c r="B1106" s="419" t="s">
        <v>92</v>
      </c>
      <c r="C1106" s="289" t="s">
        <v>17</v>
      </c>
      <c r="D1106" s="293"/>
      <c r="E1106" s="293"/>
      <c r="F1106" s="293"/>
      <c r="G1106" s="293"/>
      <c r="H1106" s="293"/>
      <c r="I1106" s="293"/>
      <c r="J1106" s="293"/>
      <c r="K1106" s="293"/>
      <c r="L1106" s="293"/>
      <c r="M1106" s="293"/>
      <c r="N1106" s="293">
        <v>12</v>
      </c>
      <c r="O1106" s="293"/>
      <c r="P1106" s="293"/>
      <c r="Q1106" s="293"/>
      <c r="R1106" s="293"/>
      <c r="S1106" s="293"/>
      <c r="T1106" s="293"/>
      <c r="U1106" s="293"/>
      <c r="V1106" s="293"/>
      <c r="W1106" s="293"/>
      <c r="X1106" s="293"/>
      <c r="Y1106" s="406"/>
      <c r="Z1106" s="406"/>
      <c r="AA1106" s="406"/>
      <c r="AB1106" s="406"/>
      <c r="AC1106" s="406"/>
      <c r="AD1106" s="406"/>
      <c r="AE1106" s="406"/>
      <c r="AF1106" s="406"/>
      <c r="AG1106" s="406"/>
      <c r="AH1106" s="406"/>
      <c r="AI1106" s="406"/>
      <c r="AJ1106" s="406"/>
      <c r="AK1106" s="406"/>
      <c r="AL1106" s="406"/>
      <c r="AM1106" s="294">
        <f>SUM(Y1106:AL1106)</f>
        <v>0</v>
      </c>
    </row>
    <row r="1107" spans="1:39" ht="16" outlineLevel="1">
      <c r="A1107" s="523"/>
      <c r="B1107" s="292" t="s">
        <v>332</v>
      </c>
      <c r="C1107" s="289" t="s">
        <v>155</v>
      </c>
      <c r="D1107" s="293"/>
      <c r="E1107" s="293"/>
      <c r="F1107" s="293"/>
      <c r="G1107" s="293"/>
      <c r="H1107" s="293"/>
      <c r="I1107" s="293"/>
      <c r="J1107" s="293"/>
      <c r="K1107" s="293"/>
      <c r="L1107" s="293"/>
      <c r="M1107" s="293"/>
      <c r="N1107" s="293">
        <f>N1106</f>
        <v>12</v>
      </c>
      <c r="O1107" s="293"/>
      <c r="P1107" s="293"/>
      <c r="Q1107" s="293"/>
      <c r="R1107" s="293"/>
      <c r="S1107" s="293"/>
      <c r="T1107" s="293"/>
      <c r="U1107" s="293"/>
      <c r="V1107" s="293"/>
      <c r="W1107" s="293"/>
      <c r="X1107" s="293"/>
      <c r="Y1107" s="402">
        <f>Y1106</f>
        <v>0</v>
      </c>
      <c r="Z1107" s="402">
        <f t="shared" ref="Z1107" si="1541">Z1106</f>
        <v>0</v>
      </c>
      <c r="AA1107" s="402">
        <f t="shared" ref="AA1107" si="1542">AA1106</f>
        <v>0</v>
      </c>
      <c r="AB1107" s="402">
        <f t="shared" ref="AB1107" si="1543">AB1106</f>
        <v>0</v>
      </c>
      <c r="AC1107" s="402">
        <f t="shared" ref="AC1107" si="1544">AC1106</f>
        <v>0</v>
      </c>
      <c r="AD1107" s="402">
        <f t="shared" ref="AD1107" si="1545">AD1106</f>
        <v>0</v>
      </c>
      <c r="AE1107" s="402">
        <f t="shared" ref="AE1107" si="1546">AE1106</f>
        <v>0</v>
      </c>
      <c r="AF1107" s="402">
        <f t="shared" ref="AF1107" si="1547">AF1106</f>
        <v>0</v>
      </c>
      <c r="AG1107" s="402">
        <f t="shared" ref="AG1107" si="1548">AG1106</f>
        <v>0</v>
      </c>
      <c r="AH1107" s="402">
        <f t="shared" ref="AH1107" si="1549">AH1106</f>
        <v>0</v>
      </c>
      <c r="AI1107" s="402">
        <f t="shared" ref="AI1107" si="1550">AI1106</f>
        <v>0</v>
      </c>
      <c r="AJ1107" s="402">
        <f t="shared" ref="AJ1107" si="1551">AJ1106</f>
        <v>0</v>
      </c>
      <c r="AK1107" s="402">
        <f t="shared" ref="AK1107" si="1552">AK1106</f>
        <v>0</v>
      </c>
      <c r="AL1107" s="402">
        <f t="shared" ref="AL1107" si="1553">AL1106</f>
        <v>0</v>
      </c>
      <c r="AM1107" s="309"/>
    </row>
    <row r="1108" spans="1:39" ht="16" outlineLevel="1">
      <c r="A1108" s="523"/>
      <c r="B1108" s="312"/>
      <c r="C1108" s="310"/>
      <c r="D1108" s="289"/>
      <c r="E1108" s="289"/>
      <c r="F1108" s="289"/>
      <c r="G1108" s="289"/>
      <c r="H1108" s="289"/>
      <c r="I1108" s="289"/>
      <c r="J1108" s="289"/>
      <c r="K1108" s="289"/>
      <c r="L1108" s="289"/>
      <c r="M1108" s="289"/>
      <c r="N1108" s="289"/>
      <c r="O1108" s="289"/>
      <c r="P1108" s="289"/>
      <c r="Q1108" s="289"/>
      <c r="R1108" s="289"/>
      <c r="S1108" s="289"/>
      <c r="T1108" s="289"/>
      <c r="U1108" s="289"/>
      <c r="V1108" s="289"/>
      <c r="W1108" s="289"/>
      <c r="X1108" s="289"/>
      <c r="Y1108" s="407"/>
      <c r="Z1108" s="408"/>
      <c r="AA1108" s="407"/>
      <c r="AB1108" s="407"/>
      <c r="AC1108" s="407"/>
      <c r="AD1108" s="407"/>
      <c r="AE1108" s="407"/>
      <c r="AF1108" s="407"/>
      <c r="AG1108" s="407"/>
      <c r="AH1108" s="407"/>
      <c r="AI1108" s="407"/>
      <c r="AJ1108" s="407"/>
      <c r="AK1108" s="407"/>
      <c r="AL1108" s="407"/>
      <c r="AM1108" s="311"/>
    </row>
    <row r="1109" spans="1:39" ht="34" outlineLevel="1">
      <c r="A1109" s="523">
        <v>8</v>
      </c>
      <c r="B1109" s="419" t="s">
        <v>93</v>
      </c>
      <c r="C1109" s="289" t="s">
        <v>17</v>
      </c>
      <c r="D1109" s="293"/>
      <c r="E1109" s="293"/>
      <c r="F1109" s="293"/>
      <c r="G1109" s="293"/>
      <c r="H1109" s="293"/>
      <c r="I1109" s="293"/>
      <c r="J1109" s="293"/>
      <c r="K1109" s="293"/>
      <c r="L1109" s="293"/>
      <c r="M1109" s="293"/>
      <c r="N1109" s="293">
        <v>12</v>
      </c>
      <c r="O1109" s="293"/>
      <c r="P1109" s="293"/>
      <c r="Q1109" s="293"/>
      <c r="R1109" s="293"/>
      <c r="S1109" s="293"/>
      <c r="T1109" s="293"/>
      <c r="U1109" s="293"/>
      <c r="V1109" s="293"/>
      <c r="W1109" s="293"/>
      <c r="X1109" s="293"/>
      <c r="Y1109" s="406"/>
      <c r="Z1109" s="406"/>
      <c r="AA1109" s="406"/>
      <c r="AB1109" s="406"/>
      <c r="AC1109" s="406"/>
      <c r="AD1109" s="406"/>
      <c r="AE1109" s="406"/>
      <c r="AF1109" s="406"/>
      <c r="AG1109" s="406"/>
      <c r="AH1109" s="406"/>
      <c r="AI1109" s="406"/>
      <c r="AJ1109" s="406"/>
      <c r="AK1109" s="406"/>
      <c r="AL1109" s="406"/>
      <c r="AM1109" s="294">
        <f>SUM(Y1109:AL1109)</f>
        <v>0</v>
      </c>
    </row>
    <row r="1110" spans="1:39" ht="16" outlineLevel="1">
      <c r="A1110" s="523"/>
      <c r="B1110" s="292" t="s">
        <v>332</v>
      </c>
      <c r="C1110" s="289" t="s">
        <v>155</v>
      </c>
      <c r="D1110" s="293"/>
      <c r="E1110" s="293"/>
      <c r="F1110" s="293"/>
      <c r="G1110" s="293"/>
      <c r="H1110" s="293"/>
      <c r="I1110" s="293"/>
      <c r="J1110" s="293"/>
      <c r="K1110" s="293"/>
      <c r="L1110" s="293"/>
      <c r="M1110" s="293"/>
      <c r="N1110" s="293">
        <f>N1109</f>
        <v>12</v>
      </c>
      <c r="O1110" s="293"/>
      <c r="P1110" s="293"/>
      <c r="Q1110" s="293"/>
      <c r="R1110" s="293"/>
      <c r="S1110" s="293"/>
      <c r="T1110" s="293"/>
      <c r="U1110" s="293"/>
      <c r="V1110" s="293"/>
      <c r="W1110" s="293"/>
      <c r="X1110" s="293"/>
      <c r="Y1110" s="402">
        <f>Y1109</f>
        <v>0</v>
      </c>
      <c r="Z1110" s="402">
        <f t="shared" ref="Z1110" si="1554">Z1109</f>
        <v>0</v>
      </c>
      <c r="AA1110" s="402">
        <f t="shared" ref="AA1110" si="1555">AA1109</f>
        <v>0</v>
      </c>
      <c r="AB1110" s="402">
        <f t="shared" ref="AB1110" si="1556">AB1109</f>
        <v>0</v>
      </c>
      <c r="AC1110" s="402">
        <f t="shared" ref="AC1110" si="1557">AC1109</f>
        <v>0</v>
      </c>
      <c r="AD1110" s="402">
        <f t="shared" ref="AD1110" si="1558">AD1109</f>
        <v>0</v>
      </c>
      <c r="AE1110" s="402">
        <f t="shared" ref="AE1110" si="1559">AE1109</f>
        <v>0</v>
      </c>
      <c r="AF1110" s="402">
        <f t="shared" ref="AF1110" si="1560">AF1109</f>
        <v>0</v>
      </c>
      <c r="AG1110" s="402">
        <f t="shared" ref="AG1110" si="1561">AG1109</f>
        <v>0</v>
      </c>
      <c r="AH1110" s="402">
        <f t="shared" ref="AH1110" si="1562">AH1109</f>
        <v>0</v>
      </c>
      <c r="AI1110" s="402">
        <f t="shared" ref="AI1110" si="1563">AI1109</f>
        <v>0</v>
      </c>
      <c r="AJ1110" s="402">
        <f t="shared" ref="AJ1110" si="1564">AJ1109</f>
        <v>0</v>
      </c>
      <c r="AK1110" s="402">
        <f t="shared" ref="AK1110" si="1565">AK1109</f>
        <v>0</v>
      </c>
      <c r="AL1110" s="402">
        <f t="shared" ref="AL1110" si="1566">AL1109</f>
        <v>0</v>
      </c>
      <c r="AM1110" s="309"/>
    </row>
    <row r="1111" spans="1:39" ht="16" outlineLevel="1">
      <c r="A1111" s="523"/>
      <c r="B1111" s="312"/>
      <c r="C1111" s="310"/>
      <c r="D1111" s="314"/>
      <c r="E1111" s="314"/>
      <c r="F1111" s="314"/>
      <c r="G1111" s="314"/>
      <c r="H1111" s="314"/>
      <c r="I1111" s="314"/>
      <c r="J1111" s="314"/>
      <c r="K1111" s="314"/>
      <c r="L1111" s="314"/>
      <c r="M1111" s="314"/>
      <c r="N1111" s="289"/>
      <c r="O1111" s="314"/>
      <c r="P1111" s="314"/>
      <c r="Q1111" s="314"/>
      <c r="R1111" s="314"/>
      <c r="S1111" s="314"/>
      <c r="T1111" s="314"/>
      <c r="U1111" s="314"/>
      <c r="V1111" s="314"/>
      <c r="W1111" s="314"/>
      <c r="X1111" s="314"/>
      <c r="Y1111" s="407"/>
      <c r="Z1111" s="408"/>
      <c r="AA1111" s="407"/>
      <c r="AB1111" s="407"/>
      <c r="AC1111" s="407"/>
      <c r="AD1111" s="407"/>
      <c r="AE1111" s="407"/>
      <c r="AF1111" s="407"/>
      <c r="AG1111" s="407"/>
      <c r="AH1111" s="407"/>
      <c r="AI1111" s="407"/>
      <c r="AJ1111" s="407"/>
      <c r="AK1111" s="407"/>
      <c r="AL1111" s="407"/>
      <c r="AM1111" s="311"/>
    </row>
    <row r="1112" spans="1:39" ht="15" customHeight="1" outlineLevel="1">
      <c r="A1112" s="523">
        <v>9</v>
      </c>
      <c r="B1112" s="419" t="s">
        <v>94</v>
      </c>
      <c r="C1112" s="289" t="s">
        <v>17</v>
      </c>
      <c r="D1112" s="293"/>
      <c r="E1112" s="293"/>
      <c r="F1112" s="293"/>
      <c r="G1112" s="293"/>
      <c r="H1112" s="293"/>
      <c r="I1112" s="293"/>
      <c r="J1112" s="293"/>
      <c r="K1112" s="293"/>
      <c r="L1112" s="293"/>
      <c r="M1112" s="293"/>
      <c r="N1112" s="293">
        <v>12</v>
      </c>
      <c r="O1112" s="293"/>
      <c r="P1112" s="293"/>
      <c r="Q1112" s="293"/>
      <c r="R1112" s="293"/>
      <c r="S1112" s="293"/>
      <c r="T1112" s="293"/>
      <c r="U1112" s="293"/>
      <c r="V1112" s="293"/>
      <c r="W1112" s="293"/>
      <c r="X1112" s="293"/>
      <c r="Y1112" s="406"/>
      <c r="Z1112" s="406"/>
      <c r="AA1112" s="406"/>
      <c r="AB1112" s="406"/>
      <c r="AC1112" s="406"/>
      <c r="AD1112" s="406"/>
      <c r="AE1112" s="406"/>
      <c r="AF1112" s="406"/>
      <c r="AG1112" s="406"/>
      <c r="AH1112" s="406"/>
      <c r="AI1112" s="406"/>
      <c r="AJ1112" s="406"/>
      <c r="AK1112" s="406"/>
      <c r="AL1112" s="406"/>
      <c r="AM1112" s="294">
        <f>SUM(Y1112:AL1112)</f>
        <v>0</v>
      </c>
    </row>
    <row r="1113" spans="1:39" ht="15" customHeight="1" outlineLevel="1">
      <c r="A1113" s="523"/>
      <c r="B1113" s="292" t="s">
        <v>332</v>
      </c>
      <c r="C1113" s="289" t="s">
        <v>155</v>
      </c>
      <c r="D1113" s="293"/>
      <c r="E1113" s="293"/>
      <c r="F1113" s="293"/>
      <c r="G1113" s="293"/>
      <c r="H1113" s="293"/>
      <c r="I1113" s="293"/>
      <c r="J1113" s="293"/>
      <c r="K1113" s="293"/>
      <c r="L1113" s="293"/>
      <c r="M1113" s="293"/>
      <c r="N1113" s="293">
        <f>N1112</f>
        <v>12</v>
      </c>
      <c r="O1113" s="293"/>
      <c r="P1113" s="293"/>
      <c r="Q1113" s="293"/>
      <c r="R1113" s="293"/>
      <c r="S1113" s="293"/>
      <c r="T1113" s="293"/>
      <c r="U1113" s="293"/>
      <c r="V1113" s="293"/>
      <c r="W1113" s="293"/>
      <c r="X1113" s="293"/>
      <c r="Y1113" s="402">
        <f>Y1112</f>
        <v>0</v>
      </c>
      <c r="Z1113" s="402">
        <f t="shared" ref="Z1113" si="1567">Z1112</f>
        <v>0</v>
      </c>
      <c r="AA1113" s="402">
        <f t="shared" ref="AA1113" si="1568">AA1112</f>
        <v>0</v>
      </c>
      <c r="AB1113" s="402">
        <f t="shared" ref="AB1113" si="1569">AB1112</f>
        <v>0</v>
      </c>
      <c r="AC1113" s="402">
        <f t="shared" ref="AC1113" si="1570">AC1112</f>
        <v>0</v>
      </c>
      <c r="AD1113" s="402">
        <f t="shared" ref="AD1113" si="1571">AD1112</f>
        <v>0</v>
      </c>
      <c r="AE1113" s="402">
        <f t="shared" ref="AE1113" si="1572">AE1112</f>
        <v>0</v>
      </c>
      <c r="AF1113" s="402">
        <f t="shared" ref="AF1113" si="1573">AF1112</f>
        <v>0</v>
      </c>
      <c r="AG1113" s="402">
        <f t="shared" ref="AG1113" si="1574">AG1112</f>
        <v>0</v>
      </c>
      <c r="AH1113" s="402">
        <f t="shared" ref="AH1113" si="1575">AH1112</f>
        <v>0</v>
      </c>
      <c r="AI1113" s="402">
        <f t="shared" ref="AI1113" si="1576">AI1112</f>
        <v>0</v>
      </c>
      <c r="AJ1113" s="402">
        <f t="shared" ref="AJ1113" si="1577">AJ1112</f>
        <v>0</v>
      </c>
      <c r="AK1113" s="402">
        <f t="shared" ref="AK1113" si="1578">AK1112</f>
        <v>0</v>
      </c>
      <c r="AL1113" s="402">
        <f t="shared" ref="AL1113" si="1579">AL1112</f>
        <v>0</v>
      </c>
      <c r="AM1113" s="309"/>
    </row>
    <row r="1114" spans="1:39" ht="15" customHeight="1" outlineLevel="1">
      <c r="A1114" s="523"/>
      <c r="B1114" s="312"/>
      <c r="C1114" s="310"/>
      <c r="D1114" s="314"/>
      <c r="E1114" s="314"/>
      <c r="F1114" s="314"/>
      <c r="G1114" s="314"/>
      <c r="H1114" s="314"/>
      <c r="I1114" s="314"/>
      <c r="J1114" s="314"/>
      <c r="K1114" s="314"/>
      <c r="L1114" s="314"/>
      <c r="M1114" s="314"/>
      <c r="N1114" s="289"/>
      <c r="O1114" s="314"/>
      <c r="P1114" s="314"/>
      <c r="Q1114" s="314"/>
      <c r="R1114" s="314"/>
      <c r="S1114" s="314"/>
      <c r="T1114" s="314"/>
      <c r="U1114" s="314"/>
      <c r="V1114" s="314"/>
      <c r="W1114" s="314"/>
      <c r="X1114" s="314"/>
      <c r="Y1114" s="407"/>
      <c r="Z1114" s="407"/>
      <c r="AA1114" s="407"/>
      <c r="AB1114" s="407"/>
      <c r="AC1114" s="407"/>
      <c r="AD1114" s="407"/>
      <c r="AE1114" s="407"/>
      <c r="AF1114" s="407"/>
      <c r="AG1114" s="407"/>
      <c r="AH1114" s="407"/>
      <c r="AI1114" s="407"/>
      <c r="AJ1114" s="407"/>
      <c r="AK1114" s="407"/>
      <c r="AL1114" s="407"/>
      <c r="AM1114" s="311"/>
    </row>
    <row r="1115" spans="1:39" ht="15" customHeight="1" outlineLevel="1">
      <c r="A1115" s="523">
        <v>10</v>
      </c>
      <c r="B1115" s="419" t="s">
        <v>95</v>
      </c>
      <c r="C1115" s="289" t="s">
        <v>17</v>
      </c>
      <c r="D1115" s="293"/>
      <c r="E1115" s="293"/>
      <c r="F1115" s="293"/>
      <c r="G1115" s="293"/>
      <c r="H1115" s="293"/>
      <c r="I1115" s="293"/>
      <c r="J1115" s="293"/>
      <c r="K1115" s="293"/>
      <c r="L1115" s="293"/>
      <c r="M1115" s="293"/>
      <c r="N1115" s="293">
        <v>3</v>
      </c>
      <c r="O1115" s="293"/>
      <c r="P1115" s="293"/>
      <c r="Q1115" s="293"/>
      <c r="R1115" s="293"/>
      <c r="S1115" s="293"/>
      <c r="T1115" s="293"/>
      <c r="U1115" s="293"/>
      <c r="V1115" s="293"/>
      <c r="W1115" s="293"/>
      <c r="X1115" s="293"/>
      <c r="Y1115" s="406"/>
      <c r="Z1115" s="406"/>
      <c r="AA1115" s="406"/>
      <c r="AB1115" s="406"/>
      <c r="AC1115" s="406"/>
      <c r="AD1115" s="406"/>
      <c r="AE1115" s="406"/>
      <c r="AF1115" s="406"/>
      <c r="AG1115" s="406"/>
      <c r="AH1115" s="406"/>
      <c r="AI1115" s="406"/>
      <c r="AJ1115" s="406"/>
      <c r="AK1115" s="406"/>
      <c r="AL1115" s="406"/>
      <c r="AM1115" s="294">
        <f>SUM(Y1115:AL1115)</f>
        <v>0</v>
      </c>
    </row>
    <row r="1116" spans="1:39" ht="15" customHeight="1" outlineLevel="1">
      <c r="A1116" s="523"/>
      <c r="B1116" s="292" t="s">
        <v>332</v>
      </c>
      <c r="C1116" s="289" t="s">
        <v>155</v>
      </c>
      <c r="D1116" s="293"/>
      <c r="E1116" s="293"/>
      <c r="F1116" s="293"/>
      <c r="G1116" s="293"/>
      <c r="H1116" s="293"/>
      <c r="I1116" s="293"/>
      <c r="J1116" s="293"/>
      <c r="K1116" s="293"/>
      <c r="L1116" s="293"/>
      <c r="M1116" s="293"/>
      <c r="N1116" s="293">
        <f>N1115</f>
        <v>3</v>
      </c>
      <c r="O1116" s="293"/>
      <c r="P1116" s="293"/>
      <c r="Q1116" s="293"/>
      <c r="R1116" s="293"/>
      <c r="S1116" s="293"/>
      <c r="T1116" s="293"/>
      <c r="U1116" s="293"/>
      <c r="V1116" s="293"/>
      <c r="W1116" s="293"/>
      <c r="X1116" s="293"/>
      <c r="Y1116" s="402">
        <f>Y1115</f>
        <v>0</v>
      </c>
      <c r="Z1116" s="402">
        <f t="shared" ref="Z1116" si="1580">Z1115</f>
        <v>0</v>
      </c>
      <c r="AA1116" s="402">
        <f t="shared" ref="AA1116" si="1581">AA1115</f>
        <v>0</v>
      </c>
      <c r="AB1116" s="402">
        <f t="shared" ref="AB1116" si="1582">AB1115</f>
        <v>0</v>
      </c>
      <c r="AC1116" s="402">
        <f t="shared" ref="AC1116" si="1583">AC1115</f>
        <v>0</v>
      </c>
      <c r="AD1116" s="402">
        <f t="shared" ref="AD1116" si="1584">AD1115</f>
        <v>0</v>
      </c>
      <c r="AE1116" s="402">
        <f t="shared" ref="AE1116" si="1585">AE1115</f>
        <v>0</v>
      </c>
      <c r="AF1116" s="402">
        <f t="shared" ref="AF1116" si="1586">AF1115</f>
        <v>0</v>
      </c>
      <c r="AG1116" s="402">
        <f t="shared" ref="AG1116" si="1587">AG1115</f>
        <v>0</v>
      </c>
      <c r="AH1116" s="402">
        <f t="shared" ref="AH1116" si="1588">AH1115</f>
        <v>0</v>
      </c>
      <c r="AI1116" s="402">
        <f t="shared" ref="AI1116" si="1589">AI1115</f>
        <v>0</v>
      </c>
      <c r="AJ1116" s="402">
        <f t="shared" ref="AJ1116" si="1590">AJ1115</f>
        <v>0</v>
      </c>
      <c r="AK1116" s="402">
        <f t="shared" ref="AK1116" si="1591">AK1115</f>
        <v>0</v>
      </c>
      <c r="AL1116" s="402">
        <f t="shared" ref="AL1116" si="1592">AL1115</f>
        <v>0</v>
      </c>
      <c r="AM1116" s="309"/>
    </row>
    <row r="1117" spans="1:39" ht="15" customHeight="1" outlineLevel="1">
      <c r="A1117" s="523"/>
      <c r="B1117" s="312"/>
      <c r="C1117" s="310"/>
      <c r="D1117" s="314"/>
      <c r="E1117" s="314"/>
      <c r="F1117" s="314"/>
      <c r="G1117" s="314"/>
      <c r="H1117" s="314"/>
      <c r="I1117" s="314"/>
      <c r="J1117" s="314"/>
      <c r="K1117" s="314"/>
      <c r="L1117" s="314"/>
      <c r="M1117" s="314"/>
      <c r="N1117" s="289"/>
      <c r="O1117" s="314"/>
      <c r="P1117" s="314"/>
      <c r="Q1117" s="314"/>
      <c r="R1117" s="314"/>
      <c r="S1117" s="314"/>
      <c r="T1117" s="314"/>
      <c r="U1117" s="314"/>
      <c r="V1117" s="314"/>
      <c r="W1117" s="314"/>
      <c r="X1117" s="314"/>
      <c r="Y1117" s="407"/>
      <c r="Z1117" s="408"/>
      <c r="AA1117" s="407"/>
      <c r="AB1117" s="407"/>
      <c r="AC1117" s="407"/>
      <c r="AD1117" s="407"/>
      <c r="AE1117" s="407"/>
      <c r="AF1117" s="407"/>
      <c r="AG1117" s="407"/>
      <c r="AH1117" s="407"/>
      <c r="AI1117" s="407"/>
      <c r="AJ1117" s="407"/>
      <c r="AK1117" s="407"/>
      <c r="AL1117" s="407"/>
      <c r="AM1117" s="311"/>
    </row>
    <row r="1118" spans="1:39" ht="15" customHeight="1" outlineLevel="1">
      <c r="A1118" s="523"/>
      <c r="B1118" s="286" t="s">
        <v>8</v>
      </c>
      <c r="C1118" s="287"/>
      <c r="D1118" s="287"/>
      <c r="E1118" s="287"/>
      <c r="F1118" s="287"/>
      <c r="G1118" s="287"/>
      <c r="H1118" s="287"/>
      <c r="I1118" s="287"/>
      <c r="J1118" s="287"/>
      <c r="K1118" s="287"/>
      <c r="L1118" s="287"/>
      <c r="M1118" s="287"/>
      <c r="N1118" s="288"/>
      <c r="O1118" s="287"/>
      <c r="P1118" s="287"/>
      <c r="Q1118" s="287"/>
      <c r="R1118" s="287"/>
      <c r="S1118" s="287"/>
      <c r="T1118" s="287"/>
      <c r="U1118" s="287"/>
      <c r="V1118" s="287"/>
      <c r="W1118" s="287"/>
      <c r="X1118" s="287"/>
      <c r="Y1118" s="405"/>
      <c r="Z1118" s="405"/>
      <c r="AA1118" s="405"/>
      <c r="AB1118" s="405"/>
      <c r="AC1118" s="405"/>
      <c r="AD1118" s="405"/>
      <c r="AE1118" s="405"/>
      <c r="AF1118" s="405"/>
      <c r="AG1118" s="405"/>
      <c r="AH1118" s="405"/>
      <c r="AI1118" s="405"/>
      <c r="AJ1118" s="405"/>
      <c r="AK1118" s="405"/>
      <c r="AL1118" s="405"/>
      <c r="AM1118" s="290"/>
    </row>
    <row r="1119" spans="1:39" ht="15" customHeight="1" outlineLevel="1">
      <c r="A1119" s="523">
        <v>11</v>
      </c>
      <c r="B1119" s="419" t="s">
        <v>96</v>
      </c>
      <c r="C1119" s="289" t="s">
        <v>17</v>
      </c>
      <c r="D1119" s="293"/>
      <c r="E1119" s="293"/>
      <c r="F1119" s="293"/>
      <c r="G1119" s="293"/>
      <c r="H1119" s="293"/>
      <c r="I1119" s="293"/>
      <c r="J1119" s="293"/>
      <c r="K1119" s="293"/>
      <c r="L1119" s="293"/>
      <c r="M1119" s="293"/>
      <c r="N1119" s="293">
        <v>12</v>
      </c>
      <c r="O1119" s="293"/>
      <c r="P1119" s="293"/>
      <c r="Q1119" s="293"/>
      <c r="R1119" s="293"/>
      <c r="S1119" s="293"/>
      <c r="T1119" s="293"/>
      <c r="U1119" s="293"/>
      <c r="V1119" s="293"/>
      <c r="W1119" s="293"/>
      <c r="X1119" s="293"/>
      <c r="Y1119" s="417"/>
      <c r="Z1119" s="406"/>
      <c r="AA1119" s="406"/>
      <c r="AB1119" s="406"/>
      <c r="AC1119" s="406"/>
      <c r="AD1119" s="406"/>
      <c r="AE1119" s="406"/>
      <c r="AF1119" s="406"/>
      <c r="AG1119" s="406"/>
      <c r="AH1119" s="406"/>
      <c r="AI1119" s="406"/>
      <c r="AJ1119" s="406"/>
      <c r="AK1119" s="406"/>
      <c r="AL1119" s="406"/>
      <c r="AM1119" s="294">
        <f>SUM(Y1119:AL1119)</f>
        <v>0</v>
      </c>
    </row>
    <row r="1120" spans="1:39" ht="15" customHeight="1" outlineLevel="1">
      <c r="A1120" s="523"/>
      <c r="B1120" s="292" t="s">
        <v>332</v>
      </c>
      <c r="C1120" s="289" t="s">
        <v>155</v>
      </c>
      <c r="D1120" s="293"/>
      <c r="E1120" s="293"/>
      <c r="F1120" s="293"/>
      <c r="G1120" s="293"/>
      <c r="H1120" s="293"/>
      <c r="I1120" s="293"/>
      <c r="J1120" s="293"/>
      <c r="K1120" s="293"/>
      <c r="L1120" s="293"/>
      <c r="M1120" s="293"/>
      <c r="N1120" s="293">
        <f>N1119</f>
        <v>12</v>
      </c>
      <c r="O1120" s="293"/>
      <c r="P1120" s="293"/>
      <c r="Q1120" s="293"/>
      <c r="R1120" s="293"/>
      <c r="S1120" s="293"/>
      <c r="T1120" s="293"/>
      <c r="U1120" s="293"/>
      <c r="V1120" s="293"/>
      <c r="W1120" s="293"/>
      <c r="X1120" s="293"/>
      <c r="Y1120" s="402">
        <f>Y1119</f>
        <v>0</v>
      </c>
      <c r="Z1120" s="402">
        <f t="shared" ref="Z1120" si="1593">Z1119</f>
        <v>0</v>
      </c>
      <c r="AA1120" s="402">
        <f t="shared" ref="AA1120" si="1594">AA1119</f>
        <v>0</v>
      </c>
      <c r="AB1120" s="402">
        <f t="shared" ref="AB1120" si="1595">AB1119</f>
        <v>0</v>
      </c>
      <c r="AC1120" s="402">
        <f t="shared" ref="AC1120" si="1596">AC1119</f>
        <v>0</v>
      </c>
      <c r="AD1120" s="402">
        <f t="shared" ref="AD1120" si="1597">AD1119</f>
        <v>0</v>
      </c>
      <c r="AE1120" s="402">
        <f t="shared" ref="AE1120" si="1598">AE1119</f>
        <v>0</v>
      </c>
      <c r="AF1120" s="402">
        <f t="shared" ref="AF1120" si="1599">AF1119</f>
        <v>0</v>
      </c>
      <c r="AG1120" s="402">
        <f t="shared" ref="AG1120" si="1600">AG1119</f>
        <v>0</v>
      </c>
      <c r="AH1120" s="402">
        <f t="shared" ref="AH1120" si="1601">AH1119</f>
        <v>0</v>
      </c>
      <c r="AI1120" s="402">
        <f t="shared" ref="AI1120" si="1602">AI1119</f>
        <v>0</v>
      </c>
      <c r="AJ1120" s="402">
        <f t="shared" ref="AJ1120" si="1603">AJ1119</f>
        <v>0</v>
      </c>
      <c r="AK1120" s="402">
        <f t="shared" ref="AK1120" si="1604">AK1119</f>
        <v>0</v>
      </c>
      <c r="AL1120" s="402">
        <f t="shared" ref="AL1120" si="1605">AL1119</f>
        <v>0</v>
      </c>
      <c r="AM1120" s="295"/>
    </row>
    <row r="1121" spans="1:39" ht="15" customHeight="1" outlineLevel="1">
      <c r="A1121" s="523"/>
      <c r="B1121" s="313"/>
      <c r="C1121" s="303"/>
      <c r="D1121" s="289"/>
      <c r="E1121" s="289"/>
      <c r="F1121" s="289"/>
      <c r="G1121" s="289"/>
      <c r="H1121" s="289"/>
      <c r="I1121" s="289"/>
      <c r="J1121" s="289"/>
      <c r="K1121" s="289"/>
      <c r="L1121" s="289"/>
      <c r="M1121" s="289"/>
      <c r="N1121" s="289"/>
      <c r="O1121" s="289"/>
      <c r="P1121" s="289"/>
      <c r="Q1121" s="289"/>
      <c r="R1121" s="289"/>
      <c r="S1121" s="289"/>
      <c r="T1121" s="289"/>
      <c r="U1121" s="289"/>
      <c r="V1121" s="289"/>
      <c r="W1121" s="289"/>
      <c r="X1121" s="289"/>
      <c r="Y1121" s="403"/>
      <c r="Z1121" s="412"/>
      <c r="AA1121" s="412"/>
      <c r="AB1121" s="412"/>
      <c r="AC1121" s="412"/>
      <c r="AD1121" s="412"/>
      <c r="AE1121" s="412"/>
      <c r="AF1121" s="412"/>
      <c r="AG1121" s="412"/>
      <c r="AH1121" s="412"/>
      <c r="AI1121" s="412"/>
      <c r="AJ1121" s="412"/>
      <c r="AK1121" s="412"/>
      <c r="AL1121" s="412"/>
      <c r="AM1121" s="304"/>
    </row>
    <row r="1122" spans="1:39" ht="15" customHeight="1" outlineLevel="1">
      <c r="A1122" s="523">
        <v>12</v>
      </c>
      <c r="B1122" s="419" t="s">
        <v>97</v>
      </c>
      <c r="C1122" s="289" t="s">
        <v>17</v>
      </c>
      <c r="D1122" s="293"/>
      <c r="E1122" s="293"/>
      <c r="F1122" s="293"/>
      <c r="G1122" s="293"/>
      <c r="H1122" s="293"/>
      <c r="I1122" s="293"/>
      <c r="J1122" s="293"/>
      <c r="K1122" s="293"/>
      <c r="L1122" s="293"/>
      <c r="M1122" s="293"/>
      <c r="N1122" s="293">
        <v>12</v>
      </c>
      <c r="O1122" s="293"/>
      <c r="P1122" s="293"/>
      <c r="Q1122" s="293"/>
      <c r="R1122" s="293"/>
      <c r="S1122" s="293"/>
      <c r="T1122" s="293"/>
      <c r="U1122" s="293"/>
      <c r="V1122" s="293"/>
      <c r="W1122" s="293"/>
      <c r="X1122" s="293"/>
      <c r="Y1122" s="401"/>
      <c r="Z1122" s="406"/>
      <c r="AA1122" s="406"/>
      <c r="AB1122" s="406"/>
      <c r="AC1122" s="406"/>
      <c r="AD1122" s="406"/>
      <c r="AE1122" s="406"/>
      <c r="AF1122" s="406"/>
      <c r="AG1122" s="406"/>
      <c r="AH1122" s="406"/>
      <c r="AI1122" s="406"/>
      <c r="AJ1122" s="406"/>
      <c r="AK1122" s="406"/>
      <c r="AL1122" s="406"/>
      <c r="AM1122" s="294">
        <f>SUM(Y1122:AL1122)</f>
        <v>0</v>
      </c>
    </row>
    <row r="1123" spans="1:39" ht="15" customHeight="1" outlineLevel="1">
      <c r="A1123" s="523"/>
      <c r="B1123" s="292" t="s">
        <v>332</v>
      </c>
      <c r="C1123" s="289" t="s">
        <v>155</v>
      </c>
      <c r="D1123" s="293"/>
      <c r="E1123" s="293"/>
      <c r="F1123" s="293"/>
      <c r="G1123" s="293"/>
      <c r="H1123" s="293"/>
      <c r="I1123" s="293"/>
      <c r="J1123" s="293"/>
      <c r="K1123" s="293"/>
      <c r="L1123" s="293"/>
      <c r="M1123" s="293"/>
      <c r="N1123" s="293">
        <f>N1122</f>
        <v>12</v>
      </c>
      <c r="O1123" s="293"/>
      <c r="P1123" s="293"/>
      <c r="Q1123" s="293"/>
      <c r="R1123" s="293"/>
      <c r="S1123" s="293"/>
      <c r="T1123" s="293"/>
      <c r="U1123" s="293"/>
      <c r="V1123" s="293"/>
      <c r="W1123" s="293"/>
      <c r="X1123" s="293"/>
      <c r="Y1123" s="402">
        <f>Y1122</f>
        <v>0</v>
      </c>
      <c r="Z1123" s="402">
        <f t="shared" ref="Z1123" si="1606">Z1122</f>
        <v>0</v>
      </c>
      <c r="AA1123" s="402">
        <f t="shared" ref="AA1123" si="1607">AA1122</f>
        <v>0</v>
      </c>
      <c r="AB1123" s="402">
        <f t="shared" ref="AB1123" si="1608">AB1122</f>
        <v>0</v>
      </c>
      <c r="AC1123" s="402">
        <f t="shared" ref="AC1123" si="1609">AC1122</f>
        <v>0</v>
      </c>
      <c r="AD1123" s="402">
        <f t="shared" ref="AD1123" si="1610">AD1122</f>
        <v>0</v>
      </c>
      <c r="AE1123" s="402">
        <f t="shared" ref="AE1123" si="1611">AE1122</f>
        <v>0</v>
      </c>
      <c r="AF1123" s="402">
        <f t="shared" ref="AF1123" si="1612">AF1122</f>
        <v>0</v>
      </c>
      <c r="AG1123" s="402">
        <f t="shared" ref="AG1123" si="1613">AG1122</f>
        <v>0</v>
      </c>
      <c r="AH1123" s="402">
        <f t="shared" ref="AH1123" si="1614">AH1122</f>
        <v>0</v>
      </c>
      <c r="AI1123" s="402">
        <f t="shared" ref="AI1123" si="1615">AI1122</f>
        <v>0</v>
      </c>
      <c r="AJ1123" s="402">
        <f t="shared" ref="AJ1123" si="1616">AJ1122</f>
        <v>0</v>
      </c>
      <c r="AK1123" s="402">
        <f t="shared" ref="AK1123" si="1617">AK1122</f>
        <v>0</v>
      </c>
      <c r="AL1123" s="402">
        <f t="shared" ref="AL1123" si="1618">AL1122</f>
        <v>0</v>
      </c>
      <c r="AM1123" s="295"/>
    </row>
    <row r="1124" spans="1:39" ht="15" customHeight="1" outlineLevel="1">
      <c r="A1124" s="523"/>
      <c r="B1124" s="313"/>
      <c r="C1124" s="303"/>
      <c r="D1124" s="289"/>
      <c r="E1124" s="289"/>
      <c r="F1124" s="289"/>
      <c r="G1124" s="289"/>
      <c r="H1124" s="289"/>
      <c r="I1124" s="289"/>
      <c r="J1124" s="289"/>
      <c r="K1124" s="289"/>
      <c r="L1124" s="289"/>
      <c r="M1124" s="289"/>
      <c r="N1124" s="289"/>
      <c r="O1124" s="289"/>
      <c r="P1124" s="289"/>
      <c r="Q1124" s="289"/>
      <c r="R1124" s="289"/>
      <c r="S1124" s="289"/>
      <c r="T1124" s="289"/>
      <c r="U1124" s="289"/>
      <c r="V1124" s="289"/>
      <c r="W1124" s="289"/>
      <c r="X1124" s="289"/>
      <c r="Y1124" s="413"/>
      <c r="Z1124" s="413"/>
      <c r="AA1124" s="403"/>
      <c r="AB1124" s="403"/>
      <c r="AC1124" s="403"/>
      <c r="AD1124" s="403"/>
      <c r="AE1124" s="403"/>
      <c r="AF1124" s="403"/>
      <c r="AG1124" s="403"/>
      <c r="AH1124" s="403"/>
      <c r="AI1124" s="403"/>
      <c r="AJ1124" s="403"/>
      <c r="AK1124" s="403"/>
      <c r="AL1124" s="403"/>
      <c r="AM1124" s="304"/>
    </row>
    <row r="1125" spans="1:39" ht="15" customHeight="1" outlineLevel="1">
      <c r="A1125" s="523">
        <v>13</v>
      </c>
      <c r="B1125" s="419" t="s">
        <v>98</v>
      </c>
      <c r="C1125" s="289" t="s">
        <v>17</v>
      </c>
      <c r="D1125" s="293"/>
      <c r="E1125" s="293"/>
      <c r="F1125" s="293"/>
      <c r="G1125" s="293"/>
      <c r="H1125" s="293"/>
      <c r="I1125" s="293"/>
      <c r="J1125" s="293"/>
      <c r="K1125" s="293"/>
      <c r="L1125" s="293"/>
      <c r="M1125" s="293"/>
      <c r="N1125" s="293">
        <v>12</v>
      </c>
      <c r="O1125" s="293"/>
      <c r="P1125" s="293"/>
      <c r="Q1125" s="293"/>
      <c r="R1125" s="293"/>
      <c r="S1125" s="293"/>
      <c r="T1125" s="293"/>
      <c r="U1125" s="293"/>
      <c r="V1125" s="293"/>
      <c r="W1125" s="293"/>
      <c r="X1125" s="293"/>
      <c r="Y1125" s="401"/>
      <c r="Z1125" s="406"/>
      <c r="AA1125" s="406"/>
      <c r="AB1125" s="406"/>
      <c r="AC1125" s="406"/>
      <c r="AD1125" s="406"/>
      <c r="AE1125" s="406"/>
      <c r="AF1125" s="406"/>
      <c r="AG1125" s="406"/>
      <c r="AH1125" s="406"/>
      <c r="AI1125" s="406"/>
      <c r="AJ1125" s="406"/>
      <c r="AK1125" s="406"/>
      <c r="AL1125" s="406"/>
      <c r="AM1125" s="294">
        <f>SUM(Y1125:AL1125)</f>
        <v>0</v>
      </c>
    </row>
    <row r="1126" spans="1:39" ht="15" customHeight="1" outlineLevel="1">
      <c r="A1126" s="523"/>
      <c r="B1126" s="292" t="s">
        <v>332</v>
      </c>
      <c r="C1126" s="289" t="s">
        <v>155</v>
      </c>
      <c r="D1126" s="293"/>
      <c r="E1126" s="293"/>
      <c r="F1126" s="293"/>
      <c r="G1126" s="293"/>
      <c r="H1126" s="293"/>
      <c r="I1126" s="293"/>
      <c r="J1126" s="293"/>
      <c r="K1126" s="293"/>
      <c r="L1126" s="293"/>
      <c r="M1126" s="293"/>
      <c r="N1126" s="293">
        <f>N1125</f>
        <v>12</v>
      </c>
      <c r="O1126" s="293"/>
      <c r="P1126" s="293"/>
      <c r="Q1126" s="293"/>
      <c r="R1126" s="293"/>
      <c r="S1126" s="293"/>
      <c r="T1126" s="293"/>
      <c r="U1126" s="293"/>
      <c r="V1126" s="293"/>
      <c r="W1126" s="293"/>
      <c r="X1126" s="293"/>
      <c r="Y1126" s="402">
        <f>Y1125</f>
        <v>0</v>
      </c>
      <c r="Z1126" s="402">
        <f t="shared" ref="Z1126" si="1619">Z1125</f>
        <v>0</v>
      </c>
      <c r="AA1126" s="402">
        <f t="shared" ref="AA1126" si="1620">AA1125</f>
        <v>0</v>
      </c>
      <c r="AB1126" s="402">
        <f t="shared" ref="AB1126" si="1621">AB1125</f>
        <v>0</v>
      </c>
      <c r="AC1126" s="402">
        <f t="shared" ref="AC1126" si="1622">AC1125</f>
        <v>0</v>
      </c>
      <c r="AD1126" s="402">
        <f t="shared" ref="AD1126" si="1623">AD1125</f>
        <v>0</v>
      </c>
      <c r="AE1126" s="402">
        <f t="shared" ref="AE1126" si="1624">AE1125</f>
        <v>0</v>
      </c>
      <c r="AF1126" s="402">
        <f t="shared" ref="AF1126" si="1625">AF1125</f>
        <v>0</v>
      </c>
      <c r="AG1126" s="402">
        <f t="shared" ref="AG1126" si="1626">AG1125</f>
        <v>0</v>
      </c>
      <c r="AH1126" s="402">
        <f t="shared" ref="AH1126" si="1627">AH1125</f>
        <v>0</v>
      </c>
      <c r="AI1126" s="402">
        <f t="shared" ref="AI1126" si="1628">AI1125</f>
        <v>0</v>
      </c>
      <c r="AJ1126" s="402">
        <f t="shared" ref="AJ1126" si="1629">AJ1125</f>
        <v>0</v>
      </c>
      <c r="AK1126" s="402">
        <f t="shared" ref="AK1126" si="1630">AK1125</f>
        <v>0</v>
      </c>
      <c r="AL1126" s="402">
        <f t="shared" ref="AL1126" si="1631">AL1125</f>
        <v>0</v>
      </c>
      <c r="AM1126" s="304"/>
    </row>
    <row r="1127" spans="1:39" ht="15" customHeight="1" outlineLevel="1">
      <c r="A1127" s="523"/>
      <c r="B1127" s="313"/>
      <c r="C1127" s="303"/>
      <c r="D1127" s="289"/>
      <c r="E1127" s="289"/>
      <c r="F1127" s="289"/>
      <c r="G1127" s="289"/>
      <c r="H1127" s="289"/>
      <c r="I1127" s="289"/>
      <c r="J1127" s="289"/>
      <c r="K1127" s="289"/>
      <c r="L1127" s="289"/>
      <c r="M1127" s="289"/>
      <c r="N1127" s="289"/>
      <c r="O1127" s="289"/>
      <c r="P1127" s="289"/>
      <c r="Q1127" s="289"/>
      <c r="R1127" s="289"/>
      <c r="S1127" s="289"/>
      <c r="T1127" s="289"/>
      <c r="U1127" s="289"/>
      <c r="V1127" s="289"/>
      <c r="W1127" s="289"/>
      <c r="X1127" s="289"/>
      <c r="Y1127" s="403"/>
      <c r="Z1127" s="403"/>
      <c r="AA1127" s="403"/>
      <c r="AB1127" s="403"/>
      <c r="AC1127" s="403"/>
      <c r="AD1127" s="403"/>
      <c r="AE1127" s="403"/>
      <c r="AF1127" s="403"/>
      <c r="AG1127" s="403"/>
      <c r="AH1127" s="403"/>
      <c r="AI1127" s="403"/>
      <c r="AJ1127" s="403"/>
      <c r="AK1127" s="403"/>
      <c r="AL1127" s="403"/>
      <c r="AM1127" s="304"/>
    </row>
    <row r="1128" spans="1:39" ht="15" customHeight="1" outlineLevel="1">
      <c r="A1128" s="523"/>
      <c r="B1128" s="286" t="s">
        <v>99</v>
      </c>
      <c r="C1128" s="287"/>
      <c r="D1128" s="288"/>
      <c r="E1128" s="288"/>
      <c r="F1128" s="288"/>
      <c r="G1128" s="288"/>
      <c r="H1128" s="288"/>
      <c r="I1128" s="288"/>
      <c r="J1128" s="288"/>
      <c r="K1128" s="288"/>
      <c r="L1128" s="288"/>
      <c r="M1128" s="288"/>
      <c r="N1128" s="288"/>
      <c r="O1128" s="288"/>
      <c r="P1128" s="287"/>
      <c r="Q1128" s="287"/>
      <c r="R1128" s="287"/>
      <c r="S1128" s="287"/>
      <c r="T1128" s="287"/>
      <c r="U1128" s="287"/>
      <c r="V1128" s="287"/>
      <c r="W1128" s="287"/>
      <c r="X1128" s="287"/>
      <c r="Y1128" s="405"/>
      <c r="Z1128" s="405"/>
      <c r="AA1128" s="405"/>
      <c r="AB1128" s="405"/>
      <c r="AC1128" s="405"/>
      <c r="AD1128" s="405"/>
      <c r="AE1128" s="405"/>
      <c r="AF1128" s="405"/>
      <c r="AG1128" s="405"/>
      <c r="AH1128" s="405"/>
      <c r="AI1128" s="405"/>
      <c r="AJ1128" s="405"/>
      <c r="AK1128" s="405"/>
      <c r="AL1128" s="405"/>
      <c r="AM1128" s="290"/>
    </row>
    <row r="1129" spans="1:39" ht="15" customHeight="1" outlineLevel="1">
      <c r="A1129" s="523">
        <v>14</v>
      </c>
      <c r="B1129" s="313" t="s">
        <v>100</v>
      </c>
      <c r="C1129" s="289" t="s">
        <v>17</v>
      </c>
      <c r="D1129" s="293"/>
      <c r="E1129" s="293"/>
      <c r="F1129" s="293"/>
      <c r="G1129" s="293"/>
      <c r="H1129" s="293"/>
      <c r="I1129" s="293"/>
      <c r="J1129" s="293"/>
      <c r="K1129" s="293"/>
      <c r="L1129" s="293"/>
      <c r="M1129" s="293"/>
      <c r="N1129" s="293">
        <v>12</v>
      </c>
      <c r="O1129" s="293"/>
      <c r="P1129" s="293"/>
      <c r="Q1129" s="293"/>
      <c r="R1129" s="293"/>
      <c r="S1129" s="293"/>
      <c r="T1129" s="293"/>
      <c r="U1129" s="293"/>
      <c r="V1129" s="293"/>
      <c r="W1129" s="293"/>
      <c r="X1129" s="293"/>
      <c r="Y1129" s="401"/>
      <c r="Z1129" s="401"/>
      <c r="AA1129" s="401"/>
      <c r="AB1129" s="401"/>
      <c r="AC1129" s="401"/>
      <c r="AD1129" s="401"/>
      <c r="AE1129" s="401"/>
      <c r="AF1129" s="401"/>
      <c r="AG1129" s="401"/>
      <c r="AH1129" s="401"/>
      <c r="AI1129" s="401"/>
      <c r="AJ1129" s="401"/>
      <c r="AK1129" s="401"/>
      <c r="AL1129" s="401"/>
      <c r="AM1129" s="294">
        <f>SUM(Y1129:AL1129)</f>
        <v>0</v>
      </c>
    </row>
    <row r="1130" spans="1:39" ht="15" customHeight="1" outlineLevel="1">
      <c r="A1130" s="523"/>
      <c r="B1130" s="292" t="s">
        <v>332</v>
      </c>
      <c r="C1130" s="289" t="s">
        <v>155</v>
      </c>
      <c r="D1130" s="293"/>
      <c r="E1130" s="293"/>
      <c r="F1130" s="293"/>
      <c r="G1130" s="293"/>
      <c r="H1130" s="293"/>
      <c r="I1130" s="293"/>
      <c r="J1130" s="293"/>
      <c r="K1130" s="293"/>
      <c r="L1130" s="293"/>
      <c r="M1130" s="293"/>
      <c r="N1130" s="293">
        <f>N1129</f>
        <v>12</v>
      </c>
      <c r="O1130" s="293"/>
      <c r="P1130" s="293"/>
      <c r="Q1130" s="293"/>
      <c r="R1130" s="293"/>
      <c r="S1130" s="293"/>
      <c r="T1130" s="293"/>
      <c r="U1130" s="293"/>
      <c r="V1130" s="293"/>
      <c r="W1130" s="293"/>
      <c r="X1130" s="293"/>
      <c r="Y1130" s="402">
        <f>Y1129</f>
        <v>0</v>
      </c>
      <c r="Z1130" s="402">
        <f t="shared" ref="Z1130" si="1632">Z1129</f>
        <v>0</v>
      </c>
      <c r="AA1130" s="402">
        <f t="shared" ref="AA1130" si="1633">AA1129</f>
        <v>0</v>
      </c>
      <c r="AB1130" s="402">
        <f t="shared" ref="AB1130" si="1634">AB1129</f>
        <v>0</v>
      </c>
      <c r="AC1130" s="402">
        <f t="shared" ref="AC1130" si="1635">AC1129</f>
        <v>0</v>
      </c>
      <c r="AD1130" s="402">
        <f t="shared" ref="AD1130" si="1636">AD1129</f>
        <v>0</v>
      </c>
      <c r="AE1130" s="402">
        <f t="shared" ref="AE1130" si="1637">AE1129</f>
        <v>0</v>
      </c>
      <c r="AF1130" s="402">
        <f t="shared" ref="AF1130" si="1638">AF1129</f>
        <v>0</v>
      </c>
      <c r="AG1130" s="402">
        <f t="shared" ref="AG1130" si="1639">AG1129</f>
        <v>0</v>
      </c>
      <c r="AH1130" s="402">
        <f t="shared" ref="AH1130" si="1640">AH1129</f>
        <v>0</v>
      </c>
      <c r="AI1130" s="402">
        <f t="shared" ref="AI1130" si="1641">AI1129</f>
        <v>0</v>
      </c>
      <c r="AJ1130" s="402">
        <f t="shared" ref="AJ1130" si="1642">AJ1129</f>
        <v>0</v>
      </c>
      <c r="AK1130" s="402">
        <f t="shared" ref="AK1130" si="1643">AK1129</f>
        <v>0</v>
      </c>
      <c r="AL1130" s="402">
        <f t="shared" ref="AL1130" si="1644">AL1129</f>
        <v>0</v>
      </c>
      <c r="AM1130" s="295"/>
    </row>
    <row r="1131" spans="1:39" ht="15" customHeight="1" outlineLevel="1">
      <c r="A1131" s="523"/>
      <c r="B1131" s="313"/>
      <c r="C1131" s="303"/>
      <c r="D1131" s="289"/>
      <c r="E1131" s="289"/>
      <c r="F1131" s="289"/>
      <c r="G1131" s="289"/>
      <c r="H1131" s="289"/>
      <c r="I1131" s="289"/>
      <c r="J1131" s="289"/>
      <c r="K1131" s="289"/>
      <c r="L1131" s="289"/>
      <c r="M1131" s="289"/>
      <c r="N1131" s="459"/>
      <c r="O1131" s="289"/>
      <c r="P1131" s="289"/>
      <c r="Q1131" s="289"/>
      <c r="R1131" s="289"/>
      <c r="S1131" s="289"/>
      <c r="T1131" s="289"/>
      <c r="U1131" s="289"/>
      <c r="V1131" s="289"/>
      <c r="W1131" s="289"/>
      <c r="X1131" s="289"/>
      <c r="Y1131" s="403"/>
      <c r="Z1131" s="403"/>
      <c r="AA1131" s="403"/>
      <c r="AB1131" s="403"/>
      <c r="AC1131" s="403"/>
      <c r="AD1131" s="403"/>
      <c r="AE1131" s="403"/>
      <c r="AF1131" s="403"/>
      <c r="AG1131" s="403"/>
      <c r="AH1131" s="403"/>
      <c r="AI1131" s="403"/>
      <c r="AJ1131" s="403"/>
      <c r="AK1131" s="403"/>
      <c r="AL1131" s="403"/>
      <c r="AM1131" s="299"/>
    </row>
    <row r="1132" spans="1:39" ht="15" customHeight="1" outlineLevel="1">
      <c r="A1132" s="523"/>
      <c r="B1132" s="286" t="s">
        <v>471</v>
      </c>
      <c r="C1132" s="289"/>
      <c r="D1132" s="289"/>
      <c r="E1132" s="289"/>
      <c r="F1132" s="289"/>
      <c r="G1132" s="289"/>
      <c r="H1132" s="289"/>
      <c r="I1132" s="289"/>
      <c r="J1132" s="289"/>
      <c r="K1132" s="289"/>
      <c r="L1132" s="289"/>
      <c r="M1132" s="289"/>
      <c r="N1132" s="289"/>
      <c r="O1132" s="289"/>
      <c r="P1132" s="289"/>
      <c r="Q1132" s="289"/>
      <c r="R1132" s="289"/>
      <c r="S1132" s="289"/>
      <c r="T1132" s="289"/>
      <c r="U1132" s="289"/>
      <c r="V1132" s="289"/>
      <c r="W1132" s="289"/>
      <c r="X1132" s="289"/>
      <c r="Y1132" s="403"/>
      <c r="Z1132" s="403"/>
      <c r="AA1132" s="403"/>
      <c r="AB1132" s="403"/>
      <c r="AC1132" s="403"/>
      <c r="AD1132" s="403"/>
      <c r="AE1132" s="407"/>
      <c r="AF1132" s="407"/>
      <c r="AG1132" s="407"/>
      <c r="AH1132" s="407"/>
      <c r="AI1132" s="407"/>
      <c r="AJ1132" s="407"/>
      <c r="AK1132" s="407"/>
      <c r="AL1132" s="407"/>
      <c r="AM1132" s="508"/>
    </row>
    <row r="1133" spans="1:39" ht="15" customHeight="1" outlineLevel="1">
      <c r="A1133" s="523">
        <v>15</v>
      </c>
      <c r="B1133" s="292" t="s">
        <v>475</v>
      </c>
      <c r="C1133" s="289" t="s">
        <v>17</v>
      </c>
      <c r="D1133" s="293"/>
      <c r="E1133" s="293"/>
      <c r="F1133" s="293"/>
      <c r="G1133" s="293"/>
      <c r="H1133" s="293"/>
      <c r="I1133" s="293"/>
      <c r="J1133" s="293"/>
      <c r="K1133" s="293"/>
      <c r="L1133" s="293"/>
      <c r="M1133" s="293"/>
      <c r="N1133" s="293">
        <v>0</v>
      </c>
      <c r="O1133" s="293"/>
      <c r="P1133" s="293"/>
      <c r="Q1133" s="293"/>
      <c r="R1133" s="293"/>
      <c r="S1133" s="293"/>
      <c r="T1133" s="293"/>
      <c r="U1133" s="293"/>
      <c r="V1133" s="293"/>
      <c r="W1133" s="293"/>
      <c r="X1133" s="293"/>
      <c r="Y1133" s="401"/>
      <c r="Z1133" s="401"/>
      <c r="AA1133" s="401"/>
      <c r="AB1133" s="401"/>
      <c r="AC1133" s="401"/>
      <c r="AD1133" s="401"/>
      <c r="AE1133" s="401"/>
      <c r="AF1133" s="401"/>
      <c r="AG1133" s="401"/>
      <c r="AH1133" s="401"/>
      <c r="AI1133" s="401"/>
      <c r="AJ1133" s="401"/>
      <c r="AK1133" s="401"/>
      <c r="AL1133" s="401"/>
      <c r="AM1133" s="622">
        <f>SUM(Y1133:AL1133)</f>
        <v>0</v>
      </c>
    </row>
    <row r="1134" spans="1:39" ht="15" customHeight="1" outlineLevel="1">
      <c r="A1134" s="523"/>
      <c r="B1134" s="292" t="s">
        <v>328</v>
      </c>
      <c r="C1134" s="289" t="s">
        <v>155</v>
      </c>
      <c r="D1134" s="293"/>
      <c r="E1134" s="293"/>
      <c r="F1134" s="293"/>
      <c r="G1134" s="293"/>
      <c r="H1134" s="293"/>
      <c r="I1134" s="293"/>
      <c r="J1134" s="293"/>
      <c r="K1134" s="293"/>
      <c r="L1134" s="293"/>
      <c r="M1134" s="293"/>
      <c r="N1134" s="293">
        <f>N1133</f>
        <v>0</v>
      </c>
      <c r="O1134" s="293"/>
      <c r="P1134" s="293"/>
      <c r="Q1134" s="293"/>
      <c r="R1134" s="293"/>
      <c r="S1134" s="293"/>
      <c r="T1134" s="293"/>
      <c r="U1134" s="293"/>
      <c r="V1134" s="293"/>
      <c r="W1134" s="293"/>
      <c r="X1134" s="293"/>
      <c r="Y1134" s="402">
        <f>Y1133</f>
        <v>0</v>
      </c>
      <c r="Z1134" s="402">
        <f>Z1133</f>
        <v>0</v>
      </c>
      <c r="AA1134" s="402">
        <f t="shared" ref="AA1134:AL1134" si="1645">AA1133</f>
        <v>0</v>
      </c>
      <c r="AB1134" s="402">
        <f t="shared" si="1645"/>
        <v>0</v>
      </c>
      <c r="AC1134" s="402">
        <f t="shared" si="1645"/>
        <v>0</v>
      </c>
      <c r="AD1134" s="402">
        <f>AD1133</f>
        <v>0</v>
      </c>
      <c r="AE1134" s="402">
        <f t="shared" si="1645"/>
        <v>0</v>
      </c>
      <c r="AF1134" s="402">
        <f t="shared" si="1645"/>
        <v>0</v>
      </c>
      <c r="AG1134" s="402">
        <f t="shared" si="1645"/>
        <v>0</v>
      </c>
      <c r="AH1134" s="402">
        <f t="shared" si="1645"/>
        <v>0</v>
      </c>
      <c r="AI1134" s="402">
        <f t="shared" si="1645"/>
        <v>0</v>
      </c>
      <c r="AJ1134" s="402">
        <f t="shared" si="1645"/>
        <v>0</v>
      </c>
      <c r="AK1134" s="402">
        <f t="shared" si="1645"/>
        <v>0</v>
      </c>
      <c r="AL1134" s="402">
        <f t="shared" si="1645"/>
        <v>0</v>
      </c>
      <c r="AM1134" s="295"/>
    </row>
    <row r="1135" spans="1:39" ht="15" customHeight="1" outlineLevel="1">
      <c r="A1135" s="523"/>
      <c r="B1135" s="313"/>
      <c r="C1135" s="303"/>
      <c r="D1135" s="289"/>
      <c r="E1135" s="289"/>
      <c r="F1135" s="289"/>
      <c r="G1135" s="289"/>
      <c r="H1135" s="289"/>
      <c r="I1135" s="289"/>
      <c r="J1135" s="289"/>
      <c r="K1135" s="289"/>
      <c r="L1135" s="289"/>
      <c r="M1135" s="289"/>
      <c r="N1135" s="289"/>
      <c r="O1135" s="289"/>
      <c r="P1135" s="289"/>
      <c r="Q1135" s="289"/>
      <c r="R1135" s="289"/>
      <c r="S1135" s="289"/>
      <c r="T1135" s="289"/>
      <c r="U1135" s="289"/>
      <c r="V1135" s="289"/>
      <c r="W1135" s="289"/>
      <c r="X1135" s="289"/>
      <c r="Y1135" s="403"/>
      <c r="Z1135" s="403"/>
      <c r="AA1135" s="403"/>
      <c r="AB1135" s="403"/>
      <c r="AC1135" s="403"/>
      <c r="AD1135" s="403"/>
      <c r="AE1135" s="403"/>
      <c r="AF1135" s="403"/>
      <c r="AG1135" s="403"/>
      <c r="AH1135" s="403"/>
      <c r="AI1135" s="403"/>
      <c r="AJ1135" s="403"/>
      <c r="AK1135" s="403"/>
      <c r="AL1135" s="403"/>
      <c r="AM1135" s="304"/>
    </row>
    <row r="1136" spans="1:39" ht="15" customHeight="1" outlineLevel="1">
      <c r="A1136" s="523">
        <v>16</v>
      </c>
      <c r="B1136" s="322" t="s">
        <v>472</v>
      </c>
      <c r="C1136" s="289" t="s">
        <v>17</v>
      </c>
      <c r="D1136" s="293"/>
      <c r="E1136" s="293"/>
      <c r="F1136" s="293"/>
      <c r="G1136" s="293"/>
      <c r="H1136" s="293"/>
      <c r="I1136" s="293"/>
      <c r="J1136" s="293"/>
      <c r="K1136" s="293"/>
      <c r="L1136" s="293"/>
      <c r="M1136" s="293"/>
      <c r="N1136" s="293">
        <v>0</v>
      </c>
      <c r="O1136" s="293"/>
      <c r="P1136" s="293"/>
      <c r="Q1136" s="293"/>
      <c r="R1136" s="293"/>
      <c r="S1136" s="293"/>
      <c r="T1136" s="293"/>
      <c r="U1136" s="293"/>
      <c r="V1136" s="293"/>
      <c r="W1136" s="293"/>
      <c r="X1136" s="293"/>
      <c r="Y1136" s="401"/>
      <c r="Z1136" s="401"/>
      <c r="AA1136" s="401"/>
      <c r="AB1136" s="401"/>
      <c r="AC1136" s="401"/>
      <c r="AD1136" s="401"/>
      <c r="AE1136" s="401"/>
      <c r="AF1136" s="401"/>
      <c r="AG1136" s="401"/>
      <c r="AH1136" s="401"/>
      <c r="AI1136" s="401"/>
      <c r="AJ1136" s="401"/>
      <c r="AK1136" s="401"/>
      <c r="AL1136" s="401"/>
      <c r="AM1136" s="294">
        <f>SUM(Y1136:AL1136)</f>
        <v>0</v>
      </c>
    </row>
    <row r="1137" spans="1:39" ht="15" customHeight="1" outlineLevel="1">
      <c r="A1137" s="523"/>
      <c r="B1137" s="292" t="s">
        <v>328</v>
      </c>
      <c r="C1137" s="289" t="s">
        <v>155</v>
      </c>
      <c r="D1137" s="293"/>
      <c r="E1137" s="293"/>
      <c r="F1137" s="293"/>
      <c r="G1137" s="293"/>
      <c r="H1137" s="293"/>
      <c r="I1137" s="293"/>
      <c r="J1137" s="293"/>
      <c r="K1137" s="293"/>
      <c r="L1137" s="293"/>
      <c r="M1137" s="293"/>
      <c r="N1137" s="293">
        <f>N1136</f>
        <v>0</v>
      </c>
      <c r="O1137" s="293"/>
      <c r="P1137" s="293"/>
      <c r="Q1137" s="293"/>
      <c r="R1137" s="293"/>
      <c r="S1137" s="293"/>
      <c r="T1137" s="293"/>
      <c r="U1137" s="293"/>
      <c r="V1137" s="293"/>
      <c r="W1137" s="293"/>
      <c r="X1137" s="293"/>
      <c r="Y1137" s="402">
        <f>Y1136</f>
        <v>0</v>
      </c>
      <c r="Z1137" s="402">
        <f t="shared" ref="Z1137:AK1137" si="1646">Z1136</f>
        <v>0</v>
      </c>
      <c r="AA1137" s="402">
        <f t="shared" si="1646"/>
        <v>0</v>
      </c>
      <c r="AB1137" s="402">
        <f t="shared" si="1646"/>
        <v>0</v>
      </c>
      <c r="AC1137" s="402">
        <f t="shared" si="1646"/>
        <v>0</v>
      </c>
      <c r="AD1137" s="402">
        <f t="shared" si="1646"/>
        <v>0</v>
      </c>
      <c r="AE1137" s="402">
        <f t="shared" si="1646"/>
        <v>0</v>
      </c>
      <c r="AF1137" s="402">
        <f t="shared" si="1646"/>
        <v>0</v>
      </c>
      <c r="AG1137" s="402">
        <f t="shared" si="1646"/>
        <v>0</v>
      </c>
      <c r="AH1137" s="402">
        <f t="shared" si="1646"/>
        <v>0</v>
      </c>
      <c r="AI1137" s="402">
        <f t="shared" si="1646"/>
        <v>0</v>
      </c>
      <c r="AJ1137" s="402">
        <f t="shared" si="1646"/>
        <v>0</v>
      </c>
      <c r="AK1137" s="402">
        <f t="shared" si="1646"/>
        <v>0</v>
      </c>
      <c r="AL1137" s="402">
        <f>AL1136</f>
        <v>0</v>
      </c>
      <c r="AM1137" s="295"/>
    </row>
    <row r="1138" spans="1:39" ht="15" customHeight="1" outlineLevel="1">
      <c r="A1138" s="523"/>
      <c r="B1138" s="322"/>
      <c r="C1138" s="289"/>
      <c r="D1138" s="289"/>
      <c r="E1138" s="289"/>
      <c r="F1138" s="289"/>
      <c r="G1138" s="289"/>
      <c r="H1138" s="289"/>
      <c r="I1138" s="289"/>
      <c r="J1138" s="289"/>
      <c r="K1138" s="289"/>
      <c r="L1138" s="289"/>
      <c r="M1138" s="289"/>
      <c r="N1138" s="289"/>
      <c r="O1138" s="289"/>
      <c r="P1138" s="289"/>
      <c r="Q1138" s="289"/>
      <c r="R1138" s="289"/>
      <c r="S1138" s="289"/>
      <c r="T1138" s="289"/>
      <c r="U1138" s="289"/>
      <c r="V1138" s="289"/>
      <c r="W1138" s="289"/>
      <c r="X1138" s="289"/>
      <c r="Y1138" s="403"/>
      <c r="Z1138" s="403"/>
      <c r="AA1138" s="403"/>
      <c r="AB1138" s="403"/>
      <c r="AC1138" s="403"/>
      <c r="AD1138" s="403"/>
      <c r="AE1138" s="407"/>
      <c r="AF1138" s="407"/>
      <c r="AG1138" s="407"/>
      <c r="AH1138" s="407"/>
      <c r="AI1138" s="407"/>
      <c r="AJ1138" s="407"/>
      <c r="AK1138" s="407"/>
      <c r="AL1138" s="407"/>
      <c r="AM1138" s="311"/>
    </row>
    <row r="1139" spans="1:39" ht="15" customHeight="1" outlineLevel="1">
      <c r="A1139" s="523"/>
      <c r="B1139" s="510" t="s">
        <v>476</v>
      </c>
      <c r="C1139" s="318"/>
      <c r="D1139" s="288"/>
      <c r="E1139" s="287"/>
      <c r="F1139" s="287"/>
      <c r="G1139" s="287"/>
      <c r="H1139" s="287"/>
      <c r="I1139" s="287"/>
      <c r="J1139" s="287"/>
      <c r="K1139" s="287"/>
      <c r="L1139" s="287"/>
      <c r="M1139" s="287"/>
      <c r="N1139" s="288"/>
      <c r="O1139" s="287"/>
      <c r="P1139" s="287"/>
      <c r="Q1139" s="287"/>
      <c r="R1139" s="287"/>
      <c r="S1139" s="287"/>
      <c r="T1139" s="287"/>
      <c r="U1139" s="287"/>
      <c r="V1139" s="287"/>
      <c r="W1139" s="287"/>
      <c r="X1139" s="287"/>
      <c r="Y1139" s="405"/>
      <c r="Z1139" s="405"/>
      <c r="AA1139" s="405"/>
      <c r="AB1139" s="405"/>
      <c r="AC1139" s="405"/>
      <c r="AD1139" s="405"/>
      <c r="AE1139" s="405"/>
      <c r="AF1139" s="405"/>
      <c r="AG1139" s="405"/>
      <c r="AH1139" s="405"/>
      <c r="AI1139" s="405"/>
      <c r="AJ1139" s="405"/>
      <c r="AK1139" s="405"/>
      <c r="AL1139" s="405"/>
      <c r="AM1139" s="290"/>
    </row>
    <row r="1140" spans="1:39" ht="15" customHeight="1" outlineLevel="1">
      <c r="A1140" s="523">
        <v>17</v>
      </c>
      <c r="B1140" s="419" t="s">
        <v>104</v>
      </c>
      <c r="C1140" s="289" t="s">
        <v>17</v>
      </c>
      <c r="D1140" s="293"/>
      <c r="E1140" s="293"/>
      <c r="F1140" s="293"/>
      <c r="G1140" s="293"/>
      <c r="H1140" s="293"/>
      <c r="I1140" s="293"/>
      <c r="J1140" s="293"/>
      <c r="K1140" s="293"/>
      <c r="L1140" s="293"/>
      <c r="M1140" s="293"/>
      <c r="N1140" s="293">
        <v>12</v>
      </c>
      <c r="O1140" s="293"/>
      <c r="P1140" s="293"/>
      <c r="Q1140" s="293"/>
      <c r="R1140" s="293"/>
      <c r="S1140" s="293"/>
      <c r="T1140" s="293"/>
      <c r="U1140" s="293"/>
      <c r="V1140" s="293"/>
      <c r="W1140" s="293"/>
      <c r="X1140" s="293"/>
      <c r="Y1140" s="417"/>
      <c r="Z1140" s="401"/>
      <c r="AA1140" s="401"/>
      <c r="AB1140" s="401"/>
      <c r="AC1140" s="401"/>
      <c r="AD1140" s="401"/>
      <c r="AE1140" s="401"/>
      <c r="AF1140" s="406"/>
      <c r="AG1140" s="406"/>
      <c r="AH1140" s="406"/>
      <c r="AI1140" s="406"/>
      <c r="AJ1140" s="406"/>
      <c r="AK1140" s="406"/>
      <c r="AL1140" s="406"/>
      <c r="AM1140" s="294">
        <f>SUM(Y1140:AL1140)</f>
        <v>0</v>
      </c>
    </row>
    <row r="1141" spans="1:39" ht="15" customHeight="1" outlineLevel="1">
      <c r="A1141" s="523"/>
      <c r="B1141" s="292" t="s">
        <v>328</v>
      </c>
      <c r="C1141" s="289" t="s">
        <v>155</v>
      </c>
      <c r="D1141" s="293"/>
      <c r="E1141" s="293"/>
      <c r="F1141" s="293"/>
      <c r="G1141" s="293"/>
      <c r="H1141" s="293"/>
      <c r="I1141" s="293"/>
      <c r="J1141" s="293"/>
      <c r="K1141" s="293"/>
      <c r="L1141" s="293"/>
      <c r="M1141" s="293"/>
      <c r="N1141" s="293">
        <f>N1140</f>
        <v>12</v>
      </c>
      <c r="O1141" s="293"/>
      <c r="P1141" s="293"/>
      <c r="Q1141" s="293"/>
      <c r="R1141" s="293"/>
      <c r="S1141" s="293"/>
      <c r="T1141" s="293"/>
      <c r="U1141" s="293"/>
      <c r="V1141" s="293"/>
      <c r="W1141" s="293"/>
      <c r="X1141" s="293"/>
      <c r="Y1141" s="402">
        <f>Y1140</f>
        <v>0</v>
      </c>
      <c r="Z1141" s="402">
        <f t="shared" ref="Z1141:AL1141" si="1647">Z1140</f>
        <v>0</v>
      </c>
      <c r="AA1141" s="402">
        <f t="shared" si="1647"/>
        <v>0</v>
      </c>
      <c r="AB1141" s="402">
        <f t="shared" si="1647"/>
        <v>0</v>
      </c>
      <c r="AC1141" s="402">
        <f t="shared" si="1647"/>
        <v>0</v>
      </c>
      <c r="AD1141" s="402">
        <f t="shared" si="1647"/>
        <v>0</v>
      </c>
      <c r="AE1141" s="402">
        <f t="shared" si="1647"/>
        <v>0</v>
      </c>
      <c r="AF1141" s="402">
        <f t="shared" si="1647"/>
        <v>0</v>
      </c>
      <c r="AG1141" s="402">
        <f t="shared" si="1647"/>
        <v>0</v>
      </c>
      <c r="AH1141" s="402">
        <f t="shared" si="1647"/>
        <v>0</v>
      </c>
      <c r="AI1141" s="402">
        <f t="shared" si="1647"/>
        <v>0</v>
      </c>
      <c r="AJ1141" s="402">
        <f t="shared" si="1647"/>
        <v>0</v>
      </c>
      <c r="AK1141" s="402">
        <f t="shared" si="1647"/>
        <v>0</v>
      </c>
      <c r="AL1141" s="402">
        <f t="shared" si="1647"/>
        <v>0</v>
      </c>
      <c r="AM1141" s="304"/>
    </row>
    <row r="1142" spans="1:39" ht="15" customHeight="1" outlineLevel="1">
      <c r="A1142" s="523"/>
      <c r="B1142" s="292"/>
      <c r="C1142" s="289"/>
      <c r="D1142" s="289"/>
      <c r="E1142" s="289"/>
      <c r="F1142" s="289"/>
      <c r="G1142" s="289"/>
      <c r="H1142" s="289"/>
      <c r="I1142" s="289"/>
      <c r="J1142" s="289"/>
      <c r="K1142" s="289"/>
      <c r="L1142" s="289"/>
      <c r="M1142" s="289"/>
      <c r="N1142" s="289"/>
      <c r="O1142" s="289"/>
      <c r="P1142" s="289"/>
      <c r="Q1142" s="289"/>
      <c r="R1142" s="289"/>
      <c r="S1142" s="289"/>
      <c r="T1142" s="289"/>
      <c r="U1142" s="289"/>
      <c r="V1142" s="289"/>
      <c r="W1142" s="289"/>
      <c r="X1142" s="289"/>
      <c r="Y1142" s="413"/>
      <c r="Z1142" s="416"/>
      <c r="AA1142" s="416"/>
      <c r="AB1142" s="416"/>
      <c r="AC1142" s="416"/>
      <c r="AD1142" s="416"/>
      <c r="AE1142" s="416"/>
      <c r="AF1142" s="416"/>
      <c r="AG1142" s="416"/>
      <c r="AH1142" s="416"/>
      <c r="AI1142" s="416"/>
      <c r="AJ1142" s="416"/>
      <c r="AK1142" s="416"/>
      <c r="AL1142" s="416"/>
      <c r="AM1142" s="304"/>
    </row>
    <row r="1143" spans="1:39" ht="15" customHeight="1" outlineLevel="1">
      <c r="A1143" s="523">
        <v>18</v>
      </c>
      <c r="B1143" s="419" t="s">
        <v>101</v>
      </c>
      <c r="C1143" s="289" t="s">
        <v>17</v>
      </c>
      <c r="D1143" s="293"/>
      <c r="E1143" s="293"/>
      <c r="F1143" s="293"/>
      <c r="G1143" s="293"/>
      <c r="H1143" s="293"/>
      <c r="I1143" s="293"/>
      <c r="J1143" s="293"/>
      <c r="K1143" s="293"/>
      <c r="L1143" s="293"/>
      <c r="M1143" s="293"/>
      <c r="N1143" s="293">
        <v>12</v>
      </c>
      <c r="O1143" s="293"/>
      <c r="P1143" s="293"/>
      <c r="Q1143" s="293"/>
      <c r="R1143" s="293"/>
      <c r="S1143" s="293"/>
      <c r="T1143" s="293"/>
      <c r="U1143" s="293"/>
      <c r="V1143" s="293"/>
      <c r="W1143" s="293"/>
      <c r="X1143" s="293"/>
      <c r="Y1143" s="417"/>
      <c r="Z1143" s="401"/>
      <c r="AA1143" s="401"/>
      <c r="AB1143" s="401"/>
      <c r="AC1143" s="401"/>
      <c r="AD1143" s="401"/>
      <c r="AE1143" s="401"/>
      <c r="AF1143" s="406"/>
      <c r="AG1143" s="406"/>
      <c r="AH1143" s="406"/>
      <c r="AI1143" s="406"/>
      <c r="AJ1143" s="406"/>
      <c r="AK1143" s="406"/>
      <c r="AL1143" s="406"/>
      <c r="AM1143" s="294">
        <f>SUM(Y1143:AL1143)</f>
        <v>0</v>
      </c>
    </row>
    <row r="1144" spans="1:39" ht="15" customHeight="1" outlineLevel="1">
      <c r="A1144" s="523"/>
      <c r="B1144" s="292" t="s">
        <v>328</v>
      </c>
      <c r="C1144" s="289" t="s">
        <v>155</v>
      </c>
      <c r="D1144" s="293"/>
      <c r="E1144" s="293"/>
      <c r="F1144" s="293"/>
      <c r="G1144" s="293"/>
      <c r="H1144" s="293"/>
      <c r="I1144" s="293"/>
      <c r="J1144" s="293"/>
      <c r="K1144" s="293"/>
      <c r="L1144" s="293"/>
      <c r="M1144" s="293"/>
      <c r="N1144" s="293">
        <f>N1143</f>
        <v>12</v>
      </c>
      <c r="O1144" s="293"/>
      <c r="P1144" s="293"/>
      <c r="Q1144" s="293"/>
      <c r="R1144" s="293"/>
      <c r="S1144" s="293"/>
      <c r="T1144" s="293"/>
      <c r="U1144" s="293"/>
      <c r="V1144" s="293"/>
      <c r="W1144" s="293"/>
      <c r="X1144" s="293"/>
      <c r="Y1144" s="402">
        <f>Y1143</f>
        <v>0</v>
      </c>
      <c r="Z1144" s="402">
        <f t="shared" ref="Z1144:AL1144" si="1648">Z1143</f>
        <v>0</v>
      </c>
      <c r="AA1144" s="402">
        <f t="shared" si="1648"/>
        <v>0</v>
      </c>
      <c r="AB1144" s="402">
        <f t="shared" si="1648"/>
        <v>0</v>
      </c>
      <c r="AC1144" s="402">
        <f t="shared" si="1648"/>
        <v>0</v>
      </c>
      <c r="AD1144" s="402">
        <f t="shared" si="1648"/>
        <v>0</v>
      </c>
      <c r="AE1144" s="402">
        <f t="shared" si="1648"/>
        <v>0</v>
      </c>
      <c r="AF1144" s="402">
        <f t="shared" si="1648"/>
        <v>0</v>
      </c>
      <c r="AG1144" s="402">
        <f t="shared" si="1648"/>
        <v>0</v>
      </c>
      <c r="AH1144" s="402">
        <f t="shared" si="1648"/>
        <v>0</v>
      </c>
      <c r="AI1144" s="402">
        <f t="shared" si="1648"/>
        <v>0</v>
      </c>
      <c r="AJ1144" s="402">
        <f t="shared" si="1648"/>
        <v>0</v>
      </c>
      <c r="AK1144" s="402">
        <f t="shared" si="1648"/>
        <v>0</v>
      </c>
      <c r="AL1144" s="402">
        <f t="shared" si="1648"/>
        <v>0</v>
      </c>
      <c r="AM1144" s="304"/>
    </row>
    <row r="1145" spans="1:39" ht="15" customHeight="1" outlineLevel="1">
      <c r="A1145" s="523"/>
      <c r="B1145" s="320"/>
      <c r="C1145" s="289"/>
      <c r="D1145" s="289"/>
      <c r="E1145" s="289"/>
      <c r="F1145" s="289"/>
      <c r="G1145" s="289"/>
      <c r="H1145" s="289"/>
      <c r="I1145" s="289"/>
      <c r="J1145" s="289"/>
      <c r="K1145" s="289"/>
      <c r="L1145" s="289"/>
      <c r="M1145" s="289"/>
      <c r="N1145" s="289"/>
      <c r="O1145" s="289"/>
      <c r="P1145" s="289"/>
      <c r="Q1145" s="289"/>
      <c r="R1145" s="289"/>
      <c r="S1145" s="289"/>
      <c r="T1145" s="289"/>
      <c r="U1145" s="289"/>
      <c r="V1145" s="289"/>
      <c r="W1145" s="289"/>
      <c r="X1145" s="289"/>
      <c r="Y1145" s="414"/>
      <c r="Z1145" s="415"/>
      <c r="AA1145" s="415"/>
      <c r="AB1145" s="415"/>
      <c r="AC1145" s="415"/>
      <c r="AD1145" s="415"/>
      <c r="AE1145" s="415"/>
      <c r="AF1145" s="415"/>
      <c r="AG1145" s="415"/>
      <c r="AH1145" s="415"/>
      <c r="AI1145" s="415"/>
      <c r="AJ1145" s="415"/>
      <c r="AK1145" s="415"/>
      <c r="AL1145" s="415"/>
      <c r="AM1145" s="295"/>
    </row>
    <row r="1146" spans="1:39" ht="15" customHeight="1" outlineLevel="1">
      <c r="A1146" s="523">
        <v>19</v>
      </c>
      <c r="B1146" s="419" t="s">
        <v>103</v>
      </c>
      <c r="C1146" s="289" t="s">
        <v>17</v>
      </c>
      <c r="D1146" s="293"/>
      <c r="E1146" s="293"/>
      <c r="F1146" s="293"/>
      <c r="G1146" s="293"/>
      <c r="H1146" s="293"/>
      <c r="I1146" s="293"/>
      <c r="J1146" s="293"/>
      <c r="K1146" s="293"/>
      <c r="L1146" s="293"/>
      <c r="M1146" s="293"/>
      <c r="N1146" s="293">
        <v>12</v>
      </c>
      <c r="O1146" s="293"/>
      <c r="P1146" s="293"/>
      <c r="Q1146" s="293"/>
      <c r="R1146" s="293"/>
      <c r="S1146" s="293"/>
      <c r="T1146" s="293"/>
      <c r="U1146" s="293"/>
      <c r="V1146" s="293"/>
      <c r="W1146" s="293"/>
      <c r="X1146" s="293"/>
      <c r="Y1146" s="417"/>
      <c r="Z1146" s="401"/>
      <c r="AA1146" s="401"/>
      <c r="AB1146" s="401"/>
      <c r="AC1146" s="401"/>
      <c r="AD1146" s="401"/>
      <c r="AE1146" s="401"/>
      <c r="AF1146" s="406"/>
      <c r="AG1146" s="406"/>
      <c r="AH1146" s="406"/>
      <c r="AI1146" s="406"/>
      <c r="AJ1146" s="406"/>
      <c r="AK1146" s="406"/>
      <c r="AL1146" s="406"/>
      <c r="AM1146" s="294">
        <f>SUM(Y1146:AL1146)</f>
        <v>0</v>
      </c>
    </row>
    <row r="1147" spans="1:39" ht="15" customHeight="1" outlineLevel="1">
      <c r="A1147" s="523"/>
      <c r="B1147" s="292" t="s">
        <v>328</v>
      </c>
      <c r="C1147" s="289" t="s">
        <v>155</v>
      </c>
      <c r="D1147" s="293"/>
      <c r="E1147" s="293"/>
      <c r="F1147" s="293"/>
      <c r="G1147" s="293"/>
      <c r="H1147" s="293"/>
      <c r="I1147" s="293"/>
      <c r="J1147" s="293"/>
      <c r="K1147" s="293"/>
      <c r="L1147" s="293"/>
      <c r="M1147" s="293"/>
      <c r="N1147" s="293">
        <f>N1146</f>
        <v>12</v>
      </c>
      <c r="O1147" s="293"/>
      <c r="P1147" s="293"/>
      <c r="Q1147" s="293"/>
      <c r="R1147" s="293"/>
      <c r="S1147" s="293"/>
      <c r="T1147" s="293"/>
      <c r="U1147" s="293"/>
      <c r="V1147" s="293"/>
      <c r="W1147" s="293"/>
      <c r="X1147" s="293"/>
      <c r="Y1147" s="402">
        <f>Y1146</f>
        <v>0</v>
      </c>
      <c r="Z1147" s="402">
        <f t="shared" ref="Z1147:AL1147" si="1649">Z1146</f>
        <v>0</v>
      </c>
      <c r="AA1147" s="402">
        <f t="shared" si="1649"/>
        <v>0</v>
      </c>
      <c r="AB1147" s="402">
        <f t="shared" si="1649"/>
        <v>0</v>
      </c>
      <c r="AC1147" s="402">
        <f t="shared" si="1649"/>
        <v>0</v>
      </c>
      <c r="AD1147" s="402">
        <f t="shared" si="1649"/>
        <v>0</v>
      </c>
      <c r="AE1147" s="402">
        <f t="shared" si="1649"/>
        <v>0</v>
      </c>
      <c r="AF1147" s="402">
        <f t="shared" si="1649"/>
        <v>0</v>
      </c>
      <c r="AG1147" s="402">
        <f t="shared" si="1649"/>
        <v>0</v>
      </c>
      <c r="AH1147" s="402">
        <f t="shared" si="1649"/>
        <v>0</v>
      </c>
      <c r="AI1147" s="402">
        <f t="shared" si="1649"/>
        <v>0</v>
      </c>
      <c r="AJ1147" s="402">
        <f t="shared" si="1649"/>
        <v>0</v>
      </c>
      <c r="AK1147" s="402">
        <f t="shared" si="1649"/>
        <v>0</v>
      </c>
      <c r="AL1147" s="402">
        <f t="shared" si="1649"/>
        <v>0</v>
      </c>
      <c r="AM1147" s="295"/>
    </row>
    <row r="1148" spans="1:39" ht="15" customHeight="1" outlineLevel="1">
      <c r="A1148" s="523"/>
      <c r="B1148" s="320"/>
      <c r="C1148" s="289"/>
      <c r="D1148" s="289"/>
      <c r="E1148" s="289"/>
      <c r="F1148" s="289"/>
      <c r="G1148" s="289"/>
      <c r="H1148" s="289"/>
      <c r="I1148" s="289"/>
      <c r="J1148" s="289"/>
      <c r="K1148" s="289"/>
      <c r="L1148" s="289"/>
      <c r="M1148" s="289"/>
      <c r="N1148" s="289"/>
      <c r="O1148" s="289"/>
      <c r="P1148" s="289"/>
      <c r="Q1148" s="289"/>
      <c r="R1148" s="289"/>
      <c r="S1148" s="289"/>
      <c r="T1148" s="289"/>
      <c r="U1148" s="289"/>
      <c r="V1148" s="289"/>
      <c r="W1148" s="289"/>
      <c r="X1148" s="289"/>
      <c r="Y1148" s="403"/>
      <c r="Z1148" s="403"/>
      <c r="AA1148" s="403"/>
      <c r="AB1148" s="403"/>
      <c r="AC1148" s="403"/>
      <c r="AD1148" s="403"/>
      <c r="AE1148" s="403"/>
      <c r="AF1148" s="403"/>
      <c r="AG1148" s="403"/>
      <c r="AH1148" s="403"/>
      <c r="AI1148" s="403"/>
      <c r="AJ1148" s="403"/>
      <c r="AK1148" s="403"/>
      <c r="AL1148" s="403"/>
      <c r="AM1148" s="304"/>
    </row>
    <row r="1149" spans="1:39" ht="15" customHeight="1" outlineLevel="1">
      <c r="A1149" s="523">
        <v>20</v>
      </c>
      <c r="B1149" s="419" t="s">
        <v>102</v>
      </c>
      <c r="C1149" s="289" t="s">
        <v>17</v>
      </c>
      <c r="D1149" s="293"/>
      <c r="E1149" s="293"/>
      <c r="F1149" s="293"/>
      <c r="G1149" s="293"/>
      <c r="H1149" s="293"/>
      <c r="I1149" s="293"/>
      <c r="J1149" s="293"/>
      <c r="K1149" s="293"/>
      <c r="L1149" s="293"/>
      <c r="M1149" s="293"/>
      <c r="N1149" s="293">
        <v>12</v>
      </c>
      <c r="O1149" s="293"/>
      <c r="P1149" s="293"/>
      <c r="Q1149" s="293"/>
      <c r="R1149" s="293"/>
      <c r="S1149" s="293"/>
      <c r="T1149" s="293"/>
      <c r="U1149" s="293"/>
      <c r="V1149" s="293"/>
      <c r="W1149" s="293"/>
      <c r="X1149" s="293"/>
      <c r="Y1149" s="417"/>
      <c r="Z1149" s="401"/>
      <c r="AA1149" s="401"/>
      <c r="AB1149" s="401"/>
      <c r="AC1149" s="401"/>
      <c r="AD1149" s="401"/>
      <c r="AE1149" s="401"/>
      <c r="AF1149" s="406"/>
      <c r="AG1149" s="406"/>
      <c r="AH1149" s="406"/>
      <c r="AI1149" s="406"/>
      <c r="AJ1149" s="406"/>
      <c r="AK1149" s="406"/>
      <c r="AL1149" s="406"/>
      <c r="AM1149" s="294">
        <f>SUM(Y1149:AL1149)</f>
        <v>0</v>
      </c>
    </row>
    <row r="1150" spans="1:39" ht="15" customHeight="1" outlineLevel="1">
      <c r="A1150" s="523"/>
      <c r="B1150" s="292" t="s">
        <v>328</v>
      </c>
      <c r="C1150" s="289" t="s">
        <v>155</v>
      </c>
      <c r="D1150" s="293"/>
      <c r="E1150" s="293"/>
      <c r="F1150" s="293"/>
      <c r="G1150" s="293"/>
      <c r="H1150" s="293"/>
      <c r="I1150" s="293"/>
      <c r="J1150" s="293"/>
      <c r="K1150" s="293"/>
      <c r="L1150" s="293"/>
      <c r="M1150" s="293"/>
      <c r="N1150" s="293">
        <f>N1149</f>
        <v>12</v>
      </c>
      <c r="O1150" s="293"/>
      <c r="P1150" s="293"/>
      <c r="Q1150" s="293"/>
      <c r="R1150" s="293"/>
      <c r="S1150" s="293"/>
      <c r="T1150" s="293"/>
      <c r="U1150" s="293"/>
      <c r="V1150" s="293"/>
      <c r="W1150" s="293"/>
      <c r="X1150" s="293"/>
      <c r="Y1150" s="402">
        <f t="shared" ref="Y1150:AL1150" si="1650">Y1149</f>
        <v>0</v>
      </c>
      <c r="Z1150" s="402">
        <f t="shared" si="1650"/>
        <v>0</v>
      </c>
      <c r="AA1150" s="402">
        <f t="shared" si="1650"/>
        <v>0</v>
      </c>
      <c r="AB1150" s="402">
        <f t="shared" si="1650"/>
        <v>0</v>
      </c>
      <c r="AC1150" s="402">
        <f t="shared" si="1650"/>
        <v>0</v>
      </c>
      <c r="AD1150" s="402">
        <f t="shared" si="1650"/>
        <v>0</v>
      </c>
      <c r="AE1150" s="402">
        <f t="shared" si="1650"/>
        <v>0</v>
      </c>
      <c r="AF1150" s="402">
        <f t="shared" si="1650"/>
        <v>0</v>
      </c>
      <c r="AG1150" s="402">
        <f t="shared" si="1650"/>
        <v>0</v>
      </c>
      <c r="AH1150" s="402">
        <f t="shared" si="1650"/>
        <v>0</v>
      </c>
      <c r="AI1150" s="402">
        <f t="shared" si="1650"/>
        <v>0</v>
      </c>
      <c r="AJ1150" s="402">
        <f t="shared" si="1650"/>
        <v>0</v>
      </c>
      <c r="AK1150" s="402">
        <f t="shared" si="1650"/>
        <v>0</v>
      </c>
      <c r="AL1150" s="402">
        <f t="shared" si="1650"/>
        <v>0</v>
      </c>
      <c r="AM1150" s="304"/>
    </row>
    <row r="1151" spans="1:39" ht="15" customHeight="1" outlineLevel="1">
      <c r="A1151" s="523"/>
      <c r="B1151" s="321"/>
      <c r="C1151" s="298"/>
      <c r="D1151" s="289"/>
      <c r="E1151" s="289"/>
      <c r="F1151" s="289"/>
      <c r="G1151" s="289"/>
      <c r="H1151" s="289"/>
      <c r="I1151" s="289"/>
      <c r="J1151" s="289"/>
      <c r="K1151" s="289"/>
      <c r="L1151" s="289"/>
      <c r="M1151" s="289"/>
      <c r="N1151" s="298"/>
      <c r="O1151" s="289"/>
      <c r="P1151" s="289"/>
      <c r="Q1151" s="289"/>
      <c r="R1151" s="289"/>
      <c r="S1151" s="289"/>
      <c r="T1151" s="289"/>
      <c r="U1151" s="289"/>
      <c r="V1151" s="289"/>
      <c r="W1151" s="289"/>
      <c r="X1151" s="289"/>
      <c r="Y1151" s="403"/>
      <c r="Z1151" s="403"/>
      <c r="AA1151" s="403"/>
      <c r="AB1151" s="403"/>
      <c r="AC1151" s="403"/>
      <c r="AD1151" s="403"/>
      <c r="AE1151" s="403"/>
      <c r="AF1151" s="403"/>
      <c r="AG1151" s="403"/>
      <c r="AH1151" s="403"/>
      <c r="AI1151" s="403"/>
      <c r="AJ1151" s="403"/>
      <c r="AK1151" s="403"/>
      <c r="AL1151" s="403"/>
      <c r="AM1151" s="304"/>
    </row>
    <row r="1152" spans="1:39" ht="15" customHeight="1" outlineLevel="1">
      <c r="A1152" s="523"/>
      <c r="B1152" s="509" t="s">
        <v>483</v>
      </c>
      <c r="C1152" s="289"/>
      <c r="D1152" s="289"/>
      <c r="E1152" s="289"/>
      <c r="F1152" s="289"/>
      <c r="G1152" s="289"/>
      <c r="H1152" s="289"/>
      <c r="I1152" s="289"/>
      <c r="J1152" s="289"/>
      <c r="K1152" s="289"/>
      <c r="L1152" s="289"/>
      <c r="M1152" s="289"/>
      <c r="N1152" s="289"/>
      <c r="O1152" s="289"/>
      <c r="P1152" s="289"/>
      <c r="Q1152" s="289"/>
      <c r="R1152" s="289"/>
      <c r="S1152" s="289"/>
      <c r="T1152" s="289"/>
      <c r="U1152" s="289"/>
      <c r="V1152" s="289"/>
      <c r="W1152" s="289"/>
      <c r="X1152" s="289"/>
      <c r="Y1152" s="413"/>
      <c r="Z1152" s="416"/>
      <c r="AA1152" s="416"/>
      <c r="AB1152" s="416"/>
      <c r="AC1152" s="416"/>
      <c r="AD1152" s="416"/>
      <c r="AE1152" s="416"/>
      <c r="AF1152" s="416"/>
      <c r="AG1152" s="416"/>
      <c r="AH1152" s="416"/>
      <c r="AI1152" s="416"/>
      <c r="AJ1152" s="416"/>
      <c r="AK1152" s="416"/>
      <c r="AL1152" s="416"/>
      <c r="AM1152" s="304"/>
    </row>
    <row r="1153" spans="1:39" ht="15" customHeight="1" outlineLevel="1">
      <c r="A1153" s="523"/>
      <c r="B1153" s="495" t="s">
        <v>479</v>
      </c>
      <c r="C1153" s="289"/>
      <c r="D1153" s="289"/>
      <c r="E1153" s="289"/>
      <c r="F1153" s="289"/>
      <c r="G1153" s="289"/>
      <c r="H1153" s="289"/>
      <c r="I1153" s="289"/>
      <c r="J1153" s="289"/>
      <c r="K1153" s="289"/>
      <c r="L1153" s="289"/>
      <c r="M1153" s="289"/>
      <c r="N1153" s="289"/>
      <c r="O1153" s="289"/>
      <c r="P1153" s="289"/>
      <c r="Q1153" s="289"/>
      <c r="R1153" s="289"/>
      <c r="S1153" s="289"/>
      <c r="T1153" s="289"/>
      <c r="U1153" s="289"/>
      <c r="V1153" s="289"/>
      <c r="W1153" s="289"/>
      <c r="X1153" s="289"/>
      <c r="Y1153" s="413"/>
      <c r="Z1153" s="416"/>
      <c r="AA1153" s="416"/>
      <c r="AB1153" s="416"/>
      <c r="AC1153" s="416"/>
      <c r="AD1153" s="416"/>
      <c r="AE1153" s="416"/>
      <c r="AF1153" s="416"/>
      <c r="AG1153" s="416"/>
      <c r="AH1153" s="416"/>
      <c r="AI1153" s="416"/>
      <c r="AJ1153" s="416"/>
      <c r="AK1153" s="416"/>
      <c r="AL1153" s="416"/>
      <c r="AM1153" s="304"/>
    </row>
    <row r="1154" spans="1:39" ht="15" customHeight="1" outlineLevel="1">
      <c r="A1154" s="523">
        <v>21</v>
      </c>
      <c r="B1154" s="419" t="s">
        <v>105</v>
      </c>
      <c r="C1154" s="289" t="s">
        <v>17</v>
      </c>
      <c r="D1154" s="293"/>
      <c r="E1154" s="293"/>
      <c r="F1154" s="293"/>
      <c r="G1154" s="293"/>
      <c r="H1154" s="293"/>
      <c r="I1154" s="293"/>
      <c r="J1154" s="293"/>
      <c r="K1154" s="293"/>
      <c r="L1154" s="293"/>
      <c r="M1154" s="293"/>
      <c r="N1154" s="289"/>
      <c r="O1154" s="293"/>
      <c r="P1154" s="293"/>
      <c r="Q1154" s="293"/>
      <c r="R1154" s="293"/>
      <c r="S1154" s="293"/>
      <c r="T1154" s="293"/>
      <c r="U1154" s="293"/>
      <c r="V1154" s="293"/>
      <c r="W1154" s="293"/>
      <c r="X1154" s="293"/>
      <c r="Y1154" s="401"/>
      <c r="Z1154" s="401"/>
      <c r="AA1154" s="401"/>
      <c r="AB1154" s="401"/>
      <c r="AC1154" s="401"/>
      <c r="AD1154" s="401"/>
      <c r="AE1154" s="401"/>
      <c r="AF1154" s="401"/>
      <c r="AG1154" s="401"/>
      <c r="AH1154" s="401"/>
      <c r="AI1154" s="401"/>
      <c r="AJ1154" s="401"/>
      <c r="AK1154" s="401"/>
      <c r="AL1154" s="401"/>
      <c r="AM1154" s="294">
        <f>SUM(Y1154:AL1154)</f>
        <v>0</v>
      </c>
    </row>
    <row r="1155" spans="1:39" ht="15" customHeight="1" outlineLevel="1">
      <c r="A1155" s="523"/>
      <c r="B1155" s="292" t="s">
        <v>332</v>
      </c>
      <c r="C1155" s="289" t="s">
        <v>155</v>
      </c>
      <c r="D1155" s="293"/>
      <c r="E1155" s="293"/>
      <c r="F1155" s="293"/>
      <c r="G1155" s="293"/>
      <c r="H1155" s="293"/>
      <c r="I1155" s="293"/>
      <c r="J1155" s="293"/>
      <c r="K1155" s="293"/>
      <c r="L1155" s="293"/>
      <c r="M1155" s="293"/>
      <c r="N1155" s="289"/>
      <c r="O1155" s="293"/>
      <c r="P1155" s="293"/>
      <c r="Q1155" s="293"/>
      <c r="R1155" s="293"/>
      <c r="S1155" s="293"/>
      <c r="T1155" s="293"/>
      <c r="U1155" s="293"/>
      <c r="V1155" s="293"/>
      <c r="W1155" s="293"/>
      <c r="X1155" s="293"/>
      <c r="Y1155" s="402">
        <f>Y1154</f>
        <v>0</v>
      </c>
      <c r="Z1155" s="402">
        <f t="shared" ref="Z1155" si="1651">Z1154</f>
        <v>0</v>
      </c>
      <c r="AA1155" s="402">
        <f t="shared" ref="AA1155" si="1652">AA1154</f>
        <v>0</v>
      </c>
      <c r="AB1155" s="402">
        <f t="shared" ref="AB1155" si="1653">AB1154</f>
        <v>0</v>
      </c>
      <c r="AC1155" s="402">
        <f t="shared" ref="AC1155" si="1654">AC1154</f>
        <v>0</v>
      </c>
      <c r="AD1155" s="402">
        <f t="shared" ref="AD1155" si="1655">AD1154</f>
        <v>0</v>
      </c>
      <c r="AE1155" s="402">
        <f t="shared" ref="AE1155" si="1656">AE1154</f>
        <v>0</v>
      </c>
      <c r="AF1155" s="402">
        <f t="shared" ref="AF1155" si="1657">AF1154</f>
        <v>0</v>
      </c>
      <c r="AG1155" s="402">
        <f t="shared" ref="AG1155" si="1658">AG1154</f>
        <v>0</v>
      </c>
      <c r="AH1155" s="402">
        <f t="shared" ref="AH1155" si="1659">AH1154</f>
        <v>0</v>
      </c>
      <c r="AI1155" s="402">
        <f t="shared" ref="AI1155" si="1660">AI1154</f>
        <v>0</v>
      </c>
      <c r="AJ1155" s="402">
        <f t="shared" ref="AJ1155" si="1661">AJ1154</f>
        <v>0</v>
      </c>
      <c r="AK1155" s="402">
        <f t="shared" ref="AK1155" si="1662">AK1154</f>
        <v>0</v>
      </c>
      <c r="AL1155" s="402">
        <f t="shared" ref="AL1155" si="1663">AL1154</f>
        <v>0</v>
      </c>
      <c r="AM1155" s="304"/>
    </row>
    <row r="1156" spans="1:39" ht="15" customHeight="1" outlineLevel="1">
      <c r="A1156" s="523"/>
      <c r="B1156" s="292"/>
      <c r="C1156" s="289"/>
      <c r="D1156" s="289"/>
      <c r="E1156" s="289"/>
      <c r="F1156" s="289"/>
      <c r="G1156" s="289"/>
      <c r="H1156" s="289"/>
      <c r="I1156" s="289"/>
      <c r="J1156" s="289"/>
      <c r="K1156" s="289"/>
      <c r="L1156" s="289"/>
      <c r="M1156" s="289"/>
      <c r="N1156" s="289"/>
      <c r="O1156" s="289"/>
      <c r="P1156" s="289"/>
      <c r="Q1156" s="289"/>
      <c r="R1156" s="289"/>
      <c r="S1156" s="289"/>
      <c r="T1156" s="289"/>
      <c r="U1156" s="289"/>
      <c r="V1156" s="289"/>
      <c r="W1156" s="289"/>
      <c r="X1156" s="289"/>
      <c r="Y1156" s="413"/>
      <c r="Z1156" s="416"/>
      <c r="AA1156" s="416"/>
      <c r="AB1156" s="416"/>
      <c r="AC1156" s="416"/>
      <c r="AD1156" s="416"/>
      <c r="AE1156" s="416"/>
      <c r="AF1156" s="416"/>
      <c r="AG1156" s="416"/>
      <c r="AH1156" s="416"/>
      <c r="AI1156" s="416"/>
      <c r="AJ1156" s="416"/>
      <c r="AK1156" s="416"/>
      <c r="AL1156" s="416"/>
      <c r="AM1156" s="304"/>
    </row>
    <row r="1157" spans="1:39" ht="15" customHeight="1" outlineLevel="1">
      <c r="A1157" s="523">
        <v>22</v>
      </c>
      <c r="B1157" s="419" t="s">
        <v>106</v>
      </c>
      <c r="C1157" s="289" t="s">
        <v>17</v>
      </c>
      <c r="D1157" s="293"/>
      <c r="E1157" s="293"/>
      <c r="F1157" s="293"/>
      <c r="G1157" s="293"/>
      <c r="H1157" s="293"/>
      <c r="I1157" s="293"/>
      <c r="J1157" s="293"/>
      <c r="K1157" s="293"/>
      <c r="L1157" s="293"/>
      <c r="M1157" s="293"/>
      <c r="N1157" s="289"/>
      <c r="O1157" s="293"/>
      <c r="P1157" s="293"/>
      <c r="Q1157" s="293"/>
      <c r="R1157" s="293"/>
      <c r="S1157" s="293"/>
      <c r="T1157" s="293"/>
      <c r="U1157" s="293"/>
      <c r="V1157" s="293"/>
      <c r="W1157" s="293"/>
      <c r="X1157" s="293"/>
      <c r="Y1157" s="401"/>
      <c r="Z1157" s="401"/>
      <c r="AA1157" s="401"/>
      <c r="AB1157" s="401"/>
      <c r="AC1157" s="401"/>
      <c r="AD1157" s="401"/>
      <c r="AE1157" s="401"/>
      <c r="AF1157" s="401"/>
      <c r="AG1157" s="401"/>
      <c r="AH1157" s="401"/>
      <c r="AI1157" s="401"/>
      <c r="AJ1157" s="401"/>
      <c r="AK1157" s="401"/>
      <c r="AL1157" s="401"/>
      <c r="AM1157" s="294">
        <f>SUM(Y1157:AL1157)</f>
        <v>0</v>
      </c>
    </row>
    <row r="1158" spans="1:39" ht="15" customHeight="1" outlineLevel="1">
      <c r="A1158" s="523"/>
      <c r="B1158" s="292" t="s">
        <v>332</v>
      </c>
      <c r="C1158" s="289" t="s">
        <v>155</v>
      </c>
      <c r="D1158" s="293"/>
      <c r="E1158" s="293"/>
      <c r="F1158" s="293"/>
      <c r="G1158" s="293"/>
      <c r="H1158" s="293"/>
      <c r="I1158" s="293"/>
      <c r="J1158" s="293"/>
      <c r="K1158" s="293"/>
      <c r="L1158" s="293"/>
      <c r="M1158" s="293"/>
      <c r="N1158" s="289"/>
      <c r="O1158" s="293"/>
      <c r="P1158" s="293"/>
      <c r="Q1158" s="293"/>
      <c r="R1158" s="293"/>
      <c r="S1158" s="293"/>
      <c r="T1158" s="293"/>
      <c r="U1158" s="293"/>
      <c r="V1158" s="293"/>
      <c r="W1158" s="293"/>
      <c r="X1158" s="293"/>
      <c r="Y1158" s="402">
        <f>Y1157</f>
        <v>0</v>
      </c>
      <c r="Z1158" s="402">
        <f t="shared" ref="Z1158" si="1664">Z1157</f>
        <v>0</v>
      </c>
      <c r="AA1158" s="402">
        <f t="shared" ref="AA1158" si="1665">AA1157</f>
        <v>0</v>
      </c>
      <c r="AB1158" s="402">
        <f t="shared" ref="AB1158" si="1666">AB1157</f>
        <v>0</v>
      </c>
      <c r="AC1158" s="402">
        <f t="shared" ref="AC1158" si="1667">AC1157</f>
        <v>0</v>
      </c>
      <c r="AD1158" s="402">
        <f t="shared" ref="AD1158" si="1668">AD1157</f>
        <v>0</v>
      </c>
      <c r="AE1158" s="402">
        <f t="shared" ref="AE1158" si="1669">AE1157</f>
        <v>0</v>
      </c>
      <c r="AF1158" s="402">
        <f t="shared" ref="AF1158" si="1670">AF1157</f>
        <v>0</v>
      </c>
      <c r="AG1158" s="402">
        <f t="shared" ref="AG1158" si="1671">AG1157</f>
        <v>0</v>
      </c>
      <c r="AH1158" s="402">
        <f t="shared" ref="AH1158" si="1672">AH1157</f>
        <v>0</v>
      </c>
      <c r="AI1158" s="402">
        <f t="shared" ref="AI1158" si="1673">AI1157</f>
        <v>0</v>
      </c>
      <c r="AJ1158" s="402">
        <f t="shared" ref="AJ1158" si="1674">AJ1157</f>
        <v>0</v>
      </c>
      <c r="AK1158" s="402">
        <f t="shared" ref="AK1158" si="1675">AK1157</f>
        <v>0</v>
      </c>
      <c r="AL1158" s="402">
        <f t="shared" ref="AL1158" si="1676">AL1157</f>
        <v>0</v>
      </c>
      <c r="AM1158" s="304"/>
    </row>
    <row r="1159" spans="1:39" ht="15" customHeight="1" outlineLevel="1">
      <c r="A1159" s="523"/>
      <c r="B1159" s="292"/>
      <c r="C1159" s="289"/>
      <c r="D1159" s="289"/>
      <c r="E1159" s="289"/>
      <c r="F1159" s="289"/>
      <c r="G1159" s="289"/>
      <c r="H1159" s="289"/>
      <c r="I1159" s="289"/>
      <c r="J1159" s="289"/>
      <c r="K1159" s="289"/>
      <c r="L1159" s="289"/>
      <c r="M1159" s="289"/>
      <c r="N1159" s="289"/>
      <c r="O1159" s="289"/>
      <c r="P1159" s="289"/>
      <c r="Q1159" s="289"/>
      <c r="R1159" s="289"/>
      <c r="S1159" s="289"/>
      <c r="T1159" s="289"/>
      <c r="U1159" s="289"/>
      <c r="V1159" s="289"/>
      <c r="W1159" s="289"/>
      <c r="X1159" s="289"/>
      <c r="Y1159" s="413"/>
      <c r="Z1159" s="416"/>
      <c r="AA1159" s="416"/>
      <c r="AB1159" s="416"/>
      <c r="AC1159" s="416"/>
      <c r="AD1159" s="416"/>
      <c r="AE1159" s="416"/>
      <c r="AF1159" s="416"/>
      <c r="AG1159" s="416"/>
      <c r="AH1159" s="416"/>
      <c r="AI1159" s="416"/>
      <c r="AJ1159" s="416"/>
      <c r="AK1159" s="416"/>
      <c r="AL1159" s="416"/>
      <c r="AM1159" s="304"/>
    </row>
    <row r="1160" spans="1:39" ht="28.5" customHeight="1" outlineLevel="1">
      <c r="A1160" s="523">
        <v>23</v>
      </c>
      <c r="B1160" s="419" t="s">
        <v>107</v>
      </c>
      <c r="C1160" s="289" t="s">
        <v>17</v>
      </c>
      <c r="D1160" s="293"/>
      <c r="E1160" s="293"/>
      <c r="F1160" s="293"/>
      <c r="G1160" s="293"/>
      <c r="H1160" s="293"/>
      <c r="I1160" s="293"/>
      <c r="J1160" s="293"/>
      <c r="K1160" s="293"/>
      <c r="L1160" s="293"/>
      <c r="M1160" s="293"/>
      <c r="N1160" s="289"/>
      <c r="O1160" s="293"/>
      <c r="P1160" s="293"/>
      <c r="Q1160" s="293"/>
      <c r="R1160" s="293"/>
      <c r="S1160" s="293"/>
      <c r="T1160" s="293"/>
      <c r="U1160" s="293"/>
      <c r="V1160" s="293"/>
      <c r="W1160" s="293"/>
      <c r="X1160" s="293"/>
      <c r="Y1160" s="401"/>
      <c r="Z1160" s="401"/>
      <c r="AA1160" s="401"/>
      <c r="AB1160" s="401"/>
      <c r="AC1160" s="401"/>
      <c r="AD1160" s="401"/>
      <c r="AE1160" s="401"/>
      <c r="AF1160" s="401"/>
      <c r="AG1160" s="401"/>
      <c r="AH1160" s="401"/>
      <c r="AI1160" s="401"/>
      <c r="AJ1160" s="401"/>
      <c r="AK1160" s="401"/>
      <c r="AL1160" s="401"/>
      <c r="AM1160" s="294">
        <f>SUM(Y1160:AL1160)</f>
        <v>0</v>
      </c>
    </row>
    <row r="1161" spans="1:39" ht="15" customHeight="1" outlineLevel="1">
      <c r="A1161" s="523"/>
      <c r="B1161" s="292" t="s">
        <v>332</v>
      </c>
      <c r="C1161" s="289" t="s">
        <v>155</v>
      </c>
      <c r="D1161" s="293"/>
      <c r="E1161" s="293"/>
      <c r="F1161" s="293"/>
      <c r="G1161" s="293"/>
      <c r="H1161" s="293"/>
      <c r="I1161" s="293"/>
      <c r="J1161" s="293"/>
      <c r="K1161" s="293"/>
      <c r="L1161" s="293"/>
      <c r="M1161" s="293"/>
      <c r="N1161" s="289"/>
      <c r="O1161" s="293"/>
      <c r="P1161" s="293"/>
      <c r="Q1161" s="293"/>
      <c r="R1161" s="293"/>
      <c r="S1161" s="293"/>
      <c r="T1161" s="293"/>
      <c r="U1161" s="293"/>
      <c r="V1161" s="293"/>
      <c r="W1161" s="293"/>
      <c r="X1161" s="293"/>
      <c r="Y1161" s="402">
        <f>Y1160</f>
        <v>0</v>
      </c>
      <c r="Z1161" s="402">
        <f t="shared" ref="Z1161" si="1677">Z1160</f>
        <v>0</v>
      </c>
      <c r="AA1161" s="402">
        <f t="shared" ref="AA1161" si="1678">AA1160</f>
        <v>0</v>
      </c>
      <c r="AB1161" s="402">
        <f t="shared" ref="AB1161" si="1679">AB1160</f>
        <v>0</v>
      </c>
      <c r="AC1161" s="402">
        <f t="shared" ref="AC1161" si="1680">AC1160</f>
        <v>0</v>
      </c>
      <c r="AD1161" s="402">
        <f t="shared" ref="AD1161" si="1681">AD1160</f>
        <v>0</v>
      </c>
      <c r="AE1161" s="402">
        <f t="shared" ref="AE1161" si="1682">AE1160</f>
        <v>0</v>
      </c>
      <c r="AF1161" s="402">
        <f t="shared" ref="AF1161" si="1683">AF1160</f>
        <v>0</v>
      </c>
      <c r="AG1161" s="402">
        <f t="shared" ref="AG1161" si="1684">AG1160</f>
        <v>0</v>
      </c>
      <c r="AH1161" s="402">
        <f t="shared" ref="AH1161" si="1685">AH1160</f>
        <v>0</v>
      </c>
      <c r="AI1161" s="402">
        <f t="shared" ref="AI1161" si="1686">AI1160</f>
        <v>0</v>
      </c>
      <c r="AJ1161" s="402">
        <f t="shared" ref="AJ1161" si="1687">AJ1160</f>
        <v>0</v>
      </c>
      <c r="AK1161" s="402">
        <f t="shared" ref="AK1161" si="1688">AK1160</f>
        <v>0</v>
      </c>
      <c r="AL1161" s="402">
        <f t="shared" ref="AL1161" si="1689">AL1160</f>
        <v>0</v>
      </c>
      <c r="AM1161" s="304"/>
    </row>
    <row r="1162" spans="1:39" ht="15" customHeight="1" outlineLevel="1">
      <c r="A1162" s="523"/>
      <c r="B1162" s="421"/>
      <c r="C1162" s="289"/>
      <c r="D1162" s="289"/>
      <c r="E1162" s="289"/>
      <c r="F1162" s="289"/>
      <c r="G1162" s="289"/>
      <c r="H1162" s="289"/>
      <c r="I1162" s="289"/>
      <c r="J1162" s="289"/>
      <c r="K1162" s="289"/>
      <c r="L1162" s="289"/>
      <c r="M1162" s="289"/>
      <c r="N1162" s="289"/>
      <c r="O1162" s="289"/>
      <c r="P1162" s="289"/>
      <c r="Q1162" s="289"/>
      <c r="R1162" s="289"/>
      <c r="S1162" s="289"/>
      <c r="T1162" s="289"/>
      <c r="U1162" s="289"/>
      <c r="V1162" s="289"/>
      <c r="W1162" s="289"/>
      <c r="X1162" s="289"/>
      <c r="Y1162" s="413"/>
      <c r="Z1162" s="416"/>
      <c r="AA1162" s="416"/>
      <c r="AB1162" s="416"/>
      <c r="AC1162" s="416"/>
      <c r="AD1162" s="416"/>
      <c r="AE1162" s="416"/>
      <c r="AF1162" s="416"/>
      <c r="AG1162" s="416"/>
      <c r="AH1162" s="416"/>
      <c r="AI1162" s="416"/>
      <c r="AJ1162" s="416"/>
      <c r="AK1162" s="416"/>
      <c r="AL1162" s="416"/>
      <c r="AM1162" s="304"/>
    </row>
    <row r="1163" spans="1:39" ht="15" customHeight="1" outlineLevel="1">
      <c r="A1163" s="523">
        <v>24</v>
      </c>
      <c r="B1163" s="419" t="s">
        <v>108</v>
      </c>
      <c r="C1163" s="289" t="s">
        <v>17</v>
      </c>
      <c r="D1163" s="293"/>
      <c r="E1163" s="293"/>
      <c r="F1163" s="293"/>
      <c r="G1163" s="293"/>
      <c r="H1163" s="293"/>
      <c r="I1163" s="293"/>
      <c r="J1163" s="293"/>
      <c r="K1163" s="293"/>
      <c r="L1163" s="293"/>
      <c r="M1163" s="293"/>
      <c r="N1163" s="289"/>
      <c r="O1163" s="293"/>
      <c r="P1163" s="293"/>
      <c r="Q1163" s="293"/>
      <c r="R1163" s="293"/>
      <c r="S1163" s="293"/>
      <c r="T1163" s="293"/>
      <c r="U1163" s="293"/>
      <c r="V1163" s="293"/>
      <c r="W1163" s="293"/>
      <c r="X1163" s="293"/>
      <c r="Y1163" s="401"/>
      <c r="Z1163" s="401"/>
      <c r="AA1163" s="401"/>
      <c r="AB1163" s="401"/>
      <c r="AC1163" s="401"/>
      <c r="AD1163" s="401"/>
      <c r="AE1163" s="401"/>
      <c r="AF1163" s="401"/>
      <c r="AG1163" s="401"/>
      <c r="AH1163" s="401"/>
      <c r="AI1163" s="401"/>
      <c r="AJ1163" s="401"/>
      <c r="AK1163" s="401"/>
      <c r="AL1163" s="401"/>
      <c r="AM1163" s="294">
        <f>SUM(Y1163:AL1163)</f>
        <v>0</v>
      </c>
    </row>
    <row r="1164" spans="1:39" ht="15" customHeight="1" outlineLevel="1">
      <c r="A1164" s="523"/>
      <c r="B1164" s="292" t="s">
        <v>332</v>
      </c>
      <c r="C1164" s="289" t="s">
        <v>155</v>
      </c>
      <c r="D1164" s="293"/>
      <c r="E1164" s="293"/>
      <c r="F1164" s="293"/>
      <c r="G1164" s="293"/>
      <c r="H1164" s="293"/>
      <c r="I1164" s="293"/>
      <c r="J1164" s="293"/>
      <c r="K1164" s="293"/>
      <c r="L1164" s="293"/>
      <c r="M1164" s="293"/>
      <c r="N1164" s="289"/>
      <c r="O1164" s="293"/>
      <c r="P1164" s="293"/>
      <c r="Q1164" s="293"/>
      <c r="R1164" s="293"/>
      <c r="S1164" s="293"/>
      <c r="T1164" s="293"/>
      <c r="U1164" s="293"/>
      <c r="V1164" s="293"/>
      <c r="W1164" s="293"/>
      <c r="X1164" s="293"/>
      <c r="Y1164" s="402">
        <f>Y1163</f>
        <v>0</v>
      </c>
      <c r="Z1164" s="402">
        <f t="shared" ref="Z1164" si="1690">Z1163</f>
        <v>0</v>
      </c>
      <c r="AA1164" s="402">
        <f t="shared" ref="AA1164" si="1691">AA1163</f>
        <v>0</v>
      </c>
      <c r="AB1164" s="402">
        <f t="shared" ref="AB1164" si="1692">AB1163</f>
        <v>0</v>
      </c>
      <c r="AC1164" s="402">
        <f t="shared" ref="AC1164" si="1693">AC1163</f>
        <v>0</v>
      </c>
      <c r="AD1164" s="402">
        <f t="shared" ref="AD1164" si="1694">AD1163</f>
        <v>0</v>
      </c>
      <c r="AE1164" s="402">
        <f t="shared" ref="AE1164" si="1695">AE1163</f>
        <v>0</v>
      </c>
      <c r="AF1164" s="402">
        <f t="shared" ref="AF1164" si="1696">AF1163</f>
        <v>0</v>
      </c>
      <c r="AG1164" s="402">
        <f t="shared" ref="AG1164" si="1697">AG1163</f>
        <v>0</v>
      </c>
      <c r="AH1164" s="402">
        <f t="shared" ref="AH1164" si="1698">AH1163</f>
        <v>0</v>
      </c>
      <c r="AI1164" s="402">
        <f t="shared" ref="AI1164" si="1699">AI1163</f>
        <v>0</v>
      </c>
      <c r="AJ1164" s="402">
        <f t="shared" ref="AJ1164" si="1700">AJ1163</f>
        <v>0</v>
      </c>
      <c r="AK1164" s="402">
        <f t="shared" ref="AK1164" si="1701">AK1163</f>
        <v>0</v>
      </c>
      <c r="AL1164" s="402">
        <f t="shared" ref="AL1164" si="1702">AL1163</f>
        <v>0</v>
      </c>
      <c r="AM1164" s="304"/>
    </row>
    <row r="1165" spans="1:39" ht="15" customHeight="1" outlineLevel="1">
      <c r="A1165" s="523"/>
      <c r="B1165" s="292"/>
      <c r="C1165" s="289"/>
      <c r="D1165" s="289"/>
      <c r="E1165" s="289"/>
      <c r="F1165" s="289"/>
      <c r="G1165" s="289"/>
      <c r="H1165" s="289"/>
      <c r="I1165" s="289"/>
      <c r="J1165" s="289"/>
      <c r="K1165" s="289"/>
      <c r="L1165" s="289"/>
      <c r="M1165" s="289"/>
      <c r="N1165" s="289"/>
      <c r="O1165" s="289"/>
      <c r="P1165" s="289"/>
      <c r="Q1165" s="289"/>
      <c r="R1165" s="289"/>
      <c r="S1165" s="289"/>
      <c r="T1165" s="289"/>
      <c r="U1165" s="289"/>
      <c r="V1165" s="289"/>
      <c r="W1165" s="289"/>
      <c r="X1165" s="289"/>
      <c r="Y1165" s="403"/>
      <c r="Z1165" s="416"/>
      <c r="AA1165" s="416"/>
      <c r="AB1165" s="416"/>
      <c r="AC1165" s="416"/>
      <c r="AD1165" s="416"/>
      <c r="AE1165" s="416"/>
      <c r="AF1165" s="416"/>
      <c r="AG1165" s="416"/>
      <c r="AH1165" s="416"/>
      <c r="AI1165" s="416"/>
      <c r="AJ1165" s="416"/>
      <c r="AK1165" s="416"/>
      <c r="AL1165" s="416"/>
      <c r="AM1165" s="304"/>
    </row>
    <row r="1166" spans="1:39" ht="15" customHeight="1" outlineLevel="1">
      <c r="A1166" s="523"/>
      <c r="B1166" s="286" t="s">
        <v>480</v>
      </c>
      <c r="C1166" s="289"/>
      <c r="D1166" s="289"/>
      <c r="E1166" s="289"/>
      <c r="F1166" s="289"/>
      <c r="G1166" s="289"/>
      <c r="H1166" s="289"/>
      <c r="I1166" s="289"/>
      <c r="J1166" s="289"/>
      <c r="K1166" s="289"/>
      <c r="L1166" s="289"/>
      <c r="M1166" s="289"/>
      <c r="N1166" s="289"/>
      <c r="O1166" s="289"/>
      <c r="P1166" s="289"/>
      <c r="Q1166" s="289"/>
      <c r="R1166" s="289"/>
      <c r="S1166" s="289"/>
      <c r="T1166" s="289"/>
      <c r="U1166" s="289"/>
      <c r="V1166" s="289"/>
      <c r="W1166" s="289"/>
      <c r="X1166" s="289"/>
      <c r="Y1166" s="403"/>
      <c r="Z1166" s="416"/>
      <c r="AA1166" s="416"/>
      <c r="AB1166" s="416"/>
      <c r="AC1166" s="416"/>
      <c r="AD1166" s="416"/>
      <c r="AE1166" s="416"/>
      <c r="AF1166" s="416"/>
      <c r="AG1166" s="416"/>
      <c r="AH1166" s="416"/>
      <c r="AI1166" s="416"/>
      <c r="AJ1166" s="416"/>
      <c r="AK1166" s="416"/>
      <c r="AL1166" s="416"/>
      <c r="AM1166" s="304"/>
    </row>
    <row r="1167" spans="1:39" ht="15" customHeight="1" outlineLevel="1">
      <c r="A1167" s="523">
        <v>25</v>
      </c>
      <c r="B1167" s="419" t="s">
        <v>109</v>
      </c>
      <c r="C1167" s="289" t="s">
        <v>17</v>
      </c>
      <c r="D1167" s="293"/>
      <c r="E1167" s="293"/>
      <c r="F1167" s="293"/>
      <c r="G1167" s="293"/>
      <c r="H1167" s="293"/>
      <c r="I1167" s="293"/>
      <c r="J1167" s="293"/>
      <c r="K1167" s="293"/>
      <c r="L1167" s="293"/>
      <c r="M1167" s="293"/>
      <c r="N1167" s="293">
        <v>12</v>
      </c>
      <c r="O1167" s="293"/>
      <c r="P1167" s="293"/>
      <c r="Q1167" s="293"/>
      <c r="R1167" s="293"/>
      <c r="S1167" s="293"/>
      <c r="T1167" s="293"/>
      <c r="U1167" s="293"/>
      <c r="V1167" s="293"/>
      <c r="W1167" s="293"/>
      <c r="X1167" s="293"/>
      <c r="Y1167" s="417"/>
      <c r="Z1167" s="406"/>
      <c r="AA1167" s="406"/>
      <c r="AB1167" s="406"/>
      <c r="AC1167" s="406"/>
      <c r="AD1167" s="406"/>
      <c r="AE1167" s="406"/>
      <c r="AF1167" s="406"/>
      <c r="AG1167" s="406"/>
      <c r="AH1167" s="406"/>
      <c r="AI1167" s="406"/>
      <c r="AJ1167" s="406"/>
      <c r="AK1167" s="406"/>
      <c r="AL1167" s="406"/>
      <c r="AM1167" s="294">
        <f>SUM(Y1167:AL1167)</f>
        <v>0</v>
      </c>
    </row>
    <row r="1168" spans="1:39" ht="15" customHeight="1" outlineLevel="1">
      <c r="A1168" s="523"/>
      <c r="B1168" s="292" t="s">
        <v>332</v>
      </c>
      <c r="C1168" s="289" t="s">
        <v>155</v>
      </c>
      <c r="D1168" s="293"/>
      <c r="E1168" s="293"/>
      <c r="F1168" s="293"/>
      <c r="G1168" s="293"/>
      <c r="H1168" s="293"/>
      <c r="I1168" s="293"/>
      <c r="J1168" s="293"/>
      <c r="K1168" s="293"/>
      <c r="L1168" s="293"/>
      <c r="M1168" s="293"/>
      <c r="N1168" s="293">
        <f>N1167</f>
        <v>12</v>
      </c>
      <c r="O1168" s="293"/>
      <c r="P1168" s="293"/>
      <c r="Q1168" s="293"/>
      <c r="R1168" s="293"/>
      <c r="S1168" s="293"/>
      <c r="T1168" s="293"/>
      <c r="U1168" s="293"/>
      <c r="V1168" s="293"/>
      <c r="W1168" s="293"/>
      <c r="X1168" s="293"/>
      <c r="Y1168" s="402">
        <f>Y1167</f>
        <v>0</v>
      </c>
      <c r="Z1168" s="402">
        <f t="shared" ref="Z1168" si="1703">Z1167</f>
        <v>0</v>
      </c>
      <c r="AA1168" s="402">
        <f t="shared" ref="AA1168" si="1704">AA1167</f>
        <v>0</v>
      </c>
      <c r="AB1168" s="402">
        <f t="shared" ref="AB1168" si="1705">AB1167</f>
        <v>0</v>
      </c>
      <c r="AC1168" s="402">
        <f t="shared" ref="AC1168" si="1706">AC1167</f>
        <v>0</v>
      </c>
      <c r="AD1168" s="402">
        <f t="shared" ref="AD1168" si="1707">AD1167</f>
        <v>0</v>
      </c>
      <c r="AE1168" s="402">
        <f t="shared" ref="AE1168" si="1708">AE1167</f>
        <v>0</v>
      </c>
      <c r="AF1168" s="402">
        <f t="shared" ref="AF1168" si="1709">AF1167</f>
        <v>0</v>
      </c>
      <c r="AG1168" s="402">
        <f t="shared" ref="AG1168" si="1710">AG1167</f>
        <v>0</v>
      </c>
      <c r="AH1168" s="402">
        <f t="shared" ref="AH1168" si="1711">AH1167</f>
        <v>0</v>
      </c>
      <c r="AI1168" s="402">
        <f t="shared" ref="AI1168" si="1712">AI1167</f>
        <v>0</v>
      </c>
      <c r="AJ1168" s="402">
        <f t="shared" ref="AJ1168" si="1713">AJ1167</f>
        <v>0</v>
      </c>
      <c r="AK1168" s="402">
        <f t="shared" ref="AK1168" si="1714">AK1167</f>
        <v>0</v>
      </c>
      <c r="AL1168" s="402">
        <f t="shared" ref="AL1168" si="1715">AL1167</f>
        <v>0</v>
      </c>
      <c r="AM1168" s="304"/>
    </row>
    <row r="1169" spans="1:39" ht="15" customHeight="1" outlineLevel="1">
      <c r="A1169" s="523"/>
      <c r="B1169" s="292"/>
      <c r="C1169" s="289"/>
      <c r="D1169" s="289"/>
      <c r="E1169" s="289"/>
      <c r="F1169" s="289"/>
      <c r="G1169" s="289"/>
      <c r="H1169" s="289"/>
      <c r="I1169" s="289"/>
      <c r="J1169" s="289"/>
      <c r="K1169" s="289"/>
      <c r="L1169" s="289"/>
      <c r="M1169" s="289"/>
      <c r="N1169" s="289"/>
      <c r="O1169" s="289"/>
      <c r="P1169" s="289"/>
      <c r="Q1169" s="289"/>
      <c r="R1169" s="289"/>
      <c r="S1169" s="289"/>
      <c r="T1169" s="289"/>
      <c r="U1169" s="289"/>
      <c r="V1169" s="289"/>
      <c r="W1169" s="289"/>
      <c r="X1169" s="289"/>
      <c r="Y1169" s="403"/>
      <c r="Z1169" s="416"/>
      <c r="AA1169" s="416"/>
      <c r="AB1169" s="416"/>
      <c r="AC1169" s="416"/>
      <c r="AD1169" s="416"/>
      <c r="AE1169" s="416"/>
      <c r="AF1169" s="416"/>
      <c r="AG1169" s="416"/>
      <c r="AH1169" s="416"/>
      <c r="AI1169" s="416"/>
      <c r="AJ1169" s="416"/>
      <c r="AK1169" s="416"/>
      <c r="AL1169" s="416"/>
      <c r="AM1169" s="304"/>
    </row>
    <row r="1170" spans="1:39" ht="15" customHeight="1" outlineLevel="1">
      <c r="A1170" s="523">
        <v>26</v>
      </c>
      <c r="B1170" s="419" t="s">
        <v>110</v>
      </c>
      <c r="C1170" s="289" t="s">
        <v>17</v>
      </c>
      <c r="D1170" s="293"/>
      <c r="E1170" s="293"/>
      <c r="F1170" s="293"/>
      <c r="G1170" s="293"/>
      <c r="H1170" s="293"/>
      <c r="I1170" s="293"/>
      <c r="J1170" s="293"/>
      <c r="K1170" s="293"/>
      <c r="L1170" s="293"/>
      <c r="M1170" s="293"/>
      <c r="N1170" s="293">
        <v>12</v>
      </c>
      <c r="O1170" s="293"/>
      <c r="P1170" s="293"/>
      <c r="Q1170" s="293"/>
      <c r="R1170" s="293"/>
      <c r="S1170" s="293"/>
      <c r="T1170" s="293"/>
      <c r="U1170" s="293"/>
      <c r="V1170" s="293"/>
      <c r="W1170" s="293"/>
      <c r="X1170" s="293"/>
      <c r="Y1170" s="417"/>
      <c r="Z1170" s="406"/>
      <c r="AA1170" s="406"/>
      <c r="AB1170" s="406"/>
      <c r="AC1170" s="406"/>
      <c r="AD1170" s="406"/>
      <c r="AE1170" s="406"/>
      <c r="AF1170" s="406"/>
      <c r="AG1170" s="406"/>
      <c r="AH1170" s="406"/>
      <c r="AI1170" s="406"/>
      <c r="AJ1170" s="406"/>
      <c r="AK1170" s="406"/>
      <c r="AL1170" s="406"/>
      <c r="AM1170" s="294">
        <f>SUM(Y1170:AL1170)</f>
        <v>0</v>
      </c>
    </row>
    <row r="1171" spans="1:39" ht="15" customHeight="1" outlineLevel="1">
      <c r="A1171" s="523"/>
      <c r="B1171" s="292" t="s">
        <v>332</v>
      </c>
      <c r="C1171" s="289" t="s">
        <v>155</v>
      </c>
      <c r="D1171" s="293"/>
      <c r="E1171" s="293"/>
      <c r="F1171" s="293"/>
      <c r="G1171" s="293"/>
      <c r="H1171" s="293"/>
      <c r="I1171" s="293"/>
      <c r="J1171" s="293"/>
      <c r="K1171" s="293"/>
      <c r="L1171" s="293"/>
      <c r="M1171" s="293"/>
      <c r="N1171" s="293">
        <f>N1170</f>
        <v>12</v>
      </c>
      <c r="O1171" s="293"/>
      <c r="P1171" s="293"/>
      <c r="Q1171" s="293"/>
      <c r="R1171" s="293"/>
      <c r="S1171" s="293"/>
      <c r="T1171" s="293"/>
      <c r="U1171" s="293"/>
      <c r="V1171" s="293"/>
      <c r="W1171" s="293"/>
      <c r="X1171" s="293"/>
      <c r="Y1171" s="402">
        <f>Y1170</f>
        <v>0</v>
      </c>
      <c r="Z1171" s="402">
        <f t="shared" ref="Z1171" si="1716">Z1170</f>
        <v>0</v>
      </c>
      <c r="AA1171" s="402">
        <f t="shared" ref="AA1171" si="1717">AA1170</f>
        <v>0</v>
      </c>
      <c r="AB1171" s="402">
        <f t="shared" ref="AB1171" si="1718">AB1170</f>
        <v>0</v>
      </c>
      <c r="AC1171" s="402">
        <f t="shared" ref="AC1171" si="1719">AC1170</f>
        <v>0</v>
      </c>
      <c r="AD1171" s="402">
        <f t="shared" ref="AD1171" si="1720">AD1170</f>
        <v>0</v>
      </c>
      <c r="AE1171" s="402">
        <f t="shared" ref="AE1171" si="1721">AE1170</f>
        <v>0</v>
      </c>
      <c r="AF1171" s="402">
        <f t="shared" ref="AF1171" si="1722">AF1170</f>
        <v>0</v>
      </c>
      <c r="AG1171" s="402">
        <f t="shared" ref="AG1171" si="1723">AG1170</f>
        <v>0</v>
      </c>
      <c r="AH1171" s="402">
        <f t="shared" ref="AH1171" si="1724">AH1170</f>
        <v>0</v>
      </c>
      <c r="AI1171" s="402">
        <f t="shared" ref="AI1171" si="1725">AI1170</f>
        <v>0</v>
      </c>
      <c r="AJ1171" s="402">
        <f t="shared" ref="AJ1171" si="1726">AJ1170</f>
        <v>0</v>
      </c>
      <c r="AK1171" s="402">
        <f t="shared" ref="AK1171" si="1727">AK1170</f>
        <v>0</v>
      </c>
      <c r="AL1171" s="402">
        <f t="shared" ref="AL1171" si="1728">AL1170</f>
        <v>0</v>
      </c>
      <c r="AM1171" s="304"/>
    </row>
    <row r="1172" spans="1:39" ht="15" customHeight="1" outlineLevel="1">
      <c r="A1172" s="523"/>
      <c r="B1172" s="292"/>
      <c r="C1172" s="289"/>
      <c r="D1172" s="289"/>
      <c r="E1172" s="289"/>
      <c r="F1172" s="289"/>
      <c r="G1172" s="289"/>
      <c r="H1172" s="289"/>
      <c r="I1172" s="289"/>
      <c r="J1172" s="289"/>
      <c r="K1172" s="289"/>
      <c r="L1172" s="289"/>
      <c r="M1172" s="289"/>
      <c r="N1172" s="289"/>
      <c r="O1172" s="289"/>
      <c r="P1172" s="289"/>
      <c r="Q1172" s="289"/>
      <c r="R1172" s="289"/>
      <c r="S1172" s="289"/>
      <c r="T1172" s="289"/>
      <c r="U1172" s="289"/>
      <c r="V1172" s="289"/>
      <c r="W1172" s="289"/>
      <c r="X1172" s="289"/>
      <c r="Y1172" s="403"/>
      <c r="Z1172" s="416"/>
      <c r="AA1172" s="416"/>
      <c r="AB1172" s="416"/>
      <c r="AC1172" s="416"/>
      <c r="AD1172" s="416"/>
      <c r="AE1172" s="416"/>
      <c r="AF1172" s="416"/>
      <c r="AG1172" s="416"/>
      <c r="AH1172" s="416"/>
      <c r="AI1172" s="416"/>
      <c r="AJ1172" s="416"/>
      <c r="AK1172" s="416"/>
      <c r="AL1172" s="416"/>
      <c r="AM1172" s="304"/>
    </row>
    <row r="1173" spans="1:39" ht="15" customHeight="1" outlineLevel="1">
      <c r="A1173" s="523">
        <v>27</v>
      </c>
      <c r="B1173" s="419" t="s">
        <v>111</v>
      </c>
      <c r="C1173" s="289" t="s">
        <v>17</v>
      </c>
      <c r="D1173" s="293"/>
      <c r="E1173" s="293"/>
      <c r="F1173" s="293"/>
      <c r="G1173" s="293"/>
      <c r="H1173" s="293"/>
      <c r="I1173" s="293"/>
      <c r="J1173" s="293"/>
      <c r="K1173" s="293"/>
      <c r="L1173" s="293"/>
      <c r="M1173" s="293"/>
      <c r="N1173" s="293">
        <v>12</v>
      </c>
      <c r="O1173" s="293"/>
      <c r="P1173" s="293"/>
      <c r="Q1173" s="293"/>
      <c r="R1173" s="293"/>
      <c r="S1173" s="293"/>
      <c r="T1173" s="293"/>
      <c r="U1173" s="293"/>
      <c r="V1173" s="293"/>
      <c r="W1173" s="293"/>
      <c r="X1173" s="293"/>
      <c r="Y1173" s="417"/>
      <c r="Z1173" s="406"/>
      <c r="AA1173" s="406"/>
      <c r="AB1173" s="406"/>
      <c r="AC1173" s="406"/>
      <c r="AD1173" s="406"/>
      <c r="AE1173" s="406"/>
      <c r="AF1173" s="406"/>
      <c r="AG1173" s="406"/>
      <c r="AH1173" s="406"/>
      <c r="AI1173" s="406"/>
      <c r="AJ1173" s="406"/>
      <c r="AK1173" s="406"/>
      <c r="AL1173" s="406"/>
      <c r="AM1173" s="294">
        <f>SUM(Y1173:AL1173)</f>
        <v>0</v>
      </c>
    </row>
    <row r="1174" spans="1:39" ht="15" customHeight="1" outlineLevel="1">
      <c r="A1174" s="523"/>
      <c r="B1174" s="292" t="s">
        <v>332</v>
      </c>
      <c r="C1174" s="289" t="s">
        <v>155</v>
      </c>
      <c r="D1174" s="293"/>
      <c r="E1174" s="293"/>
      <c r="F1174" s="293"/>
      <c r="G1174" s="293"/>
      <c r="H1174" s="293"/>
      <c r="I1174" s="293"/>
      <c r="J1174" s="293"/>
      <c r="K1174" s="293"/>
      <c r="L1174" s="293"/>
      <c r="M1174" s="293"/>
      <c r="N1174" s="293">
        <f>N1173</f>
        <v>12</v>
      </c>
      <c r="O1174" s="293"/>
      <c r="P1174" s="293"/>
      <c r="Q1174" s="293"/>
      <c r="R1174" s="293"/>
      <c r="S1174" s="293"/>
      <c r="T1174" s="293"/>
      <c r="U1174" s="293"/>
      <c r="V1174" s="293"/>
      <c r="W1174" s="293"/>
      <c r="X1174" s="293"/>
      <c r="Y1174" s="402">
        <f>Y1173</f>
        <v>0</v>
      </c>
      <c r="Z1174" s="402">
        <f t="shared" ref="Z1174" si="1729">Z1173</f>
        <v>0</v>
      </c>
      <c r="AA1174" s="402">
        <f t="shared" ref="AA1174" si="1730">AA1173</f>
        <v>0</v>
      </c>
      <c r="AB1174" s="402">
        <f t="shared" ref="AB1174" si="1731">AB1173</f>
        <v>0</v>
      </c>
      <c r="AC1174" s="402">
        <f t="shared" ref="AC1174" si="1732">AC1173</f>
        <v>0</v>
      </c>
      <c r="AD1174" s="402">
        <f t="shared" ref="AD1174" si="1733">AD1173</f>
        <v>0</v>
      </c>
      <c r="AE1174" s="402">
        <f t="shared" ref="AE1174" si="1734">AE1173</f>
        <v>0</v>
      </c>
      <c r="AF1174" s="402">
        <f t="shared" ref="AF1174" si="1735">AF1173</f>
        <v>0</v>
      </c>
      <c r="AG1174" s="402">
        <f t="shared" ref="AG1174" si="1736">AG1173</f>
        <v>0</v>
      </c>
      <c r="AH1174" s="402">
        <f t="shared" ref="AH1174" si="1737">AH1173</f>
        <v>0</v>
      </c>
      <c r="AI1174" s="402">
        <f t="shared" ref="AI1174" si="1738">AI1173</f>
        <v>0</v>
      </c>
      <c r="AJ1174" s="402">
        <f t="shared" ref="AJ1174" si="1739">AJ1173</f>
        <v>0</v>
      </c>
      <c r="AK1174" s="402">
        <f t="shared" ref="AK1174" si="1740">AK1173</f>
        <v>0</v>
      </c>
      <c r="AL1174" s="402">
        <f t="shared" ref="AL1174" si="1741">AL1173</f>
        <v>0</v>
      </c>
      <c r="AM1174" s="304"/>
    </row>
    <row r="1175" spans="1:39" ht="28.5" customHeight="1" outlineLevel="1">
      <c r="A1175" s="523"/>
      <c r="B1175" s="292"/>
      <c r="C1175" s="289"/>
      <c r="D1175" s="289"/>
      <c r="E1175" s="289"/>
      <c r="F1175" s="289"/>
      <c r="G1175" s="289"/>
      <c r="H1175" s="289"/>
      <c r="I1175" s="289"/>
      <c r="J1175" s="289"/>
      <c r="K1175" s="289"/>
      <c r="L1175" s="289"/>
      <c r="M1175" s="289"/>
      <c r="N1175" s="289"/>
      <c r="O1175" s="289"/>
      <c r="P1175" s="289"/>
      <c r="Q1175" s="289"/>
      <c r="R1175" s="289"/>
      <c r="S1175" s="289"/>
      <c r="T1175" s="289"/>
      <c r="U1175" s="289"/>
      <c r="V1175" s="289"/>
      <c r="W1175" s="289"/>
      <c r="X1175" s="289"/>
      <c r="Y1175" s="403"/>
      <c r="Z1175" s="416"/>
      <c r="AA1175" s="416"/>
      <c r="AB1175" s="416"/>
      <c r="AC1175" s="416"/>
      <c r="AD1175" s="416"/>
      <c r="AE1175" s="416"/>
      <c r="AF1175" s="416"/>
      <c r="AG1175" s="416"/>
      <c r="AH1175" s="416"/>
      <c r="AI1175" s="416"/>
      <c r="AJ1175" s="416"/>
      <c r="AK1175" s="416"/>
      <c r="AL1175" s="416"/>
      <c r="AM1175" s="304"/>
    </row>
    <row r="1176" spans="1:39" ht="15" customHeight="1" outlineLevel="1">
      <c r="A1176" s="523">
        <v>28</v>
      </c>
      <c r="B1176" s="419" t="s">
        <v>112</v>
      </c>
      <c r="C1176" s="289" t="s">
        <v>17</v>
      </c>
      <c r="D1176" s="293"/>
      <c r="E1176" s="293"/>
      <c r="F1176" s="293"/>
      <c r="G1176" s="293"/>
      <c r="H1176" s="293"/>
      <c r="I1176" s="293"/>
      <c r="J1176" s="293"/>
      <c r="K1176" s="293"/>
      <c r="L1176" s="293"/>
      <c r="M1176" s="293"/>
      <c r="N1176" s="293">
        <v>12</v>
      </c>
      <c r="O1176" s="293"/>
      <c r="P1176" s="293"/>
      <c r="Q1176" s="293"/>
      <c r="R1176" s="293"/>
      <c r="S1176" s="293"/>
      <c r="T1176" s="293"/>
      <c r="U1176" s="293"/>
      <c r="V1176" s="293"/>
      <c r="W1176" s="293"/>
      <c r="X1176" s="293"/>
      <c r="Y1176" s="417"/>
      <c r="Z1176" s="406"/>
      <c r="AA1176" s="406"/>
      <c r="AB1176" s="406"/>
      <c r="AC1176" s="406"/>
      <c r="AD1176" s="406"/>
      <c r="AE1176" s="406"/>
      <c r="AF1176" s="406"/>
      <c r="AG1176" s="406"/>
      <c r="AH1176" s="406"/>
      <c r="AI1176" s="406"/>
      <c r="AJ1176" s="406"/>
      <c r="AK1176" s="406"/>
      <c r="AL1176" s="406"/>
      <c r="AM1176" s="294">
        <f>SUM(Y1176:AL1176)</f>
        <v>0</v>
      </c>
    </row>
    <row r="1177" spans="1:39" ht="15" customHeight="1" outlineLevel="1">
      <c r="A1177" s="523"/>
      <c r="B1177" s="292" t="s">
        <v>332</v>
      </c>
      <c r="C1177" s="289" t="s">
        <v>155</v>
      </c>
      <c r="D1177" s="293"/>
      <c r="E1177" s="293"/>
      <c r="F1177" s="293"/>
      <c r="G1177" s="293"/>
      <c r="H1177" s="293"/>
      <c r="I1177" s="293"/>
      <c r="J1177" s="293"/>
      <c r="K1177" s="293"/>
      <c r="L1177" s="293"/>
      <c r="M1177" s="293"/>
      <c r="N1177" s="293">
        <f>N1176</f>
        <v>12</v>
      </c>
      <c r="O1177" s="293"/>
      <c r="P1177" s="293"/>
      <c r="Q1177" s="293"/>
      <c r="R1177" s="293"/>
      <c r="S1177" s="293"/>
      <c r="T1177" s="293"/>
      <c r="U1177" s="293"/>
      <c r="V1177" s="293"/>
      <c r="W1177" s="293"/>
      <c r="X1177" s="293"/>
      <c r="Y1177" s="402">
        <f>Y1176</f>
        <v>0</v>
      </c>
      <c r="Z1177" s="402">
        <f>Z1176</f>
        <v>0</v>
      </c>
      <c r="AA1177" s="402">
        <f t="shared" ref="AA1177" si="1742">AA1176</f>
        <v>0</v>
      </c>
      <c r="AB1177" s="402">
        <f t="shared" ref="AB1177" si="1743">AB1176</f>
        <v>0</v>
      </c>
      <c r="AC1177" s="402">
        <f t="shared" ref="AC1177" si="1744">AC1176</f>
        <v>0</v>
      </c>
      <c r="AD1177" s="402">
        <f t="shared" ref="AD1177" si="1745">AD1176</f>
        <v>0</v>
      </c>
      <c r="AE1177" s="402">
        <f>AE1176</f>
        <v>0</v>
      </c>
      <c r="AF1177" s="402">
        <f t="shared" ref="AF1177" si="1746">AF1176</f>
        <v>0</v>
      </c>
      <c r="AG1177" s="402">
        <f t="shared" ref="AG1177" si="1747">AG1176</f>
        <v>0</v>
      </c>
      <c r="AH1177" s="402">
        <f t="shared" ref="AH1177" si="1748">AH1176</f>
        <v>0</v>
      </c>
      <c r="AI1177" s="402">
        <f t="shared" ref="AI1177" si="1749">AI1176</f>
        <v>0</v>
      </c>
      <c r="AJ1177" s="402">
        <f t="shared" ref="AJ1177" si="1750">AJ1176</f>
        <v>0</v>
      </c>
      <c r="AK1177" s="402">
        <f t="shared" ref="AK1177" si="1751">AK1176</f>
        <v>0</v>
      </c>
      <c r="AL1177" s="402">
        <f t="shared" ref="AL1177" si="1752">AL1176</f>
        <v>0</v>
      </c>
      <c r="AM1177" s="304"/>
    </row>
    <row r="1178" spans="1:39" ht="28.5" customHeight="1" outlineLevel="1">
      <c r="A1178" s="523"/>
      <c r="B1178" s="292"/>
      <c r="C1178" s="289"/>
      <c r="D1178" s="289"/>
      <c r="E1178" s="289"/>
      <c r="F1178" s="289"/>
      <c r="G1178" s="289"/>
      <c r="H1178" s="289"/>
      <c r="I1178" s="289"/>
      <c r="J1178" s="289"/>
      <c r="K1178" s="289"/>
      <c r="L1178" s="289"/>
      <c r="M1178" s="289"/>
      <c r="N1178" s="289"/>
      <c r="O1178" s="289"/>
      <c r="P1178" s="289"/>
      <c r="Q1178" s="289"/>
      <c r="R1178" s="289"/>
      <c r="S1178" s="289"/>
      <c r="T1178" s="289"/>
      <c r="U1178" s="289"/>
      <c r="V1178" s="289"/>
      <c r="W1178" s="289"/>
      <c r="X1178" s="289"/>
      <c r="Y1178" s="403"/>
      <c r="Z1178" s="416"/>
      <c r="AA1178" s="416"/>
      <c r="AB1178" s="416"/>
      <c r="AC1178" s="416"/>
      <c r="AD1178" s="416"/>
      <c r="AE1178" s="416"/>
      <c r="AF1178" s="416"/>
      <c r="AG1178" s="416"/>
      <c r="AH1178" s="416"/>
      <c r="AI1178" s="416"/>
      <c r="AJ1178" s="416"/>
      <c r="AK1178" s="416"/>
      <c r="AL1178" s="416"/>
      <c r="AM1178" s="304"/>
    </row>
    <row r="1179" spans="1:39" ht="15" customHeight="1" outlineLevel="1">
      <c r="A1179" s="523">
        <v>29</v>
      </c>
      <c r="B1179" s="419" t="s">
        <v>113</v>
      </c>
      <c r="C1179" s="289" t="s">
        <v>17</v>
      </c>
      <c r="D1179" s="293"/>
      <c r="E1179" s="293"/>
      <c r="F1179" s="293"/>
      <c r="G1179" s="293"/>
      <c r="H1179" s="293"/>
      <c r="I1179" s="293"/>
      <c r="J1179" s="293"/>
      <c r="K1179" s="293"/>
      <c r="L1179" s="293"/>
      <c r="M1179" s="293"/>
      <c r="N1179" s="293">
        <v>3</v>
      </c>
      <c r="O1179" s="293"/>
      <c r="P1179" s="293"/>
      <c r="Q1179" s="293"/>
      <c r="R1179" s="293"/>
      <c r="S1179" s="293"/>
      <c r="T1179" s="293"/>
      <c r="U1179" s="293"/>
      <c r="V1179" s="293"/>
      <c r="W1179" s="293"/>
      <c r="X1179" s="293"/>
      <c r="Y1179" s="417"/>
      <c r="Z1179" s="406"/>
      <c r="AA1179" s="406"/>
      <c r="AB1179" s="406"/>
      <c r="AC1179" s="406"/>
      <c r="AD1179" s="406"/>
      <c r="AE1179" s="406"/>
      <c r="AF1179" s="406"/>
      <c r="AG1179" s="406"/>
      <c r="AH1179" s="406"/>
      <c r="AI1179" s="406"/>
      <c r="AJ1179" s="406"/>
      <c r="AK1179" s="406"/>
      <c r="AL1179" s="406"/>
      <c r="AM1179" s="294">
        <f>SUM(Y1179:AL1179)</f>
        <v>0</v>
      </c>
    </row>
    <row r="1180" spans="1:39" ht="15" customHeight="1" outlineLevel="1">
      <c r="A1180" s="523"/>
      <c r="B1180" s="292" t="s">
        <v>332</v>
      </c>
      <c r="C1180" s="289" t="s">
        <v>155</v>
      </c>
      <c r="D1180" s="293"/>
      <c r="E1180" s="293"/>
      <c r="F1180" s="293"/>
      <c r="G1180" s="293"/>
      <c r="H1180" s="293"/>
      <c r="I1180" s="293"/>
      <c r="J1180" s="293"/>
      <c r="K1180" s="293"/>
      <c r="L1180" s="293"/>
      <c r="M1180" s="293"/>
      <c r="N1180" s="293">
        <f>N1179</f>
        <v>3</v>
      </c>
      <c r="O1180" s="293"/>
      <c r="P1180" s="293"/>
      <c r="Q1180" s="293"/>
      <c r="R1180" s="293"/>
      <c r="S1180" s="293"/>
      <c r="T1180" s="293"/>
      <c r="U1180" s="293"/>
      <c r="V1180" s="293"/>
      <c r="W1180" s="293"/>
      <c r="X1180" s="293"/>
      <c r="Y1180" s="402">
        <f>Y1179</f>
        <v>0</v>
      </c>
      <c r="Z1180" s="402">
        <f t="shared" ref="Z1180" si="1753">Z1179</f>
        <v>0</v>
      </c>
      <c r="AA1180" s="402">
        <f t="shared" ref="AA1180" si="1754">AA1179</f>
        <v>0</v>
      </c>
      <c r="AB1180" s="402">
        <f t="shared" ref="AB1180" si="1755">AB1179</f>
        <v>0</v>
      </c>
      <c r="AC1180" s="402">
        <f t="shared" ref="AC1180" si="1756">AC1179</f>
        <v>0</v>
      </c>
      <c r="AD1180" s="402">
        <f t="shared" ref="AD1180" si="1757">AD1179</f>
        <v>0</v>
      </c>
      <c r="AE1180" s="402">
        <f t="shared" ref="AE1180" si="1758">AE1179</f>
        <v>0</v>
      </c>
      <c r="AF1180" s="402">
        <f t="shared" ref="AF1180" si="1759">AF1179</f>
        <v>0</v>
      </c>
      <c r="AG1180" s="402">
        <f t="shared" ref="AG1180" si="1760">AG1179</f>
        <v>0</v>
      </c>
      <c r="AH1180" s="402">
        <f t="shared" ref="AH1180" si="1761">AH1179</f>
        <v>0</v>
      </c>
      <c r="AI1180" s="402">
        <f t="shared" ref="AI1180" si="1762">AI1179</f>
        <v>0</v>
      </c>
      <c r="AJ1180" s="402">
        <f t="shared" ref="AJ1180" si="1763">AJ1179</f>
        <v>0</v>
      </c>
      <c r="AK1180" s="402">
        <f t="shared" ref="AK1180" si="1764">AK1179</f>
        <v>0</v>
      </c>
      <c r="AL1180" s="402">
        <f t="shared" ref="AL1180" si="1765">AL1179</f>
        <v>0</v>
      </c>
      <c r="AM1180" s="304"/>
    </row>
    <row r="1181" spans="1:39" ht="15" customHeight="1" outlineLevel="1">
      <c r="A1181" s="523"/>
      <c r="B1181" s="292"/>
      <c r="C1181" s="289"/>
      <c r="D1181" s="289"/>
      <c r="E1181" s="289"/>
      <c r="F1181" s="289"/>
      <c r="G1181" s="289"/>
      <c r="H1181" s="289"/>
      <c r="I1181" s="289"/>
      <c r="J1181" s="289"/>
      <c r="K1181" s="289"/>
      <c r="L1181" s="289"/>
      <c r="M1181" s="289"/>
      <c r="N1181" s="289"/>
      <c r="O1181" s="289"/>
      <c r="P1181" s="289"/>
      <c r="Q1181" s="289"/>
      <c r="R1181" s="289"/>
      <c r="S1181" s="289"/>
      <c r="T1181" s="289"/>
      <c r="U1181" s="289"/>
      <c r="V1181" s="289"/>
      <c r="W1181" s="289"/>
      <c r="X1181" s="289"/>
      <c r="Y1181" s="403"/>
      <c r="Z1181" s="416"/>
      <c r="AA1181" s="416"/>
      <c r="AB1181" s="416"/>
      <c r="AC1181" s="416"/>
      <c r="AD1181" s="416"/>
      <c r="AE1181" s="416"/>
      <c r="AF1181" s="416"/>
      <c r="AG1181" s="416"/>
      <c r="AH1181" s="416"/>
      <c r="AI1181" s="416"/>
      <c r="AJ1181" s="416"/>
      <c r="AK1181" s="416"/>
      <c r="AL1181" s="416"/>
      <c r="AM1181" s="304"/>
    </row>
    <row r="1182" spans="1:39" ht="15" customHeight="1" outlineLevel="1">
      <c r="A1182" s="523">
        <v>30</v>
      </c>
      <c r="B1182" s="419" t="s">
        <v>114</v>
      </c>
      <c r="C1182" s="289" t="s">
        <v>17</v>
      </c>
      <c r="D1182" s="293"/>
      <c r="E1182" s="293"/>
      <c r="F1182" s="293"/>
      <c r="G1182" s="293"/>
      <c r="H1182" s="293"/>
      <c r="I1182" s="293"/>
      <c r="J1182" s="293"/>
      <c r="K1182" s="293"/>
      <c r="L1182" s="293"/>
      <c r="M1182" s="293"/>
      <c r="N1182" s="293">
        <v>12</v>
      </c>
      <c r="O1182" s="293"/>
      <c r="P1182" s="293"/>
      <c r="Q1182" s="293"/>
      <c r="R1182" s="293"/>
      <c r="S1182" s="293"/>
      <c r="T1182" s="293"/>
      <c r="U1182" s="293"/>
      <c r="V1182" s="293"/>
      <c r="W1182" s="293"/>
      <c r="X1182" s="293"/>
      <c r="Y1182" s="417"/>
      <c r="Z1182" s="406"/>
      <c r="AA1182" s="406"/>
      <c r="AB1182" s="406"/>
      <c r="AC1182" s="406"/>
      <c r="AD1182" s="406"/>
      <c r="AE1182" s="406"/>
      <c r="AF1182" s="406"/>
      <c r="AG1182" s="406"/>
      <c r="AH1182" s="406"/>
      <c r="AI1182" s="406"/>
      <c r="AJ1182" s="406"/>
      <c r="AK1182" s="406"/>
      <c r="AL1182" s="406"/>
      <c r="AM1182" s="294">
        <f>SUM(Y1182:AL1182)</f>
        <v>0</v>
      </c>
    </row>
    <row r="1183" spans="1:39" ht="15" customHeight="1" outlineLevel="1">
      <c r="A1183" s="523"/>
      <c r="B1183" s="292" t="s">
        <v>332</v>
      </c>
      <c r="C1183" s="289" t="s">
        <v>155</v>
      </c>
      <c r="D1183" s="293"/>
      <c r="E1183" s="293"/>
      <c r="F1183" s="293"/>
      <c r="G1183" s="293"/>
      <c r="H1183" s="293"/>
      <c r="I1183" s="293"/>
      <c r="J1183" s="293"/>
      <c r="K1183" s="293"/>
      <c r="L1183" s="293"/>
      <c r="M1183" s="293"/>
      <c r="N1183" s="293">
        <f>N1182</f>
        <v>12</v>
      </c>
      <c r="O1183" s="293"/>
      <c r="P1183" s="293"/>
      <c r="Q1183" s="293"/>
      <c r="R1183" s="293"/>
      <c r="S1183" s="293"/>
      <c r="T1183" s="293"/>
      <c r="U1183" s="293"/>
      <c r="V1183" s="293"/>
      <c r="W1183" s="293"/>
      <c r="X1183" s="293"/>
      <c r="Y1183" s="402">
        <f>Y1182</f>
        <v>0</v>
      </c>
      <c r="Z1183" s="402">
        <f t="shared" ref="Z1183" si="1766">Z1182</f>
        <v>0</v>
      </c>
      <c r="AA1183" s="402">
        <f t="shared" ref="AA1183" si="1767">AA1182</f>
        <v>0</v>
      </c>
      <c r="AB1183" s="402">
        <f t="shared" ref="AB1183" si="1768">AB1182</f>
        <v>0</v>
      </c>
      <c r="AC1183" s="402">
        <f t="shared" ref="AC1183" si="1769">AC1182</f>
        <v>0</v>
      </c>
      <c r="AD1183" s="402">
        <f t="shared" ref="AD1183" si="1770">AD1182</f>
        <v>0</v>
      </c>
      <c r="AE1183" s="402">
        <f t="shared" ref="AE1183" si="1771">AE1182</f>
        <v>0</v>
      </c>
      <c r="AF1183" s="402">
        <f t="shared" ref="AF1183" si="1772">AF1182</f>
        <v>0</v>
      </c>
      <c r="AG1183" s="402">
        <f t="shared" ref="AG1183" si="1773">AG1182</f>
        <v>0</v>
      </c>
      <c r="AH1183" s="402">
        <f t="shared" ref="AH1183" si="1774">AH1182</f>
        <v>0</v>
      </c>
      <c r="AI1183" s="402">
        <f t="shared" ref="AI1183" si="1775">AI1182</f>
        <v>0</v>
      </c>
      <c r="AJ1183" s="402">
        <f t="shared" ref="AJ1183" si="1776">AJ1182</f>
        <v>0</v>
      </c>
      <c r="AK1183" s="402">
        <f t="shared" ref="AK1183" si="1777">AK1182</f>
        <v>0</v>
      </c>
      <c r="AL1183" s="402">
        <f t="shared" ref="AL1183" si="1778">AL1182</f>
        <v>0</v>
      </c>
      <c r="AM1183" s="304"/>
    </row>
    <row r="1184" spans="1:39" ht="28.5" customHeight="1" outlineLevel="1">
      <c r="A1184" s="523"/>
      <c r="B1184" s="292"/>
      <c r="C1184" s="289"/>
      <c r="D1184" s="289"/>
      <c r="E1184" s="289"/>
      <c r="F1184" s="289"/>
      <c r="G1184" s="289"/>
      <c r="H1184" s="289"/>
      <c r="I1184" s="289"/>
      <c r="J1184" s="289"/>
      <c r="K1184" s="289"/>
      <c r="L1184" s="289"/>
      <c r="M1184" s="289"/>
      <c r="N1184" s="289"/>
      <c r="O1184" s="289"/>
      <c r="P1184" s="289"/>
      <c r="Q1184" s="289"/>
      <c r="R1184" s="289"/>
      <c r="S1184" s="289"/>
      <c r="T1184" s="289"/>
      <c r="U1184" s="289"/>
      <c r="V1184" s="289"/>
      <c r="W1184" s="289"/>
      <c r="X1184" s="289"/>
      <c r="Y1184" s="403"/>
      <c r="Z1184" s="416"/>
      <c r="AA1184" s="416"/>
      <c r="AB1184" s="416"/>
      <c r="AC1184" s="416"/>
      <c r="AD1184" s="416"/>
      <c r="AE1184" s="416"/>
      <c r="AF1184" s="416"/>
      <c r="AG1184" s="416"/>
      <c r="AH1184" s="416"/>
      <c r="AI1184" s="416"/>
      <c r="AJ1184" s="416"/>
      <c r="AK1184" s="416"/>
      <c r="AL1184" s="416"/>
      <c r="AM1184" s="304"/>
    </row>
    <row r="1185" spans="1:39" ht="15" customHeight="1" outlineLevel="1">
      <c r="A1185" s="523">
        <v>31</v>
      </c>
      <c r="B1185" s="419" t="s">
        <v>115</v>
      </c>
      <c r="C1185" s="289" t="s">
        <v>17</v>
      </c>
      <c r="D1185" s="293"/>
      <c r="E1185" s="293"/>
      <c r="F1185" s="293"/>
      <c r="G1185" s="293"/>
      <c r="H1185" s="293"/>
      <c r="I1185" s="293"/>
      <c r="J1185" s="293"/>
      <c r="K1185" s="293"/>
      <c r="L1185" s="293"/>
      <c r="M1185" s="293"/>
      <c r="N1185" s="293">
        <v>12</v>
      </c>
      <c r="O1185" s="293"/>
      <c r="P1185" s="293"/>
      <c r="Q1185" s="293"/>
      <c r="R1185" s="293"/>
      <c r="S1185" s="293"/>
      <c r="T1185" s="293"/>
      <c r="U1185" s="293"/>
      <c r="V1185" s="293"/>
      <c r="W1185" s="293"/>
      <c r="X1185" s="293"/>
      <c r="Y1185" s="417"/>
      <c r="Z1185" s="406"/>
      <c r="AA1185" s="406"/>
      <c r="AB1185" s="406"/>
      <c r="AC1185" s="406"/>
      <c r="AD1185" s="406"/>
      <c r="AE1185" s="406"/>
      <c r="AF1185" s="406"/>
      <c r="AG1185" s="406"/>
      <c r="AH1185" s="406"/>
      <c r="AI1185" s="406"/>
      <c r="AJ1185" s="406"/>
      <c r="AK1185" s="406"/>
      <c r="AL1185" s="406"/>
      <c r="AM1185" s="294">
        <f>SUM(Y1185:AL1185)</f>
        <v>0</v>
      </c>
    </row>
    <row r="1186" spans="1:39" ht="15" customHeight="1" outlineLevel="1">
      <c r="A1186" s="523"/>
      <c r="B1186" s="292" t="s">
        <v>332</v>
      </c>
      <c r="C1186" s="289" t="s">
        <v>155</v>
      </c>
      <c r="D1186" s="293"/>
      <c r="E1186" s="293"/>
      <c r="F1186" s="293"/>
      <c r="G1186" s="293"/>
      <c r="H1186" s="293"/>
      <c r="I1186" s="293"/>
      <c r="J1186" s="293"/>
      <c r="K1186" s="293"/>
      <c r="L1186" s="293"/>
      <c r="M1186" s="293"/>
      <c r="N1186" s="293">
        <f>N1185</f>
        <v>12</v>
      </c>
      <c r="O1186" s="293"/>
      <c r="P1186" s="293"/>
      <c r="Q1186" s="293"/>
      <c r="R1186" s="293"/>
      <c r="S1186" s="293"/>
      <c r="T1186" s="293"/>
      <c r="U1186" s="293"/>
      <c r="V1186" s="293"/>
      <c r="W1186" s="293"/>
      <c r="X1186" s="293"/>
      <c r="Y1186" s="402">
        <f>Y1185</f>
        <v>0</v>
      </c>
      <c r="Z1186" s="402">
        <f t="shared" ref="Z1186" si="1779">Z1185</f>
        <v>0</v>
      </c>
      <c r="AA1186" s="402">
        <f t="shared" ref="AA1186" si="1780">AA1185</f>
        <v>0</v>
      </c>
      <c r="AB1186" s="402">
        <f t="shared" ref="AB1186" si="1781">AB1185</f>
        <v>0</v>
      </c>
      <c r="AC1186" s="402">
        <f t="shared" ref="AC1186" si="1782">AC1185</f>
        <v>0</v>
      </c>
      <c r="AD1186" s="402">
        <f t="shared" ref="AD1186" si="1783">AD1185</f>
        <v>0</v>
      </c>
      <c r="AE1186" s="402">
        <f t="shared" ref="AE1186" si="1784">AE1185</f>
        <v>0</v>
      </c>
      <c r="AF1186" s="402">
        <f t="shared" ref="AF1186" si="1785">AF1185</f>
        <v>0</v>
      </c>
      <c r="AG1186" s="402">
        <f t="shared" ref="AG1186" si="1786">AG1185</f>
        <v>0</v>
      </c>
      <c r="AH1186" s="402">
        <f t="shared" ref="AH1186" si="1787">AH1185</f>
        <v>0</v>
      </c>
      <c r="AI1186" s="402">
        <f t="shared" ref="AI1186" si="1788">AI1185</f>
        <v>0</v>
      </c>
      <c r="AJ1186" s="402">
        <f t="shared" ref="AJ1186" si="1789">AJ1185</f>
        <v>0</v>
      </c>
      <c r="AK1186" s="402">
        <f t="shared" ref="AK1186" si="1790">AK1185</f>
        <v>0</v>
      </c>
      <c r="AL1186" s="402">
        <f t="shared" ref="AL1186" si="1791">AL1185</f>
        <v>0</v>
      </c>
      <c r="AM1186" s="304"/>
    </row>
    <row r="1187" spans="1:39" ht="32.5" customHeight="1" outlineLevel="1">
      <c r="A1187" s="523"/>
      <c r="B1187" s="419"/>
      <c r="C1187" s="289"/>
      <c r="D1187" s="289"/>
      <c r="E1187" s="289"/>
      <c r="F1187" s="289"/>
      <c r="G1187" s="289"/>
      <c r="H1187" s="289"/>
      <c r="I1187" s="289"/>
      <c r="J1187" s="289"/>
      <c r="K1187" s="289"/>
      <c r="L1187" s="289"/>
      <c r="M1187" s="289"/>
      <c r="N1187" s="289"/>
      <c r="O1187" s="289"/>
      <c r="P1187" s="289"/>
      <c r="Q1187" s="289"/>
      <c r="R1187" s="289"/>
      <c r="S1187" s="289"/>
      <c r="T1187" s="289"/>
      <c r="U1187" s="289"/>
      <c r="V1187" s="289"/>
      <c r="W1187" s="289"/>
      <c r="X1187" s="289"/>
      <c r="Y1187" s="403"/>
      <c r="Z1187" s="416"/>
      <c r="AA1187" s="416"/>
      <c r="AB1187" s="416"/>
      <c r="AC1187" s="416"/>
      <c r="AD1187" s="416"/>
      <c r="AE1187" s="416"/>
      <c r="AF1187" s="416"/>
      <c r="AG1187" s="416"/>
      <c r="AH1187" s="416"/>
      <c r="AI1187" s="416"/>
      <c r="AJ1187" s="416"/>
      <c r="AK1187" s="416"/>
      <c r="AL1187" s="416"/>
      <c r="AM1187" s="304"/>
    </row>
    <row r="1188" spans="1:39" ht="15" customHeight="1" outlineLevel="1">
      <c r="A1188" s="523">
        <v>32</v>
      </c>
      <c r="B1188" s="419" t="s">
        <v>116</v>
      </c>
      <c r="C1188" s="289" t="s">
        <v>17</v>
      </c>
      <c r="D1188" s="293"/>
      <c r="E1188" s="293"/>
      <c r="F1188" s="293"/>
      <c r="G1188" s="293"/>
      <c r="H1188" s="293"/>
      <c r="I1188" s="293"/>
      <c r="J1188" s="293"/>
      <c r="K1188" s="293"/>
      <c r="L1188" s="293"/>
      <c r="M1188" s="293"/>
      <c r="N1188" s="293">
        <v>12</v>
      </c>
      <c r="O1188" s="293"/>
      <c r="P1188" s="293"/>
      <c r="Q1188" s="293"/>
      <c r="R1188" s="293"/>
      <c r="S1188" s="293"/>
      <c r="T1188" s="293"/>
      <c r="U1188" s="293"/>
      <c r="V1188" s="293"/>
      <c r="W1188" s="293"/>
      <c r="X1188" s="293"/>
      <c r="Y1188" s="417"/>
      <c r="Z1188" s="406"/>
      <c r="AA1188" s="406"/>
      <c r="AB1188" s="406"/>
      <c r="AC1188" s="406"/>
      <c r="AD1188" s="406"/>
      <c r="AE1188" s="406"/>
      <c r="AF1188" s="406"/>
      <c r="AG1188" s="406"/>
      <c r="AH1188" s="406"/>
      <c r="AI1188" s="406"/>
      <c r="AJ1188" s="406"/>
      <c r="AK1188" s="406"/>
      <c r="AL1188" s="406"/>
      <c r="AM1188" s="294">
        <f>SUM(Y1188:AL1188)</f>
        <v>0</v>
      </c>
    </row>
    <row r="1189" spans="1:39" ht="15" customHeight="1" outlineLevel="1">
      <c r="A1189" s="523"/>
      <c r="B1189" s="292" t="s">
        <v>332</v>
      </c>
      <c r="C1189" s="289" t="s">
        <v>155</v>
      </c>
      <c r="D1189" s="293"/>
      <c r="E1189" s="293"/>
      <c r="F1189" s="293"/>
      <c r="G1189" s="293"/>
      <c r="H1189" s="293"/>
      <c r="I1189" s="293"/>
      <c r="J1189" s="293"/>
      <c r="K1189" s="293"/>
      <c r="L1189" s="293"/>
      <c r="M1189" s="293"/>
      <c r="N1189" s="293">
        <f>N1188</f>
        <v>12</v>
      </c>
      <c r="O1189" s="293"/>
      <c r="P1189" s="293"/>
      <c r="Q1189" s="293"/>
      <c r="R1189" s="293"/>
      <c r="S1189" s="293"/>
      <c r="T1189" s="293"/>
      <c r="U1189" s="293"/>
      <c r="V1189" s="293"/>
      <c r="W1189" s="293"/>
      <c r="X1189" s="293"/>
      <c r="Y1189" s="402">
        <f>Y1188</f>
        <v>0</v>
      </c>
      <c r="Z1189" s="402">
        <f t="shared" ref="Z1189" si="1792">Z1188</f>
        <v>0</v>
      </c>
      <c r="AA1189" s="402">
        <f t="shared" ref="AA1189" si="1793">AA1188</f>
        <v>0</v>
      </c>
      <c r="AB1189" s="402">
        <f t="shared" ref="AB1189" si="1794">AB1188</f>
        <v>0</v>
      </c>
      <c r="AC1189" s="402">
        <f t="shared" ref="AC1189" si="1795">AC1188</f>
        <v>0</v>
      </c>
      <c r="AD1189" s="402">
        <f t="shared" ref="AD1189" si="1796">AD1188</f>
        <v>0</v>
      </c>
      <c r="AE1189" s="402">
        <f t="shared" ref="AE1189" si="1797">AE1188</f>
        <v>0</v>
      </c>
      <c r="AF1189" s="402">
        <f t="shared" ref="AF1189" si="1798">AF1188</f>
        <v>0</v>
      </c>
      <c r="AG1189" s="402">
        <f t="shared" ref="AG1189" si="1799">AG1188</f>
        <v>0</v>
      </c>
      <c r="AH1189" s="402">
        <f t="shared" ref="AH1189" si="1800">AH1188</f>
        <v>0</v>
      </c>
      <c r="AI1189" s="402">
        <f t="shared" ref="AI1189" si="1801">AI1188</f>
        <v>0</v>
      </c>
      <c r="AJ1189" s="402">
        <f t="shared" ref="AJ1189" si="1802">AJ1188</f>
        <v>0</v>
      </c>
      <c r="AK1189" s="402">
        <f t="shared" ref="AK1189" si="1803">AK1188</f>
        <v>0</v>
      </c>
      <c r="AL1189" s="402">
        <f t="shared" ref="AL1189" si="1804">AL1188</f>
        <v>0</v>
      </c>
      <c r="AM1189" s="304"/>
    </row>
    <row r="1190" spans="1:39" ht="32" customHeight="1" outlineLevel="1">
      <c r="A1190" s="523"/>
      <c r="B1190" s="419"/>
      <c r="C1190" s="289"/>
      <c r="D1190" s="289"/>
      <c r="E1190" s="289"/>
      <c r="F1190" s="289"/>
      <c r="G1190" s="289"/>
      <c r="H1190" s="289"/>
      <c r="I1190" s="289"/>
      <c r="J1190" s="289"/>
      <c r="K1190" s="289"/>
      <c r="L1190" s="289"/>
      <c r="M1190" s="289"/>
      <c r="N1190" s="289"/>
      <c r="O1190" s="289"/>
      <c r="P1190" s="289"/>
      <c r="Q1190" s="289"/>
      <c r="R1190" s="289"/>
      <c r="S1190" s="289"/>
      <c r="T1190" s="289"/>
      <c r="U1190" s="289"/>
      <c r="V1190" s="289"/>
      <c r="W1190" s="289"/>
      <c r="X1190" s="289"/>
      <c r="Y1190" s="403"/>
      <c r="Z1190" s="416"/>
      <c r="AA1190" s="416"/>
      <c r="AB1190" s="416"/>
      <c r="AC1190" s="416"/>
      <c r="AD1190" s="416"/>
      <c r="AE1190" s="416"/>
      <c r="AF1190" s="416"/>
      <c r="AG1190" s="416"/>
      <c r="AH1190" s="416"/>
      <c r="AI1190" s="416"/>
      <c r="AJ1190" s="416"/>
      <c r="AK1190" s="416"/>
      <c r="AL1190" s="416"/>
      <c r="AM1190" s="304"/>
    </row>
    <row r="1191" spans="1:39" ht="15" customHeight="1" outlineLevel="1">
      <c r="A1191" s="523"/>
      <c r="B1191" s="286" t="s">
        <v>481</v>
      </c>
      <c r="C1191" s="289"/>
      <c r="D1191" s="289"/>
      <c r="E1191" s="289"/>
      <c r="F1191" s="289"/>
      <c r="G1191" s="289"/>
      <c r="H1191" s="289"/>
      <c r="I1191" s="289"/>
      <c r="J1191" s="289"/>
      <c r="K1191" s="289"/>
      <c r="L1191" s="289"/>
      <c r="M1191" s="289"/>
      <c r="N1191" s="289"/>
      <c r="O1191" s="289"/>
      <c r="P1191" s="289"/>
      <c r="Q1191" s="289"/>
      <c r="R1191" s="289"/>
      <c r="S1191" s="289"/>
      <c r="T1191" s="289"/>
      <c r="U1191" s="289"/>
      <c r="V1191" s="289"/>
      <c r="W1191" s="289"/>
      <c r="X1191" s="289"/>
      <c r="Y1191" s="403"/>
      <c r="Z1191" s="416"/>
      <c r="AA1191" s="416"/>
      <c r="AB1191" s="416"/>
      <c r="AC1191" s="416"/>
      <c r="AD1191" s="416"/>
      <c r="AE1191" s="416"/>
      <c r="AF1191" s="416"/>
      <c r="AG1191" s="416"/>
      <c r="AH1191" s="416"/>
      <c r="AI1191" s="416"/>
      <c r="AJ1191" s="416"/>
      <c r="AK1191" s="416"/>
      <c r="AL1191" s="416"/>
      <c r="AM1191" s="304"/>
    </row>
    <row r="1192" spans="1:39" ht="15" customHeight="1" outlineLevel="1">
      <c r="A1192" s="523">
        <v>33</v>
      </c>
      <c r="B1192" s="419" t="s">
        <v>117</v>
      </c>
      <c r="C1192" s="289" t="s">
        <v>17</v>
      </c>
      <c r="D1192" s="293"/>
      <c r="E1192" s="293"/>
      <c r="F1192" s="293"/>
      <c r="G1192" s="293"/>
      <c r="H1192" s="293"/>
      <c r="I1192" s="293"/>
      <c r="J1192" s="293"/>
      <c r="K1192" s="293"/>
      <c r="L1192" s="293"/>
      <c r="M1192" s="293"/>
      <c r="N1192" s="293">
        <v>0</v>
      </c>
      <c r="O1192" s="293"/>
      <c r="P1192" s="293"/>
      <c r="Q1192" s="293"/>
      <c r="R1192" s="293"/>
      <c r="S1192" s="293"/>
      <c r="T1192" s="293"/>
      <c r="U1192" s="293"/>
      <c r="V1192" s="293"/>
      <c r="W1192" s="293"/>
      <c r="X1192" s="293"/>
      <c r="Y1192" s="417"/>
      <c r="Z1192" s="406"/>
      <c r="AA1192" s="406"/>
      <c r="AB1192" s="406"/>
      <c r="AC1192" s="406"/>
      <c r="AD1192" s="406"/>
      <c r="AE1192" s="406"/>
      <c r="AF1192" s="406"/>
      <c r="AG1192" s="406"/>
      <c r="AH1192" s="406"/>
      <c r="AI1192" s="406"/>
      <c r="AJ1192" s="406"/>
      <c r="AK1192" s="406"/>
      <c r="AL1192" s="406"/>
      <c r="AM1192" s="294">
        <f>SUM(Y1192:AL1192)</f>
        <v>0</v>
      </c>
    </row>
    <row r="1193" spans="1:39" ht="35.5" customHeight="1" outlineLevel="1">
      <c r="A1193" s="523"/>
      <c r="B1193" s="292" t="s">
        <v>332</v>
      </c>
      <c r="C1193" s="289" t="s">
        <v>155</v>
      </c>
      <c r="D1193" s="293"/>
      <c r="E1193" s="293"/>
      <c r="F1193" s="293"/>
      <c r="G1193" s="293"/>
      <c r="H1193" s="293"/>
      <c r="I1193" s="293"/>
      <c r="J1193" s="293"/>
      <c r="K1193" s="293"/>
      <c r="L1193" s="293"/>
      <c r="M1193" s="293"/>
      <c r="N1193" s="293">
        <f>N1192</f>
        <v>0</v>
      </c>
      <c r="O1193" s="293"/>
      <c r="P1193" s="293"/>
      <c r="Q1193" s="293"/>
      <c r="R1193" s="293"/>
      <c r="S1193" s="293"/>
      <c r="T1193" s="293"/>
      <c r="U1193" s="293"/>
      <c r="V1193" s="293"/>
      <c r="W1193" s="293"/>
      <c r="X1193" s="293"/>
      <c r="Y1193" s="402">
        <f>Y1192</f>
        <v>0</v>
      </c>
      <c r="Z1193" s="402">
        <f t="shared" ref="Z1193" si="1805">Z1192</f>
        <v>0</v>
      </c>
      <c r="AA1193" s="402">
        <f t="shared" ref="AA1193" si="1806">AA1192</f>
        <v>0</v>
      </c>
      <c r="AB1193" s="402">
        <f t="shared" ref="AB1193" si="1807">AB1192</f>
        <v>0</v>
      </c>
      <c r="AC1193" s="402">
        <f t="shared" ref="AC1193" si="1808">AC1192</f>
        <v>0</v>
      </c>
      <c r="AD1193" s="402">
        <f t="shared" ref="AD1193" si="1809">AD1192</f>
        <v>0</v>
      </c>
      <c r="AE1193" s="402">
        <f t="shared" ref="AE1193" si="1810">AE1192</f>
        <v>0</v>
      </c>
      <c r="AF1193" s="402">
        <f t="shared" ref="AF1193" si="1811">AF1192</f>
        <v>0</v>
      </c>
      <c r="AG1193" s="402">
        <f t="shared" ref="AG1193" si="1812">AG1192</f>
        <v>0</v>
      </c>
      <c r="AH1193" s="402">
        <f t="shared" ref="AH1193" si="1813">AH1192</f>
        <v>0</v>
      </c>
      <c r="AI1193" s="402">
        <f t="shared" ref="AI1193" si="1814">AI1192</f>
        <v>0</v>
      </c>
      <c r="AJ1193" s="402">
        <f t="shared" ref="AJ1193" si="1815">AJ1192</f>
        <v>0</v>
      </c>
      <c r="AK1193" s="402">
        <f t="shared" ref="AK1193" si="1816">AK1192</f>
        <v>0</v>
      </c>
      <c r="AL1193" s="402">
        <f t="shared" ref="AL1193" si="1817">AL1192</f>
        <v>0</v>
      </c>
      <c r="AM1193" s="304"/>
    </row>
    <row r="1194" spans="1:39" ht="15" customHeight="1" outlineLevel="1">
      <c r="A1194" s="523"/>
      <c r="B1194" s="419"/>
      <c r="C1194" s="289"/>
      <c r="D1194" s="289"/>
      <c r="E1194" s="289"/>
      <c r="F1194" s="289"/>
      <c r="G1194" s="289"/>
      <c r="H1194" s="289"/>
      <c r="I1194" s="289"/>
      <c r="J1194" s="289"/>
      <c r="K1194" s="289"/>
      <c r="L1194" s="289"/>
      <c r="M1194" s="289"/>
      <c r="N1194" s="289"/>
      <c r="O1194" s="289"/>
      <c r="P1194" s="289"/>
      <c r="Q1194" s="289"/>
      <c r="R1194" s="289"/>
      <c r="S1194" s="289"/>
      <c r="T1194" s="289"/>
      <c r="U1194" s="289"/>
      <c r="V1194" s="289"/>
      <c r="W1194" s="289"/>
      <c r="X1194" s="289"/>
      <c r="Y1194" s="403"/>
      <c r="Z1194" s="416"/>
      <c r="AA1194" s="416"/>
      <c r="AB1194" s="416"/>
      <c r="AC1194" s="416"/>
      <c r="AD1194" s="416"/>
      <c r="AE1194" s="416"/>
      <c r="AF1194" s="416"/>
      <c r="AG1194" s="416"/>
      <c r="AH1194" s="416"/>
      <c r="AI1194" s="416"/>
      <c r="AJ1194" s="416"/>
      <c r="AK1194" s="416"/>
      <c r="AL1194" s="416"/>
      <c r="AM1194" s="304"/>
    </row>
    <row r="1195" spans="1:39" ht="15" customHeight="1" outlineLevel="1">
      <c r="A1195" s="523">
        <v>34</v>
      </c>
      <c r="B1195" s="419" t="s">
        <v>118</v>
      </c>
      <c r="C1195" s="289" t="s">
        <v>17</v>
      </c>
      <c r="D1195" s="293"/>
      <c r="E1195" s="293"/>
      <c r="F1195" s="293"/>
      <c r="G1195" s="293"/>
      <c r="H1195" s="293"/>
      <c r="I1195" s="293"/>
      <c r="J1195" s="293"/>
      <c r="K1195" s="293"/>
      <c r="L1195" s="293"/>
      <c r="M1195" s="293"/>
      <c r="N1195" s="293">
        <v>0</v>
      </c>
      <c r="O1195" s="293"/>
      <c r="P1195" s="293"/>
      <c r="Q1195" s="293"/>
      <c r="R1195" s="293"/>
      <c r="S1195" s="293"/>
      <c r="T1195" s="293"/>
      <c r="U1195" s="293"/>
      <c r="V1195" s="293"/>
      <c r="W1195" s="293"/>
      <c r="X1195" s="293"/>
      <c r="Y1195" s="417"/>
      <c r="Z1195" s="406"/>
      <c r="AA1195" s="406"/>
      <c r="AB1195" s="406"/>
      <c r="AC1195" s="406"/>
      <c r="AD1195" s="406"/>
      <c r="AE1195" s="406"/>
      <c r="AF1195" s="406"/>
      <c r="AG1195" s="406"/>
      <c r="AH1195" s="406"/>
      <c r="AI1195" s="406"/>
      <c r="AJ1195" s="406"/>
      <c r="AK1195" s="406"/>
      <c r="AL1195" s="406"/>
      <c r="AM1195" s="294">
        <f>SUM(Y1195:AL1195)</f>
        <v>0</v>
      </c>
    </row>
    <row r="1196" spans="1:39" ht="39.5" customHeight="1" outlineLevel="1">
      <c r="A1196" s="523"/>
      <c r="B1196" s="292" t="s">
        <v>332</v>
      </c>
      <c r="C1196" s="289" t="s">
        <v>155</v>
      </c>
      <c r="D1196" s="293"/>
      <c r="E1196" s="293"/>
      <c r="F1196" s="293"/>
      <c r="G1196" s="293"/>
      <c r="H1196" s="293"/>
      <c r="I1196" s="293"/>
      <c r="J1196" s="293"/>
      <c r="K1196" s="293"/>
      <c r="L1196" s="293"/>
      <c r="M1196" s="293"/>
      <c r="N1196" s="293">
        <f>N1195</f>
        <v>0</v>
      </c>
      <c r="O1196" s="293"/>
      <c r="P1196" s="293"/>
      <c r="Q1196" s="293"/>
      <c r="R1196" s="293"/>
      <c r="S1196" s="293"/>
      <c r="T1196" s="293"/>
      <c r="U1196" s="293"/>
      <c r="V1196" s="293"/>
      <c r="W1196" s="293"/>
      <c r="X1196" s="293"/>
      <c r="Y1196" s="402">
        <f>Y1195</f>
        <v>0</v>
      </c>
      <c r="Z1196" s="402">
        <f t="shared" ref="Z1196" si="1818">Z1195</f>
        <v>0</v>
      </c>
      <c r="AA1196" s="402">
        <f t="shared" ref="AA1196" si="1819">AA1195</f>
        <v>0</v>
      </c>
      <c r="AB1196" s="402">
        <f t="shared" ref="AB1196" si="1820">AB1195</f>
        <v>0</v>
      </c>
      <c r="AC1196" s="402">
        <f t="shared" ref="AC1196" si="1821">AC1195</f>
        <v>0</v>
      </c>
      <c r="AD1196" s="402">
        <f t="shared" ref="AD1196" si="1822">AD1195</f>
        <v>0</v>
      </c>
      <c r="AE1196" s="402">
        <f t="shared" ref="AE1196" si="1823">AE1195</f>
        <v>0</v>
      </c>
      <c r="AF1196" s="402">
        <f t="shared" ref="AF1196" si="1824">AF1195</f>
        <v>0</v>
      </c>
      <c r="AG1196" s="402">
        <f t="shared" ref="AG1196" si="1825">AG1195</f>
        <v>0</v>
      </c>
      <c r="AH1196" s="402">
        <f t="shared" ref="AH1196" si="1826">AH1195</f>
        <v>0</v>
      </c>
      <c r="AI1196" s="402">
        <f t="shared" ref="AI1196" si="1827">AI1195</f>
        <v>0</v>
      </c>
      <c r="AJ1196" s="402">
        <f t="shared" ref="AJ1196" si="1828">AJ1195</f>
        <v>0</v>
      </c>
      <c r="AK1196" s="402">
        <f t="shared" ref="AK1196" si="1829">AK1195</f>
        <v>0</v>
      </c>
      <c r="AL1196" s="402">
        <f t="shared" ref="AL1196" si="1830">AL1195</f>
        <v>0</v>
      </c>
      <c r="AM1196" s="304"/>
    </row>
    <row r="1197" spans="1:39" ht="15" customHeight="1" outlineLevel="1">
      <c r="A1197" s="523"/>
      <c r="B1197" s="419"/>
      <c r="C1197" s="289"/>
      <c r="D1197" s="289"/>
      <c r="E1197" s="289"/>
      <c r="F1197" s="289"/>
      <c r="G1197" s="289"/>
      <c r="H1197" s="289"/>
      <c r="I1197" s="289"/>
      <c r="J1197" s="289"/>
      <c r="K1197" s="289"/>
      <c r="L1197" s="289"/>
      <c r="M1197" s="289"/>
      <c r="N1197" s="289"/>
      <c r="O1197" s="289"/>
      <c r="P1197" s="289"/>
      <c r="Q1197" s="289"/>
      <c r="R1197" s="289"/>
      <c r="S1197" s="289"/>
      <c r="T1197" s="289"/>
      <c r="U1197" s="289"/>
      <c r="V1197" s="289"/>
      <c r="W1197" s="289"/>
      <c r="X1197" s="289"/>
      <c r="Y1197" s="403"/>
      <c r="Z1197" s="416"/>
      <c r="AA1197" s="416"/>
      <c r="AB1197" s="416"/>
      <c r="AC1197" s="416"/>
      <c r="AD1197" s="416"/>
      <c r="AE1197" s="416"/>
      <c r="AF1197" s="416"/>
      <c r="AG1197" s="416"/>
      <c r="AH1197" s="416"/>
      <c r="AI1197" s="416"/>
      <c r="AJ1197" s="416"/>
      <c r="AK1197" s="416"/>
      <c r="AL1197" s="416"/>
      <c r="AM1197" s="304"/>
    </row>
    <row r="1198" spans="1:39" ht="15" customHeight="1" outlineLevel="1">
      <c r="A1198" s="523">
        <v>35</v>
      </c>
      <c r="B1198" s="419" t="s">
        <v>119</v>
      </c>
      <c r="C1198" s="289" t="s">
        <v>17</v>
      </c>
      <c r="D1198" s="293"/>
      <c r="E1198" s="293"/>
      <c r="F1198" s="293"/>
      <c r="G1198" s="293"/>
      <c r="H1198" s="293"/>
      <c r="I1198" s="293"/>
      <c r="J1198" s="293"/>
      <c r="K1198" s="293"/>
      <c r="L1198" s="293"/>
      <c r="M1198" s="293"/>
      <c r="N1198" s="293">
        <v>0</v>
      </c>
      <c r="O1198" s="293"/>
      <c r="P1198" s="293"/>
      <c r="Q1198" s="293"/>
      <c r="R1198" s="293"/>
      <c r="S1198" s="293"/>
      <c r="T1198" s="293"/>
      <c r="U1198" s="293"/>
      <c r="V1198" s="293"/>
      <c r="W1198" s="293"/>
      <c r="X1198" s="293"/>
      <c r="Y1198" s="417"/>
      <c r="Z1198" s="406"/>
      <c r="AA1198" s="406"/>
      <c r="AB1198" s="406"/>
      <c r="AC1198" s="406"/>
      <c r="AD1198" s="406"/>
      <c r="AE1198" s="406"/>
      <c r="AF1198" s="406"/>
      <c r="AG1198" s="406"/>
      <c r="AH1198" s="406"/>
      <c r="AI1198" s="406"/>
      <c r="AJ1198" s="406"/>
      <c r="AK1198" s="406"/>
      <c r="AL1198" s="406"/>
      <c r="AM1198" s="294">
        <f>SUM(Y1198:AL1198)</f>
        <v>0</v>
      </c>
    </row>
    <row r="1199" spans="1:39" ht="33" customHeight="1" outlineLevel="1">
      <c r="A1199" s="523"/>
      <c r="B1199" s="292" t="s">
        <v>332</v>
      </c>
      <c r="C1199" s="289" t="s">
        <v>155</v>
      </c>
      <c r="D1199" s="293"/>
      <c r="E1199" s="293"/>
      <c r="F1199" s="293"/>
      <c r="G1199" s="293"/>
      <c r="H1199" s="293"/>
      <c r="I1199" s="293"/>
      <c r="J1199" s="293"/>
      <c r="K1199" s="293"/>
      <c r="L1199" s="293"/>
      <c r="M1199" s="293"/>
      <c r="N1199" s="293">
        <f>N1198</f>
        <v>0</v>
      </c>
      <c r="O1199" s="293"/>
      <c r="P1199" s="293"/>
      <c r="Q1199" s="293"/>
      <c r="R1199" s="293"/>
      <c r="S1199" s="293"/>
      <c r="T1199" s="293"/>
      <c r="U1199" s="293"/>
      <c r="V1199" s="293"/>
      <c r="W1199" s="293"/>
      <c r="X1199" s="293"/>
      <c r="Y1199" s="402">
        <f>Y1198</f>
        <v>0</v>
      </c>
      <c r="Z1199" s="402">
        <f t="shared" ref="Z1199" si="1831">Z1198</f>
        <v>0</v>
      </c>
      <c r="AA1199" s="402">
        <f t="shared" ref="AA1199" si="1832">AA1198</f>
        <v>0</v>
      </c>
      <c r="AB1199" s="402">
        <f t="shared" ref="AB1199" si="1833">AB1198</f>
        <v>0</v>
      </c>
      <c r="AC1199" s="402">
        <f t="shared" ref="AC1199" si="1834">AC1198</f>
        <v>0</v>
      </c>
      <c r="AD1199" s="402">
        <f t="shared" ref="AD1199" si="1835">AD1198</f>
        <v>0</v>
      </c>
      <c r="AE1199" s="402">
        <f t="shared" ref="AE1199" si="1836">AE1198</f>
        <v>0</v>
      </c>
      <c r="AF1199" s="402">
        <f t="shared" ref="AF1199" si="1837">AF1198</f>
        <v>0</v>
      </c>
      <c r="AG1199" s="402">
        <f t="shared" ref="AG1199" si="1838">AG1198</f>
        <v>0</v>
      </c>
      <c r="AH1199" s="402">
        <f t="shared" ref="AH1199" si="1839">AH1198</f>
        <v>0</v>
      </c>
      <c r="AI1199" s="402">
        <f t="shared" ref="AI1199" si="1840">AI1198</f>
        <v>0</v>
      </c>
      <c r="AJ1199" s="402">
        <f t="shared" ref="AJ1199" si="1841">AJ1198</f>
        <v>0</v>
      </c>
      <c r="AK1199" s="402">
        <f t="shared" ref="AK1199" si="1842">AK1198</f>
        <v>0</v>
      </c>
      <c r="AL1199" s="402">
        <f t="shared" ref="AL1199" si="1843">AL1198</f>
        <v>0</v>
      </c>
      <c r="AM1199" s="304"/>
    </row>
    <row r="1200" spans="1:39" ht="15" customHeight="1" outlineLevel="1">
      <c r="A1200" s="523"/>
      <c r="B1200" s="422"/>
      <c r="C1200" s="289"/>
      <c r="D1200" s="289"/>
      <c r="E1200" s="289"/>
      <c r="F1200" s="289"/>
      <c r="G1200" s="289"/>
      <c r="H1200" s="289"/>
      <c r="I1200" s="289"/>
      <c r="J1200" s="289"/>
      <c r="K1200" s="289"/>
      <c r="L1200" s="289"/>
      <c r="M1200" s="289"/>
      <c r="N1200" s="289"/>
      <c r="O1200" s="289"/>
      <c r="P1200" s="289"/>
      <c r="Q1200" s="289"/>
      <c r="R1200" s="289"/>
      <c r="S1200" s="289"/>
      <c r="T1200" s="289"/>
      <c r="U1200" s="289"/>
      <c r="V1200" s="289"/>
      <c r="W1200" s="289"/>
      <c r="X1200" s="289"/>
      <c r="Y1200" s="403"/>
      <c r="Z1200" s="416"/>
      <c r="AA1200" s="416"/>
      <c r="AB1200" s="416"/>
      <c r="AC1200" s="416"/>
      <c r="AD1200" s="416"/>
      <c r="AE1200" s="416"/>
      <c r="AF1200" s="416"/>
      <c r="AG1200" s="416"/>
      <c r="AH1200" s="416"/>
      <c r="AI1200" s="416"/>
      <c r="AJ1200" s="416"/>
      <c r="AK1200" s="416"/>
      <c r="AL1200" s="416"/>
      <c r="AM1200" s="304"/>
    </row>
    <row r="1201" spans="1:39" ht="15" customHeight="1" outlineLevel="1">
      <c r="A1201" s="523"/>
      <c r="B1201" s="286" t="s">
        <v>482</v>
      </c>
      <c r="C1201" s="289"/>
      <c r="D1201" s="289"/>
      <c r="E1201" s="289"/>
      <c r="F1201" s="289"/>
      <c r="G1201" s="289"/>
      <c r="H1201" s="289"/>
      <c r="I1201" s="289"/>
      <c r="J1201" s="289"/>
      <c r="K1201" s="289"/>
      <c r="L1201" s="289"/>
      <c r="M1201" s="289"/>
      <c r="N1201" s="289"/>
      <c r="O1201" s="289"/>
      <c r="P1201" s="289"/>
      <c r="Q1201" s="289"/>
      <c r="R1201" s="289"/>
      <c r="S1201" s="289"/>
      <c r="T1201" s="289"/>
      <c r="U1201" s="289"/>
      <c r="V1201" s="289"/>
      <c r="W1201" s="289"/>
      <c r="X1201" s="289"/>
      <c r="Y1201" s="403"/>
      <c r="Z1201" s="416"/>
      <c r="AA1201" s="416"/>
      <c r="AB1201" s="416"/>
      <c r="AC1201" s="416"/>
      <c r="AD1201" s="416"/>
      <c r="AE1201" s="416"/>
      <c r="AF1201" s="416"/>
      <c r="AG1201" s="416"/>
      <c r="AH1201" s="416"/>
      <c r="AI1201" s="416"/>
      <c r="AJ1201" s="416"/>
      <c r="AK1201" s="416"/>
      <c r="AL1201" s="416"/>
      <c r="AM1201" s="304"/>
    </row>
    <row r="1202" spans="1:39" ht="51">
      <c r="A1202" s="523">
        <v>36</v>
      </c>
      <c r="B1202" s="419" t="s">
        <v>120</v>
      </c>
      <c r="C1202" s="289" t="s">
        <v>17</v>
      </c>
      <c r="D1202" s="293"/>
      <c r="E1202" s="293"/>
      <c r="F1202" s="293"/>
      <c r="G1202" s="293"/>
      <c r="H1202" s="293"/>
      <c r="I1202" s="293"/>
      <c r="J1202" s="293"/>
      <c r="K1202" s="293"/>
      <c r="L1202" s="293"/>
      <c r="M1202" s="293"/>
      <c r="N1202" s="293">
        <v>12</v>
      </c>
      <c r="O1202" s="293"/>
      <c r="P1202" s="293"/>
      <c r="Q1202" s="293"/>
      <c r="R1202" s="293"/>
      <c r="S1202" s="293"/>
      <c r="T1202" s="293"/>
      <c r="U1202" s="293"/>
      <c r="V1202" s="293"/>
      <c r="W1202" s="293"/>
      <c r="X1202" s="293"/>
      <c r="Y1202" s="417"/>
      <c r="Z1202" s="406"/>
      <c r="AA1202" s="406"/>
      <c r="AB1202" s="406"/>
      <c r="AC1202" s="406"/>
      <c r="AD1202" s="406"/>
      <c r="AE1202" s="406"/>
      <c r="AF1202" s="406"/>
      <c r="AG1202" s="406"/>
      <c r="AH1202" s="406"/>
      <c r="AI1202" s="406"/>
      <c r="AJ1202" s="406"/>
      <c r="AK1202" s="406"/>
      <c r="AL1202" s="406"/>
      <c r="AM1202" s="294">
        <f>SUM(Y1202:AL1202)</f>
        <v>0</v>
      </c>
    </row>
    <row r="1203" spans="1:39" ht="16">
      <c r="A1203" s="523"/>
      <c r="B1203" s="292" t="s">
        <v>332</v>
      </c>
      <c r="C1203" s="289" t="s">
        <v>155</v>
      </c>
      <c r="D1203" s="293"/>
      <c r="E1203" s="293"/>
      <c r="F1203" s="293"/>
      <c r="G1203" s="293"/>
      <c r="H1203" s="293"/>
      <c r="I1203" s="293"/>
      <c r="J1203" s="293"/>
      <c r="K1203" s="293"/>
      <c r="L1203" s="293"/>
      <c r="M1203" s="293"/>
      <c r="N1203" s="293">
        <f>N1202</f>
        <v>12</v>
      </c>
      <c r="O1203" s="293"/>
      <c r="P1203" s="293"/>
      <c r="Q1203" s="293"/>
      <c r="R1203" s="293"/>
      <c r="S1203" s="293"/>
      <c r="T1203" s="293"/>
      <c r="U1203" s="293"/>
      <c r="V1203" s="293"/>
      <c r="W1203" s="293"/>
      <c r="X1203" s="293"/>
      <c r="Y1203" s="402">
        <f>Y1202</f>
        <v>0</v>
      </c>
      <c r="Z1203" s="402">
        <f t="shared" ref="Z1203" si="1844">Z1202</f>
        <v>0</v>
      </c>
      <c r="AA1203" s="402">
        <f t="shared" ref="AA1203" si="1845">AA1202</f>
        <v>0</v>
      </c>
      <c r="AB1203" s="402">
        <f t="shared" ref="AB1203" si="1846">AB1202</f>
        <v>0</v>
      </c>
      <c r="AC1203" s="402">
        <f t="shared" ref="AC1203" si="1847">AC1202</f>
        <v>0</v>
      </c>
      <c r="AD1203" s="402">
        <f t="shared" ref="AD1203" si="1848">AD1202</f>
        <v>0</v>
      </c>
      <c r="AE1203" s="402">
        <f t="shared" ref="AE1203" si="1849">AE1202</f>
        <v>0</v>
      </c>
      <c r="AF1203" s="402">
        <f t="shared" ref="AF1203" si="1850">AF1202</f>
        <v>0</v>
      </c>
      <c r="AG1203" s="402">
        <f t="shared" ref="AG1203" si="1851">AG1202</f>
        <v>0</v>
      </c>
      <c r="AH1203" s="402">
        <f t="shared" ref="AH1203" si="1852">AH1202</f>
        <v>0</v>
      </c>
      <c r="AI1203" s="402">
        <f t="shared" ref="AI1203" si="1853">AI1202</f>
        <v>0</v>
      </c>
      <c r="AJ1203" s="402">
        <f t="shared" ref="AJ1203" si="1854">AJ1202</f>
        <v>0</v>
      </c>
      <c r="AK1203" s="402">
        <f t="shared" ref="AK1203" si="1855">AK1202</f>
        <v>0</v>
      </c>
      <c r="AL1203" s="402">
        <f t="shared" ref="AL1203" si="1856">AL1202</f>
        <v>0</v>
      </c>
      <c r="AM1203" s="304"/>
    </row>
    <row r="1204" spans="1:39" ht="16">
      <c r="A1204" s="523"/>
      <c r="B1204" s="419"/>
      <c r="C1204" s="289"/>
      <c r="D1204" s="289"/>
      <c r="E1204" s="289"/>
      <c r="F1204" s="289"/>
      <c r="G1204" s="289"/>
      <c r="H1204" s="289"/>
      <c r="I1204" s="289"/>
      <c r="J1204" s="289"/>
      <c r="K1204" s="289"/>
      <c r="L1204" s="289"/>
      <c r="M1204" s="289"/>
      <c r="N1204" s="289"/>
      <c r="O1204" s="289"/>
      <c r="P1204" s="289"/>
      <c r="Q1204" s="289"/>
      <c r="R1204" s="289"/>
      <c r="S1204" s="289"/>
      <c r="T1204" s="289"/>
      <c r="U1204" s="289"/>
      <c r="V1204" s="289"/>
      <c r="W1204" s="289"/>
      <c r="X1204" s="289"/>
      <c r="Y1204" s="403"/>
      <c r="Z1204" s="416"/>
      <c r="AA1204" s="416"/>
      <c r="AB1204" s="416"/>
      <c r="AC1204" s="416"/>
      <c r="AD1204" s="416"/>
      <c r="AE1204" s="416"/>
      <c r="AF1204" s="416"/>
      <c r="AG1204" s="416"/>
      <c r="AH1204" s="416"/>
      <c r="AI1204" s="416"/>
      <c r="AJ1204" s="416"/>
      <c r="AK1204" s="416"/>
      <c r="AL1204" s="416"/>
      <c r="AM1204" s="304"/>
    </row>
    <row r="1205" spans="1:39" ht="17">
      <c r="A1205" s="523">
        <v>37</v>
      </c>
      <c r="B1205" s="419" t="s">
        <v>121</v>
      </c>
      <c r="C1205" s="289" t="s">
        <v>17</v>
      </c>
      <c r="D1205" s="293"/>
      <c r="E1205" s="293"/>
      <c r="F1205" s="293"/>
      <c r="G1205" s="293"/>
      <c r="H1205" s="293"/>
      <c r="I1205" s="293"/>
      <c r="J1205" s="293"/>
      <c r="K1205" s="293"/>
      <c r="L1205" s="293"/>
      <c r="M1205" s="293"/>
      <c r="N1205" s="293">
        <v>12</v>
      </c>
      <c r="O1205" s="293"/>
      <c r="P1205" s="293"/>
      <c r="Q1205" s="293"/>
      <c r="R1205" s="293"/>
      <c r="S1205" s="293"/>
      <c r="T1205" s="293"/>
      <c r="U1205" s="293"/>
      <c r="V1205" s="293"/>
      <c r="W1205" s="293"/>
      <c r="X1205" s="293"/>
      <c r="Y1205" s="417"/>
      <c r="Z1205" s="406"/>
      <c r="AA1205" s="406"/>
      <c r="AB1205" s="406"/>
      <c r="AC1205" s="406"/>
      <c r="AD1205" s="406"/>
      <c r="AE1205" s="406"/>
      <c r="AF1205" s="406"/>
      <c r="AG1205" s="406"/>
      <c r="AH1205" s="406"/>
      <c r="AI1205" s="406"/>
      <c r="AJ1205" s="406"/>
      <c r="AK1205" s="406"/>
      <c r="AL1205" s="406"/>
      <c r="AM1205" s="294">
        <f>SUM(Y1205:AL1205)</f>
        <v>0</v>
      </c>
    </row>
    <row r="1206" spans="1:39" ht="16">
      <c r="A1206" s="523"/>
      <c r="B1206" s="292" t="s">
        <v>332</v>
      </c>
      <c r="C1206" s="289" t="s">
        <v>155</v>
      </c>
      <c r="D1206" s="293"/>
      <c r="E1206" s="293"/>
      <c r="F1206" s="293"/>
      <c r="G1206" s="293"/>
      <c r="H1206" s="293"/>
      <c r="I1206" s="293"/>
      <c r="J1206" s="293"/>
      <c r="K1206" s="293"/>
      <c r="L1206" s="293"/>
      <c r="M1206" s="293"/>
      <c r="N1206" s="293">
        <f>N1205</f>
        <v>12</v>
      </c>
      <c r="O1206" s="293"/>
      <c r="P1206" s="293"/>
      <c r="Q1206" s="293"/>
      <c r="R1206" s="293"/>
      <c r="S1206" s="293"/>
      <c r="T1206" s="293"/>
      <c r="U1206" s="293"/>
      <c r="V1206" s="293"/>
      <c r="W1206" s="293"/>
      <c r="X1206" s="293"/>
      <c r="Y1206" s="402">
        <f>Y1205</f>
        <v>0</v>
      </c>
      <c r="Z1206" s="402">
        <f t="shared" ref="Z1206" si="1857">Z1205</f>
        <v>0</v>
      </c>
      <c r="AA1206" s="402">
        <f t="shared" ref="AA1206" si="1858">AA1205</f>
        <v>0</v>
      </c>
      <c r="AB1206" s="402">
        <f t="shared" ref="AB1206" si="1859">AB1205</f>
        <v>0</v>
      </c>
      <c r="AC1206" s="402">
        <f t="shared" ref="AC1206" si="1860">AC1205</f>
        <v>0</v>
      </c>
      <c r="AD1206" s="402">
        <f t="shared" ref="AD1206" si="1861">AD1205</f>
        <v>0</v>
      </c>
      <c r="AE1206" s="402">
        <f t="shared" ref="AE1206" si="1862">AE1205</f>
        <v>0</v>
      </c>
      <c r="AF1206" s="402">
        <f t="shared" ref="AF1206" si="1863">AF1205</f>
        <v>0</v>
      </c>
      <c r="AG1206" s="402">
        <f t="shared" ref="AG1206" si="1864">AG1205</f>
        <v>0</v>
      </c>
      <c r="AH1206" s="402">
        <f t="shared" ref="AH1206" si="1865">AH1205</f>
        <v>0</v>
      </c>
      <c r="AI1206" s="402">
        <f t="shared" ref="AI1206" si="1866">AI1205</f>
        <v>0</v>
      </c>
      <c r="AJ1206" s="402">
        <f t="shared" ref="AJ1206" si="1867">AJ1205</f>
        <v>0</v>
      </c>
      <c r="AK1206" s="402">
        <f t="shared" ref="AK1206" si="1868">AK1205</f>
        <v>0</v>
      </c>
      <c r="AL1206" s="402">
        <f t="shared" ref="AL1206" si="1869">AL1205</f>
        <v>0</v>
      </c>
      <c r="AM1206" s="304"/>
    </row>
    <row r="1207" spans="1:39" ht="16">
      <c r="A1207" s="523"/>
      <c r="B1207" s="419"/>
      <c r="C1207" s="289"/>
      <c r="D1207" s="289"/>
      <c r="E1207" s="289"/>
      <c r="F1207" s="289"/>
      <c r="G1207" s="289"/>
      <c r="H1207" s="289"/>
      <c r="I1207" s="289"/>
      <c r="J1207" s="289"/>
      <c r="K1207" s="289"/>
      <c r="L1207" s="289"/>
      <c r="M1207" s="289"/>
      <c r="N1207" s="289"/>
      <c r="O1207" s="289"/>
      <c r="P1207" s="289"/>
      <c r="Q1207" s="289"/>
      <c r="R1207" s="289"/>
      <c r="S1207" s="289"/>
      <c r="T1207" s="289"/>
      <c r="U1207" s="289"/>
      <c r="V1207" s="289"/>
      <c r="W1207" s="289"/>
      <c r="X1207" s="289"/>
      <c r="Y1207" s="403"/>
      <c r="Z1207" s="416"/>
      <c r="AA1207" s="416"/>
      <c r="AB1207" s="416"/>
      <c r="AC1207" s="416"/>
      <c r="AD1207" s="416"/>
      <c r="AE1207" s="416"/>
      <c r="AF1207" s="416"/>
      <c r="AG1207" s="416"/>
      <c r="AH1207" s="416"/>
      <c r="AI1207" s="416"/>
      <c r="AJ1207" s="416"/>
      <c r="AK1207" s="416"/>
      <c r="AL1207" s="416"/>
      <c r="AM1207" s="304"/>
    </row>
    <row r="1208" spans="1:39" ht="17">
      <c r="A1208" s="523">
        <v>38</v>
      </c>
      <c r="B1208" s="419" t="s">
        <v>122</v>
      </c>
      <c r="C1208" s="289" t="s">
        <v>17</v>
      </c>
      <c r="D1208" s="293"/>
      <c r="E1208" s="293"/>
      <c r="F1208" s="293"/>
      <c r="G1208" s="293"/>
      <c r="H1208" s="293"/>
      <c r="I1208" s="293"/>
      <c r="J1208" s="293"/>
      <c r="K1208" s="293"/>
      <c r="L1208" s="293"/>
      <c r="M1208" s="293"/>
      <c r="N1208" s="293">
        <v>12</v>
      </c>
      <c r="O1208" s="293"/>
      <c r="P1208" s="293"/>
      <c r="Q1208" s="293"/>
      <c r="R1208" s="293"/>
      <c r="S1208" s="293"/>
      <c r="T1208" s="293"/>
      <c r="U1208" s="293"/>
      <c r="V1208" s="293"/>
      <c r="W1208" s="293"/>
      <c r="X1208" s="293"/>
      <c r="Y1208" s="417"/>
      <c r="Z1208" s="406"/>
      <c r="AA1208" s="406"/>
      <c r="AB1208" s="406"/>
      <c r="AC1208" s="406"/>
      <c r="AD1208" s="406"/>
      <c r="AE1208" s="406"/>
      <c r="AF1208" s="406"/>
      <c r="AG1208" s="406"/>
      <c r="AH1208" s="406"/>
      <c r="AI1208" s="406"/>
      <c r="AJ1208" s="406"/>
      <c r="AK1208" s="406"/>
      <c r="AL1208" s="406"/>
      <c r="AM1208" s="294">
        <f>SUM(Y1208:AL1208)</f>
        <v>0</v>
      </c>
    </row>
    <row r="1209" spans="1:39" ht="16">
      <c r="A1209" s="523"/>
      <c r="B1209" s="292" t="s">
        <v>332</v>
      </c>
      <c r="C1209" s="289" t="s">
        <v>155</v>
      </c>
      <c r="D1209" s="293"/>
      <c r="E1209" s="293"/>
      <c r="F1209" s="293"/>
      <c r="G1209" s="293"/>
      <c r="H1209" s="293"/>
      <c r="I1209" s="293"/>
      <c r="J1209" s="293"/>
      <c r="K1209" s="293"/>
      <c r="L1209" s="293"/>
      <c r="M1209" s="293"/>
      <c r="N1209" s="293">
        <f>N1208</f>
        <v>12</v>
      </c>
      <c r="O1209" s="293"/>
      <c r="P1209" s="293"/>
      <c r="Q1209" s="293"/>
      <c r="R1209" s="293"/>
      <c r="S1209" s="293"/>
      <c r="T1209" s="293"/>
      <c r="U1209" s="293"/>
      <c r="V1209" s="293"/>
      <c r="W1209" s="293"/>
      <c r="X1209" s="293"/>
      <c r="Y1209" s="402">
        <f>Y1208</f>
        <v>0</v>
      </c>
      <c r="Z1209" s="402">
        <f t="shared" ref="Z1209" si="1870">Z1208</f>
        <v>0</v>
      </c>
      <c r="AA1209" s="402">
        <f t="shared" ref="AA1209" si="1871">AA1208</f>
        <v>0</v>
      </c>
      <c r="AB1209" s="402">
        <f t="shared" ref="AB1209" si="1872">AB1208</f>
        <v>0</v>
      </c>
      <c r="AC1209" s="402">
        <f t="shared" ref="AC1209" si="1873">AC1208</f>
        <v>0</v>
      </c>
      <c r="AD1209" s="402">
        <f t="shared" ref="AD1209" si="1874">AD1208</f>
        <v>0</v>
      </c>
      <c r="AE1209" s="402">
        <f t="shared" ref="AE1209" si="1875">AE1208</f>
        <v>0</v>
      </c>
      <c r="AF1209" s="402">
        <f t="shared" ref="AF1209" si="1876">AF1208</f>
        <v>0</v>
      </c>
      <c r="AG1209" s="402">
        <f t="shared" ref="AG1209" si="1877">AG1208</f>
        <v>0</v>
      </c>
      <c r="AH1209" s="402">
        <f t="shared" ref="AH1209" si="1878">AH1208</f>
        <v>0</v>
      </c>
      <c r="AI1209" s="402">
        <f t="shared" ref="AI1209" si="1879">AI1208</f>
        <v>0</v>
      </c>
      <c r="AJ1209" s="402">
        <f t="shared" ref="AJ1209" si="1880">AJ1208</f>
        <v>0</v>
      </c>
      <c r="AK1209" s="402">
        <f t="shared" ref="AK1209" si="1881">AK1208</f>
        <v>0</v>
      </c>
      <c r="AL1209" s="402">
        <f t="shared" ref="AL1209" si="1882">AL1208</f>
        <v>0</v>
      </c>
      <c r="AM1209" s="304"/>
    </row>
    <row r="1210" spans="1:39" ht="16">
      <c r="A1210" s="523"/>
      <c r="B1210" s="419"/>
      <c r="C1210" s="289"/>
      <c r="D1210" s="289"/>
      <c r="E1210" s="289"/>
      <c r="F1210" s="289"/>
      <c r="G1210" s="289"/>
      <c r="H1210" s="289"/>
      <c r="I1210" s="289"/>
      <c r="J1210" s="289"/>
      <c r="K1210" s="289"/>
      <c r="L1210" s="289"/>
      <c r="M1210" s="289"/>
      <c r="N1210" s="289"/>
      <c r="O1210" s="289"/>
      <c r="P1210" s="289"/>
      <c r="Q1210" s="289"/>
      <c r="R1210" s="289"/>
      <c r="S1210" s="289"/>
      <c r="T1210" s="289"/>
      <c r="U1210" s="289"/>
      <c r="V1210" s="289"/>
      <c r="W1210" s="289"/>
      <c r="X1210" s="289"/>
      <c r="Y1210" s="403"/>
      <c r="Z1210" s="416"/>
      <c r="AA1210" s="416"/>
      <c r="AB1210" s="416"/>
      <c r="AC1210" s="416"/>
      <c r="AD1210" s="416"/>
      <c r="AE1210" s="416"/>
      <c r="AF1210" s="416"/>
      <c r="AG1210" s="416"/>
      <c r="AH1210" s="416"/>
      <c r="AI1210" s="416"/>
      <c r="AJ1210" s="416"/>
      <c r="AK1210" s="416"/>
      <c r="AL1210" s="416"/>
      <c r="AM1210" s="304"/>
    </row>
    <row r="1211" spans="1:39" ht="34">
      <c r="A1211" s="523">
        <v>39</v>
      </c>
      <c r="B1211" s="419" t="s">
        <v>123</v>
      </c>
      <c r="C1211" s="289" t="s">
        <v>17</v>
      </c>
      <c r="D1211" s="293"/>
      <c r="E1211" s="293"/>
      <c r="F1211" s="293"/>
      <c r="G1211" s="293"/>
      <c r="H1211" s="293"/>
      <c r="I1211" s="293"/>
      <c r="J1211" s="293"/>
      <c r="K1211" s="293"/>
      <c r="L1211" s="293"/>
      <c r="M1211" s="293"/>
      <c r="N1211" s="293">
        <v>12</v>
      </c>
      <c r="O1211" s="293"/>
      <c r="P1211" s="293"/>
      <c r="Q1211" s="293"/>
      <c r="R1211" s="293"/>
      <c r="S1211" s="293"/>
      <c r="T1211" s="293"/>
      <c r="U1211" s="293"/>
      <c r="V1211" s="293"/>
      <c r="W1211" s="293"/>
      <c r="X1211" s="293"/>
      <c r="Y1211" s="417"/>
      <c r="Z1211" s="406"/>
      <c r="AA1211" s="406"/>
      <c r="AB1211" s="406"/>
      <c r="AC1211" s="406"/>
      <c r="AD1211" s="406"/>
      <c r="AE1211" s="406"/>
      <c r="AF1211" s="406"/>
      <c r="AG1211" s="406"/>
      <c r="AH1211" s="406"/>
      <c r="AI1211" s="406"/>
      <c r="AJ1211" s="406"/>
      <c r="AK1211" s="406"/>
      <c r="AL1211" s="406"/>
      <c r="AM1211" s="294">
        <f>SUM(Y1211:AL1211)</f>
        <v>0</v>
      </c>
    </row>
    <row r="1212" spans="1:39" ht="16">
      <c r="A1212" s="523"/>
      <c r="B1212" s="292" t="s">
        <v>332</v>
      </c>
      <c r="C1212" s="289" t="s">
        <v>155</v>
      </c>
      <c r="D1212" s="293"/>
      <c r="E1212" s="293"/>
      <c r="F1212" s="293"/>
      <c r="G1212" s="293"/>
      <c r="H1212" s="293"/>
      <c r="I1212" s="293"/>
      <c r="J1212" s="293"/>
      <c r="K1212" s="293"/>
      <c r="L1212" s="293"/>
      <c r="M1212" s="293"/>
      <c r="N1212" s="293">
        <f>N1211</f>
        <v>12</v>
      </c>
      <c r="O1212" s="293"/>
      <c r="P1212" s="293"/>
      <c r="Q1212" s="293"/>
      <c r="R1212" s="293"/>
      <c r="S1212" s="293"/>
      <c r="T1212" s="293"/>
      <c r="U1212" s="293"/>
      <c r="V1212" s="293"/>
      <c r="W1212" s="293"/>
      <c r="X1212" s="293"/>
      <c r="Y1212" s="402">
        <f>Y1211</f>
        <v>0</v>
      </c>
      <c r="Z1212" s="402">
        <f t="shared" ref="Z1212" si="1883">Z1211</f>
        <v>0</v>
      </c>
      <c r="AA1212" s="402">
        <f t="shared" ref="AA1212" si="1884">AA1211</f>
        <v>0</v>
      </c>
      <c r="AB1212" s="402">
        <f t="shared" ref="AB1212" si="1885">AB1211</f>
        <v>0</v>
      </c>
      <c r="AC1212" s="402">
        <f t="shared" ref="AC1212" si="1886">AC1211</f>
        <v>0</v>
      </c>
      <c r="AD1212" s="402">
        <f t="shared" ref="AD1212" si="1887">AD1211</f>
        <v>0</v>
      </c>
      <c r="AE1212" s="402">
        <f t="shared" ref="AE1212" si="1888">AE1211</f>
        <v>0</v>
      </c>
      <c r="AF1212" s="402">
        <f t="shared" ref="AF1212" si="1889">AF1211</f>
        <v>0</v>
      </c>
      <c r="AG1212" s="402">
        <f t="shared" ref="AG1212" si="1890">AG1211</f>
        <v>0</v>
      </c>
      <c r="AH1212" s="402">
        <f t="shared" ref="AH1212" si="1891">AH1211</f>
        <v>0</v>
      </c>
      <c r="AI1212" s="402">
        <f t="shared" ref="AI1212" si="1892">AI1211</f>
        <v>0</v>
      </c>
      <c r="AJ1212" s="402">
        <f t="shared" ref="AJ1212" si="1893">AJ1211</f>
        <v>0</v>
      </c>
      <c r="AK1212" s="402">
        <f t="shared" ref="AK1212" si="1894">AK1211</f>
        <v>0</v>
      </c>
      <c r="AL1212" s="402">
        <f t="shared" ref="AL1212" si="1895">AL1211</f>
        <v>0</v>
      </c>
      <c r="AM1212" s="304"/>
    </row>
    <row r="1213" spans="1:39" ht="16">
      <c r="A1213" s="523"/>
      <c r="B1213" s="419"/>
      <c r="C1213" s="289"/>
      <c r="D1213" s="289"/>
      <c r="E1213" s="289"/>
      <c r="F1213" s="289"/>
      <c r="G1213" s="289"/>
      <c r="H1213" s="289"/>
      <c r="I1213" s="289"/>
      <c r="J1213" s="289"/>
      <c r="K1213" s="289"/>
      <c r="L1213" s="289"/>
      <c r="M1213" s="289"/>
      <c r="N1213" s="289"/>
      <c r="O1213" s="289"/>
      <c r="P1213" s="289"/>
      <c r="Q1213" s="289"/>
      <c r="R1213" s="289"/>
      <c r="S1213" s="289"/>
      <c r="T1213" s="289"/>
      <c r="U1213" s="289"/>
      <c r="V1213" s="289"/>
      <c r="W1213" s="289"/>
      <c r="X1213" s="289"/>
      <c r="Y1213" s="403"/>
      <c r="Z1213" s="416"/>
      <c r="AA1213" s="416"/>
      <c r="AB1213" s="416"/>
      <c r="AC1213" s="416"/>
      <c r="AD1213" s="416"/>
      <c r="AE1213" s="416"/>
      <c r="AF1213" s="416"/>
      <c r="AG1213" s="416"/>
      <c r="AH1213" s="416"/>
      <c r="AI1213" s="416"/>
      <c r="AJ1213" s="416"/>
      <c r="AK1213" s="416"/>
      <c r="AL1213" s="416"/>
      <c r="AM1213" s="304"/>
    </row>
    <row r="1214" spans="1:39" ht="34">
      <c r="A1214" s="523">
        <v>40</v>
      </c>
      <c r="B1214" s="419" t="s">
        <v>124</v>
      </c>
      <c r="C1214" s="289" t="s">
        <v>17</v>
      </c>
      <c r="D1214" s="293"/>
      <c r="E1214" s="293"/>
      <c r="F1214" s="293"/>
      <c r="G1214" s="293"/>
      <c r="H1214" s="293"/>
      <c r="I1214" s="293"/>
      <c r="J1214" s="293"/>
      <c r="K1214" s="293"/>
      <c r="L1214" s="293"/>
      <c r="M1214" s="293"/>
      <c r="N1214" s="293">
        <v>12</v>
      </c>
      <c r="O1214" s="293"/>
      <c r="P1214" s="293"/>
      <c r="Q1214" s="293"/>
      <c r="R1214" s="293"/>
      <c r="S1214" s="293"/>
      <c r="T1214" s="293"/>
      <c r="U1214" s="293"/>
      <c r="V1214" s="293"/>
      <c r="W1214" s="293"/>
      <c r="X1214" s="293"/>
      <c r="Y1214" s="417"/>
      <c r="Z1214" s="406"/>
      <c r="AA1214" s="406"/>
      <c r="AB1214" s="406"/>
      <c r="AC1214" s="406"/>
      <c r="AD1214" s="406"/>
      <c r="AE1214" s="406"/>
      <c r="AF1214" s="406"/>
      <c r="AG1214" s="406"/>
      <c r="AH1214" s="406"/>
      <c r="AI1214" s="406"/>
      <c r="AJ1214" s="406"/>
      <c r="AK1214" s="406"/>
      <c r="AL1214" s="406"/>
      <c r="AM1214" s="294">
        <f>SUM(Y1214:AL1214)</f>
        <v>0</v>
      </c>
    </row>
    <row r="1215" spans="1:39" ht="16">
      <c r="A1215" s="523"/>
      <c r="B1215" s="292" t="s">
        <v>332</v>
      </c>
      <c r="C1215" s="289" t="s">
        <v>155</v>
      </c>
      <c r="D1215" s="293"/>
      <c r="E1215" s="293"/>
      <c r="F1215" s="293"/>
      <c r="G1215" s="293"/>
      <c r="H1215" s="293"/>
      <c r="I1215" s="293"/>
      <c r="J1215" s="293"/>
      <c r="K1215" s="293"/>
      <c r="L1215" s="293"/>
      <c r="M1215" s="293"/>
      <c r="N1215" s="293">
        <f>N1214</f>
        <v>12</v>
      </c>
      <c r="O1215" s="293"/>
      <c r="P1215" s="293"/>
      <c r="Q1215" s="293"/>
      <c r="R1215" s="293"/>
      <c r="S1215" s="293"/>
      <c r="T1215" s="293"/>
      <c r="U1215" s="293"/>
      <c r="V1215" s="293"/>
      <c r="W1215" s="293"/>
      <c r="X1215" s="293"/>
      <c r="Y1215" s="402">
        <f>Y1214</f>
        <v>0</v>
      </c>
      <c r="Z1215" s="402">
        <f t="shared" ref="Z1215" si="1896">Z1214</f>
        <v>0</v>
      </c>
      <c r="AA1215" s="402">
        <f t="shared" ref="AA1215" si="1897">AA1214</f>
        <v>0</v>
      </c>
      <c r="AB1215" s="402">
        <f t="shared" ref="AB1215" si="1898">AB1214</f>
        <v>0</v>
      </c>
      <c r="AC1215" s="402">
        <f t="shared" ref="AC1215" si="1899">AC1214</f>
        <v>0</v>
      </c>
      <c r="AD1215" s="402">
        <f t="shared" ref="AD1215" si="1900">AD1214</f>
        <v>0</v>
      </c>
      <c r="AE1215" s="402">
        <f t="shared" ref="AE1215" si="1901">AE1214</f>
        <v>0</v>
      </c>
      <c r="AF1215" s="402">
        <f t="shared" ref="AF1215" si="1902">AF1214</f>
        <v>0</v>
      </c>
      <c r="AG1215" s="402">
        <f t="shared" ref="AG1215" si="1903">AG1214</f>
        <v>0</v>
      </c>
      <c r="AH1215" s="402">
        <f t="shared" ref="AH1215" si="1904">AH1214</f>
        <v>0</v>
      </c>
      <c r="AI1215" s="402">
        <f t="shared" ref="AI1215" si="1905">AI1214</f>
        <v>0</v>
      </c>
      <c r="AJ1215" s="402">
        <f t="shared" ref="AJ1215" si="1906">AJ1214</f>
        <v>0</v>
      </c>
      <c r="AK1215" s="402">
        <f t="shared" ref="AK1215" si="1907">AK1214</f>
        <v>0</v>
      </c>
      <c r="AL1215" s="402">
        <f t="shared" ref="AL1215" si="1908">AL1214</f>
        <v>0</v>
      </c>
      <c r="AM1215" s="304"/>
    </row>
    <row r="1216" spans="1:39" ht="16">
      <c r="A1216" s="523"/>
      <c r="B1216" s="419"/>
      <c r="C1216" s="289"/>
      <c r="D1216" s="289"/>
      <c r="E1216" s="289"/>
      <c r="F1216" s="289"/>
      <c r="G1216" s="289"/>
      <c r="H1216" s="289"/>
      <c r="I1216" s="289"/>
      <c r="J1216" s="289"/>
      <c r="K1216" s="289"/>
      <c r="L1216" s="289"/>
      <c r="M1216" s="289"/>
      <c r="N1216" s="289"/>
      <c r="O1216" s="289"/>
      <c r="P1216" s="289"/>
      <c r="Q1216" s="289"/>
      <c r="R1216" s="289"/>
      <c r="S1216" s="289"/>
      <c r="T1216" s="289"/>
      <c r="U1216" s="289"/>
      <c r="V1216" s="289"/>
      <c r="W1216" s="289"/>
      <c r="X1216" s="289"/>
      <c r="Y1216" s="403"/>
      <c r="Z1216" s="416"/>
      <c r="AA1216" s="416"/>
      <c r="AB1216" s="416"/>
      <c r="AC1216" s="416"/>
      <c r="AD1216" s="416"/>
      <c r="AE1216" s="416"/>
      <c r="AF1216" s="416"/>
      <c r="AG1216" s="416"/>
      <c r="AH1216" s="416"/>
      <c r="AI1216" s="416"/>
      <c r="AJ1216" s="416"/>
      <c r="AK1216" s="416"/>
      <c r="AL1216" s="416"/>
      <c r="AM1216" s="304"/>
    </row>
    <row r="1217" spans="1:39" ht="34">
      <c r="A1217" s="523">
        <v>41</v>
      </c>
      <c r="B1217" s="419" t="s">
        <v>125</v>
      </c>
      <c r="C1217" s="289" t="s">
        <v>17</v>
      </c>
      <c r="D1217" s="293"/>
      <c r="E1217" s="293"/>
      <c r="F1217" s="293"/>
      <c r="G1217" s="293"/>
      <c r="H1217" s="293"/>
      <c r="I1217" s="293"/>
      <c r="J1217" s="293"/>
      <c r="K1217" s="293"/>
      <c r="L1217" s="293"/>
      <c r="M1217" s="293"/>
      <c r="N1217" s="293">
        <v>12</v>
      </c>
      <c r="O1217" s="293"/>
      <c r="P1217" s="293"/>
      <c r="Q1217" s="293"/>
      <c r="R1217" s="293"/>
      <c r="S1217" s="293"/>
      <c r="T1217" s="293"/>
      <c r="U1217" s="293"/>
      <c r="V1217" s="293"/>
      <c r="W1217" s="293"/>
      <c r="X1217" s="293"/>
      <c r="Y1217" s="417"/>
      <c r="Z1217" s="406"/>
      <c r="AA1217" s="406"/>
      <c r="AB1217" s="406"/>
      <c r="AC1217" s="406"/>
      <c r="AD1217" s="406"/>
      <c r="AE1217" s="406"/>
      <c r="AF1217" s="406"/>
      <c r="AG1217" s="406"/>
      <c r="AH1217" s="406"/>
      <c r="AI1217" s="406"/>
      <c r="AJ1217" s="406"/>
      <c r="AK1217" s="406"/>
      <c r="AL1217" s="406"/>
      <c r="AM1217" s="294">
        <f>SUM(Y1217:AL1217)</f>
        <v>0</v>
      </c>
    </row>
    <row r="1218" spans="1:39" ht="16">
      <c r="A1218" s="523"/>
      <c r="B1218" s="292" t="s">
        <v>332</v>
      </c>
      <c r="C1218" s="289" t="s">
        <v>155</v>
      </c>
      <c r="D1218" s="293"/>
      <c r="E1218" s="293"/>
      <c r="F1218" s="293"/>
      <c r="G1218" s="293"/>
      <c r="H1218" s="293"/>
      <c r="I1218" s="293"/>
      <c r="J1218" s="293"/>
      <c r="K1218" s="293"/>
      <c r="L1218" s="293"/>
      <c r="M1218" s="293"/>
      <c r="N1218" s="293">
        <f>N1217</f>
        <v>12</v>
      </c>
      <c r="O1218" s="293"/>
      <c r="P1218" s="293"/>
      <c r="Q1218" s="293"/>
      <c r="R1218" s="293"/>
      <c r="S1218" s="293"/>
      <c r="T1218" s="293"/>
      <c r="U1218" s="293"/>
      <c r="V1218" s="293"/>
      <c r="W1218" s="293"/>
      <c r="X1218" s="293"/>
      <c r="Y1218" s="402">
        <f>Y1217</f>
        <v>0</v>
      </c>
      <c r="Z1218" s="402">
        <f t="shared" ref="Z1218" si="1909">Z1217</f>
        <v>0</v>
      </c>
      <c r="AA1218" s="402">
        <f t="shared" ref="AA1218" si="1910">AA1217</f>
        <v>0</v>
      </c>
      <c r="AB1218" s="402">
        <f t="shared" ref="AB1218" si="1911">AB1217</f>
        <v>0</v>
      </c>
      <c r="AC1218" s="402">
        <f t="shared" ref="AC1218" si="1912">AC1217</f>
        <v>0</v>
      </c>
      <c r="AD1218" s="402">
        <f t="shared" ref="AD1218" si="1913">AD1217</f>
        <v>0</v>
      </c>
      <c r="AE1218" s="402">
        <f t="shared" ref="AE1218" si="1914">AE1217</f>
        <v>0</v>
      </c>
      <c r="AF1218" s="402">
        <f t="shared" ref="AF1218" si="1915">AF1217</f>
        <v>0</v>
      </c>
      <c r="AG1218" s="402">
        <f t="shared" ref="AG1218" si="1916">AG1217</f>
        <v>0</v>
      </c>
      <c r="AH1218" s="402">
        <f t="shared" ref="AH1218" si="1917">AH1217</f>
        <v>0</v>
      </c>
      <c r="AI1218" s="402">
        <f t="shared" ref="AI1218" si="1918">AI1217</f>
        <v>0</v>
      </c>
      <c r="AJ1218" s="402">
        <f t="shared" ref="AJ1218" si="1919">AJ1217</f>
        <v>0</v>
      </c>
      <c r="AK1218" s="402">
        <f t="shared" ref="AK1218" si="1920">AK1217</f>
        <v>0</v>
      </c>
      <c r="AL1218" s="402">
        <f t="shared" ref="AL1218" si="1921">AL1217</f>
        <v>0</v>
      </c>
      <c r="AM1218" s="304"/>
    </row>
    <row r="1219" spans="1:39" ht="16">
      <c r="A1219" s="523"/>
      <c r="B1219" s="419"/>
      <c r="C1219" s="289"/>
      <c r="D1219" s="289"/>
      <c r="E1219" s="289"/>
      <c r="F1219" s="289"/>
      <c r="G1219" s="289"/>
      <c r="H1219" s="289"/>
      <c r="I1219" s="289"/>
      <c r="J1219" s="289"/>
      <c r="K1219" s="289"/>
      <c r="L1219" s="289"/>
      <c r="M1219" s="289"/>
      <c r="N1219" s="289"/>
      <c r="O1219" s="289"/>
      <c r="P1219" s="289"/>
      <c r="Q1219" s="289"/>
      <c r="R1219" s="289"/>
      <c r="S1219" s="289"/>
      <c r="T1219" s="289"/>
      <c r="U1219" s="289"/>
      <c r="V1219" s="289"/>
      <c r="W1219" s="289"/>
      <c r="X1219" s="289"/>
      <c r="Y1219" s="403"/>
      <c r="Z1219" s="416"/>
      <c r="AA1219" s="416"/>
      <c r="AB1219" s="416"/>
      <c r="AC1219" s="416"/>
      <c r="AD1219" s="416"/>
      <c r="AE1219" s="416"/>
      <c r="AF1219" s="416"/>
      <c r="AG1219" s="416"/>
      <c r="AH1219" s="416"/>
      <c r="AI1219" s="416"/>
      <c r="AJ1219" s="416"/>
      <c r="AK1219" s="416"/>
      <c r="AL1219" s="416"/>
      <c r="AM1219" s="304"/>
    </row>
    <row r="1220" spans="1:39" ht="19.5" customHeight="1">
      <c r="A1220" s="523">
        <v>42</v>
      </c>
      <c r="B1220" s="419" t="s">
        <v>126</v>
      </c>
      <c r="C1220" s="289" t="s">
        <v>17</v>
      </c>
      <c r="D1220" s="293"/>
      <c r="E1220" s="293"/>
      <c r="F1220" s="293"/>
      <c r="G1220" s="293"/>
      <c r="H1220" s="293"/>
      <c r="I1220" s="293"/>
      <c r="J1220" s="293"/>
      <c r="K1220" s="293"/>
      <c r="L1220" s="293"/>
      <c r="M1220" s="293"/>
      <c r="N1220" s="289"/>
      <c r="O1220" s="293"/>
      <c r="P1220" s="293"/>
      <c r="Q1220" s="293"/>
      <c r="R1220" s="293"/>
      <c r="S1220" s="293"/>
      <c r="T1220" s="293"/>
      <c r="U1220" s="293"/>
      <c r="V1220" s="293"/>
      <c r="W1220" s="293"/>
      <c r="X1220" s="293"/>
      <c r="Y1220" s="417"/>
      <c r="Z1220" s="406"/>
      <c r="AA1220" s="406"/>
      <c r="AB1220" s="406"/>
      <c r="AC1220" s="406"/>
      <c r="AD1220" s="406"/>
      <c r="AE1220" s="406"/>
      <c r="AF1220" s="406"/>
      <c r="AG1220" s="406"/>
      <c r="AH1220" s="406"/>
      <c r="AI1220" s="406"/>
      <c r="AJ1220" s="406"/>
      <c r="AK1220" s="406"/>
      <c r="AL1220" s="406"/>
      <c r="AM1220" s="294">
        <f>SUM(Y1220:AL1220)</f>
        <v>0</v>
      </c>
    </row>
    <row r="1221" spans="1:39" ht="16">
      <c r="A1221" s="523"/>
      <c r="B1221" s="292" t="s">
        <v>332</v>
      </c>
      <c r="C1221" s="289" t="s">
        <v>155</v>
      </c>
      <c r="D1221" s="293"/>
      <c r="E1221" s="293"/>
      <c r="F1221" s="293"/>
      <c r="G1221" s="293"/>
      <c r="H1221" s="293"/>
      <c r="I1221" s="293"/>
      <c r="J1221" s="293"/>
      <c r="K1221" s="293"/>
      <c r="L1221" s="293"/>
      <c r="M1221" s="293"/>
      <c r="N1221" s="459"/>
      <c r="O1221" s="293"/>
      <c r="P1221" s="293"/>
      <c r="Q1221" s="293"/>
      <c r="R1221" s="293"/>
      <c r="S1221" s="293"/>
      <c r="T1221" s="293"/>
      <c r="U1221" s="293"/>
      <c r="V1221" s="293"/>
      <c r="W1221" s="293"/>
      <c r="X1221" s="293"/>
      <c r="Y1221" s="402">
        <f>Y1220</f>
        <v>0</v>
      </c>
      <c r="Z1221" s="402">
        <f t="shared" ref="Z1221" si="1922">Z1220</f>
        <v>0</v>
      </c>
      <c r="AA1221" s="402">
        <f t="shared" ref="AA1221" si="1923">AA1220</f>
        <v>0</v>
      </c>
      <c r="AB1221" s="402">
        <f t="shared" ref="AB1221" si="1924">AB1220</f>
        <v>0</v>
      </c>
      <c r="AC1221" s="402">
        <f t="shared" ref="AC1221" si="1925">AC1220</f>
        <v>0</v>
      </c>
      <c r="AD1221" s="402">
        <f t="shared" ref="AD1221" si="1926">AD1220</f>
        <v>0</v>
      </c>
      <c r="AE1221" s="402">
        <f t="shared" ref="AE1221" si="1927">AE1220</f>
        <v>0</v>
      </c>
      <c r="AF1221" s="402">
        <f t="shared" ref="AF1221" si="1928">AF1220</f>
        <v>0</v>
      </c>
      <c r="AG1221" s="402">
        <f t="shared" ref="AG1221" si="1929">AG1220</f>
        <v>0</v>
      </c>
      <c r="AH1221" s="402">
        <f t="shared" ref="AH1221" si="1930">AH1220</f>
        <v>0</v>
      </c>
      <c r="AI1221" s="402">
        <f t="shared" ref="AI1221" si="1931">AI1220</f>
        <v>0</v>
      </c>
      <c r="AJ1221" s="402">
        <f t="shared" ref="AJ1221" si="1932">AJ1220</f>
        <v>0</v>
      </c>
      <c r="AK1221" s="402">
        <f t="shared" ref="AK1221" si="1933">AK1220</f>
        <v>0</v>
      </c>
      <c r="AL1221" s="402">
        <f t="shared" ref="AL1221" si="1934">AL1220</f>
        <v>0</v>
      </c>
      <c r="AM1221" s="304"/>
    </row>
    <row r="1222" spans="1:39" ht="16">
      <c r="A1222" s="523"/>
      <c r="B1222" s="419"/>
      <c r="C1222" s="289"/>
      <c r="D1222" s="289"/>
      <c r="E1222" s="289"/>
      <c r="F1222" s="289"/>
      <c r="G1222" s="289"/>
      <c r="H1222" s="289"/>
      <c r="I1222" s="289"/>
      <c r="J1222" s="289"/>
      <c r="K1222" s="289"/>
      <c r="L1222" s="289"/>
      <c r="M1222" s="289"/>
      <c r="N1222" s="289"/>
      <c r="O1222" s="289"/>
      <c r="P1222" s="289"/>
      <c r="Q1222" s="289"/>
      <c r="R1222" s="289"/>
      <c r="S1222" s="289"/>
      <c r="T1222" s="289"/>
      <c r="U1222" s="289"/>
      <c r="V1222" s="289"/>
      <c r="W1222" s="289"/>
      <c r="X1222" s="289"/>
      <c r="Y1222" s="403"/>
      <c r="Z1222" s="416"/>
      <c r="AA1222" s="416"/>
      <c r="AB1222" s="416"/>
      <c r="AC1222" s="416"/>
      <c r="AD1222" s="416"/>
      <c r="AE1222" s="416"/>
      <c r="AF1222" s="416"/>
      <c r="AG1222" s="416"/>
      <c r="AH1222" s="416"/>
      <c r="AI1222" s="416"/>
      <c r="AJ1222" s="416"/>
      <c r="AK1222" s="416"/>
      <c r="AL1222" s="416"/>
      <c r="AM1222" s="304"/>
    </row>
    <row r="1223" spans="1:39" ht="17">
      <c r="A1223" s="523">
        <v>43</v>
      </c>
      <c r="B1223" s="419" t="s">
        <v>127</v>
      </c>
      <c r="C1223" s="289" t="s">
        <v>17</v>
      </c>
      <c r="D1223" s="293"/>
      <c r="E1223" s="293"/>
      <c r="F1223" s="293"/>
      <c r="G1223" s="293"/>
      <c r="H1223" s="293"/>
      <c r="I1223" s="293"/>
      <c r="J1223" s="293"/>
      <c r="K1223" s="293"/>
      <c r="L1223" s="293"/>
      <c r="M1223" s="293"/>
      <c r="N1223" s="293">
        <v>12</v>
      </c>
      <c r="O1223" s="293"/>
      <c r="P1223" s="293"/>
      <c r="Q1223" s="293"/>
      <c r="R1223" s="293"/>
      <c r="S1223" s="293"/>
      <c r="T1223" s="293"/>
      <c r="U1223" s="293"/>
      <c r="V1223" s="293"/>
      <c r="W1223" s="293"/>
      <c r="X1223" s="293"/>
      <c r="Y1223" s="417"/>
      <c r="Z1223" s="406"/>
      <c r="AA1223" s="406"/>
      <c r="AB1223" s="406"/>
      <c r="AC1223" s="406"/>
      <c r="AD1223" s="406"/>
      <c r="AE1223" s="406"/>
      <c r="AF1223" s="406"/>
      <c r="AG1223" s="406"/>
      <c r="AH1223" s="406"/>
      <c r="AI1223" s="406"/>
      <c r="AJ1223" s="406"/>
      <c r="AK1223" s="406"/>
      <c r="AL1223" s="406"/>
      <c r="AM1223" s="294">
        <f>SUM(Y1223:AL1223)</f>
        <v>0</v>
      </c>
    </row>
    <row r="1224" spans="1:39" ht="16">
      <c r="A1224" s="523"/>
      <c r="B1224" s="292" t="s">
        <v>332</v>
      </c>
      <c r="C1224" s="289" t="s">
        <v>155</v>
      </c>
      <c r="D1224" s="293"/>
      <c r="E1224" s="293"/>
      <c r="F1224" s="293"/>
      <c r="G1224" s="293"/>
      <c r="H1224" s="293"/>
      <c r="I1224" s="293"/>
      <c r="J1224" s="293"/>
      <c r="K1224" s="293"/>
      <c r="L1224" s="293"/>
      <c r="M1224" s="293"/>
      <c r="N1224" s="293">
        <f>N1223</f>
        <v>12</v>
      </c>
      <c r="O1224" s="293"/>
      <c r="P1224" s="293"/>
      <c r="Q1224" s="293"/>
      <c r="R1224" s="293"/>
      <c r="S1224" s="293"/>
      <c r="T1224" s="293"/>
      <c r="U1224" s="293"/>
      <c r="V1224" s="293"/>
      <c r="W1224" s="293"/>
      <c r="X1224" s="293"/>
      <c r="Y1224" s="402">
        <f>Y1223</f>
        <v>0</v>
      </c>
      <c r="Z1224" s="402">
        <f t="shared" ref="Z1224" si="1935">Z1223</f>
        <v>0</v>
      </c>
      <c r="AA1224" s="402">
        <f t="shared" ref="AA1224" si="1936">AA1223</f>
        <v>0</v>
      </c>
      <c r="AB1224" s="402">
        <f t="shared" ref="AB1224" si="1937">AB1223</f>
        <v>0</v>
      </c>
      <c r="AC1224" s="402">
        <f t="shared" ref="AC1224" si="1938">AC1223</f>
        <v>0</v>
      </c>
      <c r="AD1224" s="402">
        <f t="shared" ref="AD1224" si="1939">AD1223</f>
        <v>0</v>
      </c>
      <c r="AE1224" s="402">
        <f t="shared" ref="AE1224" si="1940">AE1223</f>
        <v>0</v>
      </c>
      <c r="AF1224" s="402">
        <f t="shared" ref="AF1224" si="1941">AF1223</f>
        <v>0</v>
      </c>
      <c r="AG1224" s="402">
        <f t="shared" ref="AG1224" si="1942">AG1223</f>
        <v>0</v>
      </c>
      <c r="AH1224" s="402">
        <f t="shared" ref="AH1224" si="1943">AH1223</f>
        <v>0</v>
      </c>
      <c r="AI1224" s="402">
        <f t="shared" ref="AI1224" si="1944">AI1223</f>
        <v>0</v>
      </c>
      <c r="AJ1224" s="402">
        <f t="shared" ref="AJ1224" si="1945">AJ1223</f>
        <v>0</v>
      </c>
      <c r="AK1224" s="402">
        <f t="shared" ref="AK1224" si="1946">AK1223</f>
        <v>0</v>
      </c>
      <c r="AL1224" s="402">
        <f t="shared" ref="AL1224" si="1947">AL1223</f>
        <v>0</v>
      </c>
      <c r="AM1224" s="304"/>
    </row>
    <row r="1225" spans="1:39" ht="16">
      <c r="A1225" s="523"/>
      <c r="B1225" s="419"/>
      <c r="C1225" s="289"/>
      <c r="D1225" s="289"/>
      <c r="E1225" s="289"/>
      <c r="F1225" s="289"/>
      <c r="G1225" s="289"/>
      <c r="H1225" s="289"/>
      <c r="I1225" s="289"/>
      <c r="J1225" s="289"/>
      <c r="K1225" s="289"/>
      <c r="L1225" s="289"/>
      <c r="M1225" s="289"/>
      <c r="N1225" s="289"/>
      <c r="O1225" s="289"/>
      <c r="P1225" s="289"/>
      <c r="Q1225" s="289"/>
      <c r="R1225" s="289"/>
      <c r="S1225" s="289"/>
      <c r="T1225" s="289"/>
      <c r="U1225" s="289"/>
      <c r="V1225" s="289"/>
      <c r="W1225" s="289"/>
      <c r="X1225" s="289"/>
      <c r="Y1225" s="403"/>
      <c r="Z1225" s="416"/>
      <c r="AA1225" s="416"/>
      <c r="AB1225" s="416"/>
      <c r="AC1225" s="416"/>
      <c r="AD1225" s="416"/>
      <c r="AE1225" s="416"/>
      <c r="AF1225" s="416"/>
      <c r="AG1225" s="416"/>
      <c r="AH1225" s="416"/>
      <c r="AI1225" s="416"/>
      <c r="AJ1225" s="416"/>
      <c r="AK1225" s="416"/>
      <c r="AL1225" s="416"/>
      <c r="AM1225" s="304"/>
    </row>
    <row r="1226" spans="1:39" ht="51">
      <c r="A1226" s="523">
        <v>44</v>
      </c>
      <c r="B1226" s="419" t="s">
        <v>128</v>
      </c>
      <c r="C1226" s="289" t="s">
        <v>17</v>
      </c>
      <c r="D1226" s="293"/>
      <c r="E1226" s="293"/>
      <c r="F1226" s="293"/>
      <c r="G1226" s="293"/>
      <c r="H1226" s="293"/>
      <c r="I1226" s="293"/>
      <c r="J1226" s="293"/>
      <c r="K1226" s="293"/>
      <c r="L1226" s="293"/>
      <c r="M1226" s="293"/>
      <c r="N1226" s="293">
        <v>12</v>
      </c>
      <c r="O1226" s="293"/>
      <c r="P1226" s="293"/>
      <c r="Q1226" s="293"/>
      <c r="R1226" s="293"/>
      <c r="S1226" s="293"/>
      <c r="T1226" s="293"/>
      <c r="U1226" s="293"/>
      <c r="V1226" s="293"/>
      <c r="W1226" s="293"/>
      <c r="X1226" s="293"/>
      <c r="Y1226" s="417"/>
      <c r="Z1226" s="406"/>
      <c r="AA1226" s="406"/>
      <c r="AB1226" s="406"/>
      <c r="AC1226" s="406"/>
      <c r="AD1226" s="406"/>
      <c r="AE1226" s="406"/>
      <c r="AF1226" s="406"/>
      <c r="AG1226" s="406"/>
      <c r="AH1226" s="406"/>
      <c r="AI1226" s="406"/>
      <c r="AJ1226" s="406"/>
      <c r="AK1226" s="406"/>
      <c r="AL1226" s="406"/>
      <c r="AM1226" s="294">
        <f>SUM(Y1226:AL1226)</f>
        <v>0</v>
      </c>
    </row>
    <row r="1227" spans="1:39" ht="16">
      <c r="A1227" s="523"/>
      <c r="B1227" s="292" t="s">
        <v>332</v>
      </c>
      <c r="C1227" s="289" t="s">
        <v>155</v>
      </c>
      <c r="D1227" s="293"/>
      <c r="E1227" s="293"/>
      <c r="F1227" s="293"/>
      <c r="G1227" s="293"/>
      <c r="H1227" s="293"/>
      <c r="I1227" s="293"/>
      <c r="J1227" s="293"/>
      <c r="K1227" s="293"/>
      <c r="L1227" s="293"/>
      <c r="M1227" s="293"/>
      <c r="N1227" s="293">
        <f>N1226</f>
        <v>12</v>
      </c>
      <c r="O1227" s="293"/>
      <c r="P1227" s="293"/>
      <c r="Q1227" s="293"/>
      <c r="R1227" s="293"/>
      <c r="S1227" s="293"/>
      <c r="T1227" s="293"/>
      <c r="U1227" s="293"/>
      <c r="V1227" s="293"/>
      <c r="W1227" s="293"/>
      <c r="X1227" s="293"/>
      <c r="Y1227" s="402">
        <f>Y1226</f>
        <v>0</v>
      </c>
      <c r="Z1227" s="402">
        <f t="shared" ref="Z1227" si="1948">Z1226</f>
        <v>0</v>
      </c>
      <c r="AA1227" s="402">
        <f t="shared" ref="AA1227" si="1949">AA1226</f>
        <v>0</v>
      </c>
      <c r="AB1227" s="402">
        <f t="shared" ref="AB1227" si="1950">AB1226</f>
        <v>0</v>
      </c>
      <c r="AC1227" s="402">
        <f t="shared" ref="AC1227" si="1951">AC1226</f>
        <v>0</v>
      </c>
      <c r="AD1227" s="402">
        <f t="shared" ref="AD1227" si="1952">AD1226</f>
        <v>0</v>
      </c>
      <c r="AE1227" s="402">
        <f t="shared" ref="AE1227" si="1953">AE1226</f>
        <v>0</v>
      </c>
      <c r="AF1227" s="402">
        <f t="shared" ref="AF1227" si="1954">AF1226</f>
        <v>0</v>
      </c>
      <c r="AG1227" s="402">
        <f t="shared" ref="AG1227" si="1955">AG1226</f>
        <v>0</v>
      </c>
      <c r="AH1227" s="402">
        <f t="shared" ref="AH1227" si="1956">AH1226</f>
        <v>0</v>
      </c>
      <c r="AI1227" s="402">
        <f t="shared" ref="AI1227" si="1957">AI1226</f>
        <v>0</v>
      </c>
      <c r="AJ1227" s="402">
        <f t="shared" ref="AJ1227" si="1958">AJ1226</f>
        <v>0</v>
      </c>
      <c r="AK1227" s="402">
        <f t="shared" ref="AK1227" si="1959">AK1226</f>
        <v>0</v>
      </c>
      <c r="AL1227" s="402">
        <f t="shared" ref="AL1227" si="1960">AL1226</f>
        <v>0</v>
      </c>
      <c r="AM1227" s="304"/>
    </row>
    <row r="1228" spans="1:39" ht="16">
      <c r="A1228" s="523"/>
      <c r="B1228" s="419"/>
      <c r="C1228" s="289"/>
      <c r="D1228" s="289"/>
      <c r="E1228" s="289"/>
      <c r="F1228" s="289"/>
      <c r="G1228" s="289"/>
      <c r="H1228" s="289"/>
      <c r="I1228" s="289"/>
      <c r="J1228" s="289"/>
      <c r="K1228" s="289"/>
      <c r="L1228" s="289"/>
      <c r="M1228" s="289"/>
      <c r="N1228" s="289"/>
      <c r="O1228" s="289"/>
      <c r="P1228" s="289"/>
      <c r="Q1228" s="289"/>
      <c r="R1228" s="289"/>
      <c r="S1228" s="289"/>
      <c r="T1228" s="289"/>
      <c r="U1228" s="289"/>
      <c r="V1228" s="289"/>
      <c r="W1228" s="289"/>
      <c r="X1228" s="289"/>
      <c r="Y1228" s="403"/>
      <c r="Z1228" s="416"/>
      <c r="AA1228" s="416"/>
      <c r="AB1228" s="416"/>
      <c r="AC1228" s="416"/>
      <c r="AD1228" s="416"/>
      <c r="AE1228" s="416"/>
      <c r="AF1228" s="416"/>
      <c r="AG1228" s="416"/>
      <c r="AH1228" s="416"/>
      <c r="AI1228" s="416"/>
      <c r="AJ1228" s="416"/>
      <c r="AK1228" s="416"/>
      <c r="AL1228" s="416"/>
      <c r="AM1228" s="304"/>
    </row>
    <row r="1229" spans="1:39" ht="34">
      <c r="A1229" s="523">
        <v>45</v>
      </c>
      <c r="B1229" s="419" t="s">
        <v>129</v>
      </c>
      <c r="C1229" s="289" t="s">
        <v>17</v>
      </c>
      <c r="D1229" s="293"/>
      <c r="E1229" s="293"/>
      <c r="F1229" s="293"/>
      <c r="G1229" s="293"/>
      <c r="H1229" s="293"/>
      <c r="I1229" s="293"/>
      <c r="J1229" s="293"/>
      <c r="K1229" s="293"/>
      <c r="L1229" s="293"/>
      <c r="M1229" s="293"/>
      <c r="N1229" s="293">
        <v>12</v>
      </c>
      <c r="O1229" s="293"/>
      <c r="P1229" s="293"/>
      <c r="Q1229" s="293"/>
      <c r="R1229" s="293"/>
      <c r="S1229" s="293"/>
      <c r="T1229" s="293"/>
      <c r="U1229" s="293"/>
      <c r="V1229" s="293"/>
      <c r="W1229" s="293"/>
      <c r="X1229" s="293"/>
      <c r="Y1229" s="417"/>
      <c r="Z1229" s="406"/>
      <c r="AA1229" s="406"/>
      <c r="AB1229" s="406"/>
      <c r="AC1229" s="406"/>
      <c r="AD1229" s="406"/>
      <c r="AE1229" s="406"/>
      <c r="AF1229" s="406"/>
      <c r="AG1229" s="406"/>
      <c r="AH1229" s="406"/>
      <c r="AI1229" s="406"/>
      <c r="AJ1229" s="406"/>
      <c r="AK1229" s="406"/>
      <c r="AL1229" s="406"/>
      <c r="AM1229" s="294">
        <f>SUM(Y1229:AL1229)</f>
        <v>0</v>
      </c>
    </row>
    <row r="1230" spans="1:39" ht="16">
      <c r="A1230" s="523"/>
      <c r="B1230" s="292" t="s">
        <v>332</v>
      </c>
      <c r="C1230" s="289" t="s">
        <v>155</v>
      </c>
      <c r="D1230" s="293"/>
      <c r="E1230" s="293"/>
      <c r="F1230" s="293"/>
      <c r="G1230" s="293"/>
      <c r="H1230" s="293"/>
      <c r="I1230" s="293"/>
      <c r="J1230" s="293"/>
      <c r="K1230" s="293"/>
      <c r="L1230" s="293"/>
      <c r="M1230" s="293"/>
      <c r="N1230" s="293">
        <f>N1229</f>
        <v>12</v>
      </c>
      <c r="O1230" s="293"/>
      <c r="P1230" s="293"/>
      <c r="Q1230" s="293"/>
      <c r="R1230" s="293"/>
      <c r="S1230" s="293"/>
      <c r="T1230" s="293"/>
      <c r="U1230" s="293"/>
      <c r="V1230" s="293"/>
      <c r="W1230" s="293"/>
      <c r="X1230" s="293"/>
      <c r="Y1230" s="402">
        <f>Y1229</f>
        <v>0</v>
      </c>
      <c r="Z1230" s="402">
        <f t="shared" ref="Z1230" si="1961">Z1229</f>
        <v>0</v>
      </c>
      <c r="AA1230" s="402">
        <f t="shared" ref="AA1230" si="1962">AA1229</f>
        <v>0</v>
      </c>
      <c r="AB1230" s="402">
        <f t="shared" ref="AB1230" si="1963">AB1229</f>
        <v>0</v>
      </c>
      <c r="AC1230" s="402">
        <f t="shared" ref="AC1230" si="1964">AC1229</f>
        <v>0</v>
      </c>
      <c r="AD1230" s="402">
        <f t="shared" ref="AD1230" si="1965">AD1229</f>
        <v>0</v>
      </c>
      <c r="AE1230" s="402">
        <f t="shared" ref="AE1230" si="1966">AE1229</f>
        <v>0</v>
      </c>
      <c r="AF1230" s="402">
        <f t="shared" ref="AF1230" si="1967">AF1229</f>
        <v>0</v>
      </c>
      <c r="AG1230" s="402">
        <f t="shared" ref="AG1230" si="1968">AG1229</f>
        <v>0</v>
      </c>
      <c r="AH1230" s="402">
        <f t="shared" ref="AH1230" si="1969">AH1229</f>
        <v>0</v>
      </c>
      <c r="AI1230" s="402">
        <f t="shared" ref="AI1230" si="1970">AI1229</f>
        <v>0</v>
      </c>
      <c r="AJ1230" s="402">
        <f t="shared" ref="AJ1230" si="1971">AJ1229</f>
        <v>0</v>
      </c>
      <c r="AK1230" s="402">
        <f t="shared" ref="AK1230" si="1972">AK1229</f>
        <v>0</v>
      </c>
      <c r="AL1230" s="402">
        <f t="shared" ref="AL1230" si="1973">AL1229</f>
        <v>0</v>
      </c>
      <c r="AM1230" s="304"/>
    </row>
    <row r="1231" spans="1:39" ht="16">
      <c r="A1231" s="523"/>
      <c r="B1231" s="419"/>
      <c r="C1231" s="289"/>
      <c r="D1231" s="289"/>
      <c r="E1231" s="289"/>
      <c r="F1231" s="289"/>
      <c r="G1231" s="289"/>
      <c r="H1231" s="289"/>
      <c r="I1231" s="289"/>
      <c r="J1231" s="289"/>
      <c r="K1231" s="289"/>
      <c r="L1231" s="289"/>
      <c r="M1231" s="289"/>
      <c r="N1231" s="289"/>
      <c r="O1231" s="289"/>
      <c r="P1231" s="289"/>
      <c r="Q1231" s="289"/>
      <c r="R1231" s="289"/>
      <c r="S1231" s="289"/>
      <c r="T1231" s="289"/>
      <c r="U1231" s="289"/>
      <c r="V1231" s="289"/>
      <c r="W1231" s="289"/>
      <c r="X1231" s="289"/>
      <c r="Y1231" s="403"/>
      <c r="Z1231" s="416"/>
      <c r="AA1231" s="416"/>
      <c r="AB1231" s="416"/>
      <c r="AC1231" s="416"/>
      <c r="AD1231" s="416"/>
      <c r="AE1231" s="416"/>
      <c r="AF1231" s="416"/>
      <c r="AG1231" s="416"/>
      <c r="AH1231" s="416"/>
      <c r="AI1231" s="416"/>
      <c r="AJ1231" s="416"/>
      <c r="AK1231" s="416"/>
      <c r="AL1231" s="416"/>
      <c r="AM1231" s="304"/>
    </row>
    <row r="1232" spans="1:39" ht="34">
      <c r="A1232" s="523">
        <v>46</v>
      </c>
      <c r="B1232" s="419" t="s">
        <v>130</v>
      </c>
      <c r="C1232" s="289" t="s">
        <v>17</v>
      </c>
      <c r="D1232" s="293"/>
      <c r="E1232" s="293"/>
      <c r="F1232" s="293"/>
      <c r="G1232" s="293"/>
      <c r="H1232" s="293"/>
      <c r="I1232" s="293"/>
      <c r="J1232" s="293"/>
      <c r="K1232" s="293"/>
      <c r="L1232" s="293"/>
      <c r="M1232" s="293"/>
      <c r="N1232" s="293">
        <v>12</v>
      </c>
      <c r="O1232" s="293"/>
      <c r="P1232" s="293"/>
      <c r="Q1232" s="293"/>
      <c r="R1232" s="293"/>
      <c r="S1232" s="293"/>
      <c r="T1232" s="293"/>
      <c r="U1232" s="293"/>
      <c r="V1232" s="293"/>
      <c r="W1232" s="293"/>
      <c r="X1232" s="293"/>
      <c r="Y1232" s="417"/>
      <c r="Z1232" s="406"/>
      <c r="AA1232" s="406"/>
      <c r="AB1232" s="406"/>
      <c r="AC1232" s="406"/>
      <c r="AD1232" s="406"/>
      <c r="AE1232" s="406"/>
      <c r="AF1232" s="406"/>
      <c r="AG1232" s="406"/>
      <c r="AH1232" s="406"/>
      <c r="AI1232" s="406"/>
      <c r="AJ1232" s="406"/>
      <c r="AK1232" s="406"/>
      <c r="AL1232" s="406"/>
      <c r="AM1232" s="294">
        <f>SUM(Y1232:AL1232)</f>
        <v>0</v>
      </c>
    </row>
    <row r="1233" spans="1:39" ht="16">
      <c r="A1233" s="523"/>
      <c r="B1233" s="292" t="s">
        <v>332</v>
      </c>
      <c r="C1233" s="289" t="s">
        <v>155</v>
      </c>
      <c r="D1233" s="293"/>
      <c r="E1233" s="293"/>
      <c r="F1233" s="293"/>
      <c r="G1233" s="293"/>
      <c r="H1233" s="293"/>
      <c r="I1233" s="293"/>
      <c r="J1233" s="293"/>
      <c r="K1233" s="293"/>
      <c r="L1233" s="293"/>
      <c r="M1233" s="293"/>
      <c r="N1233" s="293">
        <f>N1232</f>
        <v>12</v>
      </c>
      <c r="O1233" s="293"/>
      <c r="P1233" s="293"/>
      <c r="Q1233" s="293"/>
      <c r="R1233" s="293"/>
      <c r="S1233" s="293"/>
      <c r="T1233" s="293"/>
      <c r="U1233" s="293"/>
      <c r="V1233" s="293"/>
      <c r="W1233" s="293"/>
      <c r="X1233" s="293"/>
      <c r="Y1233" s="402">
        <f>Y1232</f>
        <v>0</v>
      </c>
      <c r="Z1233" s="402">
        <f t="shared" ref="Z1233" si="1974">Z1232</f>
        <v>0</v>
      </c>
      <c r="AA1233" s="402">
        <f t="shared" ref="AA1233" si="1975">AA1232</f>
        <v>0</v>
      </c>
      <c r="AB1233" s="402">
        <f t="shared" ref="AB1233" si="1976">AB1232</f>
        <v>0</v>
      </c>
      <c r="AC1233" s="402">
        <f t="shared" ref="AC1233" si="1977">AC1232</f>
        <v>0</v>
      </c>
      <c r="AD1233" s="402">
        <f t="shared" ref="AD1233" si="1978">AD1232</f>
        <v>0</v>
      </c>
      <c r="AE1233" s="402">
        <f t="shared" ref="AE1233" si="1979">AE1232</f>
        <v>0</v>
      </c>
      <c r="AF1233" s="402">
        <f t="shared" ref="AF1233" si="1980">AF1232</f>
        <v>0</v>
      </c>
      <c r="AG1233" s="402">
        <f t="shared" ref="AG1233" si="1981">AG1232</f>
        <v>0</v>
      </c>
      <c r="AH1233" s="402">
        <f t="shared" ref="AH1233" si="1982">AH1232</f>
        <v>0</v>
      </c>
      <c r="AI1233" s="402">
        <f t="shared" ref="AI1233" si="1983">AI1232</f>
        <v>0</v>
      </c>
      <c r="AJ1233" s="402">
        <f t="shared" ref="AJ1233" si="1984">AJ1232</f>
        <v>0</v>
      </c>
      <c r="AK1233" s="402">
        <f t="shared" ref="AK1233" si="1985">AK1232</f>
        <v>0</v>
      </c>
      <c r="AL1233" s="402">
        <f t="shared" ref="AL1233" si="1986">AL1232</f>
        <v>0</v>
      </c>
      <c r="AM1233" s="304"/>
    </row>
    <row r="1234" spans="1:39" ht="16">
      <c r="A1234" s="523"/>
      <c r="B1234" s="419"/>
      <c r="C1234" s="289"/>
      <c r="D1234" s="289"/>
      <c r="E1234" s="289"/>
      <c r="F1234" s="289"/>
      <c r="G1234" s="289"/>
      <c r="H1234" s="289"/>
      <c r="I1234" s="289"/>
      <c r="J1234" s="289"/>
      <c r="K1234" s="289"/>
      <c r="L1234" s="289"/>
      <c r="M1234" s="289"/>
      <c r="N1234" s="289"/>
      <c r="O1234" s="289"/>
      <c r="P1234" s="289"/>
      <c r="Q1234" s="289"/>
      <c r="R1234" s="289"/>
      <c r="S1234" s="289"/>
      <c r="T1234" s="289"/>
      <c r="U1234" s="289"/>
      <c r="V1234" s="289"/>
      <c r="W1234" s="289"/>
      <c r="X1234" s="289"/>
      <c r="Y1234" s="403"/>
      <c r="Z1234" s="416"/>
      <c r="AA1234" s="416"/>
      <c r="AB1234" s="416"/>
      <c r="AC1234" s="416"/>
      <c r="AD1234" s="416"/>
      <c r="AE1234" s="416"/>
      <c r="AF1234" s="416"/>
      <c r="AG1234" s="416"/>
      <c r="AH1234" s="416"/>
      <c r="AI1234" s="416"/>
      <c r="AJ1234" s="416"/>
      <c r="AK1234" s="416"/>
      <c r="AL1234" s="416"/>
      <c r="AM1234" s="304"/>
    </row>
    <row r="1235" spans="1:39" ht="34">
      <c r="A1235" s="523">
        <v>47</v>
      </c>
      <c r="B1235" s="419" t="s">
        <v>131</v>
      </c>
      <c r="C1235" s="289" t="s">
        <v>17</v>
      </c>
      <c r="D1235" s="293"/>
      <c r="E1235" s="293"/>
      <c r="F1235" s="293"/>
      <c r="G1235" s="293"/>
      <c r="H1235" s="293"/>
      <c r="I1235" s="293"/>
      <c r="J1235" s="293"/>
      <c r="K1235" s="293"/>
      <c r="L1235" s="293"/>
      <c r="M1235" s="293"/>
      <c r="N1235" s="293">
        <v>12</v>
      </c>
      <c r="O1235" s="293"/>
      <c r="P1235" s="293"/>
      <c r="Q1235" s="293"/>
      <c r="R1235" s="293"/>
      <c r="S1235" s="293"/>
      <c r="T1235" s="293"/>
      <c r="U1235" s="293"/>
      <c r="V1235" s="293"/>
      <c r="W1235" s="293"/>
      <c r="X1235" s="293"/>
      <c r="Y1235" s="417"/>
      <c r="Z1235" s="406"/>
      <c r="AA1235" s="406"/>
      <c r="AB1235" s="406"/>
      <c r="AC1235" s="406"/>
      <c r="AD1235" s="406"/>
      <c r="AE1235" s="406"/>
      <c r="AF1235" s="406"/>
      <c r="AG1235" s="406"/>
      <c r="AH1235" s="406"/>
      <c r="AI1235" s="406"/>
      <c r="AJ1235" s="406"/>
      <c r="AK1235" s="406"/>
      <c r="AL1235" s="406"/>
      <c r="AM1235" s="294">
        <f>SUM(Y1235:AL1235)</f>
        <v>0</v>
      </c>
    </row>
    <row r="1236" spans="1:39" ht="16">
      <c r="A1236" s="523"/>
      <c r="B1236" s="292" t="s">
        <v>332</v>
      </c>
      <c r="C1236" s="289" t="s">
        <v>155</v>
      </c>
      <c r="D1236" s="293"/>
      <c r="E1236" s="293"/>
      <c r="F1236" s="293"/>
      <c r="G1236" s="293"/>
      <c r="H1236" s="293"/>
      <c r="I1236" s="293"/>
      <c r="J1236" s="293"/>
      <c r="K1236" s="293"/>
      <c r="L1236" s="293"/>
      <c r="M1236" s="293"/>
      <c r="N1236" s="293">
        <f>N1235</f>
        <v>12</v>
      </c>
      <c r="O1236" s="293"/>
      <c r="P1236" s="293"/>
      <c r="Q1236" s="293"/>
      <c r="R1236" s="293"/>
      <c r="S1236" s="293"/>
      <c r="T1236" s="293"/>
      <c r="U1236" s="293"/>
      <c r="V1236" s="293"/>
      <c r="W1236" s="293"/>
      <c r="X1236" s="293"/>
      <c r="Y1236" s="402">
        <f>Y1235</f>
        <v>0</v>
      </c>
      <c r="Z1236" s="402">
        <f t="shared" ref="Z1236" si="1987">Z1235</f>
        <v>0</v>
      </c>
      <c r="AA1236" s="402">
        <f t="shared" ref="AA1236" si="1988">AA1235</f>
        <v>0</v>
      </c>
      <c r="AB1236" s="402">
        <f t="shared" ref="AB1236" si="1989">AB1235</f>
        <v>0</v>
      </c>
      <c r="AC1236" s="402">
        <f t="shared" ref="AC1236" si="1990">AC1235</f>
        <v>0</v>
      </c>
      <c r="AD1236" s="402">
        <f t="shared" ref="AD1236" si="1991">AD1235</f>
        <v>0</v>
      </c>
      <c r="AE1236" s="402">
        <f t="shared" ref="AE1236" si="1992">AE1235</f>
        <v>0</v>
      </c>
      <c r="AF1236" s="402">
        <f t="shared" ref="AF1236" si="1993">AF1235</f>
        <v>0</v>
      </c>
      <c r="AG1236" s="402">
        <f t="shared" ref="AG1236" si="1994">AG1235</f>
        <v>0</v>
      </c>
      <c r="AH1236" s="402">
        <f t="shared" ref="AH1236" si="1995">AH1235</f>
        <v>0</v>
      </c>
      <c r="AI1236" s="402">
        <f t="shared" ref="AI1236" si="1996">AI1235</f>
        <v>0</v>
      </c>
      <c r="AJ1236" s="402">
        <f t="shared" ref="AJ1236" si="1997">AJ1235</f>
        <v>0</v>
      </c>
      <c r="AK1236" s="402">
        <f t="shared" ref="AK1236" si="1998">AK1235</f>
        <v>0</v>
      </c>
      <c r="AL1236" s="402">
        <f t="shared" ref="AL1236" si="1999">AL1235</f>
        <v>0</v>
      </c>
      <c r="AM1236" s="304"/>
    </row>
    <row r="1237" spans="1:39" ht="16">
      <c r="A1237" s="523"/>
      <c r="B1237" s="419"/>
      <c r="C1237" s="289"/>
      <c r="D1237" s="289"/>
      <c r="E1237" s="289"/>
      <c r="F1237" s="289"/>
      <c r="G1237" s="289"/>
      <c r="H1237" s="289"/>
      <c r="I1237" s="289"/>
      <c r="J1237" s="289"/>
      <c r="K1237" s="289"/>
      <c r="L1237" s="289"/>
      <c r="M1237" s="289"/>
      <c r="N1237" s="289"/>
      <c r="O1237" s="289"/>
      <c r="P1237" s="289"/>
      <c r="Q1237" s="289"/>
      <c r="R1237" s="289"/>
      <c r="S1237" s="289"/>
      <c r="T1237" s="289"/>
      <c r="U1237" s="289"/>
      <c r="V1237" s="289"/>
      <c r="W1237" s="289"/>
      <c r="X1237" s="289"/>
      <c r="Y1237" s="403"/>
      <c r="Z1237" s="416"/>
      <c r="AA1237" s="416"/>
      <c r="AB1237" s="416"/>
      <c r="AC1237" s="416"/>
      <c r="AD1237" s="416"/>
      <c r="AE1237" s="416"/>
      <c r="AF1237" s="416"/>
      <c r="AG1237" s="416"/>
      <c r="AH1237" s="416"/>
      <c r="AI1237" s="416"/>
      <c r="AJ1237" s="416"/>
      <c r="AK1237" s="416"/>
      <c r="AL1237" s="416"/>
      <c r="AM1237" s="304"/>
    </row>
    <row r="1238" spans="1:39" ht="34">
      <c r="A1238" s="523">
        <v>48</v>
      </c>
      <c r="B1238" s="419" t="s">
        <v>132</v>
      </c>
      <c r="C1238" s="289" t="s">
        <v>17</v>
      </c>
      <c r="D1238" s="293"/>
      <c r="E1238" s="293"/>
      <c r="F1238" s="293"/>
      <c r="G1238" s="293"/>
      <c r="H1238" s="293"/>
      <c r="I1238" s="293"/>
      <c r="J1238" s="293"/>
      <c r="K1238" s="293"/>
      <c r="L1238" s="293"/>
      <c r="M1238" s="293"/>
      <c r="N1238" s="293">
        <v>12</v>
      </c>
      <c r="O1238" s="293"/>
      <c r="P1238" s="293"/>
      <c r="Q1238" s="293"/>
      <c r="R1238" s="293"/>
      <c r="S1238" s="293"/>
      <c r="T1238" s="293"/>
      <c r="U1238" s="293"/>
      <c r="V1238" s="293"/>
      <c r="W1238" s="293"/>
      <c r="X1238" s="293"/>
      <c r="Y1238" s="417"/>
      <c r="Z1238" s="406"/>
      <c r="AA1238" s="406"/>
      <c r="AB1238" s="406"/>
      <c r="AC1238" s="406"/>
      <c r="AD1238" s="406"/>
      <c r="AE1238" s="406"/>
      <c r="AF1238" s="406"/>
      <c r="AG1238" s="406"/>
      <c r="AH1238" s="406"/>
      <c r="AI1238" s="406"/>
      <c r="AJ1238" s="406"/>
      <c r="AK1238" s="406"/>
      <c r="AL1238" s="406"/>
      <c r="AM1238" s="294">
        <f>SUM(Y1238:AL1238)</f>
        <v>0</v>
      </c>
    </row>
    <row r="1239" spans="1:39" ht="16">
      <c r="A1239" s="523"/>
      <c r="B1239" s="292" t="s">
        <v>332</v>
      </c>
      <c r="C1239" s="289" t="s">
        <v>155</v>
      </c>
      <c r="D1239" s="293"/>
      <c r="E1239" s="293"/>
      <c r="F1239" s="293"/>
      <c r="G1239" s="293"/>
      <c r="H1239" s="293"/>
      <c r="I1239" s="293"/>
      <c r="J1239" s="293"/>
      <c r="K1239" s="293"/>
      <c r="L1239" s="293"/>
      <c r="M1239" s="293"/>
      <c r="N1239" s="293">
        <f>N1238</f>
        <v>12</v>
      </c>
      <c r="O1239" s="293"/>
      <c r="P1239" s="293"/>
      <c r="Q1239" s="293"/>
      <c r="R1239" s="293"/>
      <c r="S1239" s="293"/>
      <c r="T1239" s="293"/>
      <c r="U1239" s="293"/>
      <c r="V1239" s="293"/>
      <c r="W1239" s="293"/>
      <c r="X1239" s="293"/>
      <c r="Y1239" s="402">
        <f>Y1238</f>
        <v>0</v>
      </c>
      <c r="Z1239" s="402">
        <f t="shared" ref="Z1239" si="2000">Z1238</f>
        <v>0</v>
      </c>
      <c r="AA1239" s="402">
        <f t="shared" ref="AA1239" si="2001">AA1238</f>
        <v>0</v>
      </c>
      <c r="AB1239" s="402">
        <f t="shared" ref="AB1239" si="2002">AB1238</f>
        <v>0</v>
      </c>
      <c r="AC1239" s="402">
        <f t="shared" ref="AC1239" si="2003">AC1238</f>
        <v>0</v>
      </c>
      <c r="AD1239" s="402">
        <f t="shared" ref="AD1239" si="2004">AD1238</f>
        <v>0</v>
      </c>
      <c r="AE1239" s="402">
        <f t="shared" ref="AE1239" si="2005">AE1238</f>
        <v>0</v>
      </c>
      <c r="AF1239" s="402">
        <f t="shared" ref="AF1239" si="2006">AF1238</f>
        <v>0</v>
      </c>
      <c r="AG1239" s="402">
        <f t="shared" ref="AG1239" si="2007">AG1238</f>
        <v>0</v>
      </c>
      <c r="AH1239" s="402">
        <f t="shared" ref="AH1239" si="2008">AH1238</f>
        <v>0</v>
      </c>
      <c r="AI1239" s="402">
        <f t="shared" ref="AI1239" si="2009">AI1238</f>
        <v>0</v>
      </c>
      <c r="AJ1239" s="402">
        <f t="shared" ref="AJ1239" si="2010">AJ1238</f>
        <v>0</v>
      </c>
      <c r="AK1239" s="402">
        <f t="shared" ref="AK1239" si="2011">AK1238</f>
        <v>0</v>
      </c>
      <c r="AL1239" s="402">
        <f t="shared" ref="AL1239" si="2012">AL1238</f>
        <v>0</v>
      </c>
      <c r="AM1239" s="304"/>
    </row>
    <row r="1240" spans="1:39" ht="16">
      <c r="A1240" s="523"/>
      <c r="B1240" s="419"/>
      <c r="C1240" s="289"/>
      <c r="D1240" s="289"/>
      <c r="E1240" s="289"/>
      <c r="F1240" s="289"/>
      <c r="G1240" s="289"/>
      <c r="H1240" s="289"/>
      <c r="I1240" s="289"/>
      <c r="J1240" s="289"/>
      <c r="K1240" s="289"/>
      <c r="L1240" s="289"/>
      <c r="M1240" s="289"/>
      <c r="N1240" s="289"/>
      <c r="O1240" s="289"/>
      <c r="P1240" s="289"/>
      <c r="Q1240" s="289"/>
      <c r="R1240" s="289"/>
      <c r="S1240" s="289"/>
      <c r="T1240" s="289"/>
      <c r="U1240" s="289"/>
      <c r="V1240" s="289"/>
      <c r="W1240" s="289"/>
      <c r="X1240" s="289"/>
      <c r="Y1240" s="403"/>
      <c r="Z1240" s="416"/>
      <c r="AA1240" s="416"/>
      <c r="AB1240" s="416"/>
      <c r="AC1240" s="416"/>
      <c r="AD1240" s="416"/>
      <c r="AE1240" s="416"/>
      <c r="AF1240" s="416"/>
      <c r="AG1240" s="416"/>
      <c r="AH1240" s="416"/>
      <c r="AI1240" s="416"/>
      <c r="AJ1240" s="416"/>
      <c r="AK1240" s="416"/>
      <c r="AL1240" s="416"/>
      <c r="AM1240" s="304"/>
    </row>
    <row r="1241" spans="1:39" ht="34">
      <c r="A1241" s="523">
        <v>49</v>
      </c>
      <c r="B1241" s="419" t="s">
        <v>133</v>
      </c>
      <c r="C1241" s="289" t="s">
        <v>17</v>
      </c>
      <c r="D1241" s="293"/>
      <c r="E1241" s="293"/>
      <c r="F1241" s="293"/>
      <c r="G1241" s="293"/>
      <c r="H1241" s="293"/>
      <c r="I1241" s="293"/>
      <c r="J1241" s="293"/>
      <c r="K1241" s="293"/>
      <c r="L1241" s="293"/>
      <c r="M1241" s="293"/>
      <c r="N1241" s="293">
        <v>12</v>
      </c>
      <c r="O1241" s="293"/>
      <c r="P1241" s="293"/>
      <c r="Q1241" s="293"/>
      <c r="R1241" s="293"/>
      <c r="S1241" s="293"/>
      <c r="T1241" s="293"/>
      <c r="U1241" s="293"/>
      <c r="V1241" s="293"/>
      <c r="W1241" s="293"/>
      <c r="X1241" s="293"/>
      <c r="Y1241" s="417"/>
      <c r="Z1241" s="406"/>
      <c r="AA1241" s="406"/>
      <c r="AB1241" s="406"/>
      <c r="AC1241" s="406"/>
      <c r="AD1241" s="406"/>
      <c r="AE1241" s="406"/>
      <c r="AF1241" s="406"/>
      <c r="AG1241" s="406"/>
      <c r="AH1241" s="406"/>
      <c r="AI1241" s="406"/>
      <c r="AJ1241" s="406"/>
      <c r="AK1241" s="406"/>
      <c r="AL1241" s="406"/>
      <c r="AM1241" s="294">
        <f>SUM(Y1241:AL1241)</f>
        <v>0</v>
      </c>
    </row>
    <row r="1242" spans="1:39" ht="16">
      <c r="A1242" s="523"/>
      <c r="B1242" s="292" t="s">
        <v>332</v>
      </c>
      <c r="C1242" s="289" t="s">
        <v>155</v>
      </c>
      <c r="D1242" s="293"/>
      <c r="E1242" s="293"/>
      <c r="F1242" s="293"/>
      <c r="G1242" s="293"/>
      <c r="H1242" s="293"/>
      <c r="I1242" s="293"/>
      <c r="J1242" s="293"/>
      <c r="K1242" s="293"/>
      <c r="L1242" s="293"/>
      <c r="M1242" s="293"/>
      <c r="N1242" s="293">
        <f>N1241</f>
        <v>12</v>
      </c>
      <c r="O1242" s="293"/>
      <c r="P1242" s="293"/>
      <c r="Q1242" s="293"/>
      <c r="R1242" s="293"/>
      <c r="S1242" s="293"/>
      <c r="T1242" s="293"/>
      <c r="U1242" s="293"/>
      <c r="V1242" s="293"/>
      <c r="W1242" s="293"/>
      <c r="X1242" s="293"/>
      <c r="Y1242" s="402">
        <f>Y1241</f>
        <v>0</v>
      </c>
      <c r="Z1242" s="402">
        <f t="shared" ref="Z1242" si="2013">Z1241</f>
        <v>0</v>
      </c>
      <c r="AA1242" s="402">
        <f t="shared" ref="AA1242" si="2014">AA1241</f>
        <v>0</v>
      </c>
      <c r="AB1242" s="402">
        <f t="shared" ref="AB1242" si="2015">AB1241</f>
        <v>0</v>
      </c>
      <c r="AC1242" s="402">
        <f t="shared" ref="AC1242" si="2016">AC1241</f>
        <v>0</v>
      </c>
      <c r="AD1242" s="402">
        <f t="shared" ref="AD1242" si="2017">AD1241</f>
        <v>0</v>
      </c>
      <c r="AE1242" s="402">
        <f t="shared" ref="AE1242" si="2018">AE1241</f>
        <v>0</v>
      </c>
      <c r="AF1242" s="402">
        <f t="shared" ref="AF1242" si="2019">AF1241</f>
        <v>0</v>
      </c>
      <c r="AG1242" s="402">
        <f t="shared" ref="AG1242" si="2020">AG1241</f>
        <v>0</v>
      </c>
      <c r="AH1242" s="402">
        <f t="shared" ref="AH1242" si="2021">AH1241</f>
        <v>0</v>
      </c>
      <c r="AI1242" s="402">
        <f t="shared" ref="AI1242" si="2022">AI1241</f>
        <v>0</v>
      </c>
      <c r="AJ1242" s="402">
        <f t="shared" ref="AJ1242" si="2023">AJ1241</f>
        <v>0</v>
      </c>
      <c r="AK1242" s="402">
        <f t="shared" ref="AK1242" si="2024">AK1241</f>
        <v>0</v>
      </c>
      <c r="AL1242" s="402">
        <f t="shared" ref="AL1242" si="2025">AL1241</f>
        <v>0</v>
      </c>
      <c r="AM1242" s="304"/>
    </row>
    <row r="1243" spans="1:39" ht="16">
      <c r="A1243" s="523"/>
      <c r="B1243" s="292"/>
      <c r="C1243" s="303"/>
      <c r="D1243" s="289"/>
      <c r="E1243" s="289"/>
      <c r="F1243" s="289"/>
      <c r="G1243" s="289"/>
      <c r="H1243" s="289"/>
      <c r="I1243" s="289"/>
      <c r="J1243" s="289"/>
      <c r="K1243" s="289"/>
      <c r="L1243" s="289"/>
      <c r="M1243" s="289"/>
      <c r="N1243" s="289"/>
      <c r="O1243" s="289"/>
      <c r="P1243" s="289"/>
      <c r="Q1243" s="289"/>
      <c r="R1243" s="289"/>
      <c r="S1243" s="289"/>
      <c r="T1243" s="289"/>
      <c r="U1243" s="289"/>
      <c r="V1243" s="289"/>
      <c r="W1243" s="289"/>
      <c r="X1243" s="289"/>
      <c r="Y1243" s="299"/>
      <c r="Z1243" s="299"/>
      <c r="AA1243" s="299"/>
      <c r="AB1243" s="299"/>
      <c r="AC1243" s="299"/>
      <c r="AD1243" s="299"/>
      <c r="AE1243" s="299"/>
      <c r="AF1243" s="299"/>
      <c r="AG1243" s="299"/>
      <c r="AH1243" s="299"/>
      <c r="AI1243" s="299"/>
      <c r="AJ1243" s="299"/>
      <c r="AK1243" s="299"/>
      <c r="AL1243" s="299"/>
      <c r="AM1243" s="304"/>
    </row>
    <row r="1244" spans="1:39" ht="16">
      <c r="B1244" s="325" t="s">
        <v>333</v>
      </c>
      <c r="C1244" s="327"/>
      <c r="D1244" s="327">
        <f>SUM(D1087:D1242)</f>
        <v>0</v>
      </c>
      <c r="E1244" s="327"/>
      <c r="F1244" s="327"/>
      <c r="G1244" s="327"/>
      <c r="H1244" s="327"/>
      <c r="I1244" s="327"/>
      <c r="J1244" s="327"/>
      <c r="K1244" s="327"/>
      <c r="L1244" s="327"/>
      <c r="M1244" s="327"/>
      <c r="N1244" s="327"/>
      <c r="O1244" s="327">
        <f>SUM(O1087:O1242)</f>
        <v>0</v>
      </c>
      <c r="P1244" s="327"/>
      <c r="Q1244" s="327"/>
      <c r="R1244" s="327"/>
      <c r="S1244" s="327"/>
      <c r="T1244" s="327"/>
      <c r="U1244" s="327"/>
      <c r="V1244" s="327"/>
      <c r="W1244" s="327"/>
      <c r="X1244" s="327"/>
      <c r="Y1244" s="327">
        <f>IF(Y1085="kWh",SUMPRODUCT(D1087:D1242,Y1087:Y1242))</f>
        <v>0</v>
      </c>
      <c r="Z1244" s="327">
        <f>IF(Z1085="kWh",SUMPRODUCT(D1087:D1242,Z1087:Z1242))</f>
        <v>0</v>
      </c>
      <c r="AA1244" s="327">
        <f>IF(AA1085="kw",SUMPRODUCT(N1087:N1242,O1087:O1242,AA1087:AA1242),SUMPRODUCT(D1087:D1242,AA1087:AA1242))</f>
        <v>0</v>
      </c>
      <c r="AB1244" s="327">
        <f>IF(AB1085="kw",SUMPRODUCT(N1087:N1242,O1087:O1242,AB1087:AB1242),SUMPRODUCT(D1087:D1242,AB1087:AB1242))</f>
        <v>0</v>
      </c>
      <c r="AC1244" s="327">
        <f>IF(AC1085="kw",SUMPRODUCT(N1087:N1242,O1087:O1242,AC1087:AC1242),SUMPRODUCT(D1087:D1242,AC1087:AC1242))</f>
        <v>0</v>
      </c>
      <c r="AD1244" s="327">
        <f>IF(AD1085="kw",SUMPRODUCT(N1087:N1242,O1087:O1242,AD1087:AD1242),SUMPRODUCT(D1087:D1242,AD1087:AD1242))</f>
        <v>0</v>
      </c>
      <c r="AE1244" s="327">
        <f>IF(AE1085="kw",SUMPRODUCT(N1087:N1242,O1087:O1242,AE1087:AE1242),SUMPRODUCT(D1087:D1242,AE1087:AE1242))</f>
        <v>0</v>
      </c>
      <c r="AF1244" s="327">
        <f>IF(AF1085="kw",SUMPRODUCT(N1087:N1242,O1087:O1242,AF1087:AF1242),SUMPRODUCT(D1087:D1242,AF1087:AF1242))</f>
        <v>0</v>
      </c>
      <c r="AG1244" s="327">
        <f>IF(AG1085="kw",SUMPRODUCT(N1087:N1242,O1087:O1242,AG1087:AG1242),SUMPRODUCT(D1087:D1242,AG1087:AG1242))</f>
        <v>0</v>
      </c>
      <c r="AH1244" s="327">
        <f>IF(AH1085="kw",SUMPRODUCT(N1087:N1242,O1087:O1242,AH1087:AH1242),SUMPRODUCT(D1087:D1242,AH1087:AH1242))</f>
        <v>0</v>
      </c>
      <c r="AI1244" s="327">
        <f>IF(AI1085="kw",SUMPRODUCT(N1087:N1242,O1087:O1242,AI1087:AI1242),SUMPRODUCT(D1087:D1242,AI1087:AI1242))</f>
        <v>0</v>
      </c>
      <c r="AJ1244" s="327">
        <f>IF(AJ1085="kw",SUMPRODUCT(N1087:N1242,O1087:O1242,AJ1087:AJ1242),SUMPRODUCT(D1087:D1242,AJ1087:AJ1242))</f>
        <v>0</v>
      </c>
      <c r="AK1244" s="327">
        <f>IF(AK1085="kw",SUMPRODUCT(N1087:N1242,O1087:O1242,AK1087:AK1242),SUMPRODUCT(D1087:D1242,AK1087:AK1242))</f>
        <v>0</v>
      </c>
      <c r="AL1244" s="327">
        <f>IF(AL1085="kw",SUMPRODUCT(N1087:N1242,O1087:O1242,AL1087:AL1242),SUMPRODUCT(D1087:D1242,AL1087:AL1242))</f>
        <v>0</v>
      </c>
      <c r="AM1244" s="328"/>
    </row>
    <row r="1245" spans="1:39" ht="16">
      <c r="B1245" s="382" t="s">
        <v>334</v>
      </c>
      <c r="C1245" s="383"/>
      <c r="D1245" s="383"/>
      <c r="E1245" s="383"/>
      <c r="F1245" s="383"/>
      <c r="G1245" s="383"/>
      <c r="H1245" s="383"/>
      <c r="I1245" s="383"/>
      <c r="J1245" s="383"/>
      <c r="K1245" s="383"/>
      <c r="L1245" s="383"/>
      <c r="M1245" s="383"/>
      <c r="N1245" s="383"/>
      <c r="O1245" s="383"/>
      <c r="P1245" s="383"/>
      <c r="Q1245" s="383"/>
      <c r="R1245" s="383"/>
      <c r="S1245" s="383"/>
      <c r="T1245" s="383"/>
      <c r="U1245" s="383"/>
      <c r="V1245" s="383"/>
      <c r="W1245" s="383"/>
      <c r="X1245" s="383"/>
      <c r="Y1245" s="383">
        <f>HLOOKUP(Y901,'2. LRAMVA Threshold'!$B$42:$Q$53,12,FALSE)</f>
        <v>0</v>
      </c>
      <c r="Z1245" s="383">
        <f>HLOOKUP(Z901,'2. LRAMVA Threshold'!$B$42:$Q$53,12,FALSE)</f>
        <v>0</v>
      </c>
      <c r="AA1245" s="383">
        <f>HLOOKUP(AA901,'2. LRAMVA Threshold'!$B$42:$Q$53,12,FALSE)</f>
        <v>0</v>
      </c>
      <c r="AB1245" s="383">
        <f>HLOOKUP(AB901,'2. LRAMVA Threshold'!$B$42:$Q$53,12,FALSE)</f>
        <v>0</v>
      </c>
      <c r="AC1245" s="383">
        <f>HLOOKUP(AC901,'2. LRAMVA Threshold'!$B$42:$Q$53,12,FALSE)</f>
        <v>0</v>
      </c>
      <c r="AD1245" s="383">
        <f>HLOOKUP(AD901,'2. LRAMVA Threshold'!$B$42:$Q$53,12,FALSE)</f>
        <v>0</v>
      </c>
      <c r="AE1245" s="383">
        <f>HLOOKUP(AE901,'2. LRAMVA Threshold'!$B$42:$Q$53,12,FALSE)</f>
        <v>0</v>
      </c>
      <c r="AF1245" s="383">
        <f>HLOOKUP(AF901,'2. LRAMVA Threshold'!$B$42:$Q$53,12,FALSE)</f>
        <v>0</v>
      </c>
      <c r="AG1245" s="383">
        <f>HLOOKUP(AG901,'2. LRAMVA Threshold'!$B$42:$Q$53,12,FALSE)</f>
        <v>0</v>
      </c>
      <c r="AH1245" s="383">
        <f>HLOOKUP(AH901,'2. LRAMVA Threshold'!$B$42:$Q$53,12,FALSE)</f>
        <v>0</v>
      </c>
      <c r="AI1245" s="383">
        <f>HLOOKUP(AI901,'2. LRAMVA Threshold'!$B$42:$Q$53,12,FALSE)</f>
        <v>0</v>
      </c>
      <c r="AJ1245" s="383">
        <f>HLOOKUP(AJ901,'2. LRAMVA Threshold'!$B$42:$Q$53,12,FALSE)</f>
        <v>0</v>
      </c>
      <c r="AK1245" s="383">
        <f>HLOOKUP(AK901,'2. LRAMVA Threshold'!$B$42:$Q$53,12,FALSE)</f>
        <v>0</v>
      </c>
      <c r="AL1245" s="383">
        <f>HLOOKUP(AL901,'2. LRAMVA Threshold'!$B$42:$Q$53,12,FALSE)</f>
        <v>0</v>
      </c>
      <c r="AM1245" s="433"/>
    </row>
    <row r="1246" spans="1:39" ht="16">
      <c r="B1246" s="385"/>
      <c r="C1246" s="423"/>
      <c r="D1246" s="424"/>
      <c r="E1246" s="424"/>
      <c r="F1246" s="424"/>
      <c r="G1246" s="424"/>
      <c r="H1246" s="424"/>
      <c r="I1246" s="424"/>
      <c r="J1246" s="424"/>
      <c r="K1246" s="424"/>
      <c r="L1246" s="424"/>
      <c r="M1246" s="424"/>
      <c r="N1246" s="424"/>
      <c r="O1246" s="425"/>
      <c r="P1246" s="424"/>
      <c r="Q1246" s="424"/>
      <c r="R1246" s="424"/>
      <c r="S1246" s="426"/>
      <c r="T1246" s="426"/>
      <c r="U1246" s="426"/>
      <c r="V1246" s="426"/>
      <c r="W1246" s="424"/>
      <c r="X1246" s="424"/>
      <c r="Y1246" s="427"/>
      <c r="Z1246" s="427"/>
      <c r="AA1246" s="427"/>
      <c r="AB1246" s="427"/>
      <c r="AC1246" s="427"/>
      <c r="AD1246" s="427"/>
      <c r="AE1246" s="427"/>
      <c r="AF1246" s="390"/>
      <c r="AG1246" s="390"/>
      <c r="AH1246" s="390"/>
      <c r="AI1246" s="390"/>
      <c r="AJ1246" s="390"/>
      <c r="AK1246" s="390"/>
      <c r="AL1246" s="390"/>
      <c r="AM1246" s="391"/>
    </row>
    <row r="1247" spans="1:39" ht="16">
      <c r="B1247" s="322" t="s">
        <v>335</v>
      </c>
      <c r="C1247" s="336"/>
      <c r="D1247" s="336"/>
      <c r="E1247" s="367"/>
      <c r="F1247" s="367"/>
      <c r="G1247" s="367"/>
      <c r="H1247" s="367"/>
      <c r="I1247" s="367"/>
      <c r="J1247" s="367"/>
      <c r="K1247" s="367"/>
      <c r="L1247" s="367"/>
      <c r="M1247" s="367"/>
      <c r="N1247" s="367"/>
      <c r="O1247" s="289"/>
      <c r="P1247" s="338"/>
      <c r="Q1247" s="338"/>
      <c r="R1247" s="338"/>
      <c r="S1247" s="337"/>
      <c r="T1247" s="337"/>
      <c r="U1247" s="337"/>
      <c r="V1247" s="337"/>
      <c r="W1247" s="338"/>
      <c r="X1247" s="338"/>
      <c r="Y1247" s="339">
        <f>HLOOKUP(Y$35,'3.  Distribution Rates'!$C$122:$P$133,12,FALSE)</f>
        <v>0</v>
      </c>
      <c r="Z1247" s="339">
        <f>HLOOKUP(Z$35,'3.  Distribution Rates'!$C$122:$P$133,12,FALSE)</f>
        <v>0</v>
      </c>
      <c r="AA1247" s="339">
        <f>HLOOKUP(AA$35,'3.  Distribution Rates'!$C$122:$P$133,12,FALSE)</f>
        <v>0</v>
      </c>
      <c r="AB1247" s="339">
        <f>HLOOKUP(AB$35,'3.  Distribution Rates'!$C$122:$P$133,12,FALSE)</f>
        <v>0</v>
      </c>
      <c r="AC1247" s="339">
        <f>HLOOKUP(AC$35,'3.  Distribution Rates'!$C$122:$P$133,12,FALSE)</f>
        <v>0</v>
      </c>
      <c r="AD1247" s="339">
        <f>HLOOKUP(AD$35,'3.  Distribution Rates'!$C$122:$P$133,12,FALSE)</f>
        <v>0</v>
      </c>
      <c r="AE1247" s="339">
        <f>HLOOKUP(AE$35,'3.  Distribution Rates'!$C$122:$P$133,12,FALSE)</f>
        <v>0</v>
      </c>
      <c r="AF1247" s="339">
        <f>HLOOKUP(AF$35,'3.  Distribution Rates'!$C$122:$P$133,12,FALSE)</f>
        <v>0</v>
      </c>
      <c r="AG1247" s="339">
        <f>HLOOKUP(AG$35,'3.  Distribution Rates'!$C$122:$P$133,12,FALSE)</f>
        <v>0</v>
      </c>
      <c r="AH1247" s="339">
        <f>HLOOKUP(AH$35,'3.  Distribution Rates'!$C$122:$P$133,12,FALSE)</f>
        <v>0</v>
      </c>
      <c r="AI1247" s="339">
        <f>HLOOKUP(AI$35,'3.  Distribution Rates'!$C$122:$P$133,12,FALSE)</f>
        <v>0</v>
      </c>
      <c r="AJ1247" s="339">
        <f>HLOOKUP(AJ$35,'3.  Distribution Rates'!$C$122:$P$133,12,FALSE)</f>
        <v>0</v>
      </c>
      <c r="AK1247" s="339">
        <f>HLOOKUP(AK$35,'3.  Distribution Rates'!$C$122:$P$133,12,FALSE)</f>
        <v>0</v>
      </c>
      <c r="AL1247" s="339">
        <f>HLOOKUP(AL$35,'3.  Distribution Rates'!$C$122:$P$133,12,FALSE)</f>
        <v>0</v>
      </c>
      <c r="AM1247" s="435"/>
    </row>
    <row r="1248" spans="1:39" ht="16">
      <c r="B1248" s="322" t="s">
        <v>339</v>
      </c>
      <c r="C1248" s="343"/>
      <c r="D1248" s="307"/>
      <c r="E1248" s="277"/>
      <c r="F1248" s="277"/>
      <c r="G1248" s="277"/>
      <c r="H1248" s="277"/>
      <c r="I1248" s="277"/>
      <c r="J1248" s="277"/>
      <c r="K1248" s="277"/>
      <c r="L1248" s="277"/>
      <c r="M1248" s="277"/>
      <c r="N1248" s="277"/>
      <c r="O1248" s="289"/>
      <c r="P1248" s="277"/>
      <c r="Q1248" s="277"/>
      <c r="R1248" s="277"/>
      <c r="S1248" s="307"/>
      <c r="T1248" s="307"/>
      <c r="U1248" s="307"/>
      <c r="V1248" s="307"/>
      <c r="W1248" s="277"/>
      <c r="X1248" s="277"/>
      <c r="Y1248" s="369">
        <f>'4.  2011-2014 LRAM'!Y145*Y1247</f>
        <v>0</v>
      </c>
      <c r="Z1248" s="369">
        <f>'4.  2011-2014 LRAM'!Z145*Z1247</f>
        <v>0</v>
      </c>
      <c r="AA1248" s="369">
        <f>'4.  2011-2014 LRAM'!AA145*AA1247</f>
        <v>0</v>
      </c>
      <c r="AB1248" s="369">
        <f>'4.  2011-2014 LRAM'!AB145*AB1247</f>
        <v>0</v>
      </c>
      <c r="AC1248" s="369">
        <f>'4.  2011-2014 LRAM'!AC145*AC1247</f>
        <v>0</v>
      </c>
      <c r="AD1248" s="369">
        <f>'4.  2011-2014 LRAM'!AD145*AD1247</f>
        <v>0</v>
      </c>
      <c r="AE1248" s="369">
        <f>'4.  2011-2014 LRAM'!AE145*AE1247</f>
        <v>0</v>
      </c>
      <c r="AF1248" s="369">
        <f>'4.  2011-2014 LRAM'!AF145*AF1247</f>
        <v>0</v>
      </c>
      <c r="AG1248" s="369">
        <f>'4.  2011-2014 LRAM'!AG145*AG1247</f>
        <v>0</v>
      </c>
      <c r="AH1248" s="369">
        <f>'4.  2011-2014 LRAM'!AH145*AH1247</f>
        <v>0</v>
      </c>
      <c r="AI1248" s="369">
        <f>'4.  2011-2014 LRAM'!AI145*AI1247</f>
        <v>0</v>
      </c>
      <c r="AJ1248" s="369">
        <f>'4.  2011-2014 LRAM'!AJ145*AJ1247</f>
        <v>0</v>
      </c>
      <c r="AK1248" s="369">
        <f>'4.  2011-2014 LRAM'!AK145*AK1247</f>
        <v>0</v>
      </c>
      <c r="AL1248" s="369">
        <f>'4.  2011-2014 LRAM'!AL145*AL1247</f>
        <v>0</v>
      </c>
      <c r="AM1248" s="619">
        <f t="shared" ref="AM1248:AM1257" si="2026">SUM(Y1248:AL1248)</f>
        <v>0</v>
      </c>
    </row>
    <row r="1249" spans="2:39" ht="16">
      <c r="B1249" s="322" t="s">
        <v>340</v>
      </c>
      <c r="C1249" s="343"/>
      <c r="D1249" s="307"/>
      <c r="E1249" s="277"/>
      <c r="F1249" s="277"/>
      <c r="G1249" s="277"/>
      <c r="H1249" s="277"/>
      <c r="I1249" s="277"/>
      <c r="J1249" s="277"/>
      <c r="K1249" s="277"/>
      <c r="L1249" s="277"/>
      <c r="M1249" s="277"/>
      <c r="N1249" s="277"/>
      <c r="O1249" s="289"/>
      <c r="P1249" s="277"/>
      <c r="Q1249" s="277"/>
      <c r="R1249" s="277"/>
      <c r="S1249" s="307"/>
      <c r="T1249" s="307"/>
      <c r="U1249" s="307"/>
      <c r="V1249" s="307"/>
      <c r="W1249" s="277"/>
      <c r="X1249" s="277"/>
      <c r="Y1249" s="369">
        <f>'4.  2011-2014 LRAM'!Y277*Y1247</f>
        <v>0</v>
      </c>
      <c r="Z1249" s="369">
        <f>'4.  2011-2014 LRAM'!Z277*Z1247</f>
        <v>0</v>
      </c>
      <c r="AA1249" s="369">
        <f>'4.  2011-2014 LRAM'!AA277*AA1247</f>
        <v>0</v>
      </c>
      <c r="AB1249" s="369">
        <f>'4.  2011-2014 LRAM'!AB277*AB1247</f>
        <v>0</v>
      </c>
      <c r="AC1249" s="369">
        <f>'4.  2011-2014 LRAM'!AC277*AC1247</f>
        <v>0</v>
      </c>
      <c r="AD1249" s="369">
        <f>'4.  2011-2014 LRAM'!AD277*AD1247</f>
        <v>0</v>
      </c>
      <c r="AE1249" s="369">
        <f>'4.  2011-2014 LRAM'!AE277*AE1247</f>
        <v>0</v>
      </c>
      <c r="AF1249" s="369">
        <f>'4.  2011-2014 LRAM'!AF277*AF1247</f>
        <v>0</v>
      </c>
      <c r="AG1249" s="369">
        <f>'4.  2011-2014 LRAM'!AG277*AG1247</f>
        <v>0</v>
      </c>
      <c r="AH1249" s="369">
        <f>'4.  2011-2014 LRAM'!AH277*AH1247</f>
        <v>0</v>
      </c>
      <c r="AI1249" s="369">
        <f>'4.  2011-2014 LRAM'!AI277*AI1247</f>
        <v>0</v>
      </c>
      <c r="AJ1249" s="369">
        <f>'4.  2011-2014 LRAM'!AJ277*AJ1247</f>
        <v>0</v>
      </c>
      <c r="AK1249" s="369">
        <f>'4.  2011-2014 LRAM'!AK277*AK1247</f>
        <v>0</v>
      </c>
      <c r="AL1249" s="369">
        <f>'4.  2011-2014 LRAM'!AL277*AL1247</f>
        <v>0</v>
      </c>
      <c r="AM1249" s="619">
        <f t="shared" si="2026"/>
        <v>0</v>
      </c>
    </row>
    <row r="1250" spans="2:39" ht="16">
      <c r="B1250" s="322" t="s">
        <v>341</v>
      </c>
      <c r="C1250" s="343"/>
      <c r="D1250" s="307"/>
      <c r="E1250" s="277"/>
      <c r="F1250" s="277"/>
      <c r="G1250" s="277"/>
      <c r="H1250" s="277"/>
      <c r="I1250" s="277"/>
      <c r="J1250" s="277"/>
      <c r="K1250" s="277"/>
      <c r="L1250" s="277"/>
      <c r="M1250" s="277"/>
      <c r="N1250" s="277"/>
      <c r="O1250" s="289"/>
      <c r="P1250" s="277"/>
      <c r="Q1250" s="277"/>
      <c r="R1250" s="277"/>
      <c r="S1250" s="307"/>
      <c r="T1250" s="307"/>
      <c r="U1250" s="307"/>
      <c r="V1250" s="307"/>
      <c r="W1250" s="277"/>
      <c r="X1250" s="277"/>
      <c r="Y1250" s="369">
        <f>'4.  2011-2014 LRAM'!Y408*Y1247</f>
        <v>0</v>
      </c>
      <c r="Z1250" s="369">
        <f>'4.  2011-2014 LRAM'!Z408*Z1247</f>
        <v>0</v>
      </c>
      <c r="AA1250" s="369">
        <f>'4.  2011-2014 LRAM'!AA408*AA1247</f>
        <v>0</v>
      </c>
      <c r="AB1250" s="369">
        <f>'4.  2011-2014 LRAM'!AB408*AB1247</f>
        <v>0</v>
      </c>
      <c r="AC1250" s="369">
        <f>'4.  2011-2014 LRAM'!AC408*AC1247</f>
        <v>0</v>
      </c>
      <c r="AD1250" s="369">
        <f>'4.  2011-2014 LRAM'!AD408*AD1247</f>
        <v>0</v>
      </c>
      <c r="AE1250" s="369">
        <f>'4.  2011-2014 LRAM'!AE408*AE1247</f>
        <v>0</v>
      </c>
      <c r="AF1250" s="369">
        <f>'4.  2011-2014 LRAM'!AF408*AF1247</f>
        <v>0</v>
      </c>
      <c r="AG1250" s="369">
        <f>'4.  2011-2014 LRAM'!AG408*AG1247</f>
        <v>0</v>
      </c>
      <c r="AH1250" s="369">
        <f>'4.  2011-2014 LRAM'!AH408*AH1247</f>
        <v>0</v>
      </c>
      <c r="AI1250" s="369">
        <f>'4.  2011-2014 LRAM'!AI408*AI1247</f>
        <v>0</v>
      </c>
      <c r="AJ1250" s="369">
        <f>'4.  2011-2014 LRAM'!AJ408*AJ1247</f>
        <v>0</v>
      </c>
      <c r="AK1250" s="369">
        <f>'4.  2011-2014 LRAM'!AK408*AK1247</f>
        <v>0</v>
      </c>
      <c r="AL1250" s="369">
        <f>'4.  2011-2014 LRAM'!AL408*AL1247</f>
        <v>0</v>
      </c>
      <c r="AM1250" s="619">
        <f t="shared" si="2026"/>
        <v>0</v>
      </c>
    </row>
    <row r="1251" spans="2:39" ht="16">
      <c r="B1251" s="322" t="s">
        <v>342</v>
      </c>
      <c r="C1251" s="343"/>
      <c r="D1251" s="307"/>
      <c r="E1251" s="277"/>
      <c r="F1251" s="277"/>
      <c r="G1251" s="277"/>
      <c r="H1251" s="277"/>
      <c r="I1251" s="277"/>
      <c r="J1251" s="277"/>
      <c r="K1251" s="277"/>
      <c r="L1251" s="277"/>
      <c r="M1251" s="277"/>
      <c r="N1251" s="277"/>
      <c r="O1251" s="289"/>
      <c r="P1251" s="277"/>
      <c r="Q1251" s="277"/>
      <c r="R1251" s="277"/>
      <c r="S1251" s="307"/>
      <c r="T1251" s="307"/>
      <c r="U1251" s="307"/>
      <c r="V1251" s="307"/>
      <c r="W1251" s="277"/>
      <c r="X1251" s="277"/>
      <c r="Y1251" s="369">
        <f>'4.  2011-2014 LRAM'!Y586*Y1247</f>
        <v>0</v>
      </c>
      <c r="Z1251" s="369">
        <f>'4.  2011-2014 LRAM'!Z586*Z1247</f>
        <v>0</v>
      </c>
      <c r="AA1251" s="369">
        <f>'4.  2011-2014 LRAM'!AA586*AA1247</f>
        <v>0</v>
      </c>
      <c r="AB1251" s="369">
        <f>'4.  2011-2014 LRAM'!AB586*AB1247</f>
        <v>0</v>
      </c>
      <c r="AC1251" s="369">
        <f>'4.  2011-2014 LRAM'!AC586*AC1247</f>
        <v>0</v>
      </c>
      <c r="AD1251" s="369">
        <f>'4.  2011-2014 LRAM'!AD586*AD1247</f>
        <v>0</v>
      </c>
      <c r="AE1251" s="369">
        <f>'4.  2011-2014 LRAM'!AE586*AE1247</f>
        <v>0</v>
      </c>
      <c r="AF1251" s="369">
        <f>'4.  2011-2014 LRAM'!AF586*AF1247</f>
        <v>0</v>
      </c>
      <c r="AG1251" s="369">
        <f>'4.  2011-2014 LRAM'!AG586*AG1247</f>
        <v>0</v>
      </c>
      <c r="AH1251" s="369">
        <f>'4.  2011-2014 LRAM'!AH586*AH1247</f>
        <v>0</v>
      </c>
      <c r="AI1251" s="369">
        <f>'4.  2011-2014 LRAM'!AI586*AI1247</f>
        <v>0</v>
      </c>
      <c r="AJ1251" s="369">
        <f>'4.  2011-2014 LRAM'!AJ586*AJ1247</f>
        <v>0</v>
      </c>
      <c r="AK1251" s="369">
        <f>'4.  2011-2014 LRAM'!AK586*AK1247</f>
        <v>0</v>
      </c>
      <c r="AL1251" s="369">
        <f>'4.  2011-2014 LRAM'!AL586*AL1247</f>
        <v>0</v>
      </c>
      <c r="AM1251" s="619">
        <f t="shared" si="2026"/>
        <v>0</v>
      </c>
    </row>
    <row r="1252" spans="2:39" ht="16">
      <c r="B1252" s="322" t="s">
        <v>343</v>
      </c>
      <c r="C1252" s="343"/>
      <c r="D1252" s="307"/>
      <c r="E1252" s="277"/>
      <c r="F1252" s="277"/>
      <c r="G1252" s="277"/>
      <c r="H1252" s="277"/>
      <c r="I1252" s="277"/>
      <c r="J1252" s="277"/>
      <c r="K1252" s="277"/>
      <c r="L1252" s="277"/>
      <c r="M1252" s="277"/>
      <c r="N1252" s="277"/>
      <c r="O1252" s="289"/>
      <c r="P1252" s="277"/>
      <c r="Q1252" s="277"/>
      <c r="R1252" s="277"/>
      <c r="S1252" s="307"/>
      <c r="T1252" s="307"/>
      <c r="U1252" s="307"/>
      <c r="V1252" s="307"/>
      <c r="W1252" s="277"/>
      <c r="X1252" s="277"/>
      <c r="Y1252" s="369">
        <f t="shared" ref="Y1252:AL1252" si="2027">Y280*Y1247</f>
        <v>0</v>
      </c>
      <c r="Z1252" s="369">
        <f t="shared" si="2027"/>
        <v>0</v>
      </c>
      <c r="AA1252" s="369">
        <f t="shared" si="2027"/>
        <v>0</v>
      </c>
      <c r="AB1252" s="369">
        <f t="shared" si="2027"/>
        <v>0</v>
      </c>
      <c r="AC1252" s="369">
        <f t="shared" si="2027"/>
        <v>0</v>
      </c>
      <c r="AD1252" s="369">
        <f t="shared" si="2027"/>
        <v>0</v>
      </c>
      <c r="AE1252" s="369">
        <f t="shared" si="2027"/>
        <v>0</v>
      </c>
      <c r="AF1252" s="369">
        <f t="shared" si="2027"/>
        <v>0</v>
      </c>
      <c r="AG1252" s="369">
        <f t="shared" si="2027"/>
        <v>0</v>
      </c>
      <c r="AH1252" s="369">
        <f t="shared" si="2027"/>
        <v>0</v>
      </c>
      <c r="AI1252" s="369">
        <f t="shared" si="2027"/>
        <v>0</v>
      </c>
      <c r="AJ1252" s="369">
        <f t="shared" si="2027"/>
        <v>0</v>
      </c>
      <c r="AK1252" s="369">
        <f t="shared" si="2027"/>
        <v>0</v>
      </c>
      <c r="AL1252" s="369">
        <f t="shared" si="2027"/>
        <v>0</v>
      </c>
      <c r="AM1252" s="619">
        <f t="shared" si="2026"/>
        <v>0</v>
      </c>
    </row>
    <row r="1253" spans="2:39" ht="16">
      <c r="B1253" s="322" t="s">
        <v>344</v>
      </c>
      <c r="C1253" s="343"/>
      <c r="D1253" s="307"/>
      <c r="E1253" s="277"/>
      <c r="F1253" s="277"/>
      <c r="G1253" s="277"/>
      <c r="H1253" s="277"/>
      <c r="I1253" s="277"/>
      <c r="J1253" s="277"/>
      <c r="K1253" s="277"/>
      <c r="L1253" s="277"/>
      <c r="M1253" s="277"/>
      <c r="N1253" s="277"/>
      <c r="O1253" s="289"/>
      <c r="P1253" s="277"/>
      <c r="Q1253" s="277"/>
      <c r="R1253" s="277"/>
      <c r="S1253" s="307"/>
      <c r="T1253" s="307"/>
      <c r="U1253" s="307"/>
      <c r="V1253" s="307"/>
      <c r="W1253" s="277"/>
      <c r="X1253" s="277"/>
      <c r="Y1253" s="369">
        <f t="shared" ref="Y1253:AL1253" si="2028">Y489*Y1247</f>
        <v>0</v>
      </c>
      <c r="Z1253" s="369">
        <f t="shared" si="2028"/>
        <v>0</v>
      </c>
      <c r="AA1253" s="369">
        <f t="shared" si="2028"/>
        <v>0</v>
      </c>
      <c r="AB1253" s="369">
        <f t="shared" si="2028"/>
        <v>0</v>
      </c>
      <c r="AC1253" s="369">
        <f t="shared" si="2028"/>
        <v>0</v>
      </c>
      <c r="AD1253" s="369">
        <f t="shared" si="2028"/>
        <v>0</v>
      </c>
      <c r="AE1253" s="369">
        <f t="shared" si="2028"/>
        <v>0</v>
      </c>
      <c r="AF1253" s="369">
        <f t="shared" si="2028"/>
        <v>0</v>
      </c>
      <c r="AG1253" s="369">
        <f t="shared" si="2028"/>
        <v>0</v>
      </c>
      <c r="AH1253" s="369">
        <f t="shared" si="2028"/>
        <v>0</v>
      </c>
      <c r="AI1253" s="369">
        <f t="shared" si="2028"/>
        <v>0</v>
      </c>
      <c r="AJ1253" s="369">
        <f t="shared" si="2028"/>
        <v>0</v>
      </c>
      <c r="AK1253" s="369">
        <f t="shared" si="2028"/>
        <v>0</v>
      </c>
      <c r="AL1253" s="369">
        <f t="shared" si="2028"/>
        <v>0</v>
      </c>
      <c r="AM1253" s="619">
        <f t="shared" si="2026"/>
        <v>0</v>
      </c>
    </row>
    <row r="1254" spans="2:39" ht="16">
      <c r="B1254" s="322" t="s">
        <v>345</v>
      </c>
      <c r="C1254" s="343"/>
      <c r="D1254" s="307"/>
      <c r="E1254" s="277"/>
      <c r="F1254" s="277"/>
      <c r="G1254" s="277"/>
      <c r="H1254" s="277"/>
      <c r="I1254" s="277"/>
      <c r="J1254" s="277"/>
      <c r="K1254" s="277"/>
      <c r="L1254" s="277"/>
      <c r="M1254" s="277"/>
      <c r="N1254" s="277"/>
      <c r="O1254" s="289"/>
      <c r="P1254" s="277"/>
      <c r="Q1254" s="277"/>
      <c r="R1254" s="277"/>
      <c r="S1254" s="307"/>
      <c r="T1254" s="307"/>
      <c r="U1254" s="307"/>
      <c r="V1254" s="307"/>
      <c r="W1254" s="277"/>
      <c r="X1254" s="277"/>
      <c r="Y1254" s="369">
        <f t="shared" ref="Y1254:AL1254" si="2029">Y712*Y1247</f>
        <v>0</v>
      </c>
      <c r="Z1254" s="369">
        <f t="shared" si="2029"/>
        <v>0</v>
      </c>
      <c r="AA1254" s="369">
        <f t="shared" si="2029"/>
        <v>0</v>
      </c>
      <c r="AB1254" s="369">
        <f t="shared" si="2029"/>
        <v>0</v>
      </c>
      <c r="AC1254" s="369">
        <f t="shared" si="2029"/>
        <v>0</v>
      </c>
      <c r="AD1254" s="369">
        <f t="shared" si="2029"/>
        <v>0</v>
      </c>
      <c r="AE1254" s="369">
        <f t="shared" si="2029"/>
        <v>0</v>
      </c>
      <c r="AF1254" s="369">
        <f t="shared" si="2029"/>
        <v>0</v>
      </c>
      <c r="AG1254" s="369">
        <f t="shared" si="2029"/>
        <v>0</v>
      </c>
      <c r="AH1254" s="369">
        <f t="shared" si="2029"/>
        <v>0</v>
      </c>
      <c r="AI1254" s="369">
        <f t="shared" si="2029"/>
        <v>0</v>
      </c>
      <c r="AJ1254" s="369">
        <f t="shared" si="2029"/>
        <v>0</v>
      </c>
      <c r="AK1254" s="369">
        <f t="shared" si="2029"/>
        <v>0</v>
      </c>
      <c r="AL1254" s="369">
        <f t="shared" si="2029"/>
        <v>0</v>
      </c>
      <c r="AM1254" s="619">
        <f t="shared" si="2026"/>
        <v>0</v>
      </c>
    </row>
    <row r="1255" spans="2:39" ht="16">
      <c r="B1255" s="322" t="s">
        <v>346</v>
      </c>
      <c r="C1255" s="343"/>
      <c r="D1255" s="307"/>
      <c r="E1255" s="277"/>
      <c r="F1255" s="277"/>
      <c r="G1255" s="277"/>
      <c r="H1255" s="277"/>
      <c r="I1255" s="277"/>
      <c r="J1255" s="277"/>
      <c r="K1255" s="277"/>
      <c r="L1255" s="277"/>
      <c r="M1255" s="277"/>
      <c r="N1255" s="277"/>
      <c r="O1255" s="289"/>
      <c r="P1255" s="277"/>
      <c r="Q1255" s="277"/>
      <c r="R1255" s="277"/>
      <c r="S1255" s="307"/>
      <c r="T1255" s="307"/>
      <c r="U1255" s="307"/>
      <c r="V1255" s="307"/>
      <c r="W1255" s="277"/>
      <c r="X1255" s="277"/>
      <c r="Y1255" s="369">
        <f t="shared" ref="Y1255:AL1255" si="2030">Y895*Y1247</f>
        <v>0</v>
      </c>
      <c r="Z1255" s="369">
        <f t="shared" si="2030"/>
        <v>0</v>
      </c>
      <c r="AA1255" s="369">
        <f t="shared" si="2030"/>
        <v>0</v>
      </c>
      <c r="AB1255" s="369">
        <f t="shared" si="2030"/>
        <v>0</v>
      </c>
      <c r="AC1255" s="369">
        <f t="shared" si="2030"/>
        <v>0</v>
      </c>
      <c r="AD1255" s="369">
        <f t="shared" si="2030"/>
        <v>0</v>
      </c>
      <c r="AE1255" s="369">
        <f t="shared" si="2030"/>
        <v>0</v>
      </c>
      <c r="AF1255" s="369">
        <f t="shared" si="2030"/>
        <v>0</v>
      </c>
      <c r="AG1255" s="369">
        <f t="shared" si="2030"/>
        <v>0</v>
      </c>
      <c r="AH1255" s="369">
        <f t="shared" si="2030"/>
        <v>0</v>
      </c>
      <c r="AI1255" s="369">
        <f t="shared" si="2030"/>
        <v>0</v>
      </c>
      <c r="AJ1255" s="369">
        <f t="shared" si="2030"/>
        <v>0</v>
      </c>
      <c r="AK1255" s="369">
        <f t="shared" si="2030"/>
        <v>0</v>
      </c>
      <c r="AL1255" s="369">
        <f t="shared" si="2030"/>
        <v>0</v>
      </c>
      <c r="AM1255" s="619">
        <f t="shared" si="2026"/>
        <v>0</v>
      </c>
    </row>
    <row r="1256" spans="2:39" ht="16">
      <c r="B1256" s="322" t="s">
        <v>347</v>
      </c>
      <c r="C1256" s="343"/>
      <c r="D1256" s="307"/>
      <c r="E1256" s="277"/>
      <c r="F1256" s="277"/>
      <c r="G1256" s="277"/>
      <c r="H1256" s="277"/>
      <c r="I1256" s="277"/>
      <c r="J1256" s="277"/>
      <c r="K1256" s="277"/>
      <c r="L1256" s="277"/>
      <c r="M1256" s="277"/>
      <c r="N1256" s="277"/>
      <c r="O1256" s="289"/>
      <c r="P1256" s="277"/>
      <c r="Q1256" s="277"/>
      <c r="R1256" s="277"/>
      <c r="S1256" s="307"/>
      <c r="T1256" s="307"/>
      <c r="U1256" s="307"/>
      <c r="V1256" s="307"/>
      <c r="W1256" s="277"/>
      <c r="X1256" s="277"/>
      <c r="Y1256" s="369">
        <f t="shared" ref="Y1256:AL1256" si="2031">Y1078*Y1247</f>
        <v>0</v>
      </c>
      <c r="Z1256" s="369">
        <f t="shared" si="2031"/>
        <v>0</v>
      </c>
      <c r="AA1256" s="369">
        <f t="shared" si="2031"/>
        <v>0</v>
      </c>
      <c r="AB1256" s="369">
        <f t="shared" si="2031"/>
        <v>0</v>
      </c>
      <c r="AC1256" s="369">
        <f t="shared" si="2031"/>
        <v>0</v>
      </c>
      <c r="AD1256" s="369">
        <f t="shared" si="2031"/>
        <v>0</v>
      </c>
      <c r="AE1256" s="369">
        <f t="shared" si="2031"/>
        <v>0</v>
      </c>
      <c r="AF1256" s="369">
        <f t="shared" si="2031"/>
        <v>0</v>
      </c>
      <c r="AG1256" s="369">
        <f t="shared" si="2031"/>
        <v>0</v>
      </c>
      <c r="AH1256" s="369">
        <f t="shared" si="2031"/>
        <v>0</v>
      </c>
      <c r="AI1256" s="369">
        <f t="shared" si="2031"/>
        <v>0</v>
      </c>
      <c r="AJ1256" s="369">
        <f t="shared" si="2031"/>
        <v>0</v>
      </c>
      <c r="AK1256" s="369">
        <f t="shared" si="2031"/>
        <v>0</v>
      </c>
      <c r="AL1256" s="369">
        <f t="shared" si="2031"/>
        <v>0</v>
      </c>
      <c r="AM1256" s="619">
        <f t="shared" si="2026"/>
        <v>0</v>
      </c>
    </row>
    <row r="1257" spans="2:39" ht="16">
      <c r="B1257" s="322" t="s">
        <v>348</v>
      </c>
      <c r="C1257" s="343"/>
      <c r="D1257" s="307"/>
      <c r="E1257" s="277"/>
      <c r="F1257" s="277"/>
      <c r="G1257" s="277"/>
      <c r="H1257" s="277"/>
      <c r="I1257" s="277"/>
      <c r="J1257" s="277"/>
      <c r="K1257" s="277"/>
      <c r="L1257" s="277"/>
      <c r="M1257" s="277"/>
      <c r="N1257" s="277"/>
      <c r="O1257" s="289"/>
      <c r="P1257" s="277"/>
      <c r="Q1257" s="277"/>
      <c r="R1257" s="277"/>
      <c r="S1257" s="307"/>
      <c r="T1257" s="307"/>
      <c r="U1257" s="307"/>
      <c r="V1257" s="307"/>
      <c r="W1257" s="277"/>
      <c r="X1257" s="277"/>
      <c r="Y1257" s="369">
        <f>Y1244*Y1247</f>
        <v>0</v>
      </c>
      <c r="Z1257" s="369">
        <f>Z1244*Z1247</f>
        <v>0</v>
      </c>
      <c r="AA1257" s="369">
        <f t="shared" ref="AA1257:AL1257" si="2032">AA1244*AA1247</f>
        <v>0</v>
      </c>
      <c r="AB1257" s="369">
        <f t="shared" si="2032"/>
        <v>0</v>
      </c>
      <c r="AC1257" s="369">
        <f t="shared" si="2032"/>
        <v>0</v>
      </c>
      <c r="AD1257" s="369">
        <f t="shared" si="2032"/>
        <v>0</v>
      </c>
      <c r="AE1257" s="369">
        <f t="shared" si="2032"/>
        <v>0</v>
      </c>
      <c r="AF1257" s="369">
        <f t="shared" si="2032"/>
        <v>0</v>
      </c>
      <c r="AG1257" s="369">
        <f t="shared" si="2032"/>
        <v>0</v>
      </c>
      <c r="AH1257" s="369">
        <f t="shared" si="2032"/>
        <v>0</v>
      </c>
      <c r="AI1257" s="369">
        <f t="shared" si="2032"/>
        <v>0</v>
      </c>
      <c r="AJ1257" s="369">
        <f t="shared" si="2032"/>
        <v>0</v>
      </c>
      <c r="AK1257" s="369">
        <f t="shared" si="2032"/>
        <v>0</v>
      </c>
      <c r="AL1257" s="369">
        <f t="shared" si="2032"/>
        <v>0</v>
      </c>
      <c r="AM1257" s="619">
        <f t="shared" si="2026"/>
        <v>0</v>
      </c>
    </row>
    <row r="1258" spans="2:39" ht="16">
      <c r="B1258" s="347" t="s">
        <v>338</v>
      </c>
      <c r="C1258" s="343"/>
      <c r="D1258" s="334"/>
      <c r="E1258" s="332"/>
      <c r="F1258" s="332"/>
      <c r="G1258" s="332"/>
      <c r="H1258" s="332"/>
      <c r="I1258" s="332"/>
      <c r="J1258" s="332"/>
      <c r="K1258" s="332"/>
      <c r="L1258" s="332"/>
      <c r="M1258" s="332"/>
      <c r="N1258" s="332"/>
      <c r="O1258" s="298"/>
      <c r="P1258" s="332"/>
      <c r="Q1258" s="332"/>
      <c r="R1258" s="332"/>
      <c r="S1258" s="334"/>
      <c r="T1258" s="334"/>
      <c r="U1258" s="334"/>
      <c r="V1258" s="334"/>
      <c r="W1258" s="332"/>
      <c r="X1258" s="332"/>
      <c r="Y1258" s="344">
        <f>SUM(Y1248:Y1257)</f>
        <v>0</v>
      </c>
      <c r="Z1258" s="344">
        <f t="shared" ref="Z1258:AE1258" si="2033">SUM(Z1248:Z1257)</f>
        <v>0</v>
      </c>
      <c r="AA1258" s="344">
        <f t="shared" si="2033"/>
        <v>0</v>
      </c>
      <c r="AB1258" s="344">
        <f t="shared" si="2033"/>
        <v>0</v>
      </c>
      <c r="AC1258" s="344">
        <f t="shared" si="2033"/>
        <v>0</v>
      </c>
      <c r="AD1258" s="344">
        <f t="shared" si="2033"/>
        <v>0</v>
      </c>
      <c r="AE1258" s="344">
        <f t="shared" si="2033"/>
        <v>0</v>
      </c>
      <c r="AF1258" s="344">
        <f>SUM(AF1248:AF1257)</f>
        <v>0</v>
      </c>
      <c r="AG1258" s="344">
        <f t="shared" ref="AG1258:AL1258" si="2034">SUM(AG1248:AG1257)</f>
        <v>0</v>
      </c>
      <c r="AH1258" s="344">
        <f t="shared" si="2034"/>
        <v>0</v>
      </c>
      <c r="AI1258" s="344">
        <f t="shared" si="2034"/>
        <v>0</v>
      </c>
      <c r="AJ1258" s="344">
        <f t="shared" si="2034"/>
        <v>0</v>
      </c>
      <c r="AK1258" s="344">
        <f t="shared" si="2034"/>
        <v>0</v>
      </c>
      <c r="AL1258" s="344">
        <f t="shared" si="2034"/>
        <v>0</v>
      </c>
      <c r="AM1258" s="398">
        <f>SUM(AM1248:AM1257)</f>
        <v>0</v>
      </c>
    </row>
    <row r="1259" spans="2:39" ht="16">
      <c r="B1259" s="347" t="s">
        <v>337</v>
      </c>
      <c r="C1259" s="343"/>
      <c r="D1259" s="348"/>
      <c r="E1259" s="332"/>
      <c r="F1259" s="332"/>
      <c r="G1259" s="332"/>
      <c r="H1259" s="332"/>
      <c r="I1259" s="332"/>
      <c r="J1259" s="332"/>
      <c r="K1259" s="332"/>
      <c r="L1259" s="332"/>
      <c r="M1259" s="332"/>
      <c r="N1259" s="332"/>
      <c r="O1259" s="298"/>
      <c r="P1259" s="332"/>
      <c r="Q1259" s="332"/>
      <c r="R1259" s="332"/>
      <c r="S1259" s="334"/>
      <c r="T1259" s="334"/>
      <c r="U1259" s="334"/>
      <c r="V1259" s="334"/>
      <c r="W1259" s="332"/>
      <c r="X1259" s="332"/>
      <c r="Y1259" s="345">
        <f>Y1245*Y1247</f>
        <v>0</v>
      </c>
      <c r="Z1259" s="345">
        <f t="shared" ref="Z1259:AE1259" si="2035">Z1245*Z1247</f>
        <v>0</v>
      </c>
      <c r="AA1259" s="345">
        <f>AA1245*AA1247</f>
        <v>0</v>
      </c>
      <c r="AB1259" s="345">
        <f t="shared" si="2035"/>
        <v>0</v>
      </c>
      <c r="AC1259" s="345">
        <f t="shared" si="2035"/>
        <v>0</v>
      </c>
      <c r="AD1259" s="345">
        <f t="shared" si="2035"/>
        <v>0</v>
      </c>
      <c r="AE1259" s="345">
        <f t="shared" si="2035"/>
        <v>0</v>
      </c>
      <c r="AF1259" s="345">
        <f t="shared" ref="AF1259:AL1259" si="2036">AF1245*AF1247</f>
        <v>0</v>
      </c>
      <c r="AG1259" s="345">
        <f t="shared" si="2036"/>
        <v>0</v>
      </c>
      <c r="AH1259" s="345">
        <f t="shared" si="2036"/>
        <v>0</v>
      </c>
      <c r="AI1259" s="345">
        <f t="shared" si="2036"/>
        <v>0</v>
      </c>
      <c r="AJ1259" s="345">
        <f t="shared" si="2036"/>
        <v>0</v>
      </c>
      <c r="AK1259" s="345">
        <f t="shared" si="2036"/>
        <v>0</v>
      </c>
      <c r="AL1259" s="345">
        <f t="shared" si="2036"/>
        <v>0</v>
      </c>
      <c r="AM1259" s="398">
        <f>SUM(Y1259:AL1259)</f>
        <v>0</v>
      </c>
    </row>
    <row r="1260" spans="2:39" ht="16">
      <c r="B1260" s="347" t="s">
        <v>336</v>
      </c>
      <c r="C1260" s="343"/>
      <c r="D1260" s="348"/>
      <c r="E1260" s="332"/>
      <c r="F1260" s="332"/>
      <c r="G1260" s="332"/>
      <c r="H1260" s="332"/>
      <c r="I1260" s="332"/>
      <c r="J1260" s="332"/>
      <c r="K1260" s="332"/>
      <c r="L1260" s="332"/>
      <c r="M1260" s="332"/>
      <c r="N1260" s="332"/>
      <c r="O1260" s="298"/>
      <c r="P1260" s="332"/>
      <c r="Q1260" s="332"/>
      <c r="R1260" s="332"/>
      <c r="S1260" s="348"/>
      <c r="T1260" s="348"/>
      <c r="U1260" s="348"/>
      <c r="V1260" s="348"/>
      <c r="W1260" s="332"/>
      <c r="X1260" s="332"/>
      <c r="Y1260" s="349"/>
      <c r="Z1260" s="349"/>
      <c r="AA1260" s="349"/>
      <c r="AB1260" s="349"/>
      <c r="AC1260" s="349"/>
      <c r="AD1260" s="349"/>
      <c r="AE1260" s="349"/>
      <c r="AF1260" s="349"/>
      <c r="AG1260" s="349"/>
      <c r="AH1260" s="349"/>
      <c r="AI1260" s="349"/>
      <c r="AJ1260" s="349"/>
      <c r="AK1260" s="349"/>
      <c r="AL1260" s="349"/>
      <c r="AM1260" s="398">
        <f>AM1258-AM1259</f>
        <v>0</v>
      </c>
    </row>
    <row r="1261" spans="2:39" ht="16">
      <c r="B1261" s="372"/>
      <c r="C1261" s="436"/>
      <c r="D1261" s="436"/>
      <c r="E1261" s="437"/>
      <c r="F1261" s="437"/>
      <c r="G1261" s="437"/>
      <c r="H1261" s="437"/>
      <c r="I1261" s="437"/>
      <c r="J1261" s="437"/>
      <c r="K1261" s="437"/>
      <c r="L1261" s="437"/>
      <c r="M1261" s="437"/>
      <c r="N1261" s="437"/>
      <c r="O1261" s="438"/>
      <c r="P1261" s="437"/>
      <c r="Q1261" s="437"/>
      <c r="R1261" s="437"/>
      <c r="S1261" s="436"/>
      <c r="T1261" s="439"/>
      <c r="U1261" s="436"/>
      <c r="V1261" s="436"/>
      <c r="W1261" s="437"/>
      <c r="X1261" s="437"/>
      <c r="Y1261" s="440"/>
      <c r="Z1261" s="440"/>
      <c r="AA1261" s="440"/>
      <c r="AB1261" s="440"/>
      <c r="AC1261" s="440"/>
      <c r="AD1261" s="440"/>
      <c r="AE1261" s="440"/>
      <c r="AF1261" s="440"/>
      <c r="AG1261" s="440"/>
      <c r="AH1261" s="440"/>
      <c r="AI1261" s="440"/>
      <c r="AJ1261" s="440"/>
      <c r="AK1261" s="440"/>
      <c r="AL1261" s="440"/>
      <c r="AM1261" s="377"/>
    </row>
    <row r="1262" spans="2:39" ht="16">
      <c r="B1262" s="359" t="s">
        <v>570</v>
      </c>
      <c r="C1262" s="378"/>
      <c r="D1262" s="379"/>
      <c r="E1262" s="379"/>
      <c r="F1262" s="379"/>
      <c r="G1262" s="379"/>
      <c r="H1262" s="379"/>
      <c r="I1262" s="379"/>
      <c r="J1262" s="379"/>
      <c r="K1262" s="379"/>
      <c r="L1262" s="379"/>
      <c r="M1262" s="379"/>
      <c r="N1262" s="379"/>
      <c r="O1262" s="379"/>
      <c r="P1262" s="379"/>
      <c r="Q1262" s="379"/>
      <c r="R1262" s="379"/>
      <c r="S1262" s="362"/>
      <c r="T1262" s="363"/>
      <c r="U1262" s="379"/>
      <c r="V1262" s="379"/>
      <c r="W1262" s="379"/>
      <c r="X1262" s="379"/>
      <c r="Y1262" s="400"/>
      <c r="Z1262" s="400"/>
      <c r="AA1262" s="400"/>
      <c r="AB1262" s="400"/>
      <c r="AC1262" s="400"/>
      <c r="AD1262" s="400"/>
      <c r="AE1262" s="400"/>
      <c r="AF1262" s="400"/>
      <c r="AG1262" s="400"/>
      <c r="AH1262" s="400"/>
      <c r="AI1262" s="400"/>
      <c r="AJ1262" s="400"/>
      <c r="AK1262" s="400"/>
      <c r="AL1262" s="400"/>
      <c r="AM1262" s="380"/>
    </row>
    <row r="1264" spans="2:39">
      <c r="B1264" s="581" t="s">
        <v>506</v>
      </c>
    </row>
  </sheetData>
  <sheetProtection formatCells="0" formatColumns="0" formatRows="0" insertColumns="0" insertRows="0" insertHyperlinks="0" deleteColumns="0" deleteRows="0" sort="0" autoFilter="0" pivotTables="0"/>
  <mergeCells count="45">
    <mergeCell ref="Y1083:AM1083"/>
    <mergeCell ref="P717:X717"/>
    <mergeCell ref="B900:B901"/>
    <mergeCell ref="C900:C901"/>
    <mergeCell ref="E900:M900"/>
    <mergeCell ref="N900:N901"/>
    <mergeCell ref="P900:X900"/>
    <mergeCell ref="Y900:AM900"/>
    <mergeCell ref="Y717:AM717"/>
    <mergeCell ref="P1083:X1083"/>
    <mergeCell ref="N1083:N1084"/>
    <mergeCell ref="B1083:B1084"/>
    <mergeCell ref="C1083:C1084"/>
    <mergeCell ref="E1083:M1083"/>
    <mergeCell ref="C494:C495"/>
    <mergeCell ref="E494:M494"/>
    <mergeCell ref="N494:N495"/>
    <mergeCell ref="B717:B718"/>
    <mergeCell ref="C717:C718"/>
    <mergeCell ref="E717:M717"/>
    <mergeCell ref="N717:N718"/>
    <mergeCell ref="B494:B495"/>
    <mergeCell ref="B285:B286"/>
    <mergeCell ref="C285:C286"/>
    <mergeCell ref="E285:M285"/>
    <mergeCell ref="N285:N286"/>
    <mergeCell ref="P285:X285"/>
    <mergeCell ref="Y494:AM494"/>
    <mergeCell ref="Y285:AM285"/>
    <mergeCell ref="N34:N35"/>
    <mergeCell ref="P34:X34"/>
    <mergeCell ref="Y34:AM34"/>
    <mergeCell ref="P494:X494"/>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716"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84" location="'5.  2015-2020 LRAM'!A1" display="Return to top" xr:uid="{00000000-0004-0000-0A00-000007000000}"/>
    <hyperlink ref="D493" location="'5.  2015-2020 LRAM'!A1" display="Return to top" xr:uid="{00000000-0004-0000-0A00-000008000000}"/>
    <hyperlink ref="D899" location="'5.  2015-2020 LRAM'!A1" display="Return to top" xr:uid="{00000000-0004-0000-0A00-000009000000}"/>
    <hyperlink ref="D1082" location="'5.  2015-2020 LRAM'!A1" display="Return to top" xr:uid="{00000000-0004-0000-0A00-00000A000000}"/>
    <hyperlink ref="B126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28" zoomScale="90" zoomScaleNormal="90" workbookViewId="0">
      <selection activeCell="H154" sqref="H154"/>
    </sheetView>
  </sheetViews>
  <sheetFormatPr baseColWidth="10" defaultColWidth="9.1640625" defaultRowHeight="15"/>
  <cols>
    <col min="1" max="1" width="4.5" style="12" customWidth="1"/>
    <col min="2" max="2" width="19.5" style="11" customWidth="1"/>
    <col min="3" max="3" width="30.83203125" style="12" customWidth="1"/>
    <col min="4" max="4" width="5" style="12" customWidth="1"/>
    <col min="5" max="5" width="14.33203125" style="12" customWidth="1"/>
    <col min="6" max="6" width="15.1640625" style="12" customWidth="1"/>
    <col min="7" max="7" width="11.5" style="12" customWidth="1"/>
    <col min="8" max="8" width="13" style="18" customWidth="1"/>
    <col min="9" max="10" width="14" style="12" customWidth="1"/>
    <col min="11" max="11" width="18" style="12" customWidth="1"/>
    <col min="12" max="12" width="19.1640625" style="12" customWidth="1"/>
    <col min="13" max="13" width="16.83203125" style="12" customWidth="1"/>
    <col min="14" max="14" width="16" style="12" customWidth="1"/>
    <col min="15" max="15" width="14.5" style="12" customWidth="1"/>
    <col min="16" max="16" width="14.6640625" style="12" customWidth="1"/>
    <col min="17" max="17" width="14" style="12" customWidth="1"/>
    <col min="18" max="18" width="15.6640625" style="12" customWidth="1"/>
    <col min="19" max="19" width="14.1640625" style="12" customWidth="1"/>
    <col min="20" max="22" width="15" style="12" customWidth="1"/>
    <col min="23" max="23" width="13.5" style="12" customWidth="1"/>
    <col min="24" max="24" width="4.1640625" style="12" customWidth="1"/>
    <col min="25" max="16384" width="9.16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163</v>
      </c>
      <c r="C4" s="126" t="s">
        <v>167</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164</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1" t="s">
        <v>531</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485</v>
      </c>
      <c r="C8" s="931" t="s">
        <v>646</v>
      </c>
      <c r="D8" s="931"/>
      <c r="E8" s="931"/>
      <c r="F8" s="931"/>
      <c r="G8" s="931"/>
      <c r="H8" s="931"/>
      <c r="I8" s="931"/>
      <c r="J8" s="931"/>
      <c r="K8" s="931"/>
      <c r="L8" s="931"/>
      <c r="M8" s="931"/>
      <c r="N8" s="931"/>
      <c r="O8" s="931"/>
      <c r="P8" s="931"/>
      <c r="Q8" s="931"/>
      <c r="R8" s="931"/>
      <c r="S8" s="931"/>
      <c r="T8" s="105"/>
      <c r="U8" s="105"/>
      <c r="V8" s="105"/>
      <c r="W8" s="105"/>
    </row>
    <row r="9" spans="1:28" s="9" customFormat="1" ht="47" customHeight="1">
      <c r="B9" s="55"/>
      <c r="C9" s="898" t="s">
        <v>657</v>
      </c>
      <c r="D9" s="898"/>
      <c r="E9" s="898"/>
      <c r="F9" s="898"/>
      <c r="G9" s="898"/>
      <c r="H9" s="898"/>
      <c r="I9" s="898"/>
      <c r="J9" s="898"/>
      <c r="K9" s="898"/>
      <c r="L9" s="898"/>
      <c r="M9" s="898"/>
      <c r="N9" s="898"/>
      <c r="O9" s="898"/>
      <c r="P9" s="898"/>
      <c r="Q9" s="898"/>
      <c r="R9" s="898"/>
      <c r="S9" s="898"/>
      <c r="T9" s="105"/>
      <c r="U9" s="105"/>
      <c r="V9" s="105"/>
      <c r="W9" s="105"/>
    </row>
    <row r="10" spans="1:28" s="9" customFormat="1" ht="38" customHeight="1">
      <c r="B10" s="88"/>
      <c r="C10" s="914" t="s">
        <v>658</v>
      </c>
      <c r="D10" s="898"/>
      <c r="E10" s="898"/>
      <c r="F10" s="898"/>
      <c r="G10" s="898"/>
      <c r="H10" s="898"/>
      <c r="I10" s="898"/>
      <c r="J10" s="898"/>
      <c r="K10" s="898"/>
      <c r="L10" s="898"/>
      <c r="M10" s="898"/>
      <c r="N10" s="898"/>
      <c r="O10" s="898"/>
      <c r="P10" s="898"/>
      <c r="Q10" s="898"/>
      <c r="R10" s="898"/>
      <c r="S10" s="898"/>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0" t="s">
        <v>221</v>
      </c>
      <c r="C12" s="930"/>
      <c r="D12" s="181"/>
      <c r="E12" s="182" t="s">
        <v>222</v>
      </c>
      <c r="F12" s="51"/>
      <c r="G12" s="51"/>
      <c r="H12" s="44"/>
      <c r="I12" s="51"/>
      <c r="K12" s="583" t="s">
        <v>515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55</v>
      </c>
      <c r="C14" s="202" t="s">
        <v>457</v>
      </c>
      <c r="D14" s="203"/>
      <c r="E14" s="204" t="s">
        <v>54</v>
      </c>
      <c r="F14" s="204" t="s">
        <v>474</v>
      </c>
      <c r="G14" s="204" t="s">
        <v>55</v>
      </c>
      <c r="H14" s="204" t="s">
        <v>56</v>
      </c>
      <c r="I14" s="204" t="str">
        <f>'1.  LRAMVA Summary'!D52</f>
        <v>Main - Residential</v>
      </c>
      <c r="J14" s="204" t="str">
        <f>'1.  LRAMVA Summary'!E52</f>
        <v>Main - GS&lt;50 kW</v>
      </c>
      <c r="K14" s="204" t="str">
        <f>'1.  LRAMVA Summary'!F52</f>
        <v>Main - GS 50 to 4,999 kW</v>
      </c>
      <c r="L14" s="204" t="str">
        <f>'1.  LRAMVA Summary'!G52</f>
        <v>Main - Large Use</v>
      </c>
      <c r="M14" s="204" t="str">
        <f>'1.  LRAMVA Summary'!H52</f>
        <v>Main - Streetlighting</v>
      </c>
      <c r="N14" s="204" t="str">
        <f>'1.  LRAMVA Summary'!I52</f>
        <v>STEI - Residential</v>
      </c>
      <c r="O14" s="204" t="str">
        <f>'1.  LRAMVA Summary'!J52</f>
        <v>STEI - GS&lt;50 kW</v>
      </c>
      <c r="P14" s="204" t="str">
        <f>'1.  LRAMVA Summary'!K52</f>
        <v>STEI - GS 50 to 4,999 kW</v>
      </c>
      <c r="Q14" s="204" t="str">
        <f>'1.  LRAMVA Summary'!L52</f>
        <v>STEI - Streetlighting</v>
      </c>
      <c r="R14" s="204" t="str">
        <f>'1.  LRAMVA Summary'!M52</f>
        <v>STEI- Unmetered Scattered Load</v>
      </c>
      <c r="S14" s="204" t="str">
        <f>'1.  LRAMVA Summary'!N52</f>
        <v/>
      </c>
      <c r="T14" s="204" t="str">
        <f>'1.  LRAMVA Summary'!O52</f>
        <v/>
      </c>
      <c r="U14" s="204" t="str">
        <f>'1.  LRAMVA Summary'!P52</f>
        <v/>
      </c>
      <c r="V14" s="204" t="str">
        <f>'1.  LRAMVA Summary'!Q52</f>
        <v/>
      </c>
      <c r="W14" s="204" t="str">
        <f>'1.  LRAMVA Summary'!R52</f>
        <v>Total</v>
      </c>
    </row>
    <row r="15" spans="1:28" s="9" customFormat="1">
      <c r="B15" s="205" t="s">
        <v>36</v>
      </c>
      <c r="C15" s="205">
        <v>1.47E-2</v>
      </c>
      <c r="D15" s="206"/>
      <c r="E15" s="207">
        <v>40544</v>
      </c>
      <c r="F15" s="208">
        <v>2011</v>
      </c>
      <c r="G15" s="209" t="s">
        <v>57</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37</v>
      </c>
      <c r="C16" s="213">
        <v>1.47E-2</v>
      </c>
      <c r="D16" s="206"/>
      <c r="E16" s="207">
        <v>40575</v>
      </c>
      <c r="F16" s="208">
        <v>2011</v>
      </c>
      <c r="G16" s="209" t="s">
        <v>57</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38</v>
      </c>
      <c r="C17" s="213">
        <v>1.47E-2</v>
      </c>
      <c r="D17" s="206"/>
      <c r="E17" s="207">
        <v>40603</v>
      </c>
      <c r="F17" s="208">
        <v>2011</v>
      </c>
      <c r="G17" s="209" t="s">
        <v>57</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39</v>
      </c>
      <c r="C18" s="213">
        <v>1.47E-2</v>
      </c>
      <c r="D18" s="206"/>
      <c r="E18" s="214">
        <v>40634</v>
      </c>
      <c r="F18" s="208">
        <v>2011</v>
      </c>
      <c r="G18" s="215" t="s">
        <v>58</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40</v>
      </c>
      <c r="C19" s="213">
        <v>1.47E-2</v>
      </c>
      <c r="D19" s="206"/>
      <c r="E19" s="214">
        <v>40664</v>
      </c>
      <c r="F19" s="208">
        <v>2011</v>
      </c>
      <c r="G19" s="215" t="s">
        <v>58</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41</v>
      </c>
      <c r="C20" s="213">
        <v>1.47E-2</v>
      </c>
      <c r="D20" s="206"/>
      <c r="E20" s="214">
        <v>40695</v>
      </c>
      <c r="F20" s="208">
        <v>2011</v>
      </c>
      <c r="G20" s="215" t="s">
        <v>58</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42</v>
      </c>
      <c r="C21" s="213">
        <v>1.47E-2</v>
      </c>
      <c r="D21" s="206"/>
      <c r="E21" s="214">
        <v>40725</v>
      </c>
      <c r="F21" s="208">
        <v>2011</v>
      </c>
      <c r="G21" s="215" t="s">
        <v>60</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43</v>
      </c>
      <c r="C22" s="213">
        <v>1.47E-2</v>
      </c>
      <c r="D22" s="206"/>
      <c r="E22" s="214">
        <v>40756</v>
      </c>
      <c r="F22" s="208">
        <v>2011</v>
      </c>
      <c r="G22" s="215" t="s">
        <v>60</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44</v>
      </c>
      <c r="C23" s="213">
        <v>1.47E-2</v>
      </c>
      <c r="D23" s="206"/>
      <c r="E23" s="214">
        <v>40787</v>
      </c>
      <c r="F23" s="208">
        <v>2011</v>
      </c>
      <c r="G23" s="215" t="s">
        <v>60</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45</v>
      </c>
      <c r="C24" s="213">
        <v>1.47E-2</v>
      </c>
      <c r="D24" s="206"/>
      <c r="E24" s="214">
        <v>40817</v>
      </c>
      <c r="F24" s="208">
        <v>2011</v>
      </c>
      <c r="G24" s="215" t="s">
        <v>61</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46</v>
      </c>
      <c r="C25" s="213">
        <v>1.47E-2</v>
      </c>
      <c r="D25" s="206"/>
      <c r="E25" s="214">
        <v>40848</v>
      </c>
      <c r="F25" s="208">
        <v>2011</v>
      </c>
      <c r="G25" s="215" t="s">
        <v>61</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47</v>
      </c>
      <c r="C26" s="213">
        <v>1.47E-2</v>
      </c>
      <c r="D26" s="206"/>
      <c r="E26" s="214">
        <v>40878</v>
      </c>
      <c r="F26" s="208">
        <v>2011</v>
      </c>
      <c r="G26" s="215" t="s">
        <v>61</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6" thickBot="1">
      <c r="B27" s="213" t="s">
        <v>48</v>
      </c>
      <c r="C27" s="213">
        <v>1.47E-2</v>
      </c>
      <c r="D27" s="206"/>
      <c r="E27" s="216" t="s">
        <v>446</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6" thickTop="1">
      <c r="B28" s="213" t="s">
        <v>49</v>
      </c>
      <c r="C28" s="213">
        <v>1.47E-2</v>
      </c>
      <c r="D28" s="206"/>
      <c r="E28" s="220" t="s">
        <v>59</v>
      </c>
      <c r="F28" s="220"/>
      <c r="G28" s="221"/>
      <c r="H28" s="222"/>
      <c r="I28" s="223"/>
      <c r="J28" s="223"/>
      <c r="K28" s="223"/>
      <c r="L28" s="223"/>
      <c r="M28" s="223"/>
      <c r="N28" s="223"/>
      <c r="O28" s="223"/>
      <c r="P28" s="223"/>
      <c r="Q28" s="223"/>
      <c r="R28" s="223"/>
      <c r="S28" s="223"/>
      <c r="T28" s="223"/>
      <c r="U28" s="223"/>
      <c r="V28" s="223"/>
      <c r="W28" s="224"/>
    </row>
    <row r="29" spans="2:23" s="9" customFormat="1">
      <c r="B29" s="213" t="s">
        <v>50</v>
      </c>
      <c r="C29" s="213">
        <v>1.47E-2</v>
      </c>
      <c r="D29" s="206"/>
      <c r="E29" s="225" t="s">
        <v>410</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51</v>
      </c>
      <c r="C30" s="213">
        <v>1.47E-2</v>
      </c>
      <c r="D30" s="206"/>
      <c r="E30" s="214">
        <v>40909</v>
      </c>
      <c r="F30" s="214" t="s">
        <v>170</v>
      </c>
      <c r="G30" s="215" t="s">
        <v>57</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52</v>
      </c>
      <c r="C31" s="213">
        <v>1.47E-2</v>
      </c>
      <c r="D31" s="206"/>
      <c r="E31" s="214">
        <v>40940</v>
      </c>
      <c r="F31" s="214" t="s">
        <v>170</v>
      </c>
      <c r="G31" s="215" t="s">
        <v>57</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53</v>
      </c>
      <c r="C32" s="213">
        <v>1.0999999999999999E-2</v>
      </c>
      <c r="D32" s="206"/>
      <c r="E32" s="214">
        <v>40969</v>
      </c>
      <c r="F32" s="214" t="s">
        <v>170</v>
      </c>
      <c r="G32" s="215" t="s">
        <v>57</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168</v>
      </c>
      <c r="C33" s="213">
        <v>1.0999999999999999E-2</v>
      </c>
      <c r="D33" s="206"/>
      <c r="E33" s="214">
        <v>41000</v>
      </c>
      <c r="F33" s="214" t="s">
        <v>170</v>
      </c>
      <c r="G33" s="215" t="s">
        <v>58</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169</v>
      </c>
      <c r="C34" s="213">
        <v>1.0999999999999999E-2</v>
      </c>
      <c r="D34" s="206"/>
      <c r="E34" s="214">
        <v>41030</v>
      </c>
      <c r="F34" s="214" t="s">
        <v>170</v>
      </c>
      <c r="G34" s="215" t="s">
        <v>58</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65</v>
      </c>
      <c r="C35" s="213">
        <v>1.0999999999999999E-2</v>
      </c>
      <c r="D35" s="206"/>
      <c r="E35" s="214">
        <v>41061</v>
      </c>
      <c r="F35" s="214" t="s">
        <v>170</v>
      </c>
      <c r="G35" s="215" t="s">
        <v>58</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66</v>
      </c>
      <c r="C36" s="213">
        <v>1.0999999999999999E-2</v>
      </c>
      <c r="D36" s="206"/>
      <c r="E36" s="214">
        <v>41091</v>
      </c>
      <c r="F36" s="214" t="s">
        <v>170</v>
      </c>
      <c r="G36" s="215" t="s">
        <v>60</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67</v>
      </c>
      <c r="C37" s="213">
        <v>1.0999999999999999E-2</v>
      </c>
      <c r="D37" s="206"/>
      <c r="E37" s="214">
        <v>41122</v>
      </c>
      <c r="F37" s="214" t="s">
        <v>170</v>
      </c>
      <c r="G37" s="215" t="s">
        <v>60</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68</v>
      </c>
      <c r="C38" s="213">
        <v>1.0999999999999999E-2</v>
      </c>
      <c r="D38" s="206"/>
      <c r="E38" s="214">
        <v>41153</v>
      </c>
      <c r="F38" s="214" t="s">
        <v>170</v>
      </c>
      <c r="G38" s="215" t="s">
        <v>60</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69</v>
      </c>
      <c r="C39" s="213">
        <v>1.0999999999999999E-2</v>
      </c>
      <c r="D39" s="206"/>
      <c r="E39" s="214">
        <v>41183</v>
      </c>
      <c r="F39" s="214" t="s">
        <v>170</v>
      </c>
      <c r="G39" s="215" t="s">
        <v>61</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70</v>
      </c>
      <c r="C40" s="703">
        <v>1.0999999999999999E-2</v>
      </c>
      <c r="D40" s="206"/>
      <c r="E40" s="214">
        <v>41214</v>
      </c>
      <c r="F40" s="214" t="s">
        <v>170</v>
      </c>
      <c r="G40" s="215" t="s">
        <v>61</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71</v>
      </c>
      <c r="C41" s="703">
        <v>1.0999999999999999E-2</v>
      </c>
      <c r="D41" s="206"/>
      <c r="E41" s="214">
        <v>41244</v>
      </c>
      <c r="F41" s="214" t="s">
        <v>170</v>
      </c>
      <c r="G41" s="215" t="s">
        <v>61</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6" thickBot="1">
      <c r="B42" s="213" t="s">
        <v>72</v>
      </c>
      <c r="C42" s="703">
        <v>1.4999999999999999E-2</v>
      </c>
      <c r="D42" s="206"/>
      <c r="E42" s="216" t="s">
        <v>447</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6" thickTop="1">
      <c r="B43" s="213" t="s">
        <v>73</v>
      </c>
      <c r="C43" s="703">
        <v>1.4999999999999999E-2</v>
      </c>
      <c r="D43" s="206"/>
      <c r="E43" s="220" t="s">
        <v>59</v>
      </c>
      <c r="F43" s="220"/>
      <c r="G43" s="221"/>
      <c r="H43" s="222"/>
      <c r="I43" s="223"/>
      <c r="J43" s="223"/>
      <c r="K43" s="223"/>
      <c r="L43" s="223"/>
      <c r="M43" s="223"/>
      <c r="N43" s="223"/>
      <c r="O43" s="223"/>
      <c r="P43" s="223"/>
      <c r="Q43" s="223"/>
      <c r="R43" s="223"/>
      <c r="S43" s="223"/>
      <c r="T43" s="223"/>
      <c r="U43" s="223"/>
      <c r="V43" s="223"/>
      <c r="W43" s="224"/>
    </row>
    <row r="44" spans="2:23" s="9" customFormat="1">
      <c r="B44" s="213" t="s">
        <v>74</v>
      </c>
      <c r="C44" s="703">
        <v>1.89E-2</v>
      </c>
      <c r="D44" s="206"/>
      <c r="E44" s="225" t="s">
        <v>411</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75</v>
      </c>
      <c r="C45" s="703">
        <v>1.89E-2</v>
      </c>
      <c r="D45" s="206"/>
      <c r="E45" s="214">
        <v>41275</v>
      </c>
      <c r="F45" s="214" t="s">
        <v>171</v>
      </c>
      <c r="G45" s="215" t="s">
        <v>57</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76</v>
      </c>
      <c r="C46" s="703">
        <v>2.1700000000000001E-2</v>
      </c>
      <c r="D46" s="206"/>
      <c r="E46" s="214">
        <v>41306</v>
      </c>
      <c r="F46" s="214" t="s">
        <v>171</v>
      </c>
      <c r="G46" s="215" t="s">
        <v>57</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77</v>
      </c>
      <c r="C47" s="719">
        <v>2.4500000000000001E-2</v>
      </c>
      <c r="D47" s="206"/>
      <c r="E47" s="214">
        <v>41334</v>
      </c>
      <c r="F47" s="214" t="s">
        <v>171</v>
      </c>
      <c r="G47" s="215" t="s">
        <v>57</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78</v>
      </c>
      <c r="C48" s="719">
        <v>2.18E-2</v>
      </c>
      <c r="D48" s="206"/>
      <c r="E48" s="214">
        <v>41365</v>
      </c>
      <c r="F48" s="214" t="s">
        <v>171</v>
      </c>
      <c r="G48" s="215" t="s">
        <v>58</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79</v>
      </c>
      <c r="C49" s="719">
        <v>2.18E-2</v>
      </c>
      <c r="D49" s="206"/>
      <c r="E49" s="214">
        <v>41395</v>
      </c>
      <c r="F49" s="214" t="s">
        <v>171</v>
      </c>
      <c r="G49" s="215" t="s">
        <v>58</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80</v>
      </c>
      <c r="C50" s="233">
        <v>2.18E-2</v>
      </c>
      <c r="D50" s="206"/>
      <c r="E50" s="214">
        <v>41426</v>
      </c>
      <c r="F50" s="214" t="s">
        <v>171</v>
      </c>
      <c r="G50" s="215" t="s">
        <v>58</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81</v>
      </c>
      <c r="C51" s="233">
        <v>2.18E-2</v>
      </c>
      <c r="D51" s="206"/>
      <c r="E51" s="214">
        <v>41456</v>
      </c>
      <c r="F51" s="214" t="s">
        <v>171</v>
      </c>
      <c r="G51" s="215" t="s">
        <v>60</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83</v>
      </c>
      <c r="C52" s="233">
        <v>2.18E-2</v>
      </c>
      <c r="D52" s="206"/>
      <c r="E52" s="214">
        <v>41487</v>
      </c>
      <c r="F52" s="214" t="s">
        <v>171</v>
      </c>
      <c r="G52" s="215" t="s">
        <v>60</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82</v>
      </c>
      <c r="C53" s="233"/>
      <c r="D53" s="206"/>
      <c r="E53" s="214">
        <v>41518</v>
      </c>
      <c r="F53" s="214" t="s">
        <v>171</v>
      </c>
      <c r="G53" s="215" t="s">
        <v>60</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84</v>
      </c>
      <c r="C54" s="236"/>
      <c r="D54" s="206"/>
      <c r="E54" s="214">
        <v>41548</v>
      </c>
      <c r="F54" s="214" t="s">
        <v>171</v>
      </c>
      <c r="G54" s="215" t="s">
        <v>61</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171</v>
      </c>
      <c r="G55" s="215" t="s">
        <v>61</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6">
      <c r="B56" s="183" t="s">
        <v>174</v>
      </c>
      <c r="C56" s="27"/>
      <c r="D56" s="206"/>
      <c r="E56" s="214">
        <v>41609</v>
      </c>
      <c r="F56" s="214" t="s">
        <v>171</v>
      </c>
      <c r="G56" s="215" t="s">
        <v>61</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6" thickBot="1">
      <c r="B57" s="27"/>
      <c r="C57" s="27"/>
      <c r="D57" s="206"/>
      <c r="E57" s="216" t="s">
        <v>448</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6" thickTop="1">
      <c r="D58" s="206"/>
      <c r="E58" s="220" t="s">
        <v>59</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412</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172</v>
      </c>
      <c r="G60" s="215" t="s">
        <v>57</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172</v>
      </c>
      <c r="G61" s="215" t="s">
        <v>57</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172</v>
      </c>
      <c r="G62" s="215" t="s">
        <v>57</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172</v>
      </c>
      <c r="G63" s="215" t="s">
        <v>58</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172</v>
      </c>
      <c r="G64" s="215" t="s">
        <v>58</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172</v>
      </c>
      <c r="G65" s="215" t="s">
        <v>58</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172</v>
      </c>
      <c r="G66" s="215" t="s">
        <v>60</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172</v>
      </c>
      <c r="G67" s="215" t="s">
        <v>60</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172</v>
      </c>
      <c r="G68" s="215" t="s">
        <v>60</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172</v>
      </c>
      <c r="G69" s="215" t="s">
        <v>61</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172</v>
      </c>
      <c r="G70" s="215" t="s">
        <v>61</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172</v>
      </c>
      <c r="G71" s="215" t="s">
        <v>61</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6" thickBot="1">
      <c r="B72" s="66"/>
      <c r="E72" s="216" t="s">
        <v>449</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6" thickTop="1">
      <c r="B73" s="66"/>
      <c r="E73" s="220" t="s">
        <v>59</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413</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173</v>
      </c>
      <c r="G75" s="215" t="s">
        <v>57</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173</v>
      </c>
      <c r="G76" s="215" t="s">
        <v>57</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173</v>
      </c>
      <c r="G77" s="215" t="s">
        <v>57</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173</v>
      </c>
      <c r="G78" s="215" t="s">
        <v>58</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173</v>
      </c>
      <c r="G79" s="215" t="s">
        <v>58</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173</v>
      </c>
      <c r="G80" s="215" t="s">
        <v>58</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173</v>
      </c>
      <c r="G81" s="215" t="s">
        <v>60</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173</v>
      </c>
      <c r="G82" s="215" t="s">
        <v>60</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173</v>
      </c>
      <c r="G83" s="215" t="s">
        <v>60</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173</v>
      </c>
      <c r="G84" s="215" t="s">
        <v>61</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173</v>
      </c>
      <c r="G85" s="215" t="s">
        <v>61</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173</v>
      </c>
      <c r="G86" s="215" t="s">
        <v>61</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6" thickBot="1">
      <c r="B87" s="66"/>
      <c r="E87" s="216" t="s">
        <v>450</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6" thickTop="1">
      <c r="B88" s="66"/>
      <c r="E88" s="220" t="s">
        <v>59</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414</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175</v>
      </c>
      <c r="G90" s="215" t="s">
        <v>57</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175</v>
      </c>
      <c r="G91" s="215" t="s">
        <v>57</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175</v>
      </c>
      <c r="G92" s="215" t="s">
        <v>57</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175</v>
      </c>
      <c r="G93" s="215" t="s">
        <v>58</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175</v>
      </c>
      <c r="G94" s="215" t="s">
        <v>58</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175</v>
      </c>
      <c r="G95" s="215" t="s">
        <v>58</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175</v>
      </c>
      <c r="G96" s="215" t="s">
        <v>60</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175</v>
      </c>
      <c r="G97" s="215" t="s">
        <v>60</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175</v>
      </c>
      <c r="G98" s="215" t="s">
        <v>60</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175</v>
      </c>
      <c r="G99" s="215" t="s">
        <v>61</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175</v>
      </c>
      <c r="G100" s="215" t="s">
        <v>61</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175</v>
      </c>
      <c r="G101" s="215" t="s">
        <v>61</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6" thickBot="1">
      <c r="B102" s="66"/>
      <c r="E102" s="216" t="s">
        <v>451</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6" thickTop="1">
      <c r="B103" s="66"/>
      <c r="E103" s="220" t="s">
        <v>59</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415</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176</v>
      </c>
      <c r="G105" s="215" t="s">
        <v>57</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176</v>
      </c>
      <c r="G106" s="215" t="s">
        <v>57</v>
      </c>
      <c r="H106" s="240">
        <f t="shared" ref="H106:H107" si="48">$C$39/12</f>
        <v>9.1666666666666665E-4</v>
      </c>
      <c r="I106" s="230">
        <f>(SUM('1.  LRAMVA Summary'!D$54:D$71)+SUM('1.  LRAMVA Summary'!D$72:D$73)*(MONTH($E106)-1)/12)*$H106</f>
        <v>5.3683980451512854</v>
      </c>
      <c r="J106" s="230">
        <f>(SUM('1.  LRAMVA Summary'!E$54:E$71)+SUM('1.  LRAMVA Summary'!E$72:E$73)*(MONTH($E106)-1)/12)*$H106</f>
        <v>1.6778827082616801</v>
      </c>
      <c r="K106" s="230">
        <f>(SUM('1.  LRAMVA Summary'!F$54:F$71)+SUM('1.  LRAMVA Summary'!F$72:F$73)*(MONTH($E106)-1)/12)*$H106</f>
        <v>10.247547099575078</v>
      </c>
      <c r="L106" s="230">
        <f>(SUM('1.  LRAMVA Summary'!G$54:G$71)+SUM('1.  LRAMVA Summary'!G$72:G$73)*(MONTH($E106)-1)/12)*$H106</f>
        <v>0.16255195942970826</v>
      </c>
      <c r="M106" s="230">
        <f>(SUM('1.  LRAMVA Summary'!H$54:H$71)+SUM('1.  LRAMVA Summary'!H$72:H$73)*(MONTH($E106)-1)/12)*$H106</f>
        <v>0.70744226980764369</v>
      </c>
      <c r="N106" s="230">
        <f>(SUM('1.  LRAMVA Summary'!I$54:I$71)+SUM('1.  LRAMVA Summary'!I$72:I$73)*(MONTH($E106)-1)/12)*$H106</f>
        <v>2.9008438527382161</v>
      </c>
      <c r="O106" s="230">
        <f>(SUM('1.  LRAMVA Summary'!J$54:J$71)+SUM('1.  LRAMVA Summary'!J$72:J$73)*(MONTH($E106)-1)/12)*$H106</f>
        <v>1.2954379269656606</v>
      </c>
      <c r="P106" s="230">
        <f>(SUM('1.  LRAMVA Summary'!K$54:K$71)+SUM('1.  LRAMVA Summary'!K$72:K$73)*(MONTH($E106)-1)/12)*$H106</f>
        <v>1.9315937373896119</v>
      </c>
      <c r="Q106" s="230">
        <f>(SUM('1.  LRAMVA Summary'!L$54:L$71)+SUM('1.  LRAMVA Summary'!L$72:L$73)*(MONTH($E106)-1)/12)*$H106</f>
        <v>5.4001831896264155E-3</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24.297097782508512</v>
      </c>
    </row>
    <row r="107" spans="2:23" s="9" customFormat="1">
      <c r="B107" s="66"/>
      <c r="E107" s="214">
        <v>42795</v>
      </c>
      <c r="F107" s="214" t="s">
        <v>176</v>
      </c>
      <c r="G107" s="215" t="s">
        <v>57</v>
      </c>
      <c r="H107" s="240">
        <f t="shared" si="48"/>
        <v>9.1666666666666665E-4</v>
      </c>
      <c r="I107" s="230">
        <f>(SUM('1.  LRAMVA Summary'!D$54:D$71)+SUM('1.  LRAMVA Summary'!D$72:D$73)*(MONTH($E107)-1)/12)*$H107</f>
        <v>10.736796090302571</v>
      </c>
      <c r="J107" s="230">
        <f>(SUM('1.  LRAMVA Summary'!E$54:E$71)+SUM('1.  LRAMVA Summary'!E$72:E$73)*(MONTH($E107)-1)/12)*$H107</f>
        <v>3.3557654165233601</v>
      </c>
      <c r="K107" s="230">
        <f>(SUM('1.  LRAMVA Summary'!F$54:F$71)+SUM('1.  LRAMVA Summary'!F$72:F$73)*(MONTH($E107)-1)/12)*$H107</f>
        <v>20.495094199150156</v>
      </c>
      <c r="L107" s="230">
        <f>(SUM('1.  LRAMVA Summary'!G$54:G$71)+SUM('1.  LRAMVA Summary'!G$72:G$73)*(MONTH($E107)-1)/12)*$H107</f>
        <v>0.32510391885941653</v>
      </c>
      <c r="M107" s="230">
        <f>(SUM('1.  LRAMVA Summary'!H$54:H$71)+SUM('1.  LRAMVA Summary'!H$72:H$73)*(MONTH($E107)-1)/12)*$H107</f>
        <v>1.4148845396152874</v>
      </c>
      <c r="N107" s="230">
        <f>(SUM('1.  LRAMVA Summary'!I$54:I$71)+SUM('1.  LRAMVA Summary'!I$72:I$73)*(MONTH($E107)-1)/12)*$H107</f>
        <v>5.8016877054764322</v>
      </c>
      <c r="O107" s="230">
        <f>(SUM('1.  LRAMVA Summary'!J$54:J$71)+SUM('1.  LRAMVA Summary'!J$72:J$73)*(MONTH($E107)-1)/12)*$H107</f>
        <v>2.5908758539313212</v>
      </c>
      <c r="P107" s="230">
        <f>(SUM('1.  LRAMVA Summary'!K$54:K$71)+SUM('1.  LRAMVA Summary'!K$72:K$73)*(MONTH($E107)-1)/12)*$H107</f>
        <v>3.8631874747792239</v>
      </c>
      <c r="Q107" s="230">
        <f>(SUM('1.  LRAMVA Summary'!L$54:L$71)+SUM('1.  LRAMVA Summary'!L$72:L$73)*(MONTH($E107)-1)/12)*$H107</f>
        <v>1.0800366379252831E-2</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48.594195565017024</v>
      </c>
    </row>
    <row r="108" spans="2:23" s="8" customFormat="1">
      <c r="B108" s="239"/>
      <c r="E108" s="214">
        <v>42826</v>
      </c>
      <c r="F108" s="214" t="s">
        <v>176</v>
      </c>
      <c r="G108" s="215" t="s">
        <v>58</v>
      </c>
      <c r="H108" s="240">
        <f>$C$40/12</f>
        <v>9.1666666666666665E-4</v>
      </c>
      <c r="I108" s="230">
        <f>(SUM('1.  LRAMVA Summary'!D$54:D$71)+SUM('1.  LRAMVA Summary'!D$72:D$73)*(MONTH($E108)-1)/12)*$H108</f>
        <v>16.105194135453853</v>
      </c>
      <c r="J108" s="230">
        <f>(SUM('1.  LRAMVA Summary'!E$54:E$71)+SUM('1.  LRAMVA Summary'!E$72:E$73)*(MONTH($E108)-1)/12)*$H108</f>
        <v>5.0336481247850395</v>
      </c>
      <c r="K108" s="230">
        <f>(SUM('1.  LRAMVA Summary'!F$54:F$71)+SUM('1.  LRAMVA Summary'!F$72:F$73)*(MONTH($E108)-1)/12)*$H108</f>
        <v>30.742641298725232</v>
      </c>
      <c r="L108" s="230">
        <f>(SUM('1.  LRAMVA Summary'!G$54:G$71)+SUM('1.  LRAMVA Summary'!G$72:G$73)*(MONTH($E108)-1)/12)*$H108</f>
        <v>0.48765587828912477</v>
      </c>
      <c r="M108" s="230">
        <f>(SUM('1.  LRAMVA Summary'!H$54:H$71)+SUM('1.  LRAMVA Summary'!H$72:H$73)*(MONTH($E108)-1)/12)*$H108</f>
        <v>2.1223268094229311</v>
      </c>
      <c r="N108" s="230">
        <f>(SUM('1.  LRAMVA Summary'!I$54:I$71)+SUM('1.  LRAMVA Summary'!I$72:I$73)*(MONTH($E108)-1)/12)*$H108</f>
        <v>8.7025315582146483</v>
      </c>
      <c r="O108" s="230">
        <f>(SUM('1.  LRAMVA Summary'!J$54:J$71)+SUM('1.  LRAMVA Summary'!J$72:J$73)*(MONTH($E108)-1)/12)*$H108</f>
        <v>3.8863137808969812</v>
      </c>
      <c r="P108" s="230">
        <f>(SUM('1.  LRAMVA Summary'!K$54:K$71)+SUM('1.  LRAMVA Summary'!K$72:K$73)*(MONTH($E108)-1)/12)*$H108</f>
        <v>5.7947812121688358</v>
      </c>
      <c r="Q108" s="230">
        <f>(SUM('1.  LRAMVA Summary'!L$54:L$71)+SUM('1.  LRAMVA Summary'!L$72:L$73)*(MONTH($E108)-1)/12)*$H108</f>
        <v>1.6200549568879244E-2</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72.891293347525533</v>
      </c>
    </row>
    <row r="109" spans="2:23" s="9" customFormat="1">
      <c r="B109" s="66"/>
      <c r="E109" s="214">
        <v>42856</v>
      </c>
      <c r="F109" s="214" t="s">
        <v>176</v>
      </c>
      <c r="G109" s="215" t="s">
        <v>58</v>
      </c>
      <c r="H109" s="240">
        <f t="shared" ref="H109:H110" si="50">$C$40/12</f>
        <v>9.1666666666666665E-4</v>
      </c>
      <c r="I109" s="230">
        <f>(SUM('1.  LRAMVA Summary'!D$54:D$71)+SUM('1.  LRAMVA Summary'!D$72:D$73)*(MONTH($E109)-1)/12)*$H109</f>
        <v>21.473592180605142</v>
      </c>
      <c r="J109" s="230">
        <f>(SUM('1.  LRAMVA Summary'!E$54:E$71)+SUM('1.  LRAMVA Summary'!E$72:E$73)*(MONTH($E109)-1)/12)*$H109</f>
        <v>6.7115308330467203</v>
      </c>
      <c r="K109" s="230">
        <f>(SUM('1.  LRAMVA Summary'!F$54:F$71)+SUM('1.  LRAMVA Summary'!F$72:F$73)*(MONTH($E109)-1)/12)*$H109</f>
        <v>40.990188398300312</v>
      </c>
      <c r="L109" s="230">
        <f>(SUM('1.  LRAMVA Summary'!G$54:G$71)+SUM('1.  LRAMVA Summary'!G$72:G$73)*(MONTH($E109)-1)/12)*$H109</f>
        <v>0.65020783771883306</v>
      </c>
      <c r="M109" s="230">
        <f>(SUM('1.  LRAMVA Summary'!H$54:H$71)+SUM('1.  LRAMVA Summary'!H$72:H$73)*(MONTH($E109)-1)/12)*$H109</f>
        <v>2.8297690792305747</v>
      </c>
      <c r="N109" s="230">
        <f>(SUM('1.  LRAMVA Summary'!I$54:I$71)+SUM('1.  LRAMVA Summary'!I$72:I$73)*(MONTH($E109)-1)/12)*$H109</f>
        <v>11.603375410952864</v>
      </c>
      <c r="O109" s="230">
        <f>(SUM('1.  LRAMVA Summary'!J$54:J$71)+SUM('1.  LRAMVA Summary'!J$72:J$73)*(MONTH($E109)-1)/12)*$H109</f>
        <v>5.1817517078626425</v>
      </c>
      <c r="P109" s="230">
        <f>(SUM('1.  LRAMVA Summary'!K$54:K$71)+SUM('1.  LRAMVA Summary'!K$72:K$73)*(MONTH($E109)-1)/12)*$H109</f>
        <v>7.7263749495584477</v>
      </c>
      <c r="Q109" s="230">
        <f>(SUM('1.  LRAMVA Summary'!L$54:L$71)+SUM('1.  LRAMVA Summary'!L$72:L$73)*(MONTH($E109)-1)/12)*$H109</f>
        <v>2.1600732758505662E-2</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97.188391130034049</v>
      </c>
    </row>
    <row r="110" spans="2:23" s="238" customFormat="1">
      <c r="B110" s="237"/>
      <c r="E110" s="214">
        <v>42887</v>
      </c>
      <c r="F110" s="214" t="s">
        <v>176</v>
      </c>
      <c r="G110" s="215" t="s">
        <v>58</v>
      </c>
      <c r="H110" s="240">
        <f t="shared" si="50"/>
        <v>9.1666666666666665E-4</v>
      </c>
      <c r="I110" s="230">
        <f>(SUM('1.  LRAMVA Summary'!D$54:D$71)+SUM('1.  LRAMVA Summary'!D$72:D$73)*(MONTH($E110)-1)/12)*$H110</f>
        <v>26.841990225756422</v>
      </c>
      <c r="J110" s="230">
        <f>(SUM('1.  LRAMVA Summary'!E$54:E$71)+SUM('1.  LRAMVA Summary'!E$72:E$73)*(MONTH($E110)-1)/12)*$H110</f>
        <v>8.3894135413084001</v>
      </c>
      <c r="K110" s="230">
        <f>(SUM('1.  LRAMVA Summary'!F$54:F$71)+SUM('1.  LRAMVA Summary'!F$72:F$73)*(MONTH($E110)-1)/12)*$H110</f>
        <v>51.237735497875391</v>
      </c>
      <c r="L110" s="230">
        <f>(SUM('1.  LRAMVA Summary'!G$54:G$71)+SUM('1.  LRAMVA Summary'!G$72:G$73)*(MONTH($E110)-1)/12)*$H110</f>
        <v>0.8127597971485413</v>
      </c>
      <c r="M110" s="230">
        <f>(SUM('1.  LRAMVA Summary'!H$54:H$71)+SUM('1.  LRAMVA Summary'!H$72:H$73)*(MONTH($E110)-1)/12)*$H110</f>
        <v>3.5372113490382184</v>
      </c>
      <c r="N110" s="230">
        <f>(SUM('1.  LRAMVA Summary'!I$54:I$71)+SUM('1.  LRAMVA Summary'!I$72:I$73)*(MONTH($E110)-1)/12)*$H110</f>
        <v>14.504219263691082</v>
      </c>
      <c r="O110" s="230">
        <f>(SUM('1.  LRAMVA Summary'!J$54:J$71)+SUM('1.  LRAMVA Summary'!J$72:J$73)*(MONTH($E110)-1)/12)*$H110</f>
        <v>6.4771896348283029</v>
      </c>
      <c r="P110" s="230">
        <f>(SUM('1.  LRAMVA Summary'!K$54:K$71)+SUM('1.  LRAMVA Summary'!K$72:K$73)*(MONTH($E110)-1)/12)*$H110</f>
        <v>9.6579686869480597</v>
      </c>
      <c r="Q110" s="230">
        <f>(SUM('1.  LRAMVA Summary'!L$54:L$71)+SUM('1.  LRAMVA Summary'!L$72:L$73)*(MONTH($E110)-1)/12)*$H110</f>
        <v>2.7000915948132077E-2</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121.48548891254255</v>
      </c>
    </row>
    <row r="111" spans="2:23" s="9" customFormat="1">
      <c r="B111" s="66"/>
      <c r="E111" s="214">
        <v>42917</v>
      </c>
      <c r="F111" s="214" t="s">
        <v>176</v>
      </c>
      <c r="G111" s="215" t="s">
        <v>60</v>
      </c>
      <c r="H111" s="240">
        <f>$C$41/12</f>
        <v>9.1666666666666665E-4</v>
      </c>
      <c r="I111" s="230">
        <f>(SUM('1.  LRAMVA Summary'!D$54:D$71)+SUM('1.  LRAMVA Summary'!D$72:D$73)*(MONTH($E111)-1)/12)*$H111</f>
        <v>32.210388270907707</v>
      </c>
      <c r="J111" s="230">
        <f>(SUM('1.  LRAMVA Summary'!E$54:E$71)+SUM('1.  LRAMVA Summary'!E$72:E$73)*(MONTH($E111)-1)/12)*$H111</f>
        <v>10.067296249570079</v>
      </c>
      <c r="K111" s="230">
        <f>(SUM('1.  LRAMVA Summary'!F$54:F$71)+SUM('1.  LRAMVA Summary'!F$72:F$73)*(MONTH($E111)-1)/12)*$H111</f>
        <v>61.485282597450464</v>
      </c>
      <c r="L111" s="230">
        <f>(SUM('1.  LRAMVA Summary'!G$54:G$71)+SUM('1.  LRAMVA Summary'!G$72:G$73)*(MONTH($E111)-1)/12)*$H111</f>
        <v>0.97531175657824953</v>
      </c>
      <c r="M111" s="230">
        <f>(SUM('1.  LRAMVA Summary'!H$54:H$71)+SUM('1.  LRAMVA Summary'!H$72:H$73)*(MONTH($E111)-1)/12)*$H111</f>
        <v>4.2446536188458621</v>
      </c>
      <c r="N111" s="230">
        <f>(SUM('1.  LRAMVA Summary'!I$54:I$71)+SUM('1.  LRAMVA Summary'!I$72:I$73)*(MONTH($E111)-1)/12)*$H111</f>
        <v>17.405063116429297</v>
      </c>
      <c r="O111" s="230">
        <f>(SUM('1.  LRAMVA Summary'!J$54:J$71)+SUM('1.  LRAMVA Summary'!J$72:J$73)*(MONTH($E111)-1)/12)*$H111</f>
        <v>7.7726275617939624</v>
      </c>
      <c r="P111" s="230">
        <f>(SUM('1.  LRAMVA Summary'!K$54:K$71)+SUM('1.  LRAMVA Summary'!K$72:K$73)*(MONTH($E111)-1)/12)*$H111</f>
        <v>11.589562424337672</v>
      </c>
      <c r="Q111" s="230">
        <f>(SUM('1.  LRAMVA Summary'!L$54:L$71)+SUM('1.  LRAMVA Summary'!L$72:L$73)*(MONTH($E111)-1)/12)*$H111</f>
        <v>3.2401099137758488E-2</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145.78258669505107</v>
      </c>
    </row>
    <row r="112" spans="2:23" s="9" customFormat="1">
      <c r="B112" s="66"/>
      <c r="E112" s="214">
        <v>42948</v>
      </c>
      <c r="F112" s="214" t="s">
        <v>176</v>
      </c>
      <c r="G112" s="215" t="s">
        <v>60</v>
      </c>
      <c r="H112" s="240">
        <f t="shared" ref="H112:H113" si="51">$C$41/12</f>
        <v>9.1666666666666665E-4</v>
      </c>
      <c r="I112" s="230">
        <f>(SUM('1.  LRAMVA Summary'!D$54:D$71)+SUM('1.  LRAMVA Summary'!D$72:D$73)*(MONTH($E112)-1)/12)*$H112</f>
        <v>37.578786316058995</v>
      </c>
      <c r="J112" s="230">
        <f>(SUM('1.  LRAMVA Summary'!E$54:E$71)+SUM('1.  LRAMVA Summary'!E$72:E$73)*(MONTH($E112)-1)/12)*$H112</f>
        <v>11.74517895783176</v>
      </c>
      <c r="K112" s="230">
        <f>(SUM('1.  LRAMVA Summary'!F$54:F$71)+SUM('1.  LRAMVA Summary'!F$72:F$73)*(MONTH($E112)-1)/12)*$H112</f>
        <v>71.732829697025537</v>
      </c>
      <c r="L112" s="230">
        <f>(SUM('1.  LRAMVA Summary'!G$54:G$71)+SUM('1.  LRAMVA Summary'!G$72:G$73)*(MONTH($E112)-1)/12)*$H112</f>
        <v>1.1378637160079579</v>
      </c>
      <c r="M112" s="230">
        <f>(SUM('1.  LRAMVA Summary'!H$54:H$71)+SUM('1.  LRAMVA Summary'!H$72:H$73)*(MONTH($E112)-1)/12)*$H112</f>
        <v>4.9520958886535063</v>
      </c>
      <c r="N112" s="230">
        <f>(SUM('1.  LRAMVA Summary'!I$54:I$71)+SUM('1.  LRAMVA Summary'!I$72:I$73)*(MONTH($E112)-1)/12)*$H112</f>
        <v>20.305906969167513</v>
      </c>
      <c r="O112" s="230">
        <f>(SUM('1.  LRAMVA Summary'!J$54:J$71)+SUM('1.  LRAMVA Summary'!J$72:J$73)*(MONTH($E112)-1)/12)*$H112</f>
        <v>9.0680654887596237</v>
      </c>
      <c r="P112" s="230">
        <f>(SUM('1.  LRAMVA Summary'!K$54:K$71)+SUM('1.  LRAMVA Summary'!K$72:K$73)*(MONTH($E112)-1)/12)*$H112</f>
        <v>13.521156161727284</v>
      </c>
      <c r="Q112" s="230">
        <f>(SUM('1.  LRAMVA Summary'!L$54:L$71)+SUM('1.  LRAMVA Summary'!L$72:L$73)*(MONTH($E112)-1)/12)*$H112</f>
        <v>3.7801282327384902E-2</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170.07968447755957</v>
      </c>
    </row>
    <row r="113" spans="2:23" s="9" customFormat="1">
      <c r="B113" s="66"/>
      <c r="E113" s="214">
        <v>42979</v>
      </c>
      <c r="F113" s="214" t="s">
        <v>176</v>
      </c>
      <c r="G113" s="215" t="s">
        <v>60</v>
      </c>
      <c r="H113" s="240">
        <f t="shared" si="51"/>
        <v>9.1666666666666665E-4</v>
      </c>
      <c r="I113" s="230">
        <f>(SUM('1.  LRAMVA Summary'!D$54:D$71)+SUM('1.  LRAMVA Summary'!D$72:D$73)*(MONTH($E113)-1)/12)*$H113</f>
        <v>42.947184361210283</v>
      </c>
      <c r="J113" s="230">
        <f>(SUM('1.  LRAMVA Summary'!E$54:E$71)+SUM('1.  LRAMVA Summary'!E$72:E$73)*(MONTH($E113)-1)/12)*$H113</f>
        <v>13.423061666093441</v>
      </c>
      <c r="K113" s="230">
        <f>(SUM('1.  LRAMVA Summary'!F$54:F$71)+SUM('1.  LRAMVA Summary'!F$72:F$73)*(MONTH($E113)-1)/12)*$H113</f>
        <v>81.980376796600623</v>
      </c>
      <c r="L113" s="230">
        <f>(SUM('1.  LRAMVA Summary'!G$54:G$71)+SUM('1.  LRAMVA Summary'!G$72:G$73)*(MONTH($E113)-1)/12)*$H113</f>
        <v>1.3004156754376661</v>
      </c>
      <c r="M113" s="230">
        <f>(SUM('1.  LRAMVA Summary'!H$54:H$71)+SUM('1.  LRAMVA Summary'!H$72:H$73)*(MONTH($E113)-1)/12)*$H113</f>
        <v>5.6595381584611495</v>
      </c>
      <c r="N113" s="230">
        <f>(SUM('1.  LRAMVA Summary'!I$54:I$71)+SUM('1.  LRAMVA Summary'!I$72:I$73)*(MONTH($E113)-1)/12)*$H113</f>
        <v>23.206750821905729</v>
      </c>
      <c r="O113" s="230">
        <f>(SUM('1.  LRAMVA Summary'!J$54:J$71)+SUM('1.  LRAMVA Summary'!J$72:J$73)*(MONTH($E113)-1)/12)*$H113</f>
        <v>10.363503415725285</v>
      </c>
      <c r="P113" s="230">
        <f>(SUM('1.  LRAMVA Summary'!K$54:K$71)+SUM('1.  LRAMVA Summary'!K$72:K$73)*(MONTH($E113)-1)/12)*$H113</f>
        <v>15.452749899116895</v>
      </c>
      <c r="Q113" s="230">
        <f>(SUM('1.  LRAMVA Summary'!L$54:L$71)+SUM('1.  LRAMVA Summary'!L$72:L$73)*(MONTH($E113)-1)/12)*$H113</f>
        <v>4.3201465517011324E-2</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194.3767822600681</v>
      </c>
    </row>
    <row r="114" spans="2:23" s="9" customFormat="1">
      <c r="B114" s="66"/>
      <c r="E114" s="214">
        <v>43009</v>
      </c>
      <c r="F114" s="214" t="s">
        <v>176</v>
      </c>
      <c r="G114" s="215" t="s">
        <v>61</v>
      </c>
      <c r="H114" s="240">
        <f>$C$42/12</f>
        <v>1.25E-3</v>
      </c>
      <c r="I114" s="230">
        <f>(SUM('1.  LRAMVA Summary'!D$54:D$71)+SUM('1.  LRAMVA Summary'!D$72:D$73)*(MONTH($E114)-1)/12)*$H114</f>
        <v>65.884885099583954</v>
      </c>
      <c r="J114" s="230">
        <f>(SUM('1.  LRAMVA Summary'!E$54:E$71)+SUM('1.  LRAMVA Summary'!E$72:E$73)*(MONTH($E114)-1)/12)*$H114</f>
        <v>20.592196874120617</v>
      </c>
      <c r="K114" s="230">
        <f>(SUM('1.  LRAMVA Summary'!F$54:F$71)+SUM('1.  LRAMVA Summary'!F$72:F$73)*(MONTH($E114)-1)/12)*$H114</f>
        <v>125.76535076751234</v>
      </c>
      <c r="L114" s="230">
        <f>(SUM('1.  LRAMVA Summary'!G$54:G$71)+SUM('1.  LRAMVA Summary'!G$72:G$73)*(MONTH($E114)-1)/12)*$H114</f>
        <v>1.9949558657282376</v>
      </c>
      <c r="M114" s="230">
        <f>(SUM('1.  LRAMVA Summary'!H$54:H$71)+SUM('1.  LRAMVA Summary'!H$72:H$73)*(MONTH($E114)-1)/12)*$H114</f>
        <v>8.6822460385483549</v>
      </c>
      <c r="N114" s="230">
        <f>(SUM('1.  LRAMVA Summary'!I$54:I$71)+SUM('1.  LRAMVA Summary'!I$72:I$73)*(MONTH($E114)-1)/12)*$H114</f>
        <v>35.601265465423566</v>
      </c>
      <c r="O114" s="230">
        <f>(SUM('1.  LRAMVA Summary'!J$54:J$71)+SUM('1.  LRAMVA Summary'!J$72:J$73)*(MONTH($E114)-1)/12)*$H114</f>
        <v>15.898556376396744</v>
      </c>
      <c r="P114" s="230">
        <f>(SUM('1.  LRAMVA Summary'!K$54:K$71)+SUM('1.  LRAMVA Summary'!K$72:K$73)*(MONTH($E114)-1)/12)*$H114</f>
        <v>23.705923140690693</v>
      </c>
      <c r="Q114" s="230">
        <f>(SUM('1.  LRAMVA Summary'!L$54:L$71)+SUM('1.  LRAMVA Summary'!L$72:L$73)*(MONTH($E114)-1)/12)*$H114</f>
        <v>6.6274975509051468E-2</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298.19165460351354</v>
      </c>
    </row>
    <row r="115" spans="2:23" s="9" customFormat="1">
      <c r="B115" s="66"/>
      <c r="E115" s="214">
        <v>43040</v>
      </c>
      <c r="F115" s="214" t="s">
        <v>176</v>
      </c>
      <c r="G115" s="215" t="s">
        <v>61</v>
      </c>
      <c r="H115" s="240">
        <f t="shared" ref="H115:H116" si="52">$C$42/12</f>
        <v>1.25E-3</v>
      </c>
      <c r="I115" s="230">
        <f>(SUM('1.  LRAMVA Summary'!D$54:D$71)+SUM('1.  LRAMVA Summary'!D$72:D$73)*(MONTH($E115)-1)/12)*$H115</f>
        <v>73.205427888426613</v>
      </c>
      <c r="J115" s="230">
        <f>(SUM('1.  LRAMVA Summary'!E$54:E$71)+SUM('1.  LRAMVA Summary'!E$72:E$73)*(MONTH($E115)-1)/12)*$H115</f>
        <v>22.880218749022912</v>
      </c>
      <c r="K115" s="230">
        <f>(SUM('1.  LRAMVA Summary'!F$54:F$71)+SUM('1.  LRAMVA Summary'!F$72:F$73)*(MONTH($E115)-1)/12)*$H115</f>
        <v>139.73927863056926</v>
      </c>
      <c r="L115" s="230">
        <f>(SUM('1.  LRAMVA Summary'!G$54:G$71)+SUM('1.  LRAMVA Summary'!G$72:G$73)*(MONTH($E115)-1)/12)*$H115</f>
        <v>2.2166176285869308</v>
      </c>
      <c r="M115" s="230">
        <f>(SUM('1.  LRAMVA Summary'!H$54:H$71)+SUM('1.  LRAMVA Summary'!H$72:H$73)*(MONTH($E115)-1)/12)*$H115</f>
        <v>9.6469400428315062</v>
      </c>
      <c r="N115" s="230">
        <f>(SUM('1.  LRAMVA Summary'!I$54:I$71)+SUM('1.  LRAMVA Summary'!I$72:I$73)*(MONTH($E115)-1)/12)*$H115</f>
        <v>39.556961628248409</v>
      </c>
      <c r="O115" s="230">
        <f>(SUM('1.  LRAMVA Summary'!J$54:J$71)+SUM('1.  LRAMVA Summary'!J$72:J$73)*(MONTH($E115)-1)/12)*$H115</f>
        <v>17.665062640440826</v>
      </c>
      <c r="P115" s="230">
        <f>(SUM('1.  LRAMVA Summary'!K$54:K$71)+SUM('1.  LRAMVA Summary'!K$72:K$73)*(MONTH($E115)-1)/12)*$H115</f>
        <v>26.33991460076744</v>
      </c>
      <c r="Q115" s="230">
        <f>(SUM('1.  LRAMVA Summary'!L$54:L$71)+SUM('1.  LRAMVA Summary'!L$72:L$73)*(MONTH($E115)-1)/12)*$H115</f>
        <v>7.3638861676723844E-2</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331.32406067057065</v>
      </c>
    </row>
    <row r="116" spans="2:23" s="9" customFormat="1">
      <c r="B116" s="66"/>
      <c r="E116" s="214">
        <v>43070</v>
      </c>
      <c r="F116" s="214" t="s">
        <v>176</v>
      </c>
      <c r="G116" s="215" t="s">
        <v>61</v>
      </c>
      <c r="H116" s="240">
        <f t="shared" si="52"/>
        <v>1.25E-3</v>
      </c>
      <c r="I116" s="230">
        <f>(SUM('1.  LRAMVA Summary'!D$54:D$71)+SUM('1.  LRAMVA Summary'!D$72:D$73)*(MONTH($E116)-1)/12)*$H116</f>
        <v>80.525970677269285</v>
      </c>
      <c r="J116" s="230">
        <f>(SUM('1.  LRAMVA Summary'!E$54:E$71)+SUM('1.  LRAMVA Summary'!E$72:E$73)*(MONTH($E116)-1)/12)*$H116</f>
        <v>25.1682406239252</v>
      </c>
      <c r="K116" s="230">
        <f>(SUM('1.  LRAMVA Summary'!F$54:F$71)+SUM('1.  LRAMVA Summary'!F$72:F$73)*(MONTH($E116)-1)/12)*$H116</f>
        <v>153.71320649362616</v>
      </c>
      <c r="L116" s="230">
        <f>(SUM('1.  LRAMVA Summary'!G$54:G$71)+SUM('1.  LRAMVA Summary'!G$72:G$73)*(MONTH($E116)-1)/12)*$H116</f>
        <v>2.438279391445624</v>
      </c>
      <c r="M116" s="230">
        <f>(SUM('1.  LRAMVA Summary'!H$54:H$71)+SUM('1.  LRAMVA Summary'!H$72:H$73)*(MONTH($E116)-1)/12)*$H116</f>
        <v>10.611634047114656</v>
      </c>
      <c r="N116" s="230">
        <f>(SUM('1.  LRAMVA Summary'!I$54:I$71)+SUM('1.  LRAMVA Summary'!I$72:I$73)*(MONTH($E116)-1)/12)*$H116</f>
        <v>43.512657791073245</v>
      </c>
      <c r="O116" s="230">
        <f>(SUM('1.  LRAMVA Summary'!J$54:J$71)+SUM('1.  LRAMVA Summary'!J$72:J$73)*(MONTH($E116)-1)/12)*$H116</f>
        <v>19.431568904484909</v>
      </c>
      <c r="P116" s="230">
        <f>(SUM('1.  LRAMVA Summary'!K$54:K$71)+SUM('1.  LRAMVA Summary'!K$72:K$73)*(MONTH($E116)-1)/12)*$H116</f>
        <v>28.973906060844179</v>
      </c>
      <c r="Q116" s="230">
        <f>(SUM('1.  LRAMVA Summary'!L$54:L$71)+SUM('1.  LRAMVA Summary'!L$72:L$73)*(MONTH($E116)-1)/12)*$H116</f>
        <v>8.1002747844396233E-2</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364.45646673762764</v>
      </c>
    </row>
    <row r="117" spans="2:23" s="9" customFormat="1" ht="16" thickBot="1">
      <c r="B117" s="66"/>
      <c r="E117" s="216" t="s">
        <v>452</v>
      </c>
      <c r="F117" s="216"/>
      <c r="G117" s="217"/>
      <c r="H117" s="218"/>
      <c r="I117" s="219">
        <f>SUM(I104:I116)</f>
        <v>412.87861329072615</v>
      </c>
      <c r="J117" s="219">
        <f>SUM(J104:J116)</f>
        <v>129.0444337444892</v>
      </c>
      <c r="K117" s="219">
        <f t="shared" ref="K117:O117" si="53">SUM(K104:K116)</f>
        <v>788.12953147641065</v>
      </c>
      <c r="L117" s="219">
        <f t="shared" si="53"/>
        <v>12.50172342523029</v>
      </c>
      <c r="M117" s="219">
        <f t="shared" si="53"/>
        <v>54.408741841569686</v>
      </c>
      <c r="N117" s="219">
        <f t="shared" si="53"/>
        <v>223.10126358332101</v>
      </c>
      <c r="O117" s="219">
        <f t="shared" si="53"/>
        <v>99.630953292086247</v>
      </c>
      <c r="P117" s="219">
        <f t="shared" ref="P117:V117" si="54">SUM(P104:P116)</f>
        <v>148.55711834832834</v>
      </c>
      <c r="Q117" s="219">
        <f t="shared" si="54"/>
        <v>0.41532317985672251</v>
      </c>
      <c r="R117" s="219">
        <f t="shared" si="54"/>
        <v>0</v>
      </c>
      <c r="S117" s="219">
        <f t="shared" si="54"/>
        <v>0</v>
      </c>
      <c r="T117" s="219">
        <f t="shared" si="54"/>
        <v>0</v>
      </c>
      <c r="U117" s="219">
        <f t="shared" si="54"/>
        <v>0</v>
      </c>
      <c r="V117" s="219">
        <f t="shared" si="54"/>
        <v>0</v>
      </c>
      <c r="W117" s="219">
        <f>SUM(W104:W116)</f>
        <v>1868.667702182018</v>
      </c>
    </row>
    <row r="118" spans="2:23" s="9" customFormat="1" ht="16" thickTop="1">
      <c r="B118" s="66"/>
      <c r="E118" s="220" t="s">
        <v>59</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416</v>
      </c>
      <c r="F119" s="225"/>
      <c r="G119" s="226"/>
      <c r="H119" s="227"/>
      <c r="I119" s="228">
        <f>I117+I118</f>
        <v>412.87861329072615</v>
      </c>
      <c r="J119" s="228">
        <f t="shared" ref="J119" si="55">J117+J118</f>
        <v>129.0444337444892</v>
      </c>
      <c r="K119" s="228">
        <f t="shared" ref="K119" si="56">K117+K118</f>
        <v>788.12953147641065</v>
      </c>
      <c r="L119" s="228">
        <f t="shared" ref="L119" si="57">L117+L118</f>
        <v>12.50172342523029</v>
      </c>
      <c r="M119" s="228">
        <f t="shared" ref="M119" si="58">M117+M118</f>
        <v>54.408741841569686</v>
      </c>
      <c r="N119" s="228">
        <f t="shared" ref="N119" si="59">N117+N118</f>
        <v>223.10126358332101</v>
      </c>
      <c r="O119" s="228">
        <f t="shared" ref="O119:V119" si="60">O117+O118</f>
        <v>99.630953292086247</v>
      </c>
      <c r="P119" s="228">
        <f t="shared" si="60"/>
        <v>148.55711834832834</v>
      </c>
      <c r="Q119" s="228">
        <f t="shared" si="60"/>
        <v>0.41532317985672251</v>
      </c>
      <c r="R119" s="228">
        <f t="shared" si="60"/>
        <v>0</v>
      </c>
      <c r="S119" s="228">
        <f t="shared" si="60"/>
        <v>0</v>
      </c>
      <c r="T119" s="228">
        <f t="shared" si="60"/>
        <v>0</v>
      </c>
      <c r="U119" s="228">
        <f t="shared" si="60"/>
        <v>0</v>
      </c>
      <c r="V119" s="228">
        <f t="shared" si="60"/>
        <v>0</v>
      </c>
      <c r="W119" s="228">
        <f t="shared" ref="W119" si="61">W117+W118</f>
        <v>1868.667702182018</v>
      </c>
    </row>
    <row r="120" spans="2:23" s="9" customFormat="1">
      <c r="B120" s="66"/>
      <c r="E120" s="214">
        <v>43101</v>
      </c>
      <c r="F120" s="214" t="s">
        <v>177</v>
      </c>
      <c r="G120" s="215" t="s">
        <v>57</v>
      </c>
      <c r="H120" s="240">
        <f>$C$43/12</f>
        <v>1.25E-3</v>
      </c>
      <c r="I120" s="230">
        <f>(SUM('1.  LRAMVA Summary'!D$54:D$74)+SUM('1.  LRAMVA Summary'!D$75:D$76)*(MONTH($E120)-1)/12)*$H120</f>
        <v>87.846513466111944</v>
      </c>
      <c r="J120" s="230">
        <f>(SUM('1.  LRAMVA Summary'!E$54:E$74)+SUM('1.  LRAMVA Summary'!E$75:E$76)*(MONTH($E120)-1)/12)*$H120</f>
        <v>27.456262498827492</v>
      </c>
      <c r="K120" s="230">
        <f>(SUM('1.  LRAMVA Summary'!F$54:F$74)+SUM('1.  LRAMVA Summary'!F$75:F$76)*(MONTH($E120)-1)/12)*$H120</f>
        <v>167.68713435668309</v>
      </c>
      <c r="L120" s="230">
        <f>(SUM('1.  LRAMVA Summary'!G$54:G$74)+SUM('1.  LRAMVA Summary'!G$75:G$76)*(MONTH($E120)-1)/12)*$H120</f>
        <v>2.6599411543043168</v>
      </c>
      <c r="M120" s="230">
        <f>(SUM('1.  LRAMVA Summary'!H$54:H$74)+SUM('1.  LRAMVA Summary'!H$75:H$76)*(MONTH($E120)-1)/12)*$H120</f>
        <v>11.576328051397807</v>
      </c>
      <c r="N120" s="230">
        <f>(SUM('1.  LRAMVA Summary'!I$54:I$74)+SUM('1.  LRAMVA Summary'!I$75:I$76)*(MONTH($E120)-1)/12)*$H120</f>
        <v>47.468353953898088</v>
      </c>
      <c r="O120" s="230">
        <f>(SUM('1.  LRAMVA Summary'!J$54:J$74)+SUM('1.  LRAMVA Summary'!J$75:J$76)*(MONTH($E120)-1)/12)*$H120</f>
        <v>21.198075168528991</v>
      </c>
      <c r="P120" s="230">
        <f>(SUM('1.  LRAMVA Summary'!K$54:K$74)+SUM('1.  LRAMVA Summary'!K$75:K$76)*(MONTH($E120)-1)/12)*$H120</f>
        <v>31.607897520920925</v>
      </c>
      <c r="Q120" s="230">
        <f>(SUM('1.  LRAMVA Summary'!L$54:L$74)+SUM('1.  LRAMVA Summary'!L$75:L$76)*(MONTH($E120)-1)/12)*$H120</f>
        <v>8.8366634012068609E-2</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397.58887280468468</v>
      </c>
    </row>
    <row r="121" spans="2:23" s="9" customFormat="1">
      <c r="B121" s="66"/>
      <c r="E121" s="214">
        <v>43132</v>
      </c>
      <c r="F121" s="214" t="s">
        <v>177</v>
      </c>
      <c r="G121" s="215" t="s">
        <v>57</v>
      </c>
      <c r="H121" s="240">
        <f t="shared" ref="H121:H122" si="62">$C$43/12</f>
        <v>1.25E-3</v>
      </c>
      <c r="I121" s="230">
        <f>(SUM('1.  LRAMVA Summary'!D$54:D$74)+SUM('1.  LRAMVA Summary'!D$75:D$76)*(MONTH($E121)-1)/12)*$H121</f>
        <v>87.846513466111944</v>
      </c>
      <c r="J121" s="230">
        <f>(SUM('1.  LRAMVA Summary'!E$54:E$74)+SUM('1.  LRAMVA Summary'!E$75:E$76)*(MONTH($E121)-1)/12)*$H121</f>
        <v>27.456262498827492</v>
      </c>
      <c r="K121" s="230">
        <f>(SUM('1.  LRAMVA Summary'!F$54:F$74)+SUM('1.  LRAMVA Summary'!F$75:F$76)*(MONTH($E121)-1)/12)*$H121</f>
        <v>167.68713435668309</v>
      </c>
      <c r="L121" s="230">
        <f>(SUM('1.  LRAMVA Summary'!G$54:G$74)+SUM('1.  LRAMVA Summary'!G$75:G$76)*(MONTH($E121)-1)/12)*$H121</f>
        <v>2.6599411543043168</v>
      </c>
      <c r="M121" s="230">
        <f>(SUM('1.  LRAMVA Summary'!H$54:H$74)+SUM('1.  LRAMVA Summary'!H$75:H$76)*(MONTH($E121)-1)/12)*$H121</f>
        <v>11.576328051397807</v>
      </c>
      <c r="N121" s="230">
        <f>(SUM('1.  LRAMVA Summary'!I$54:I$74)+SUM('1.  LRAMVA Summary'!I$75:I$76)*(MONTH($E121)-1)/12)*$H121</f>
        <v>47.468353953898088</v>
      </c>
      <c r="O121" s="230">
        <f>(SUM('1.  LRAMVA Summary'!J$54:J$74)+SUM('1.  LRAMVA Summary'!J$75:J$76)*(MONTH($E121)-1)/12)*$H121</f>
        <v>21.198075168528991</v>
      </c>
      <c r="P121" s="230">
        <f>(SUM('1.  LRAMVA Summary'!K$54:K$74)+SUM('1.  LRAMVA Summary'!K$75:K$76)*(MONTH($E121)-1)/12)*$H121</f>
        <v>31.607897520920925</v>
      </c>
      <c r="Q121" s="230">
        <f>(SUM('1.  LRAMVA Summary'!L$54:L$74)+SUM('1.  LRAMVA Summary'!L$75:L$76)*(MONTH($E121)-1)/12)*$H121</f>
        <v>8.8366634012068609E-2</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397.58887280468468</v>
      </c>
    </row>
    <row r="122" spans="2:23" s="9" customFormat="1">
      <c r="B122" s="66"/>
      <c r="E122" s="214">
        <v>43160</v>
      </c>
      <c r="F122" s="214" t="s">
        <v>177</v>
      </c>
      <c r="G122" s="215" t="s">
        <v>57</v>
      </c>
      <c r="H122" s="240">
        <f t="shared" si="62"/>
        <v>1.25E-3</v>
      </c>
      <c r="I122" s="230">
        <f>(SUM('1.  LRAMVA Summary'!D$54:D$74)+SUM('1.  LRAMVA Summary'!D$75:D$76)*(MONTH($E122)-1)/12)*$H122</f>
        <v>87.846513466111944</v>
      </c>
      <c r="J122" s="230">
        <f>(SUM('1.  LRAMVA Summary'!E$54:E$74)+SUM('1.  LRAMVA Summary'!E$75:E$76)*(MONTH($E122)-1)/12)*$H122</f>
        <v>27.456262498827492</v>
      </c>
      <c r="K122" s="230">
        <f>(SUM('1.  LRAMVA Summary'!F$54:F$74)+SUM('1.  LRAMVA Summary'!F$75:F$76)*(MONTH($E122)-1)/12)*$H122</f>
        <v>167.68713435668309</v>
      </c>
      <c r="L122" s="230">
        <f>(SUM('1.  LRAMVA Summary'!G$54:G$74)+SUM('1.  LRAMVA Summary'!G$75:G$76)*(MONTH($E122)-1)/12)*$H122</f>
        <v>2.6599411543043168</v>
      </c>
      <c r="M122" s="230">
        <f>(SUM('1.  LRAMVA Summary'!H$54:H$74)+SUM('1.  LRAMVA Summary'!H$75:H$76)*(MONTH($E122)-1)/12)*$H122</f>
        <v>11.576328051397807</v>
      </c>
      <c r="N122" s="230">
        <f>(SUM('1.  LRAMVA Summary'!I$54:I$74)+SUM('1.  LRAMVA Summary'!I$75:I$76)*(MONTH($E122)-1)/12)*$H122</f>
        <v>47.468353953898088</v>
      </c>
      <c r="O122" s="230">
        <f>(SUM('1.  LRAMVA Summary'!J$54:J$74)+SUM('1.  LRAMVA Summary'!J$75:J$76)*(MONTH($E122)-1)/12)*$H122</f>
        <v>21.198075168528991</v>
      </c>
      <c r="P122" s="230">
        <f>(SUM('1.  LRAMVA Summary'!K$54:K$74)+SUM('1.  LRAMVA Summary'!K$75:K$76)*(MONTH($E122)-1)/12)*$H122</f>
        <v>31.607897520920925</v>
      </c>
      <c r="Q122" s="230">
        <f>(SUM('1.  LRAMVA Summary'!L$54:L$74)+SUM('1.  LRAMVA Summary'!L$75:L$76)*(MONTH($E122)-1)/12)*$H122</f>
        <v>8.8366634012068609E-2</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397.58887280468468</v>
      </c>
    </row>
    <row r="123" spans="2:23" s="8" customFormat="1">
      <c r="B123" s="239"/>
      <c r="E123" s="214">
        <v>43191</v>
      </c>
      <c r="F123" s="214" t="s">
        <v>177</v>
      </c>
      <c r="G123" s="215" t="s">
        <v>58</v>
      </c>
      <c r="H123" s="240">
        <f>$C$44/12</f>
        <v>1.575E-3</v>
      </c>
      <c r="I123" s="230">
        <f>(SUM('1.  LRAMVA Summary'!D$54:D$74)+SUM('1.  LRAMVA Summary'!D$75:D$76)*(MONTH($E123)-1)/12)*$H123</f>
        <v>110.68660696730105</v>
      </c>
      <c r="J123" s="230">
        <f>(SUM('1.  LRAMVA Summary'!E$54:E$74)+SUM('1.  LRAMVA Summary'!E$75:E$76)*(MONTH($E123)-1)/12)*$H123</f>
        <v>34.594890748522637</v>
      </c>
      <c r="K123" s="230">
        <f>(SUM('1.  LRAMVA Summary'!F$54:F$74)+SUM('1.  LRAMVA Summary'!F$75:F$76)*(MONTH($E123)-1)/12)*$H123</f>
        <v>211.28578928942071</v>
      </c>
      <c r="L123" s="230">
        <f>(SUM('1.  LRAMVA Summary'!G$54:G$74)+SUM('1.  LRAMVA Summary'!G$75:G$76)*(MONTH($E123)-1)/12)*$H123</f>
        <v>3.3515258544234392</v>
      </c>
      <c r="M123" s="230">
        <f>(SUM('1.  LRAMVA Summary'!H$54:H$74)+SUM('1.  LRAMVA Summary'!H$75:H$76)*(MONTH($E123)-1)/12)*$H123</f>
        <v>14.586173344761237</v>
      </c>
      <c r="N123" s="230">
        <f>(SUM('1.  LRAMVA Summary'!I$54:I$74)+SUM('1.  LRAMVA Summary'!I$75:I$76)*(MONTH($E123)-1)/12)*$H123</f>
        <v>59.81012598191159</v>
      </c>
      <c r="O123" s="230">
        <f>(SUM('1.  LRAMVA Summary'!J$54:J$74)+SUM('1.  LRAMVA Summary'!J$75:J$76)*(MONTH($E123)-1)/12)*$H123</f>
        <v>26.709574712346527</v>
      </c>
      <c r="P123" s="230">
        <f>(SUM('1.  LRAMVA Summary'!K$54:K$74)+SUM('1.  LRAMVA Summary'!K$75:K$76)*(MONTH($E123)-1)/12)*$H123</f>
        <v>39.825950876360366</v>
      </c>
      <c r="Q123" s="230">
        <f>(SUM('1.  LRAMVA Summary'!L$54:L$74)+SUM('1.  LRAMVA Summary'!L$75:L$76)*(MONTH($E123)-1)/12)*$H123</f>
        <v>0.11134195885520645</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500.96197973390275</v>
      </c>
    </row>
    <row r="124" spans="2:23" s="9" customFormat="1">
      <c r="B124" s="66"/>
      <c r="E124" s="214">
        <v>43221</v>
      </c>
      <c r="F124" s="214" t="s">
        <v>177</v>
      </c>
      <c r="G124" s="215" t="s">
        <v>58</v>
      </c>
      <c r="H124" s="240">
        <f t="shared" ref="H124:H125" si="64">$C$44/12</f>
        <v>1.575E-3</v>
      </c>
      <c r="I124" s="230">
        <f>(SUM('1.  LRAMVA Summary'!D$54:D$74)+SUM('1.  LRAMVA Summary'!D$75:D$76)*(MONTH($E124)-1)/12)*$H124</f>
        <v>110.68660696730105</v>
      </c>
      <c r="J124" s="230">
        <f>(SUM('1.  LRAMVA Summary'!E$54:E$74)+SUM('1.  LRAMVA Summary'!E$75:E$76)*(MONTH($E124)-1)/12)*$H124</f>
        <v>34.594890748522637</v>
      </c>
      <c r="K124" s="230">
        <f>(SUM('1.  LRAMVA Summary'!F$54:F$74)+SUM('1.  LRAMVA Summary'!F$75:F$76)*(MONTH($E124)-1)/12)*$H124</f>
        <v>211.28578928942071</v>
      </c>
      <c r="L124" s="230">
        <f>(SUM('1.  LRAMVA Summary'!G$54:G$74)+SUM('1.  LRAMVA Summary'!G$75:G$76)*(MONTH($E124)-1)/12)*$H124</f>
        <v>3.3515258544234392</v>
      </c>
      <c r="M124" s="230">
        <f>(SUM('1.  LRAMVA Summary'!H$54:H$74)+SUM('1.  LRAMVA Summary'!H$75:H$76)*(MONTH($E124)-1)/12)*$H124</f>
        <v>14.586173344761237</v>
      </c>
      <c r="N124" s="230">
        <f>(SUM('1.  LRAMVA Summary'!I$54:I$74)+SUM('1.  LRAMVA Summary'!I$75:I$76)*(MONTH($E124)-1)/12)*$H124</f>
        <v>59.81012598191159</v>
      </c>
      <c r="O124" s="230">
        <f>(SUM('1.  LRAMVA Summary'!J$54:J$74)+SUM('1.  LRAMVA Summary'!J$75:J$76)*(MONTH($E124)-1)/12)*$H124</f>
        <v>26.709574712346527</v>
      </c>
      <c r="P124" s="230">
        <f>(SUM('1.  LRAMVA Summary'!K$54:K$74)+SUM('1.  LRAMVA Summary'!K$75:K$76)*(MONTH($E124)-1)/12)*$H124</f>
        <v>39.825950876360366</v>
      </c>
      <c r="Q124" s="230">
        <f>(SUM('1.  LRAMVA Summary'!L$54:L$74)+SUM('1.  LRAMVA Summary'!L$75:L$76)*(MONTH($E124)-1)/12)*$H124</f>
        <v>0.11134195885520645</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500.96197973390275</v>
      </c>
    </row>
    <row r="125" spans="2:23" s="238" customFormat="1">
      <c r="B125" s="237"/>
      <c r="E125" s="214">
        <v>43252</v>
      </c>
      <c r="F125" s="214" t="s">
        <v>177</v>
      </c>
      <c r="G125" s="215" t="s">
        <v>58</v>
      </c>
      <c r="H125" s="240">
        <f t="shared" si="64"/>
        <v>1.575E-3</v>
      </c>
      <c r="I125" s="230">
        <f>(SUM('1.  LRAMVA Summary'!D$54:D$74)+SUM('1.  LRAMVA Summary'!D$75:D$76)*(MONTH($E125)-1)/12)*$H125</f>
        <v>110.68660696730105</v>
      </c>
      <c r="J125" s="230">
        <f>(SUM('1.  LRAMVA Summary'!E$54:E$74)+SUM('1.  LRAMVA Summary'!E$75:E$76)*(MONTH($E125)-1)/12)*$H125</f>
        <v>34.594890748522637</v>
      </c>
      <c r="K125" s="230">
        <f>(SUM('1.  LRAMVA Summary'!F$54:F$74)+SUM('1.  LRAMVA Summary'!F$75:F$76)*(MONTH($E125)-1)/12)*$H125</f>
        <v>211.28578928942071</v>
      </c>
      <c r="L125" s="230">
        <f>(SUM('1.  LRAMVA Summary'!G$54:G$74)+SUM('1.  LRAMVA Summary'!G$75:G$76)*(MONTH($E125)-1)/12)*$H125</f>
        <v>3.3515258544234392</v>
      </c>
      <c r="M125" s="230">
        <f>(SUM('1.  LRAMVA Summary'!H$54:H$74)+SUM('1.  LRAMVA Summary'!H$75:H$76)*(MONTH($E125)-1)/12)*$H125</f>
        <v>14.586173344761237</v>
      </c>
      <c r="N125" s="230">
        <f>(SUM('1.  LRAMVA Summary'!I$54:I$74)+SUM('1.  LRAMVA Summary'!I$75:I$76)*(MONTH($E125)-1)/12)*$H125</f>
        <v>59.81012598191159</v>
      </c>
      <c r="O125" s="230">
        <f>(SUM('1.  LRAMVA Summary'!J$54:J$74)+SUM('1.  LRAMVA Summary'!J$75:J$76)*(MONTH($E125)-1)/12)*$H125</f>
        <v>26.709574712346527</v>
      </c>
      <c r="P125" s="230">
        <f>(SUM('1.  LRAMVA Summary'!K$54:K$74)+SUM('1.  LRAMVA Summary'!K$75:K$76)*(MONTH($E125)-1)/12)*$H125</f>
        <v>39.825950876360366</v>
      </c>
      <c r="Q125" s="230">
        <f>(SUM('1.  LRAMVA Summary'!L$54:L$74)+SUM('1.  LRAMVA Summary'!L$75:L$76)*(MONTH($E125)-1)/12)*$H125</f>
        <v>0.11134195885520645</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500.96197973390275</v>
      </c>
    </row>
    <row r="126" spans="2:23" s="9" customFormat="1">
      <c r="B126" s="66"/>
      <c r="E126" s="214">
        <v>43282</v>
      </c>
      <c r="F126" s="214" t="s">
        <v>177</v>
      </c>
      <c r="G126" s="215" t="s">
        <v>60</v>
      </c>
      <c r="H126" s="240">
        <f>$C$45/12</f>
        <v>1.575E-3</v>
      </c>
      <c r="I126" s="230">
        <f>(SUM('1.  LRAMVA Summary'!D$54:D$74)+SUM('1.  LRAMVA Summary'!D$75:D$76)*(MONTH($E126)-1)/12)*$H126</f>
        <v>110.68660696730105</v>
      </c>
      <c r="J126" s="230">
        <f>(SUM('1.  LRAMVA Summary'!E$54:E$74)+SUM('1.  LRAMVA Summary'!E$75:E$76)*(MONTH($E126)-1)/12)*$H126</f>
        <v>34.594890748522637</v>
      </c>
      <c r="K126" s="230">
        <f>(SUM('1.  LRAMVA Summary'!F$54:F$74)+SUM('1.  LRAMVA Summary'!F$75:F$76)*(MONTH($E126)-1)/12)*$H126</f>
        <v>211.28578928942071</v>
      </c>
      <c r="L126" s="230">
        <f>(SUM('1.  LRAMVA Summary'!G$54:G$74)+SUM('1.  LRAMVA Summary'!G$75:G$76)*(MONTH($E126)-1)/12)*$H126</f>
        <v>3.3515258544234392</v>
      </c>
      <c r="M126" s="230">
        <f>(SUM('1.  LRAMVA Summary'!H$54:H$74)+SUM('1.  LRAMVA Summary'!H$75:H$76)*(MONTH($E126)-1)/12)*$H126</f>
        <v>14.586173344761237</v>
      </c>
      <c r="N126" s="230">
        <f>(SUM('1.  LRAMVA Summary'!I$54:I$74)+SUM('1.  LRAMVA Summary'!I$75:I$76)*(MONTH($E126)-1)/12)*$H126</f>
        <v>59.81012598191159</v>
      </c>
      <c r="O126" s="230">
        <f>(SUM('1.  LRAMVA Summary'!J$54:J$74)+SUM('1.  LRAMVA Summary'!J$75:J$76)*(MONTH($E126)-1)/12)*$H126</f>
        <v>26.709574712346527</v>
      </c>
      <c r="P126" s="230">
        <f>(SUM('1.  LRAMVA Summary'!K$54:K$74)+SUM('1.  LRAMVA Summary'!K$75:K$76)*(MONTH($E126)-1)/12)*$H126</f>
        <v>39.825950876360366</v>
      </c>
      <c r="Q126" s="230">
        <f>(SUM('1.  LRAMVA Summary'!L$54:L$74)+SUM('1.  LRAMVA Summary'!L$75:L$76)*(MONTH($E126)-1)/12)*$H126</f>
        <v>0.11134195885520645</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500.96197973390275</v>
      </c>
    </row>
    <row r="127" spans="2:23" s="9" customFormat="1">
      <c r="B127" s="66"/>
      <c r="E127" s="214">
        <v>43313</v>
      </c>
      <c r="F127" s="214" t="s">
        <v>177</v>
      </c>
      <c r="G127" s="215" t="s">
        <v>60</v>
      </c>
      <c r="H127" s="240">
        <f t="shared" ref="H127:H128" si="65">$C$45/12</f>
        <v>1.575E-3</v>
      </c>
      <c r="I127" s="230">
        <f>(SUM('1.  LRAMVA Summary'!D$54:D$74)+SUM('1.  LRAMVA Summary'!D$75:D$76)*(MONTH($E127)-1)/12)*$H127</f>
        <v>110.68660696730105</v>
      </c>
      <c r="J127" s="230">
        <f>(SUM('1.  LRAMVA Summary'!E$54:E$74)+SUM('1.  LRAMVA Summary'!E$75:E$76)*(MONTH($E127)-1)/12)*$H127</f>
        <v>34.594890748522637</v>
      </c>
      <c r="K127" s="230">
        <f>(SUM('1.  LRAMVA Summary'!F$54:F$74)+SUM('1.  LRAMVA Summary'!F$75:F$76)*(MONTH($E127)-1)/12)*$H127</f>
        <v>211.28578928942071</v>
      </c>
      <c r="L127" s="230">
        <f>(SUM('1.  LRAMVA Summary'!G$54:G$74)+SUM('1.  LRAMVA Summary'!G$75:G$76)*(MONTH($E127)-1)/12)*$H127</f>
        <v>3.3515258544234392</v>
      </c>
      <c r="M127" s="230">
        <f>(SUM('1.  LRAMVA Summary'!H$54:H$74)+SUM('1.  LRAMVA Summary'!H$75:H$76)*(MONTH($E127)-1)/12)*$H127</f>
        <v>14.586173344761237</v>
      </c>
      <c r="N127" s="230">
        <f>(SUM('1.  LRAMVA Summary'!I$54:I$74)+SUM('1.  LRAMVA Summary'!I$75:I$76)*(MONTH($E127)-1)/12)*$H127</f>
        <v>59.81012598191159</v>
      </c>
      <c r="O127" s="230">
        <f>(SUM('1.  LRAMVA Summary'!J$54:J$74)+SUM('1.  LRAMVA Summary'!J$75:J$76)*(MONTH($E127)-1)/12)*$H127</f>
        <v>26.709574712346527</v>
      </c>
      <c r="P127" s="230">
        <f>(SUM('1.  LRAMVA Summary'!K$54:K$74)+SUM('1.  LRAMVA Summary'!K$75:K$76)*(MONTH($E127)-1)/12)*$H127</f>
        <v>39.825950876360366</v>
      </c>
      <c r="Q127" s="230">
        <f>(SUM('1.  LRAMVA Summary'!L$54:L$74)+SUM('1.  LRAMVA Summary'!L$75:L$76)*(MONTH($E127)-1)/12)*$H127</f>
        <v>0.11134195885520645</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500.96197973390275</v>
      </c>
    </row>
    <row r="128" spans="2:23" s="9" customFormat="1">
      <c r="B128" s="66"/>
      <c r="E128" s="214">
        <v>43344</v>
      </c>
      <c r="F128" s="214" t="s">
        <v>177</v>
      </c>
      <c r="G128" s="215" t="s">
        <v>60</v>
      </c>
      <c r="H128" s="240">
        <f t="shared" si="65"/>
        <v>1.575E-3</v>
      </c>
      <c r="I128" s="230">
        <f>(SUM('1.  LRAMVA Summary'!D$54:D$74)+SUM('1.  LRAMVA Summary'!D$75:D$76)*(MONTH($E128)-1)/12)*$H128</f>
        <v>110.68660696730105</v>
      </c>
      <c r="J128" s="230">
        <f>(SUM('1.  LRAMVA Summary'!E$54:E$74)+SUM('1.  LRAMVA Summary'!E$75:E$76)*(MONTH($E128)-1)/12)*$H128</f>
        <v>34.594890748522637</v>
      </c>
      <c r="K128" s="230">
        <f>(SUM('1.  LRAMVA Summary'!F$54:F$74)+SUM('1.  LRAMVA Summary'!F$75:F$76)*(MONTH($E128)-1)/12)*$H128</f>
        <v>211.28578928942071</v>
      </c>
      <c r="L128" s="230">
        <f>(SUM('1.  LRAMVA Summary'!G$54:G$74)+SUM('1.  LRAMVA Summary'!G$75:G$76)*(MONTH($E128)-1)/12)*$H128</f>
        <v>3.3515258544234392</v>
      </c>
      <c r="M128" s="230">
        <f>(SUM('1.  LRAMVA Summary'!H$54:H$74)+SUM('1.  LRAMVA Summary'!H$75:H$76)*(MONTH($E128)-1)/12)*$H128</f>
        <v>14.586173344761237</v>
      </c>
      <c r="N128" s="230">
        <f>(SUM('1.  LRAMVA Summary'!I$54:I$74)+SUM('1.  LRAMVA Summary'!I$75:I$76)*(MONTH($E128)-1)/12)*$H128</f>
        <v>59.81012598191159</v>
      </c>
      <c r="O128" s="230">
        <f>(SUM('1.  LRAMVA Summary'!J$54:J$74)+SUM('1.  LRAMVA Summary'!J$75:J$76)*(MONTH($E128)-1)/12)*$H128</f>
        <v>26.709574712346527</v>
      </c>
      <c r="P128" s="230">
        <f>(SUM('1.  LRAMVA Summary'!K$54:K$74)+SUM('1.  LRAMVA Summary'!K$75:K$76)*(MONTH($E128)-1)/12)*$H128</f>
        <v>39.825950876360366</v>
      </c>
      <c r="Q128" s="230">
        <f>(SUM('1.  LRAMVA Summary'!L$54:L$74)+SUM('1.  LRAMVA Summary'!L$75:L$76)*(MONTH($E128)-1)/12)*$H128</f>
        <v>0.11134195885520645</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500.96197973390275</v>
      </c>
    </row>
    <row r="129" spans="2:23" s="9" customFormat="1">
      <c r="B129" s="66"/>
      <c r="E129" s="214">
        <v>43374</v>
      </c>
      <c r="F129" s="214" t="s">
        <v>177</v>
      </c>
      <c r="G129" s="215" t="s">
        <v>61</v>
      </c>
      <c r="H129" s="240">
        <f>$C$46/12</f>
        <v>1.8083333333333335E-3</v>
      </c>
      <c r="I129" s="230">
        <f>(SUM('1.  LRAMVA Summary'!D$54:D$74)+SUM('1.  LRAMVA Summary'!D$75:D$76)*(MONTH($E129)-1)/12)*$H129</f>
        <v>127.08462281430862</v>
      </c>
      <c r="J129" s="230">
        <f>(SUM('1.  LRAMVA Summary'!E$54:E$74)+SUM('1.  LRAMVA Summary'!E$75:E$76)*(MONTH($E129)-1)/12)*$H129</f>
        <v>39.720059748303775</v>
      </c>
      <c r="K129" s="230">
        <f>(SUM('1.  LRAMVA Summary'!F$54:F$74)+SUM('1.  LRAMVA Summary'!F$75:F$76)*(MONTH($E129)-1)/12)*$H129</f>
        <v>242.58738770266822</v>
      </c>
      <c r="L129" s="230">
        <f>(SUM('1.  LRAMVA Summary'!G$54:G$74)+SUM('1.  LRAMVA Summary'!G$75:G$76)*(MONTH($E129)-1)/12)*$H129</f>
        <v>3.8480482032269121</v>
      </c>
      <c r="M129" s="230">
        <f>(SUM('1.  LRAMVA Summary'!H$54:H$74)+SUM('1.  LRAMVA Summary'!H$75:H$76)*(MONTH($E129)-1)/12)*$H129</f>
        <v>16.747087914355493</v>
      </c>
      <c r="N129" s="230">
        <f>(SUM('1.  LRAMVA Summary'!I$54:I$74)+SUM('1.  LRAMVA Summary'!I$75:I$76)*(MONTH($E129)-1)/12)*$H129</f>
        <v>68.670885386639242</v>
      </c>
      <c r="O129" s="230">
        <f>(SUM('1.  LRAMVA Summary'!J$54:J$74)+SUM('1.  LRAMVA Summary'!J$75:J$76)*(MONTH($E129)-1)/12)*$H129</f>
        <v>30.666548743805272</v>
      </c>
      <c r="P129" s="230">
        <f>(SUM('1.  LRAMVA Summary'!K$54:K$74)+SUM('1.  LRAMVA Summary'!K$75:K$76)*(MONTH($E129)-1)/12)*$H129</f>
        <v>45.726091746932276</v>
      </c>
      <c r="Q129" s="230">
        <f>(SUM('1.  LRAMVA Summary'!L$54:L$74)+SUM('1.  LRAMVA Summary'!L$75:L$76)*(MONTH($E129)-1)/12)*$H129</f>
        <v>0.12783706387079261</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575.17856932411064</v>
      </c>
    </row>
    <row r="130" spans="2:23" s="9" customFormat="1">
      <c r="B130" s="66"/>
      <c r="E130" s="214">
        <v>43405</v>
      </c>
      <c r="F130" s="214" t="s">
        <v>177</v>
      </c>
      <c r="G130" s="215" t="s">
        <v>61</v>
      </c>
      <c r="H130" s="240">
        <f t="shared" ref="H130:H131" si="66">$C$46/12</f>
        <v>1.8083333333333335E-3</v>
      </c>
      <c r="I130" s="230">
        <f>(SUM('1.  LRAMVA Summary'!D$54:D$74)+SUM('1.  LRAMVA Summary'!D$75:D$76)*(MONTH($E130)-1)/12)*$H130</f>
        <v>127.08462281430862</v>
      </c>
      <c r="J130" s="230">
        <f>(SUM('1.  LRAMVA Summary'!E$54:E$74)+SUM('1.  LRAMVA Summary'!E$75:E$76)*(MONTH($E130)-1)/12)*$H130</f>
        <v>39.720059748303775</v>
      </c>
      <c r="K130" s="230">
        <f>(SUM('1.  LRAMVA Summary'!F$54:F$74)+SUM('1.  LRAMVA Summary'!F$75:F$76)*(MONTH($E130)-1)/12)*$H130</f>
        <v>242.58738770266822</v>
      </c>
      <c r="L130" s="230">
        <f>(SUM('1.  LRAMVA Summary'!G$54:G$74)+SUM('1.  LRAMVA Summary'!G$75:G$76)*(MONTH($E130)-1)/12)*$H130</f>
        <v>3.8480482032269121</v>
      </c>
      <c r="M130" s="230">
        <f>(SUM('1.  LRAMVA Summary'!H$54:H$74)+SUM('1.  LRAMVA Summary'!H$75:H$76)*(MONTH($E130)-1)/12)*$H130</f>
        <v>16.747087914355493</v>
      </c>
      <c r="N130" s="230">
        <f>(SUM('1.  LRAMVA Summary'!I$54:I$74)+SUM('1.  LRAMVA Summary'!I$75:I$76)*(MONTH($E130)-1)/12)*$H130</f>
        <v>68.670885386639242</v>
      </c>
      <c r="O130" s="230">
        <f>(SUM('1.  LRAMVA Summary'!J$54:J$74)+SUM('1.  LRAMVA Summary'!J$75:J$76)*(MONTH($E130)-1)/12)*$H130</f>
        <v>30.666548743805272</v>
      </c>
      <c r="P130" s="230">
        <f>(SUM('1.  LRAMVA Summary'!K$54:K$74)+SUM('1.  LRAMVA Summary'!K$75:K$76)*(MONTH($E130)-1)/12)*$H130</f>
        <v>45.726091746932276</v>
      </c>
      <c r="Q130" s="230">
        <f>(SUM('1.  LRAMVA Summary'!L$54:L$74)+SUM('1.  LRAMVA Summary'!L$75:L$76)*(MONTH($E130)-1)/12)*$H130</f>
        <v>0.12783706387079261</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575.17856932411064</v>
      </c>
    </row>
    <row r="131" spans="2:23" s="9" customFormat="1">
      <c r="B131" s="66"/>
      <c r="E131" s="214">
        <v>43435</v>
      </c>
      <c r="F131" s="214" t="s">
        <v>177</v>
      </c>
      <c r="G131" s="215" t="s">
        <v>61</v>
      </c>
      <c r="H131" s="240">
        <f t="shared" si="66"/>
        <v>1.8083333333333335E-3</v>
      </c>
      <c r="I131" s="230">
        <f>(SUM('1.  LRAMVA Summary'!D$54:D$74)+SUM('1.  LRAMVA Summary'!D$75:D$76)*(MONTH($E131)-1)/12)*$H131</f>
        <v>127.08462281430862</v>
      </c>
      <c r="J131" s="230">
        <f>(SUM('1.  LRAMVA Summary'!E$54:E$74)+SUM('1.  LRAMVA Summary'!E$75:E$76)*(MONTH($E131)-1)/12)*$H131</f>
        <v>39.720059748303775</v>
      </c>
      <c r="K131" s="230">
        <f>(SUM('1.  LRAMVA Summary'!F$54:F$74)+SUM('1.  LRAMVA Summary'!F$75:F$76)*(MONTH($E131)-1)/12)*$H131</f>
        <v>242.58738770266822</v>
      </c>
      <c r="L131" s="230">
        <f>(SUM('1.  LRAMVA Summary'!G$54:G$74)+SUM('1.  LRAMVA Summary'!G$75:G$76)*(MONTH($E131)-1)/12)*$H131</f>
        <v>3.8480482032269121</v>
      </c>
      <c r="M131" s="230">
        <f>(SUM('1.  LRAMVA Summary'!H$54:H$74)+SUM('1.  LRAMVA Summary'!H$75:H$76)*(MONTH($E131)-1)/12)*$H131</f>
        <v>16.747087914355493</v>
      </c>
      <c r="N131" s="230">
        <f>(SUM('1.  LRAMVA Summary'!I$54:I$74)+SUM('1.  LRAMVA Summary'!I$75:I$76)*(MONTH($E131)-1)/12)*$H131</f>
        <v>68.670885386639242</v>
      </c>
      <c r="O131" s="230">
        <f>(SUM('1.  LRAMVA Summary'!J$54:J$74)+SUM('1.  LRAMVA Summary'!J$75:J$76)*(MONTH($E131)-1)/12)*$H131</f>
        <v>30.666548743805272</v>
      </c>
      <c r="P131" s="230">
        <f>(SUM('1.  LRAMVA Summary'!K$54:K$74)+SUM('1.  LRAMVA Summary'!K$75:K$76)*(MONTH($E131)-1)/12)*$H131</f>
        <v>45.726091746932276</v>
      </c>
      <c r="Q131" s="230">
        <f>(SUM('1.  LRAMVA Summary'!L$54:L$74)+SUM('1.  LRAMVA Summary'!L$75:L$76)*(MONTH($E131)-1)/12)*$H131</f>
        <v>0.12783706387079261</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575.17856932411064</v>
      </c>
    </row>
    <row r="132" spans="2:23" s="9" customFormat="1" ht="16" thickBot="1">
      <c r="B132" s="66"/>
      <c r="E132" s="216" t="s">
        <v>453</v>
      </c>
      <c r="F132" s="216"/>
      <c r="G132" s="217"/>
      <c r="H132" s="218"/>
      <c r="I132" s="219">
        <f>SUM(I119:I131)</f>
        <v>1721.7916639357941</v>
      </c>
      <c r="J132" s="219">
        <f>SUM(J119:J131)</f>
        <v>538.14274497701876</v>
      </c>
      <c r="K132" s="219">
        <f t="shared" ref="K132:O132" si="67">SUM(K119:K131)</f>
        <v>3286.6678333909899</v>
      </c>
      <c r="L132" s="219">
        <f t="shared" si="67"/>
        <v>52.134846624364613</v>
      </c>
      <c r="M132" s="219">
        <f t="shared" si="67"/>
        <v>226.89602980739704</v>
      </c>
      <c r="N132" s="219">
        <f t="shared" si="67"/>
        <v>930.37973749640264</v>
      </c>
      <c r="O132" s="219">
        <f t="shared" si="67"/>
        <v>415.48227330316814</v>
      </c>
      <c r="P132" s="219">
        <f t="shared" ref="P132:V132" si="68">SUM(P119:P131)</f>
        <v>619.51479141005018</v>
      </c>
      <c r="Q132" s="219">
        <f t="shared" si="68"/>
        <v>1.731986026636545</v>
      </c>
      <c r="R132" s="219">
        <f t="shared" si="68"/>
        <v>0</v>
      </c>
      <c r="S132" s="219">
        <f t="shared" si="68"/>
        <v>0</v>
      </c>
      <c r="T132" s="219">
        <f t="shared" si="68"/>
        <v>0</v>
      </c>
      <c r="U132" s="219">
        <f t="shared" si="68"/>
        <v>0</v>
      </c>
      <c r="V132" s="219">
        <f t="shared" si="68"/>
        <v>0</v>
      </c>
      <c r="W132" s="219">
        <f>SUM(W119:W131)</f>
        <v>7792.7419069718217</v>
      </c>
    </row>
    <row r="133" spans="2:23" s="9" customFormat="1" ht="16" thickTop="1">
      <c r="B133" s="66"/>
      <c r="E133" s="220" t="s">
        <v>59</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417</v>
      </c>
      <c r="F134" s="225"/>
      <c r="G134" s="226"/>
      <c r="H134" s="227"/>
      <c r="I134" s="228">
        <f>I132+I133</f>
        <v>1721.7916639357941</v>
      </c>
      <c r="J134" s="228">
        <f t="shared" ref="J134" si="69">J132+J133</f>
        <v>538.14274497701876</v>
      </c>
      <c r="K134" s="228">
        <f t="shared" ref="K134" si="70">K132+K133</f>
        <v>3286.6678333909899</v>
      </c>
      <c r="L134" s="228">
        <f t="shared" ref="L134" si="71">L132+L133</f>
        <v>52.134846624364613</v>
      </c>
      <c r="M134" s="228">
        <f t="shared" ref="M134" si="72">M132+M133</f>
        <v>226.89602980739704</v>
      </c>
      <c r="N134" s="228">
        <f t="shared" ref="N134" si="73">N132+N133</f>
        <v>930.37973749640264</v>
      </c>
      <c r="O134" s="228">
        <f t="shared" ref="O134:V134" si="74">O132+O133</f>
        <v>415.48227330316814</v>
      </c>
      <c r="P134" s="228">
        <f t="shared" si="74"/>
        <v>619.51479141005018</v>
      </c>
      <c r="Q134" s="228">
        <f t="shared" si="74"/>
        <v>1.731986026636545</v>
      </c>
      <c r="R134" s="228">
        <f t="shared" si="74"/>
        <v>0</v>
      </c>
      <c r="S134" s="228">
        <f t="shared" si="74"/>
        <v>0</v>
      </c>
      <c r="T134" s="228">
        <f t="shared" si="74"/>
        <v>0</v>
      </c>
      <c r="U134" s="228">
        <f t="shared" si="74"/>
        <v>0</v>
      </c>
      <c r="V134" s="228">
        <f t="shared" si="74"/>
        <v>0</v>
      </c>
      <c r="W134" s="228">
        <f>W132+W133</f>
        <v>7792.7419069718217</v>
      </c>
    </row>
    <row r="135" spans="2:23" s="9" customFormat="1">
      <c r="B135" s="66"/>
      <c r="E135" s="214">
        <v>43466</v>
      </c>
      <c r="F135" s="214" t="s">
        <v>178</v>
      </c>
      <c r="G135" s="215" t="s">
        <v>57</v>
      </c>
      <c r="H135" s="240">
        <f>$C$47/12</f>
        <v>2.0416666666666669E-3</v>
      </c>
      <c r="I135" s="230">
        <f>(SUM('1.  LRAMVA Summary'!D$54:D$77)+SUM('1.  LRAMVA Summary'!D$78:D$79)*(MONTH($E135)-1)/12)*$H135</f>
        <v>143.48263866131617</v>
      </c>
      <c r="J135" s="230">
        <f>(SUM('1.  LRAMVA Summary'!E$54:E$77)+SUM('1.  LRAMVA Summary'!E$78:E$79)*(MONTH($E135)-1)/12)*$H135</f>
        <v>44.845228748084907</v>
      </c>
      <c r="K135" s="230">
        <f>(SUM('1.  LRAMVA Summary'!F$54:F$77)+SUM('1.  LRAMVA Summary'!F$78:F$79)*(MONTH($E135)-1)/12)*$H135</f>
        <v>273.88898611591577</v>
      </c>
      <c r="L135" s="230">
        <f>(SUM('1.  LRAMVA Summary'!G$54:G$77)+SUM('1.  LRAMVA Summary'!G$78:G$79)*(MONTH($E135)-1)/12)*$H135</f>
        <v>4.344570552030385</v>
      </c>
      <c r="M135" s="230">
        <f>(SUM('1.  LRAMVA Summary'!H$54:H$77)+SUM('1.  LRAMVA Summary'!H$78:H$79)*(MONTH($E135)-1)/12)*$H135</f>
        <v>18.908002483949751</v>
      </c>
      <c r="N135" s="230">
        <f>(SUM('1.  LRAMVA Summary'!I$54:I$77)+SUM('1.  LRAMVA Summary'!I$78:I$79)*(MONTH($E135)-1)/12)*$H135</f>
        <v>77.531644791366887</v>
      </c>
      <c r="O135" s="230">
        <f>(SUM('1.  LRAMVA Summary'!J$54:J$77)+SUM('1.  LRAMVA Summary'!J$78:J$79)*(MONTH($E135)-1)/12)*$H135</f>
        <v>34.623522775264021</v>
      </c>
      <c r="P135" s="230">
        <f>(SUM('1.  LRAMVA Summary'!K$54:K$77)+SUM('1.  LRAMVA Summary'!K$78:K$79)*(MONTH($E135)-1)/12)*$H135</f>
        <v>51.626232617504179</v>
      </c>
      <c r="Q135" s="230">
        <f>(SUM('1.  LRAMVA Summary'!L$54:L$77)+SUM('1.  LRAMVA Summary'!L$78:L$79)*(MONTH($E135)-1)/12)*$H135</f>
        <v>0.14433216888637876</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649.3951589143187</v>
      </c>
    </row>
    <row r="136" spans="2:23" s="9" customFormat="1">
      <c r="B136" s="66"/>
      <c r="E136" s="214">
        <v>43497</v>
      </c>
      <c r="F136" s="214" t="s">
        <v>178</v>
      </c>
      <c r="G136" s="215" t="s">
        <v>57</v>
      </c>
      <c r="H136" s="240">
        <f t="shared" ref="H136:H137" si="75">$C$47/12</f>
        <v>2.0416666666666669E-3</v>
      </c>
      <c r="I136" s="230">
        <f>(SUM('1.  LRAMVA Summary'!D$54:D$77)+SUM('1.  LRAMVA Summary'!D$78:D$79)*(MONTH($E136)-1)/12)*$H136</f>
        <v>143.48263866131617</v>
      </c>
      <c r="J136" s="230">
        <f>(SUM('1.  LRAMVA Summary'!E$54:E$77)+SUM('1.  LRAMVA Summary'!E$78:E$79)*(MONTH($E136)-1)/12)*$H136</f>
        <v>44.845228748084907</v>
      </c>
      <c r="K136" s="230">
        <f>(SUM('1.  LRAMVA Summary'!F$54:F$77)+SUM('1.  LRAMVA Summary'!F$78:F$79)*(MONTH($E136)-1)/12)*$H136</f>
        <v>273.88898611591577</v>
      </c>
      <c r="L136" s="230">
        <f>(SUM('1.  LRAMVA Summary'!G$54:G$77)+SUM('1.  LRAMVA Summary'!G$78:G$79)*(MONTH($E136)-1)/12)*$H136</f>
        <v>4.344570552030385</v>
      </c>
      <c r="M136" s="230">
        <f>(SUM('1.  LRAMVA Summary'!H$54:H$77)+SUM('1.  LRAMVA Summary'!H$78:H$79)*(MONTH($E136)-1)/12)*$H136</f>
        <v>18.908002483949751</v>
      </c>
      <c r="N136" s="230">
        <f>(SUM('1.  LRAMVA Summary'!I$54:I$77)+SUM('1.  LRAMVA Summary'!I$78:I$79)*(MONTH($E136)-1)/12)*$H136</f>
        <v>77.531644791366887</v>
      </c>
      <c r="O136" s="230">
        <f>(SUM('1.  LRAMVA Summary'!J$54:J$77)+SUM('1.  LRAMVA Summary'!J$78:J$79)*(MONTH($E136)-1)/12)*$H136</f>
        <v>34.623522775264021</v>
      </c>
      <c r="P136" s="230">
        <f>(SUM('1.  LRAMVA Summary'!K$54:K$77)+SUM('1.  LRAMVA Summary'!K$78:K$79)*(MONTH($E136)-1)/12)*$H136</f>
        <v>51.626232617504179</v>
      </c>
      <c r="Q136" s="230">
        <f>(SUM('1.  LRAMVA Summary'!L$54:L$77)+SUM('1.  LRAMVA Summary'!L$78:L$79)*(MONTH($E136)-1)/12)*$H136</f>
        <v>0.14433216888637876</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649.3951589143187</v>
      </c>
    </row>
    <row r="137" spans="2:23" s="9" customFormat="1">
      <c r="B137" s="66"/>
      <c r="E137" s="214">
        <v>43525</v>
      </c>
      <c r="F137" s="214" t="s">
        <v>178</v>
      </c>
      <c r="G137" s="215" t="s">
        <v>57</v>
      </c>
      <c r="H137" s="240">
        <f t="shared" si="75"/>
        <v>2.0416666666666669E-3</v>
      </c>
      <c r="I137" s="230">
        <f>(SUM('1.  LRAMVA Summary'!D$54:D$77)+SUM('1.  LRAMVA Summary'!D$78:D$79)*(MONTH($E137)-1)/12)*$H137</f>
        <v>143.48263866131617</v>
      </c>
      <c r="J137" s="230">
        <f>(SUM('1.  LRAMVA Summary'!E$54:E$77)+SUM('1.  LRAMVA Summary'!E$78:E$79)*(MONTH($E137)-1)/12)*$H137</f>
        <v>44.845228748084907</v>
      </c>
      <c r="K137" s="230">
        <f>(SUM('1.  LRAMVA Summary'!F$54:F$77)+SUM('1.  LRAMVA Summary'!F$78:F$79)*(MONTH($E137)-1)/12)*$H137</f>
        <v>273.88898611591577</v>
      </c>
      <c r="L137" s="230">
        <f>(SUM('1.  LRAMVA Summary'!G$54:G$77)+SUM('1.  LRAMVA Summary'!G$78:G$79)*(MONTH($E137)-1)/12)*$H137</f>
        <v>4.344570552030385</v>
      </c>
      <c r="M137" s="230">
        <f>(SUM('1.  LRAMVA Summary'!H$54:H$77)+SUM('1.  LRAMVA Summary'!H$78:H$79)*(MONTH($E137)-1)/12)*$H137</f>
        <v>18.908002483949751</v>
      </c>
      <c r="N137" s="230">
        <f>(SUM('1.  LRAMVA Summary'!I$54:I$77)+SUM('1.  LRAMVA Summary'!I$78:I$79)*(MONTH($E137)-1)/12)*$H137</f>
        <v>77.531644791366887</v>
      </c>
      <c r="O137" s="230">
        <f>(SUM('1.  LRAMVA Summary'!J$54:J$77)+SUM('1.  LRAMVA Summary'!J$78:J$79)*(MONTH($E137)-1)/12)*$H137</f>
        <v>34.623522775264021</v>
      </c>
      <c r="P137" s="230">
        <f>(SUM('1.  LRAMVA Summary'!K$54:K$77)+SUM('1.  LRAMVA Summary'!K$78:K$79)*(MONTH($E137)-1)/12)*$H137</f>
        <v>51.626232617504179</v>
      </c>
      <c r="Q137" s="230">
        <f>(SUM('1.  LRAMVA Summary'!L$54:L$77)+SUM('1.  LRAMVA Summary'!L$78:L$79)*(MONTH($E137)-1)/12)*$H137</f>
        <v>0.14433216888637876</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649.3951589143187</v>
      </c>
    </row>
    <row r="138" spans="2:23" s="8" customFormat="1">
      <c r="B138" s="239"/>
      <c r="E138" s="214">
        <v>43556</v>
      </c>
      <c r="F138" s="214" t="s">
        <v>178</v>
      </c>
      <c r="G138" s="215" t="s">
        <v>58</v>
      </c>
      <c r="H138" s="240">
        <f>$C$48/12</f>
        <v>1.8166666666666667E-3</v>
      </c>
      <c r="I138" s="230">
        <f>(SUM('1.  LRAMVA Summary'!D$54:D$77)+SUM('1.  LRAMVA Summary'!D$78:D$79)*(MONTH($E138)-1)/12)*$H138</f>
        <v>127.67026623741602</v>
      </c>
      <c r="J138" s="230">
        <f>(SUM('1.  LRAMVA Summary'!E$54:E$77)+SUM('1.  LRAMVA Summary'!E$78:E$79)*(MONTH($E138)-1)/12)*$H138</f>
        <v>39.903101498295953</v>
      </c>
      <c r="K138" s="230">
        <f>(SUM('1.  LRAMVA Summary'!F$54:F$77)+SUM('1.  LRAMVA Summary'!F$78:F$79)*(MONTH($E138)-1)/12)*$H138</f>
        <v>243.70530193171277</v>
      </c>
      <c r="L138" s="230">
        <f>(SUM('1.  LRAMVA Summary'!G$54:G$77)+SUM('1.  LRAMVA Summary'!G$78:G$79)*(MONTH($E138)-1)/12)*$H138</f>
        <v>3.8657811442556076</v>
      </c>
      <c r="M138" s="230">
        <f>(SUM('1.  LRAMVA Summary'!H$54:H$77)+SUM('1.  LRAMVA Summary'!H$78:H$79)*(MONTH($E138)-1)/12)*$H138</f>
        <v>16.824263434698146</v>
      </c>
      <c r="N138" s="230">
        <f>(SUM('1.  LRAMVA Summary'!I$54:I$77)+SUM('1.  LRAMVA Summary'!I$78:I$79)*(MONTH($E138)-1)/12)*$H138</f>
        <v>68.987341079665214</v>
      </c>
      <c r="O138" s="230">
        <f>(SUM('1.  LRAMVA Summary'!J$54:J$77)+SUM('1.  LRAMVA Summary'!J$78:J$79)*(MONTH($E138)-1)/12)*$H138</f>
        <v>30.807869244928799</v>
      </c>
      <c r="P138" s="230">
        <f>(SUM('1.  LRAMVA Summary'!K$54:K$77)+SUM('1.  LRAMVA Summary'!K$78:K$79)*(MONTH($E138)-1)/12)*$H138</f>
        <v>45.936811063738411</v>
      </c>
      <c r="Q138" s="230">
        <f>(SUM('1.  LRAMVA Summary'!L$54:L$77)+SUM('1.  LRAMVA Summary'!L$78:L$79)*(MONTH($E138)-1)/12)*$H138</f>
        <v>0.1284261747642064</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577.82916180947518</v>
      </c>
    </row>
    <row r="139" spans="2:23" s="9" customFormat="1">
      <c r="B139" s="66"/>
      <c r="E139" s="214">
        <v>43586</v>
      </c>
      <c r="F139" s="214" t="s">
        <v>178</v>
      </c>
      <c r="G139" s="215" t="s">
        <v>58</v>
      </c>
      <c r="H139" s="240">
        <f>$C$48/12</f>
        <v>1.8166666666666667E-3</v>
      </c>
      <c r="I139" s="230">
        <f>(SUM('1.  LRAMVA Summary'!D$54:D$77)+SUM('1.  LRAMVA Summary'!D$78:D$79)*(MONTH($E139)-1)/12)*$H139</f>
        <v>127.67026623741602</v>
      </c>
      <c r="J139" s="230">
        <f>(SUM('1.  LRAMVA Summary'!E$54:E$77)+SUM('1.  LRAMVA Summary'!E$78:E$79)*(MONTH($E139)-1)/12)*$H139</f>
        <v>39.903101498295953</v>
      </c>
      <c r="K139" s="230">
        <f>(SUM('1.  LRAMVA Summary'!F$54:F$77)+SUM('1.  LRAMVA Summary'!F$78:F$79)*(MONTH($E139)-1)/12)*$H139</f>
        <v>243.70530193171277</v>
      </c>
      <c r="L139" s="230">
        <f>(SUM('1.  LRAMVA Summary'!G$54:G$77)+SUM('1.  LRAMVA Summary'!G$78:G$79)*(MONTH($E139)-1)/12)*$H139</f>
        <v>3.8657811442556076</v>
      </c>
      <c r="M139" s="230">
        <f>(SUM('1.  LRAMVA Summary'!H$54:H$77)+SUM('1.  LRAMVA Summary'!H$78:H$79)*(MONTH($E139)-1)/12)*$H139</f>
        <v>16.824263434698146</v>
      </c>
      <c r="N139" s="230">
        <f>(SUM('1.  LRAMVA Summary'!I$54:I$77)+SUM('1.  LRAMVA Summary'!I$78:I$79)*(MONTH($E139)-1)/12)*$H139</f>
        <v>68.987341079665214</v>
      </c>
      <c r="O139" s="230">
        <f>(SUM('1.  LRAMVA Summary'!J$54:J$77)+SUM('1.  LRAMVA Summary'!J$78:J$79)*(MONTH($E139)-1)/12)*$H139</f>
        <v>30.807869244928799</v>
      </c>
      <c r="P139" s="230">
        <f>(SUM('1.  LRAMVA Summary'!K$54:K$77)+SUM('1.  LRAMVA Summary'!K$78:K$79)*(MONTH($E139)-1)/12)*$H139</f>
        <v>45.936811063738411</v>
      </c>
      <c r="Q139" s="230">
        <f>(SUM('1.  LRAMVA Summary'!L$54:L$77)+SUM('1.  LRAMVA Summary'!L$78:L$79)*(MONTH($E139)-1)/12)*$H139</f>
        <v>0.1284261747642064</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577.82916180947518</v>
      </c>
    </row>
    <row r="140" spans="2:23" s="9" customFormat="1">
      <c r="B140" s="66"/>
      <c r="E140" s="214">
        <v>43617</v>
      </c>
      <c r="F140" s="214" t="s">
        <v>178</v>
      </c>
      <c r="G140" s="215" t="s">
        <v>58</v>
      </c>
      <c r="H140" s="240">
        <f t="shared" ref="H140" si="77">$C$48/12</f>
        <v>1.8166666666666667E-3</v>
      </c>
      <c r="I140" s="230">
        <f>(SUM('1.  LRAMVA Summary'!D$54:D$77)+SUM('1.  LRAMVA Summary'!D$78:D$79)*(MONTH($E140)-1)/12)*$H140</f>
        <v>127.67026623741602</v>
      </c>
      <c r="J140" s="230">
        <f>(SUM('1.  LRAMVA Summary'!E$54:E$77)+SUM('1.  LRAMVA Summary'!E$78:E$79)*(MONTH($E140)-1)/12)*$H140</f>
        <v>39.903101498295953</v>
      </c>
      <c r="K140" s="230">
        <f>(SUM('1.  LRAMVA Summary'!F$54:F$77)+SUM('1.  LRAMVA Summary'!F$78:F$79)*(MONTH($E140)-1)/12)*$H140</f>
        <v>243.70530193171277</v>
      </c>
      <c r="L140" s="230">
        <f>(SUM('1.  LRAMVA Summary'!G$54:G$77)+SUM('1.  LRAMVA Summary'!G$78:G$79)*(MONTH($E140)-1)/12)*$H140</f>
        <v>3.8657811442556076</v>
      </c>
      <c r="M140" s="230">
        <f>(SUM('1.  LRAMVA Summary'!H$54:H$77)+SUM('1.  LRAMVA Summary'!H$78:H$79)*(MONTH($E140)-1)/12)*$H140</f>
        <v>16.824263434698146</v>
      </c>
      <c r="N140" s="230">
        <f>(SUM('1.  LRAMVA Summary'!I$54:I$77)+SUM('1.  LRAMVA Summary'!I$78:I$79)*(MONTH($E140)-1)/12)*$H140</f>
        <v>68.987341079665214</v>
      </c>
      <c r="O140" s="230">
        <f>(SUM('1.  LRAMVA Summary'!J$54:J$77)+SUM('1.  LRAMVA Summary'!J$78:J$79)*(MONTH($E140)-1)/12)*$H140</f>
        <v>30.807869244928799</v>
      </c>
      <c r="P140" s="230">
        <f>(SUM('1.  LRAMVA Summary'!K$54:K$77)+SUM('1.  LRAMVA Summary'!K$78:K$79)*(MONTH($E140)-1)/12)*$H140</f>
        <v>45.936811063738411</v>
      </c>
      <c r="Q140" s="230">
        <f>(SUM('1.  LRAMVA Summary'!L$54:L$77)+SUM('1.  LRAMVA Summary'!L$78:L$79)*(MONTH($E140)-1)/12)*$H140</f>
        <v>0.1284261747642064</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577.82916180947518</v>
      </c>
    </row>
    <row r="141" spans="2:23" s="9" customFormat="1">
      <c r="B141" s="66"/>
      <c r="E141" s="214">
        <v>43647</v>
      </c>
      <c r="F141" s="214" t="s">
        <v>178</v>
      </c>
      <c r="G141" s="215" t="s">
        <v>60</v>
      </c>
      <c r="H141" s="240">
        <f>$C$49/12</f>
        <v>1.8166666666666667E-3</v>
      </c>
      <c r="I141" s="230">
        <f>(SUM('1.  LRAMVA Summary'!D$54:D$77)+SUM('1.  LRAMVA Summary'!D$78:D$79)*(MONTH($E141)-1)/12)*$H141</f>
        <v>127.67026623741602</v>
      </c>
      <c r="J141" s="230">
        <f>(SUM('1.  LRAMVA Summary'!E$54:E$77)+SUM('1.  LRAMVA Summary'!E$78:E$79)*(MONTH($E141)-1)/12)*$H141</f>
        <v>39.903101498295953</v>
      </c>
      <c r="K141" s="230">
        <f>(SUM('1.  LRAMVA Summary'!F$54:F$77)+SUM('1.  LRAMVA Summary'!F$78:F$79)*(MONTH($E141)-1)/12)*$H141</f>
        <v>243.70530193171277</v>
      </c>
      <c r="L141" s="230">
        <f>(SUM('1.  LRAMVA Summary'!G$54:G$77)+SUM('1.  LRAMVA Summary'!G$78:G$79)*(MONTH($E141)-1)/12)*$H141</f>
        <v>3.8657811442556076</v>
      </c>
      <c r="M141" s="230">
        <f>(SUM('1.  LRAMVA Summary'!H$54:H$77)+SUM('1.  LRAMVA Summary'!H$78:H$79)*(MONTH($E141)-1)/12)*$H141</f>
        <v>16.824263434698146</v>
      </c>
      <c r="N141" s="230">
        <f>(SUM('1.  LRAMVA Summary'!I$54:I$77)+SUM('1.  LRAMVA Summary'!I$78:I$79)*(MONTH($E141)-1)/12)*$H141</f>
        <v>68.987341079665214</v>
      </c>
      <c r="O141" s="230">
        <f>(SUM('1.  LRAMVA Summary'!J$54:J$77)+SUM('1.  LRAMVA Summary'!J$78:J$79)*(MONTH($E141)-1)/12)*$H141</f>
        <v>30.807869244928799</v>
      </c>
      <c r="P141" s="230">
        <f>(SUM('1.  LRAMVA Summary'!K$54:K$77)+SUM('1.  LRAMVA Summary'!K$78:K$79)*(MONTH($E141)-1)/12)*$H141</f>
        <v>45.936811063738411</v>
      </c>
      <c r="Q141" s="230">
        <f>(SUM('1.  LRAMVA Summary'!L$54:L$77)+SUM('1.  LRAMVA Summary'!L$78:L$79)*(MONTH($E141)-1)/12)*$H141</f>
        <v>0.1284261747642064</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577.82916180947518</v>
      </c>
    </row>
    <row r="142" spans="2:23" s="9" customFormat="1">
      <c r="B142" s="66"/>
      <c r="E142" s="214">
        <v>43678</v>
      </c>
      <c r="F142" s="214" t="s">
        <v>178</v>
      </c>
      <c r="G142" s="215" t="s">
        <v>60</v>
      </c>
      <c r="H142" s="240">
        <f t="shared" ref="H142" si="78">$C$49/12</f>
        <v>1.8166666666666667E-3</v>
      </c>
      <c r="I142" s="230">
        <f>(SUM('1.  LRAMVA Summary'!D$54:D$77)+SUM('1.  LRAMVA Summary'!D$78:D$79)*(MONTH($E142)-1)/12)*$H142</f>
        <v>127.67026623741602</v>
      </c>
      <c r="J142" s="230">
        <f>(SUM('1.  LRAMVA Summary'!E$54:E$77)+SUM('1.  LRAMVA Summary'!E$78:E$79)*(MONTH($E142)-1)/12)*$H142</f>
        <v>39.903101498295953</v>
      </c>
      <c r="K142" s="230">
        <f>(SUM('1.  LRAMVA Summary'!F$54:F$77)+SUM('1.  LRAMVA Summary'!F$78:F$79)*(MONTH($E142)-1)/12)*$H142</f>
        <v>243.70530193171277</v>
      </c>
      <c r="L142" s="230">
        <f>(SUM('1.  LRAMVA Summary'!G$54:G$77)+SUM('1.  LRAMVA Summary'!G$78:G$79)*(MONTH($E142)-1)/12)*$H142</f>
        <v>3.8657811442556076</v>
      </c>
      <c r="M142" s="230">
        <f>(SUM('1.  LRAMVA Summary'!H$54:H$77)+SUM('1.  LRAMVA Summary'!H$78:H$79)*(MONTH($E142)-1)/12)*$H142</f>
        <v>16.824263434698146</v>
      </c>
      <c r="N142" s="230">
        <f>(SUM('1.  LRAMVA Summary'!I$54:I$77)+SUM('1.  LRAMVA Summary'!I$78:I$79)*(MONTH($E142)-1)/12)*$H142</f>
        <v>68.987341079665214</v>
      </c>
      <c r="O142" s="230">
        <f>(SUM('1.  LRAMVA Summary'!J$54:J$77)+SUM('1.  LRAMVA Summary'!J$78:J$79)*(MONTH($E142)-1)/12)*$H142</f>
        <v>30.807869244928799</v>
      </c>
      <c r="P142" s="230">
        <f>(SUM('1.  LRAMVA Summary'!K$54:K$77)+SUM('1.  LRAMVA Summary'!K$78:K$79)*(MONTH($E142)-1)/12)*$H142</f>
        <v>45.936811063738411</v>
      </c>
      <c r="Q142" s="230">
        <f>(SUM('1.  LRAMVA Summary'!L$54:L$77)+SUM('1.  LRAMVA Summary'!L$78:L$79)*(MONTH($E142)-1)/12)*$H142</f>
        <v>0.1284261747642064</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577.82916180947518</v>
      </c>
    </row>
    <row r="143" spans="2:23" s="9" customFormat="1">
      <c r="B143" s="66"/>
      <c r="E143" s="214">
        <v>43709</v>
      </c>
      <c r="F143" s="214" t="s">
        <v>178</v>
      </c>
      <c r="G143" s="215" t="s">
        <v>60</v>
      </c>
      <c r="H143" s="240">
        <f>$C$49/12</f>
        <v>1.8166666666666667E-3</v>
      </c>
      <c r="I143" s="230">
        <f>(SUM('1.  LRAMVA Summary'!D$54:D$77)+SUM('1.  LRAMVA Summary'!D$78:D$79)*(MONTH($E143)-1)/12)*$H143</f>
        <v>127.67026623741602</v>
      </c>
      <c r="J143" s="230">
        <f>(SUM('1.  LRAMVA Summary'!E$54:E$77)+SUM('1.  LRAMVA Summary'!E$78:E$79)*(MONTH($E143)-1)/12)*$H143</f>
        <v>39.903101498295953</v>
      </c>
      <c r="K143" s="230">
        <f>(SUM('1.  LRAMVA Summary'!F$54:F$77)+SUM('1.  LRAMVA Summary'!F$78:F$79)*(MONTH($E143)-1)/12)*$H143</f>
        <v>243.70530193171277</v>
      </c>
      <c r="L143" s="230">
        <f>(SUM('1.  LRAMVA Summary'!G$54:G$77)+SUM('1.  LRAMVA Summary'!G$78:G$79)*(MONTH($E143)-1)/12)*$H143</f>
        <v>3.8657811442556076</v>
      </c>
      <c r="M143" s="230">
        <f>(SUM('1.  LRAMVA Summary'!H$54:H$77)+SUM('1.  LRAMVA Summary'!H$78:H$79)*(MONTH($E143)-1)/12)*$H143</f>
        <v>16.824263434698146</v>
      </c>
      <c r="N143" s="230">
        <f>(SUM('1.  LRAMVA Summary'!I$54:I$77)+SUM('1.  LRAMVA Summary'!I$78:I$79)*(MONTH($E143)-1)/12)*$H143</f>
        <v>68.987341079665214</v>
      </c>
      <c r="O143" s="230">
        <f>(SUM('1.  LRAMVA Summary'!J$54:J$77)+SUM('1.  LRAMVA Summary'!J$78:J$79)*(MONTH($E143)-1)/12)*$H143</f>
        <v>30.807869244928799</v>
      </c>
      <c r="P143" s="230">
        <f>(SUM('1.  LRAMVA Summary'!K$54:K$77)+SUM('1.  LRAMVA Summary'!K$78:K$79)*(MONTH($E143)-1)/12)*$H143</f>
        <v>45.936811063738411</v>
      </c>
      <c r="Q143" s="230">
        <f>(SUM('1.  LRAMVA Summary'!L$54:L$77)+SUM('1.  LRAMVA Summary'!L$78:L$79)*(MONTH($E143)-1)/12)*$H143</f>
        <v>0.1284261747642064</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577.82916180947518</v>
      </c>
    </row>
    <row r="144" spans="2:23" s="9" customFormat="1">
      <c r="B144" s="66"/>
      <c r="E144" s="214">
        <v>43739</v>
      </c>
      <c r="F144" s="214" t="s">
        <v>178</v>
      </c>
      <c r="G144" s="215" t="s">
        <v>61</v>
      </c>
      <c r="H144" s="240">
        <f>$C$50/12</f>
        <v>1.8166666666666667E-3</v>
      </c>
      <c r="I144" s="230">
        <f>(SUM('1.  LRAMVA Summary'!D$54:D$77)+SUM('1.  LRAMVA Summary'!D$78:D$79)*(MONTH($E144)-1)/12)*$H144</f>
        <v>127.67026623741602</v>
      </c>
      <c r="J144" s="230">
        <f>(SUM('1.  LRAMVA Summary'!E$54:E$77)+SUM('1.  LRAMVA Summary'!E$78:E$79)*(MONTH($E144)-1)/12)*$H144</f>
        <v>39.903101498295953</v>
      </c>
      <c r="K144" s="230">
        <f>(SUM('1.  LRAMVA Summary'!F$54:F$77)+SUM('1.  LRAMVA Summary'!F$78:F$79)*(MONTH($E144)-1)/12)*$H144</f>
        <v>243.70530193171277</v>
      </c>
      <c r="L144" s="230">
        <f>(SUM('1.  LRAMVA Summary'!G$54:G$77)+SUM('1.  LRAMVA Summary'!G$78:G$79)*(MONTH($E144)-1)/12)*$H144</f>
        <v>3.8657811442556076</v>
      </c>
      <c r="M144" s="230">
        <f>(SUM('1.  LRAMVA Summary'!H$54:H$77)+SUM('1.  LRAMVA Summary'!H$78:H$79)*(MONTH($E144)-1)/12)*$H144</f>
        <v>16.824263434698146</v>
      </c>
      <c r="N144" s="230">
        <f>(SUM('1.  LRAMVA Summary'!I$54:I$77)+SUM('1.  LRAMVA Summary'!I$78:I$79)*(MONTH($E144)-1)/12)*$H144</f>
        <v>68.987341079665214</v>
      </c>
      <c r="O144" s="230">
        <f>(SUM('1.  LRAMVA Summary'!J$54:J$77)+SUM('1.  LRAMVA Summary'!J$78:J$79)*(MONTH($E144)-1)/12)*$H144</f>
        <v>30.807869244928799</v>
      </c>
      <c r="P144" s="230">
        <f>(SUM('1.  LRAMVA Summary'!K$54:K$77)+SUM('1.  LRAMVA Summary'!K$78:K$79)*(MONTH($E144)-1)/12)*$H144</f>
        <v>45.936811063738411</v>
      </c>
      <c r="Q144" s="230">
        <f>(SUM('1.  LRAMVA Summary'!L$54:L$77)+SUM('1.  LRAMVA Summary'!L$78:L$79)*(MONTH($E144)-1)/12)*$H144</f>
        <v>0.1284261747642064</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577.82916180947518</v>
      </c>
    </row>
    <row r="145" spans="2:23" s="9" customFormat="1">
      <c r="B145" s="66"/>
      <c r="E145" s="214">
        <v>43770</v>
      </c>
      <c r="F145" s="214" t="s">
        <v>178</v>
      </c>
      <c r="G145" s="215" t="s">
        <v>61</v>
      </c>
      <c r="H145" s="240">
        <f t="shared" ref="H145:H146" si="79">$C$50/12</f>
        <v>1.8166666666666667E-3</v>
      </c>
      <c r="I145" s="230">
        <f>(SUM('1.  LRAMVA Summary'!D$54:D$77)+SUM('1.  LRAMVA Summary'!D$78:D$79)*(MONTH($E145)-1)/12)*$H145</f>
        <v>127.67026623741602</v>
      </c>
      <c r="J145" s="230">
        <f>(SUM('1.  LRAMVA Summary'!E$54:E$77)+SUM('1.  LRAMVA Summary'!E$78:E$79)*(MONTH($E145)-1)/12)*$H145</f>
        <v>39.903101498295953</v>
      </c>
      <c r="K145" s="230">
        <f>(SUM('1.  LRAMVA Summary'!F$54:F$77)+SUM('1.  LRAMVA Summary'!F$78:F$79)*(MONTH($E145)-1)/12)*$H145</f>
        <v>243.70530193171277</v>
      </c>
      <c r="L145" s="230">
        <f>(SUM('1.  LRAMVA Summary'!G$54:G$77)+SUM('1.  LRAMVA Summary'!G$78:G$79)*(MONTH($E145)-1)/12)*$H145</f>
        <v>3.8657811442556076</v>
      </c>
      <c r="M145" s="230">
        <f>(SUM('1.  LRAMVA Summary'!H$54:H$77)+SUM('1.  LRAMVA Summary'!H$78:H$79)*(MONTH($E145)-1)/12)*$H145</f>
        <v>16.824263434698146</v>
      </c>
      <c r="N145" s="230">
        <f>(SUM('1.  LRAMVA Summary'!I$54:I$77)+SUM('1.  LRAMVA Summary'!I$78:I$79)*(MONTH($E145)-1)/12)*$H145</f>
        <v>68.987341079665214</v>
      </c>
      <c r="O145" s="230">
        <f>(SUM('1.  LRAMVA Summary'!J$54:J$77)+SUM('1.  LRAMVA Summary'!J$78:J$79)*(MONTH($E145)-1)/12)*$H145</f>
        <v>30.807869244928799</v>
      </c>
      <c r="P145" s="230">
        <f>(SUM('1.  LRAMVA Summary'!K$54:K$77)+SUM('1.  LRAMVA Summary'!K$78:K$79)*(MONTH($E145)-1)/12)*$H145</f>
        <v>45.936811063738411</v>
      </c>
      <c r="Q145" s="230">
        <f>(SUM('1.  LRAMVA Summary'!L$54:L$77)+SUM('1.  LRAMVA Summary'!L$78:L$79)*(MONTH($E145)-1)/12)*$H145</f>
        <v>0.1284261747642064</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577.82916180947518</v>
      </c>
    </row>
    <row r="146" spans="2:23" s="9" customFormat="1">
      <c r="B146" s="66"/>
      <c r="E146" s="214">
        <v>43800</v>
      </c>
      <c r="F146" s="214" t="s">
        <v>178</v>
      </c>
      <c r="G146" s="215" t="s">
        <v>61</v>
      </c>
      <c r="H146" s="240">
        <f t="shared" si="79"/>
        <v>1.8166666666666667E-3</v>
      </c>
      <c r="I146" s="230">
        <f>(SUM('1.  LRAMVA Summary'!D$54:D$77)+SUM('1.  LRAMVA Summary'!D$78:D$79)*(MONTH($E146)-1)/12)*$H146</f>
        <v>127.67026623741602</v>
      </c>
      <c r="J146" s="230">
        <f>(SUM('1.  LRAMVA Summary'!E$54:E$77)+SUM('1.  LRAMVA Summary'!E$78:E$79)*(MONTH($E146)-1)/12)*$H146</f>
        <v>39.903101498295953</v>
      </c>
      <c r="K146" s="230">
        <f>(SUM('1.  LRAMVA Summary'!F$54:F$77)+SUM('1.  LRAMVA Summary'!F$78:F$79)*(MONTH($E146)-1)/12)*$H146</f>
        <v>243.70530193171277</v>
      </c>
      <c r="L146" s="230">
        <f>(SUM('1.  LRAMVA Summary'!G$54:G$77)+SUM('1.  LRAMVA Summary'!G$78:G$79)*(MONTH($E146)-1)/12)*$H146</f>
        <v>3.8657811442556076</v>
      </c>
      <c r="M146" s="230">
        <f>(SUM('1.  LRAMVA Summary'!H$54:H$77)+SUM('1.  LRAMVA Summary'!H$78:H$79)*(MONTH($E146)-1)/12)*$H146</f>
        <v>16.824263434698146</v>
      </c>
      <c r="N146" s="230">
        <f>(SUM('1.  LRAMVA Summary'!I$54:I$77)+SUM('1.  LRAMVA Summary'!I$78:I$79)*(MONTH($E146)-1)/12)*$H146</f>
        <v>68.987341079665214</v>
      </c>
      <c r="O146" s="230">
        <f>(SUM('1.  LRAMVA Summary'!J$54:J$77)+SUM('1.  LRAMVA Summary'!J$78:J$79)*(MONTH($E146)-1)/12)*$H146</f>
        <v>30.807869244928799</v>
      </c>
      <c r="P146" s="230">
        <f>(SUM('1.  LRAMVA Summary'!K$54:K$77)+SUM('1.  LRAMVA Summary'!K$78:K$79)*(MONTH($E146)-1)/12)*$H146</f>
        <v>45.936811063738411</v>
      </c>
      <c r="Q146" s="230">
        <f>(SUM('1.  LRAMVA Summary'!L$54:L$77)+SUM('1.  LRAMVA Summary'!L$78:L$79)*(MONTH($E146)-1)/12)*$H146</f>
        <v>0.1284261747642064</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577.82916180947518</v>
      </c>
    </row>
    <row r="147" spans="2:23" s="9" customFormat="1" ht="16" thickBot="1">
      <c r="B147" s="66"/>
      <c r="E147" s="216" t="s">
        <v>454</v>
      </c>
      <c r="F147" s="216"/>
      <c r="G147" s="217"/>
      <c r="H147" s="218"/>
      <c r="I147" s="219">
        <f>SUM(I134:I146)</f>
        <v>3301.2719760564864</v>
      </c>
      <c r="J147" s="219">
        <f>SUM(J134:J146)</f>
        <v>1031.8063447059374</v>
      </c>
      <c r="K147" s="219">
        <f t="shared" ref="K147:O147" si="80">SUM(K134:K146)</f>
        <v>6301.6825091241517</v>
      </c>
      <c r="L147" s="219">
        <f t="shared" si="80"/>
        <v>99.96058857875623</v>
      </c>
      <c r="M147" s="219">
        <f t="shared" si="80"/>
        <v>435.03840817152957</v>
      </c>
      <c r="N147" s="219">
        <f t="shared" si="80"/>
        <v>1783.8607415874899</v>
      </c>
      <c r="O147" s="219">
        <f t="shared" si="80"/>
        <v>796.62366483331971</v>
      </c>
      <c r="P147" s="219">
        <f t="shared" ref="P147:V147" si="81">SUM(P134:P146)</f>
        <v>1187.8247888362084</v>
      </c>
      <c r="Q147" s="219">
        <f t="shared" si="81"/>
        <v>3.3208181061735385</v>
      </c>
      <c r="R147" s="219">
        <f t="shared" si="81"/>
        <v>0</v>
      </c>
      <c r="S147" s="219">
        <f t="shared" si="81"/>
        <v>0</v>
      </c>
      <c r="T147" s="219">
        <f t="shared" si="81"/>
        <v>0</v>
      </c>
      <c r="U147" s="219">
        <f t="shared" si="81"/>
        <v>0</v>
      </c>
      <c r="V147" s="219">
        <f t="shared" si="81"/>
        <v>0</v>
      </c>
      <c r="W147" s="219">
        <f>SUM(W134:W146)</f>
        <v>14941.389840000054</v>
      </c>
    </row>
    <row r="148" spans="2:23" s="9" customFormat="1" ht="16" thickTop="1">
      <c r="B148" s="66"/>
      <c r="E148" s="220" t="s">
        <v>59</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418</v>
      </c>
      <c r="F149" s="225"/>
      <c r="G149" s="226"/>
      <c r="H149" s="227"/>
      <c r="I149" s="228">
        <f>I147+I148</f>
        <v>3301.2719760564864</v>
      </c>
      <c r="J149" s="228">
        <f t="shared" ref="J149" si="82">J147+J148</f>
        <v>1031.8063447059374</v>
      </c>
      <c r="K149" s="228">
        <f t="shared" ref="K149" si="83">K147+K148</f>
        <v>6301.6825091241517</v>
      </c>
      <c r="L149" s="228">
        <f t="shared" ref="L149" si="84">L147+L148</f>
        <v>99.96058857875623</v>
      </c>
      <c r="M149" s="228">
        <f t="shared" ref="M149" si="85">M147+M148</f>
        <v>435.03840817152957</v>
      </c>
      <c r="N149" s="228">
        <f t="shared" ref="N149" si="86">N147+N148</f>
        <v>1783.8607415874899</v>
      </c>
      <c r="O149" s="228">
        <f t="shared" ref="O149:V149" si="87">O147+O148</f>
        <v>796.62366483331971</v>
      </c>
      <c r="P149" s="228">
        <f t="shared" si="87"/>
        <v>1187.8247888362084</v>
      </c>
      <c r="Q149" s="228">
        <f t="shared" si="87"/>
        <v>3.3208181061735385</v>
      </c>
      <c r="R149" s="228">
        <f t="shared" si="87"/>
        <v>0</v>
      </c>
      <c r="S149" s="228">
        <f t="shared" si="87"/>
        <v>0</v>
      </c>
      <c r="T149" s="228">
        <f t="shared" si="87"/>
        <v>0</v>
      </c>
      <c r="U149" s="228">
        <f t="shared" si="87"/>
        <v>0</v>
      </c>
      <c r="V149" s="228">
        <f t="shared" si="87"/>
        <v>0</v>
      </c>
      <c r="W149" s="228">
        <f>W147+W148</f>
        <v>14941.389840000054</v>
      </c>
    </row>
    <row r="150" spans="2:23" s="9" customFormat="1">
      <c r="B150" s="66"/>
      <c r="E150" s="214">
        <v>43831</v>
      </c>
      <c r="F150" s="214" t="s">
        <v>179</v>
      </c>
      <c r="G150" s="215" t="s">
        <v>57</v>
      </c>
      <c r="H150" s="240">
        <f>$C$51/12</f>
        <v>1.8166666666666667E-3</v>
      </c>
      <c r="I150" s="230">
        <f>(SUM('1.  LRAMVA Summary'!D$54:D$80)+SUM('1.  LRAMVA Summary'!D$81:D$82)*(MONTH($E150)-1)/12)*$H150</f>
        <v>127.67026623741602</v>
      </c>
      <c r="J150" s="230">
        <f>(SUM('1.  LRAMVA Summary'!E$54:E$80)+SUM('1.  LRAMVA Summary'!E$81:E$82)*(MONTH($E150)-1)/12)*$H150</f>
        <v>39.903101498295953</v>
      </c>
      <c r="K150" s="230">
        <f>(SUM('1.  LRAMVA Summary'!F$54:F$80)+SUM('1.  LRAMVA Summary'!F$81:F$82)*(MONTH($E150)-1)/12)*$H150</f>
        <v>243.70530193171277</v>
      </c>
      <c r="L150" s="230">
        <f>(SUM('1.  LRAMVA Summary'!G$54:G$80)+SUM('1.  LRAMVA Summary'!G$81:G$82)*(MONTH($E150)-1)/12)*$H150</f>
        <v>3.8657811442556076</v>
      </c>
      <c r="M150" s="230">
        <f>(SUM('1.  LRAMVA Summary'!H$54:H$80)+SUM('1.  LRAMVA Summary'!H$81:H$82)*(MONTH($E150)-1)/12)*$H150</f>
        <v>16.824263434698146</v>
      </c>
      <c r="N150" s="230"/>
      <c r="O150" s="230"/>
      <c r="P150" s="230"/>
      <c r="Q150" s="230"/>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431.96871424637851</v>
      </c>
    </row>
    <row r="151" spans="2:23" s="9" customFormat="1">
      <c r="B151" s="66"/>
      <c r="E151" s="214">
        <v>43862</v>
      </c>
      <c r="F151" s="214" t="s">
        <v>179</v>
      </c>
      <c r="G151" s="215" t="s">
        <v>57</v>
      </c>
      <c r="H151" s="240">
        <f t="shared" ref="H151:H152" si="88">$C$51/12</f>
        <v>1.8166666666666667E-3</v>
      </c>
      <c r="I151" s="230">
        <f>(SUM('1.  LRAMVA Summary'!D$54:D$80)+SUM('1.  LRAMVA Summary'!D$81:D$82)*(MONTH($E151)-1)/12)*$H151</f>
        <v>127.67026623741602</v>
      </c>
      <c r="J151" s="230">
        <f>(SUM('1.  LRAMVA Summary'!E$54:E$80)+SUM('1.  LRAMVA Summary'!E$81:E$82)*(MONTH($E151)-1)/12)*$H151</f>
        <v>39.903101498295953</v>
      </c>
      <c r="K151" s="230">
        <f>(SUM('1.  LRAMVA Summary'!F$54:F$80)+SUM('1.  LRAMVA Summary'!F$81:F$82)*(MONTH($E151)-1)/12)*$H151</f>
        <v>243.70530193171277</v>
      </c>
      <c r="L151" s="230">
        <f>(SUM('1.  LRAMVA Summary'!G$54:G$80)+SUM('1.  LRAMVA Summary'!G$81:G$82)*(MONTH($E151)-1)/12)*$H151</f>
        <v>3.8657811442556076</v>
      </c>
      <c r="M151" s="230">
        <f>(SUM('1.  LRAMVA Summary'!H$54:H$80)+SUM('1.  LRAMVA Summary'!H$81:H$82)*(MONTH($E151)-1)/12)*$H151</f>
        <v>16.824263434698146</v>
      </c>
      <c r="N151" s="230"/>
      <c r="O151" s="230"/>
      <c r="P151" s="230"/>
      <c r="Q151" s="230"/>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431.96871424637851</v>
      </c>
    </row>
    <row r="152" spans="2:23" s="9" customFormat="1">
      <c r="B152" s="66"/>
      <c r="E152" s="214">
        <v>43891</v>
      </c>
      <c r="F152" s="214" t="s">
        <v>179</v>
      </c>
      <c r="G152" s="215" t="s">
        <v>57</v>
      </c>
      <c r="H152" s="240">
        <f t="shared" si="88"/>
        <v>1.8166666666666667E-3</v>
      </c>
      <c r="I152" s="230">
        <f>(SUM('1.  LRAMVA Summary'!D$54:D$80)+SUM('1.  LRAMVA Summary'!D$81:D$82)*(MONTH($E152)-1)/12)*$H152</f>
        <v>127.67026623741602</v>
      </c>
      <c r="J152" s="230">
        <f>(SUM('1.  LRAMVA Summary'!E$54:E$80)+SUM('1.  LRAMVA Summary'!E$81:E$82)*(MONTH($E152)-1)/12)*$H152</f>
        <v>39.903101498295953</v>
      </c>
      <c r="K152" s="230">
        <f>(SUM('1.  LRAMVA Summary'!F$54:F$80)+SUM('1.  LRAMVA Summary'!F$81:F$82)*(MONTH($E152)-1)/12)*$H152</f>
        <v>243.70530193171277</v>
      </c>
      <c r="L152" s="230">
        <f>(SUM('1.  LRAMVA Summary'!G$54:G$80)+SUM('1.  LRAMVA Summary'!G$81:G$82)*(MONTH($E152)-1)/12)*$H152</f>
        <v>3.8657811442556076</v>
      </c>
      <c r="M152" s="230">
        <f>(SUM('1.  LRAMVA Summary'!H$54:H$80)+SUM('1.  LRAMVA Summary'!H$81:H$82)*(MONTH($E152)-1)/12)*$H152</f>
        <v>16.824263434698146</v>
      </c>
      <c r="N152" s="230"/>
      <c r="O152" s="230"/>
      <c r="P152" s="230"/>
      <c r="Q152" s="230"/>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431.96871424637851</v>
      </c>
    </row>
    <row r="153" spans="2:23" s="9" customFormat="1">
      <c r="B153" s="66"/>
      <c r="E153" s="214">
        <v>43922</v>
      </c>
      <c r="F153" s="214" t="s">
        <v>179</v>
      </c>
      <c r="G153" s="215" t="s">
        <v>58</v>
      </c>
      <c r="H153" s="240">
        <f>$C$52/12</f>
        <v>1.8166666666666667E-3</v>
      </c>
      <c r="I153" s="230">
        <f>(SUM('1.  LRAMVA Summary'!D$54:D$80)+SUM('1.  LRAMVA Summary'!D$81:D$82)*(MONTH($E153)-1)/12)*$H153</f>
        <v>127.67026623741602</v>
      </c>
      <c r="J153" s="230">
        <f>(SUM('1.  LRAMVA Summary'!E$54:E$80)+SUM('1.  LRAMVA Summary'!E$81:E$82)*(MONTH($E153)-1)/12)*$H153</f>
        <v>39.903101498295953</v>
      </c>
      <c r="K153" s="230">
        <f>(SUM('1.  LRAMVA Summary'!F$54:F$80)+SUM('1.  LRAMVA Summary'!F$81:F$82)*(MONTH($E153)-1)/12)*$H153</f>
        <v>243.70530193171277</v>
      </c>
      <c r="L153" s="230">
        <f>(SUM('1.  LRAMVA Summary'!G$54:G$80)+SUM('1.  LRAMVA Summary'!G$81:G$82)*(MONTH($E153)-1)/12)*$H153</f>
        <v>3.8657811442556076</v>
      </c>
      <c r="M153" s="230">
        <f>(SUM('1.  LRAMVA Summary'!H$54:H$80)+SUM('1.  LRAMVA Summary'!H$81:H$82)*(MONTH($E153)-1)/12)*$H153</f>
        <v>16.824263434698146</v>
      </c>
      <c r="N153" s="230"/>
      <c r="O153" s="230"/>
      <c r="P153" s="230"/>
      <c r="Q153" s="230"/>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431.96871424637851</v>
      </c>
    </row>
    <row r="154" spans="2:23" s="9" customFormat="1">
      <c r="B154" s="66"/>
      <c r="E154" s="214">
        <v>43952</v>
      </c>
      <c r="F154" s="214" t="s">
        <v>179</v>
      </c>
      <c r="G154" s="215" t="s">
        <v>58</v>
      </c>
      <c r="H154" s="858">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179</v>
      </c>
      <c r="G155" s="215" t="s">
        <v>58</v>
      </c>
      <c r="H155" s="858">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179</v>
      </c>
      <c r="G156" s="215" t="s">
        <v>60</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179</v>
      </c>
      <c r="G157" s="215" t="s">
        <v>60</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179</v>
      </c>
      <c r="G158" s="215" t="s">
        <v>60</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179</v>
      </c>
      <c r="G159" s="215" t="s">
        <v>61</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179</v>
      </c>
      <c r="G160" s="215" t="s">
        <v>61</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179</v>
      </c>
      <c r="G161" s="215" t="s">
        <v>61</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6" thickBot="1">
      <c r="B162" s="66"/>
      <c r="E162" s="216" t="s">
        <v>455</v>
      </c>
      <c r="F162" s="216"/>
      <c r="G162" s="217"/>
      <c r="H162" s="218"/>
      <c r="I162" s="219">
        <f>SUM(I149:I161)</f>
        <v>3811.9530410061502</v>
      </c>
      <c r="J162" s="219">
        <f>SUM(J149:J161)</f>
        <v>1191.4187506991209</v>
      </c>
      <c r="K162" s="219">
        <f t="shared" ref="K162:O162" si="92">SUM(K149:K161)</f>
        <v>7276.5037168510025</v>
      </c>
      <c r="L162" s="219">
        <f t="shared" si="92"/>
        <v>115.42371315577866</v>
      </c>
      <c r="M162" s="219">
        <f t="shared" si="92"/>
        <v>502.33546191032212</v>
      </c>
      <c r="N162" s="219">
        <f t="shared" si="92"/>
        <v>1783.8607415874899</v>
      </c>
      <c r="O162" s="219">
        <f t="shared" si="92"/>
        <v>796.62366483331971</v>
      </c>
      <c r="P162" s="219">
        <f t="shared" ref="P162:V162" si="93">SUM(P149:P161)</f>
        <v>1187.8247888362084</v>
      </c>
      <c r="Q162" s="219">
        <f t="shared" si="93"/>
        <v>3.3208181061735385</v>
      </c>
      <c r="R162" s="219">
        <f t="shared" si="93"/>
        <v>0</v>
      </c>
      <c r="S162" s="219">
        <f t="shared" si="93"/>
        <v>0</v>
      </c>
      <c r="T162" s="219">
        <f t="shared" si="93"/>
        <v>0</v>
      </c>
      <c r="U162" s="219">
        <f t="shared" si="93"/>
        <v>0</v>
      </c>
      <c r="V162" s="219">
        <f t="shared" si="93"/>
        <v>0</v>
      </c>
      <c r="W162" s="219">
        <f>SUM(W149:W161)</f>
        <v>16669.26469698557</v>
      </c>
    </row>
    <row r="163" spans="2:23" s="9" customFormat="1" ht="16" thickTop="1">
      <c r="B163" s="66"/>
      <c r="E163" s="220" t="s">
        <v>59</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9" t="s">
        <v>839</v>
      </c>
      <c r="H164" s="18"/>
    </row>
    <row r="165" spans="2:23">
      <c r="E165" s="580" t="s">
        <v>506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F103-56E4-EE46-8664-EB970807BC6D}">
  <sheetPr>
    <pageSetUpPr fitToPage="1"/>
  </sheetPr>
  <dimension ref="B1:BU122"/>
  <sheetViews>
    <sheetView topLeftCell="B20" zoomScale="90" zoomScaleNormal="90" workbookViewId="0">
      <selection activeCell="I28" sqref="I28:J52"/>
    </sheetView>
  </sheetViews>
  <sheetFormatPr baseColWidth="10" defaultColWidth="9.1640625" defaultRowHeight="15" outlineLevelRow="1"/>
  <cols>
    <col min="1" max="1" width="5.83203125" style="12" customWidth="1"/>
    <col min="2" max="2" width="24.33203125" style="12" customWidth="1"/>
    <col min="3" max="3" width="11.5" style="12" customWidth="1"/>
    <col min="4" max="4" width="37.6640625" style="12" customWidth="1"/>
    <col min="5" max="5" width="35.1640625" style="12" bestFit="1" customWidth="1"/>
    <col min="6" max="6" width="26.6640625" style="12" customWidth="1"/>
    <col min="7" max="7" width="17" style="12" customWidth="1"/>
    <col min="8" max="8" width="19.5" style="12" customWidth="1"/>
    <col min="9" max="10" width="23" style="624" customWidth="1"/>
    <col min="11" max="11" width="2" style="12" customWidth="1"/>
    <col min="12" max="41" width="9.1640625" style="12"/>
    <col min="42" max="42" width="2.1640625" style="12" customWidth="1"/>
    <col min="43" max="43" width="12.5" style="12" customWidth="1"/>
    <col min="44" max="64" width="12" style="12" bestFit="1" customWidth="1"/>
    <col min="65" max="16384" width="9.1640625" style="12"/>
  </cols>
  <sheetData>
    <row r="1" spans="2:33">
      <c r="I1" s="12"/>
      <c r="J1" s="12"/>
    </row>
    <row r="2" spans="2:33">
      <c r="I2" s="12"/>
      <c r="J2" s="12"/>
    </row>
    <row r="3" spans="2:33">
      <c r="I3" s="12"/>
      <c r="J3" s="12"/>
    </row>
    <row r="4" spans="2:33">
      <c r="I4" s="12"/>
      <c r="J4" s="12"/>
    </row>
    <row r="5" spans="2:33">
      <c r="I5" s="12"/>
      <c r="J5" s="12"/>
    </row>
    <row r="6" spans="2:33">
      <c r="I6" s="12"/>
      <c r="J6" s="12"/>
    </row>
    <row r="7" spans="2:33">
      <c r="I7" s="12"/>
      <c r="J7" s="12"/>
    </row>
    <row r="8" spans="2:33">
      <c r="I8" s="12"/>
      <c r="J8" s="12"/>
    </row>
    <row r="9" spans="2:33">
      <c r="I9" s="12"/>
      <c r="J9" s="12"/>
    </row>
    <row r="10" spans="2:33">
      <c r="I10" s="12"/>
      <c r="J10" s="12"/>
    </row>
    <row r="11" spans="2:33" ht="16" thickBot="1">
      <c r="I11" s="12"/>
      <c r="J11" s="12"/>
    </row>
    <row r="12" spans="2:33" ht="25.5" customHeight="1" outlineLevel="1" thickBot="1">
      <c r="B12" s="114" t="s">
        <v>163</v>
      </c>
      <c r="D12" s="126" t="s">
        <v>167</v>
      </c>
      <c r="E12" s="17"/>
      <c r="F12" s="177"/>
      <c r="G12" s="178"/>
      <c r="H12" s="862"/>
      <c r="I12" s="12"/>
      <c r="J12" s="12"/>
      <c r="K12" s="862"/>
      <c r="L12" s="177"/>
      <c r="M12" s="177"/>
      <c r="N12" s="177"/>
      <c r="O12" s="177"/>
      <c r="P12" s="177"/>
      <c r="Q12" s="197"/>
    </row>
    <row r="13" spans="2:33" ht="25.5" customHeight="1" outlineLevel="1" thickBot="1">
      <c r="B13" s="114"/>
      <c r="D13" s="626" t="s">
        <v>392</v>
      </c>
      <c r="E13" s="17"/>
      <c r="F13" s="177"/>
      <c r="G13" s="178"/>
      <c r="H13" s="862"/>
      <c r="I13" s="12"/>
      <c r="J13" s="12"/>
      <c r="K13" s="862"/>
      <c r="L13" s="177"/>
      <c r="M13" s="177"/>
      <c r="N13" s="177"/>
      <c r="O13" s="177"/>
      <c r="P13" s="177"/>
      <c r="Q13" s="197"/>
    </row>
    <row r="14" spans="2:33" ht="30" customHeight="1" outlineLevel="1" thickBot="1">
      <c r="B14" s="90"/>
      <c r="D14" s="601" t="s">
        <v>531</v>
      </c>
      <c r="I14" s="12"/>
      <c r="J14" s="12"/>
    </row>
    <row r="15" spans="2:33" ht="26.25" customHeight="1" outlineLevel="1">
      <c r="C15" s="90"/>
      <c r="I15" s="12"/>
      <c r="J15" s="12"/>
    </row>
    <row r="16" spans="2:33" ht="23.25" customHeight="1" outlineLevel="1">
      <c r="B16" s="863" t="s">
        <v>485</v>
      </c>
      <c r="C16" s="90"/>
      <c r="D16" s="602" t="s">
        <v>597</v>
      </c>
      <c r="E16" s="596"/>
      <c r="F16" s="596"/>
      <c r="G16" s="606"/>
      <c r="H16" s="596"/>
      <c r="I16" s="596"/>
      <c r="J16" s="596"/>
      <c r="K16" s="596"/>
      <c r="L16" s="596"/>
      <c r="M16" s="596"/>
      <c r="N16" s="596"/>
      <c r="O16" s="596"/>
      <c r="P16" s="596"/>
      <c r="Q16" s="596"/>
      <c r="R16" s="596"/>
      <c r="S16" s="596"/>
      <c r="T16" s="596"/>
      <c r="U16" s="596"/>
      <c r="V16" s="596"/>
      <c r="W16" s="596"/>
      <c r="X16" s="596"/>
      <c r="Y16" s="596"/>
      <c r="Z16" s="596"/>
      <c r="AA16" s="596"/>
      <c r="AB16" s="596"/>
      <c r="AC16" s="596"/>
      <c r="AD16" s="596"/>
      <c r="AE16" s="596"/>
      <c r="AF16" s="596"/>
      <c r="AG16" s="596"/>
    </row>
    <row r="17" spans="2:73" ht="23.25" customHeight="1" outlineLevel="1">
      <c r="B17" s="864" t="s">
        <v>591</v>
      </c>
      <c r="C17" s="90"/>
      <c r="D17" s="602" t="s">
        <v>569</v>
      </c>
      <c r="E17" s="596"/>
      <c r="F17" s="596"/>
      <c r="G17" s="60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2:73" ht="23.25" customHeight="1" outlineLevel="1">
      <c r="C18" s="90"/>
      <c r="D18" s="602" t="s">
        <v>604</v>
      </c>
      <c r="E18" s="596"/>
      <c r="F18" s="596"/>
      <c r="G18" s="60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2:73" ht="23.25" customHeight="1" outlineLevel="1">
      <c r="C19" s="90"/>
      <c r="D19" s="602" t="s">
        <v>603</v>
      </c>
      <c r="E19" s="596"/>
      <c r="F19" s="596"/>
      <c r="G19" s="606"/>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row>
    <row r="20" spans="2:73" ht="23.25" customHeight="1" outlineLevel="1">
      <c r="C20" s="90"/>
      <c r="D20" s="602" t="s">
        <v>605</v>
      </c>
      <c r="E20" s="596"/>
      <c r="F20" s="596"/>
      <c r="G20" s="60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row>
    <row r="21" spans="2:73" ht="23.25" customHeight="1" outlineLevel="1">
      <c r="C21" s="90"/>
      <c r="D21" s="676" t="s">
        <v>614</v>
      </c>
      <c r="E21" s="596"/>
      <c r="F21" s="596"/>
      <c r="G21" s="60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73">
      <c r="I22" s="12"/>
      <c r="J22" s="12"/>
    </row>
    <row r="23" spans="2:73" ht="16">
      <c r="B23" s="182" t="s">
        <v>574</v>
      </c>
      <c r="H23" s="10"/>
      <c r="I23" s="10"/>
      <c r="J23" s="10"/>
    </row>
    <row r="24" spans="2:73" s="655" customFormat="1" ht="21" customHeight="1">
      <c r="B24" s="655" t="s">
        <v>578</v>
      </c>
      <c r="C24" s="932" t="s">
        <v>579</v>
      </c>
      <c r="D24" s="932"/>
      <c r="E24" s="932"/>
      <c r="F24" s="932"/>
      <c r="G24" s="932"/>
      <c r="H24" s="663" t="s">
        <v>576</v>
      </c>
      <c r="I24" s="663" t="s">
        <v>575</v>
      </c>
      <c r="J24" s="663" t="s">
        <v>577</v>
      </c>
      <c r="L24" s="655" t="s">
        <v>579</v>
      </c>
      <c r="AQ24" s="655" t="s">
        <v>579</v>
      </c>
    </row>
    <row r="25" spans="2:73" s="248" customFormat="1" ht="49.5" customHeight="1">
      <c r="B25" s="618" t="s">
        <v>458</v>
      </c>
      <c r="C25" s="618" t="s">
        <v>203</v>
      </c>
      <c r="D25" s="618" t="s">
        <v>459</v>
      </c>
      <c r="E25" s="618" t="s">
        <v>200</v>
      </c>
      <c r="F25" s="618" t="s">
        <v>460</v>
      </c>
      <c r="G25" s="618" t="s">
        <v>461</v>
      </c>
      <c r="H25" s="618" t="s">
        <v>462</v>
      </c>
      <c r="I25" s="625" t="s">
        <v>567</v>
      </c>
      <c r="J25" s="629" t="s">
        <v>568</v>
      </c>
      <c r="K25" s="865"/>
      <c r="L25" s="245" t="s">
        <v>463</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Q25" s="245" t="s">
        <v>464</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row>
    <row r="26" spans="2:73" s="248" customFormat="1" ht="47" customHeight="1">
      <c r="B26" s="249"/>
      <c r="C26" s="249"/>
      <c r="D26" s="249"/>
      <c r="E26" s="249"/>
      <c r="F26" s="249"/>
      <c r="G26" s="249"/>
      <c r="H26" s="675"/>
      <c r="I26" s="623"/>
      <c r="J26" s="623"/>
      <c r="K26" s="866"/>
      <c r="L26" s="250">
        <v>2011</v>
      </c>
      <c r="M26" s="250">
        <v>2012</v>
      </c>
      <c r="N26" s="250">
        <v>2013</v>
      </c>
      <c r="O26" s="250">
        <v>2014</v>
      </c>
      <c r="P26" s="250">
        <v>2015</v>
      </c>
      <c r="Q26" s="250">
        <v>2016</v>
      </c>
      <c r="R26" s="250">
        <v>2017</v>
      </c>
      <c r="S26" s="250">
        <v>2018</v>
      </c>
      <c r="T26" s="250">
        <v>2019</v>
      </c>
      <c r="U26" s="250">
        <v>2020</v>
      </c>
      <c r="V26" s="250">
        <v>2021</v>
      </c>
      <c r="W26" s="250">
        <v>2022</v>
      </c>
      <c r="X26" s="250">
        <v>2023</v>
      </c>
      <c r="Y26" s="250">
        <v>2024</v>
      </c>
      <c r="Z26" s="250">
        <v>2025</v>
      </c>
      <c r="AA26" s="250">
        <v>2026</v>
      </c>
      <c r="AB26" s="250">
        <v>2027</v>
      </c>
      <c r="AC26" s="250">
        <v>2028</v>
      </c>
      <c r="AD26" s="250">
        <v>2029</v>
      </c>
      <c r="AE26" s="250">
        <v>2030</v>
      </c>
      <c r="AF26" s="250">
        <v>2031</v>
      </c>
      <c r="AG26" s="250">
        <v>2032</v>
      </c>
      <c r="AH26" s="250">
        <v>2033</v>
      </c>
      <c r="AI26" s="250">
        <v>2034</v>
      </c>
      <c r="AJ26" s="250">
        <v>2035</v>
      </c>
      <c r="AK26" s="250">
        <v>2036</v>
      </c>
      <c r="AL26" s="250">
        <v>2037</v>
      </c>
      <c r="AM26" s="250">
        <v>2038</v>
      </c>
      <c r="AN26" s="250">
        <v>2039</v>
      </c>
      <c r="AO26" s="250">
        <v>2040</v>
      </c>
      <c r="AQ26" s="250">
        <v>2011</v>
      </c>
      <c r="AR26" s="250">
        <v>2012</v>
      </c>
      <c r="AS26" s="250">
        <v>2013</v>
      </c>
      <c r="AT26" s="250">
        <v>2014</v>
      </c>
      <c r="AU26" s="250">
        <v>2015</v>
      </c>
      <c r="AV26" s="250">
        <v>2016</v>
      </c>
      <c r="AW26" s="250">
        <v>2017</v>
      </c>
      <c r="AX26" s="250">
        <v>2018</v>
      </c>
      <c r="AY26" s="250">
        <v>2019</v>
      </c>
      <c r="AZ26" s="250">
        <v>2020</v>
      </c>
      <c r="BA26" s="250">
        <v>2021</v>
      </c>
      <c r="BB26" s="250">
        <v>2022</v>
      </c>
      <c r="BC26" s="250">
        <v>2023</v>
      </c>
      <c r="BD26" s="250">
        <v>2024</v>
      </c>
      <c r="BE26" s="250">
        <v>2025</v>
      </c>
      <c r="BF26" s="250">
        <v>2026</v>
      </c>
      <c r="BG26" s="250">
        <v>2027</v>
      </c>
      <c r="BH26" s="250">
        <v>2028</v>
      </c>
      <c r="BI26" s="250">
        <v>2029</v>
      </c>
      <c r="BJ26" s="250">
        <v>2030</v>
      </c>
      <c r="BK26" s="250">
        <v>2031</v>
      </c>
      <c r="BL26" s="250">
        <v>2032</v>
      </c>
      <c r="BM26" s="250">
        <v>2033</v>
      </c>
      <c r="BN26" s="250">
        <v>2034</v>
      </c>
      <c r="BO26" s="250">
        <v>2035</v>
      </c>
      <c r="BP26" s="250">
        <v>2036</v>
      </c>
      <c r="BQ26" s="250">
        <v>2037</v>
      </c>
      <c r="BR26" s="250">
        <v>2038</v>
      </c>
      <c r="BS26" s="250">
        <v>2039</v>
      </c>
      <c r="BT26" s="250">
        <v>2040</v>
      </c>
    </row>
    <row r="27" spans="2:73" s="17" customFormat="1" ht="16">
      <c r="B27" s="821" t="s">
        <v>200</v>
      </c>
      <c r="C27" s="821" t="s">
        <v>775</v>
      </c>
      <c r="D27" s="821" t="s">
        <v>776</v>
      </c>
      <c r="E27" s="821" t="s">
        <v>847</v>
      </c>
      <c r="F27" s="821" t="s">
        <v>846</v>
      </c>
      <c r="G27" s="821" t="s">
        <v>777</v>
      </c>
      <c r="H27" s="821">
        <v>2014</v>
      </c>
      <c r="I27" s="630" t="s">
        <v>558</v>
      </c>
      <c r="J27" s="630" t="s">
        <v>573</v>
      </c>
      <c r="K27" s="50"/>
      <c r="L27" s="822">
        <v>0</v>
      </c>
      <c r="M27" s="823">
        <v>0</v>
      </c>
      <c r="N27" s="823">
        <v>0</v>
      </c>
      <c r="O27" s="823">
        <v>47.060560000000002</v>
      </c>
      <c r="P27" s="823">
        <v>0</v>
      </c>
      <c r="Q27" s="823">
        <v>0</v>
      </c>
      <c r="R27" s="823">
        <v>0</v>
      </c>
      <c r="S27" s="823">
        <v>0</v>
      </c>
      <c r="T27" s="823">
        <v>0</v>
      </c>
      <c r="U27" s="823">
        <v>0</v>
      </c>
      <c r="V27" s="823">
        <v>0</v>
      </c>
      <c r="W27" s="823">
        <v>0</v>
      </c>
      <c r="X27" s="823">
        <v>0</v>
      </c>
      <c r="Y27" s="823">
        <v>0</v>
      </c>
      <c r="Z27" s="823">
        <v>0</v>
      </c>
      <c r="AA27" s="823">
        <v>0</v>
      </c>
      <c r="AB27" s="823">
        <v>0</v>
      </c>
      <c r="AC27" s="823">
        <v>0</v>
      </c>
      <c r="AD27" s="823">
        <v>0</v>
      </c>
      <c r="AE27" s="823">
        <v>0</v>
      </c>
      <c r="AF27" s="823">
        <v>0</v>
      </c>
      <c r="AG27" s="823">
        <v>0</v>
      </c>
      <c r="AH27" s="823">
        <v>0</v>
      </c>
      <c r="AI27" s="823">
        <v>0</v>
      </c>
      <c r="AJ27" s="823">
        <v>0</v>
      </c>
      <c r="AK27" s="823">
        <v>0</v>
      </c>
      <c r="AL27" s="823">
        <v>0</v>
      </c>
      <c r="AM27" s="823">
        <v>0</v>
      </c>
      <c r="AN27" s="823">
        <v>0</v>
      </c>
      <c r="AO27" s="824">
        <v>0</v>
      </c>
      <c r="AP27" s="50"/>
      <c r="AQ27" s="822">
        <v>0</v>
      </c>
      <c r="AR27" s="823">
        <v>0</v>
      </c>
      <c r="AS27" s="823">
        <v>0</v>
      </c>
      <c r="AT27" s="823">
        <v>0</v>
      </c>
      <c r="AU27" s="823">
        <v>0</v>
      </c>
      <c r="AV27" s="823">
        <v>0</v>
      </c>
      <c r="AW27" s="823">
        <v>0</v>
      </c>
      <c r="AX27" s="823">
        <v>0</v>
      </c>
      <c r="AY27" s="823">
        <v>0</v>
      </c>
      <c r="AZ27" s="823">
        <v>0</v>
      </c>
      <c r="BA27" s="823">
        <v>0</v>
      </c>
      <c r="BB27" s="823">
        <v>0</v>
      </c>
      <c r="BC27" s="823">
        <v>0</v>
      </c>
      <c r="BD27" s="823">
        <v>0</v>
      </c>
      <c r="BE27" s="823">
        <v>0</v>
      </c>
      <c r="BF27" s="823">
        <v>0</v>
      </c>
      <c r="BG27" s="823">
        <v>0</v>
      </c>
      <c r="BH27" s="823">
        <v>0</v>
      </c>
      <c r="BI27" s="823">
        <v>0</v>
      </c>
      <c r="BJ27" s="823">
        <v>0</v>
      </c>
      <c r="BK27" s="823">
        <v>0</v>
      </c>
      <c r="BL27" s="823">
        <v>0</v>
      </c>
      <c r="BM27" s="823">
        <v>0</v>
      </c>
      <c r="BN27" s="823">
        <v>0</v>
      </c>
      <c r="BO27" s="823">
        <v>0</v>
      </c>
      <c r="BP27" s="823">
        <v>0</v>
      </c>
      <c r="BQ27" s="823">
        <v>0</v>
      </c>
      <c r="BR27" s="823">
        <v>0</v>
      </c>
      <c r="BS27" s="823">
        <v>0</v>
      </c>
      <c r="BT27" s="824">
        <v>0</v>
      </c>
      <c r="BU27" s="12"/>
    </row>
    <row r="28" spans="2:73" s="17" customFormat="1" ht="16">
      <c r="B28" s="821" t="s">
        <v>200</v>
      </c>
      <c r="C28" s="821" t="s">
        <v>775</v>
      </c>
      <c r="D28" s="821" t="s">
        <v>15</v>
      </c>
      <c r="E28" s="821" t="s">
        <v>847</v>
      </c>
      <c r="F28" s="821" t="s">
        <v>846</v>
      </c>
      <c r="G28" s="821" t="s">
        <v>778</v>
      </c>
      <c r="H28" s="821">
        <v>2014</v>
      </c>
      <c r="I28" s="630" t="s">
        <v>558</v>
      </c>
      <c r="J28" s="630" t="s">
        <v>573</v>
      </c>
      <c r="K28" s="50"/>
      <c r="L28" s="822">
        <v>0</v>
      </c>
      <c r="M28" s="823">
        <v>0</v>
      </c>
      <c r="N28" s="823">
        <v>0</v>
      </c>
      <c r="O28" s="823">
        <v>109.138291714</v>
      </c>
      <c r="P28" s="823">
        <v>106.24842261900001</v>
      </c>
      <c r="Q28" s="823">
        <v>96.423308599000009</v>
      </c>
      <c r="R28" s="823">
        <v>55.161266910999998</v>
      </c>
      <c r="S28" s="823">
        <v>55.161266910999998</v>
      </c>
      <c r="T28" s="823">
        <v>55.161266910999998</v>
      </c>
      <c r="U28" s="823">
        <v>55.161266910999998</v>
      </c>
      <c r="V28" s="823">
        <v>54.826898530999998</v>
      </c>
      <c r="W28" s="823">
        <v>54.826898530999998</v>
      </c>
      <c r="X28" s="823">
        <v>54.826898530999998</v>
      </c>
      <c r="Y28" s="823">
        <v>53.966811890999999</v>
      </c>
      <c r="Z28" s="823">
        <v>22.913589510999998</v>
      </c>
      <c r="AA28" s="823">
        <v>0</v>
      </c>
      <c r="AB28" s="823">
        <v>0</v>
      </c>
      <c r="AC28" s="823">
        <v>0</v>
      </c>
      <c r="AD28" s="823">
        <v>0</v>
      </c>
      <c r="AE28" s="823">
        <v>0</v>
      </c>
      <c r="AF28" s="823">
        <v>0</v>
      </c>
      <c r="AG28" s="823">
        <v>0</v>
      </c>
      <c r="AH28" s="823">
        <v>0</v>
      </c>
      <c r="AI28" s="823">
        <v>0</v>
      </c>
      <c r="AJ28" s="823">
        <v>0</v>
      </c>
      <c r="AK28" s="823">
        <v>0</v>
      </c>
      <c r="AL28" s="823">
        <v>0</v>
      </c>
      <c r="AM28" s="823">
        <v>0</v>
      </c>
      <c r="AN28" s="823">
        <v>0</v>
      </c>
      <c r="AO28" s="824">
        <v>0</v>
      </c>
      <c r="AP28" s="50"/>
      <c r="AQ28" s="822">
        <v>0</v>
      </c>
      <c r="AR28" s="823">
        <v>0</v>
      </c>
      <c r="AS28" s="823">
        <v>0</v>
      </c>
      <c r="AT28" s="823">
        <v>394.09975728000001</v>
      </c>
      <c r="AU28" s="823">
        <v>382.81524263</v>
      </c>
      <c r="AV28" s="823">
        <v>345.94442402999999</v>
      </c>
      <c r="AW28" s="823">
        <v>203.94054937300001</v>
      </c>
      <c r="AX28" s="823">
        <v>203.94054937300001</v>
      </c>
      <c r="AY28" s="823">
        <v>203.94054937300001</v>
      </c>
      <c r="AZ28" s="823">
        <v>203.94054937300001</v>
      </c>
      <c r="BA28" s="823">
        <v>203.606419273</v>
      </c>
      <c r="BB28" s="823">
        <v>203.606419273</v>
      </c>
      <c r="BC28" s="823">
        <v>203.606419273</v>
      </c>
      <c r="BD28" s="823">
        <v>195.675532573</v>
      </c>
      <c r="BE28" s="823">
        <v>77.677177239000017</v>
      </c>
      <c r="BF28" s="823">
        <v>0</v>
      </c>
      <c r="BG28" s="823">
        <v>0</v>
      </c>
      <c r="BH28" s="823">
        <v>0</v>
      </c>
      <c r="BI28" s="823">
        <v>0</v>
      </c>
      <c r="BJ28" s="823">
        <v>0</v>
      </c>
      <c r="BK28" s="823">
        <v>0</v>
      </c>
      <c r="BL28" s="823">
        <v>0</v>
      </c>
      <c r="BM28" s="823">
        <v>0</v>
      </c>
      <c r="BN28" s="823">
        <v>0</v>
      </c>
      <c r="BO28" s="823">
        <v>0</v>
      </c>
      <c r="BP28" s="823">
        <v>0</v>
      </c>
      <c r="BQ28" s="823">
        <v>0</v>
      </c>
      <c r="BR28" s="823">
        <v>0</v>
      </c>
      <c r="BS28" s="823">
        <v>0</v>
      </c>
      <c r="BT28" s="824">
        <v>0</v>
      </c>
      <c r="BU28" s="12"/>
    </row>
    <row r="29" spans="2:73" s="17" customFormat="1" ht="16.5" customHeight="1">
      <c r="B29" s="821" t="s">
        <v>200</v>
      </c>
      <c r="C29" s="821" t="s">
        <v>775</v>
      </c>
      <c r="D29" s="821" t="s">
        <v>16</v>
      </c>
      <c r="E29" s="821" t="s">
        <v>847</v>
      </c>
      <c r="F29" s="821" t="s">
        <v>846</v>
      </c>
      <c r="G29" s="821" t="s">
        <v>778</v>
      </c>
      <c r="H29" s="821">
        <v>2014</v>
      </c>
      <c r="I29" s="630" t="s">
        <v>558</v>
      </c>
      <c r="J29" s="630" t="s">
        <v>573</v>
      </c>
      <c r="K29" s="50"/>
      <c r="L29" s="822">
        <v>0</v>
      </c>
      <c r="M29" s="823">
        <v>0</v>
      </c>
      <c r="N29" s="823">
        <v>0</v>
      </c>
      <c r="O29" s="823">
        <v>838.27672097000004</v>
      </c>
      <c r="P29" s="823">
        <v>821.30081407</v>
      </c>
      <c r="Q29" s="823">
        <v>821.30081407</v>
      </c>
      <c r="R29" s="823">
        <v>794.79154506999998</v>
      </c>
      <c r="S29" s="823">
        <v>794.79154506999998</v>
      </c>
      <c r="T29" s="823">
        <v>794.79154506999998</v>
      </c>
      <c r="U29" s="823">
        <v>763.41833825999993</v>
      </c>
      <c r="V29" s="823">
        <v>763.41833825999993</v>
      </c>
      <c r="W29" s="823">
        <v>750.10618255999998</v>
      </c>
      <c r="X29" s="823">
        <v>617.19404245999999</v>
      </c>
      <c r="Y29" s="823">
        <v>479.72762874</v>
      </c>
      <c r="Z29" s="823">
        <v>475.86793594</v>
      </c>
      <c r="AA29" s="823">
        <v>370.42132666999998</v>
      </c>
      <c r="AB29" s="823">
        <v>298.20092746</v>
      </c>
      <c r="AC29" s="823">
        <v>298.20092746</v>
      </c>
      <c r="AD29" s="823">
        <v>228.80397794299998</v>
      </c>
      <c r="AE29" s="823">
        <v>54.351239522</v>
      </c>
      <c r="AF29" s="823">
        <v>54.351239522</v>
      </c>
      <c r="AG29" s="823">
        <v>54.351239522</v>
      </c>
      <c r="AH29" s="823">
        <v>54.351239522</v>
      </c>
      <c r="AI29" s="823">
        <v>0</v>
      </c>
      <c r="AJ29" s="823">
        <v>0</v>
      </c>
      <c r="AK29" s="823">
        <v>0</v>
      </c>
      <c r="AL29" s="823">
        <v>0</v>
      </c>
      <c r="AM29" s="823">
        <v>0</v>
      </c>
      <c r="AN29" s="823">
        <v>0</v>
      </c>
      <c r="AO29" s="824">
        <v>0</v>
      </c>
      <c r="AP29" s="50"/>
      <c r="AQ29" s="822">
        <v>0</v>
      </c>
      <c r="AR29" s="823">
        <v>0</v>
      </c>
      <c r="AS29" s="823">
        <v>0</v>
      </c>
      <c r="AT29" s="823">
        <v>5046.3001575999997</v>
      </c>
      <c r="AU29" s="823">
        <v>4986.7371696</v>
      </c>
      <c r="AV29" s="823">
        <v>4986.7371696</v>
      </c>
      <c r="AW29" s="823">
        <v>4894.2189245999998</v>
      </c>
      <c r="AX29" s="823">
        <v>4894.2189245999998</v>
      </c>
      <c r="AY29" s="823">
        <v>4894.2189245999998</v>
      </c>
      <c r="AZ29" s="823">
        <v>4699.0910673000008</v>
      </c>
      <c r="BA29" s="823">
        <v>4699.0910673000008</v>
      </c>
      <c r="BB29" s="823">
        <v>4561.7698622999997</v>
      </c>
      <c r="BC29" s="823">
        <v>3705.2501247000005</v>
      </c>
      <c r="BD29" s="823">
        <v>2765.6237710999994</v>
      </c>
      <c r="BE29" s="823">
        <v>2660.803656</v>
      </c>
      <c r="BF29" s="823">
        <v>1962.9089348</v>
      </c>
      <c r="BG29" s="823">
        <v>1709.6581237999999</v>
      </c>
      <c r="BH29" s="823">
        <v>1709.6581237999999</v>
      </c>
      <c r="BI29" s="823">
        <v>1274.07115598</v>
      </c>
      <c r="BJ29" s="823">
        <v>124.00694093199999</v>
      </c>
      <c r="BK29" s="823">
        <v>124.00694093199999</v>
      </c>
      <c r="BL29" s="823">
        <v>124.00694093199999</v>
      </c>
      <c r="BM29" s="823">
        <v>124.00694093199999</v>
      </c>
      <c r="BN29" s="823">
        <v>0</v>
      </c>
      <c r="BO29" s="823">
        <v>0</v>
      </c>
      <c r="BP29" s="823">
        <v>0</v>
      </c>
      <c r="BQ29" s="823">
        <v>0</v>
      </c>
      <c r="BR29" s="823">
        <v>0</v>
      </c>
      <c r="BS29" s="823">
        <v>0</v>
      </c>
      <c r="BT29" s="824">
        <v>0</v>
      </c>
      <c r="BU29" s="12"/>
    </row>
    <row r="30" spans="2:73" s="17" customFormat="1" ht="16">
      <c r="B30" s="821" t="s">
        <v>200</v>
      </c>
      <c r="C30" s="821" t="s">
        <v>779</v>
      </c>
      <c r="D30" s="821" t="s">
        <v>2</v>
      </c>
      <c r="E30" s="821" t="s">
        <v>847</v>
      </c>
      <c r="F30" s="821" t="s">
        <v>21</v>
      </c>
      <c r="G30" s="821" t="s">
        <v>778</v>
      </c>
      <c r="H30" s="821">
        <v>2014</v>
      </c>
      <c r="I30" s="630" t="s">
        <v>558</v>
      </c>
      <c r="J30" s="630" t="s">
        <v>573</v>
      </c>
      <c r="K30" s="50"/>
      <c r="L30" s="822">
        <v>0</v>
      </c>
      <c r="M30" s="823">
        <v>0</v>
      </c>
      <c r="N30" s="823">
        <v>0</v>
      </c>
      <c r="O30" s="823">
        <v>13.26042234</v>
      </c>
      <c r="P30" s="823">
        <v>13.26042234</v>
      </c>
      <c r="Q30" s="823">
        <v>13.26042234</v>
      </c>
      <c r="R30" s="823">
        <v>13.26042234</v>
      </c>
      <c r="S30" s="823">
        <v>0</v>
      </c>
      <c r="T30" s="823">
        <v>0</v>
      </c>
      <c r="U30" s="823">
        <v>0</v>
      </c>
      <c r="V30" s="823">
        <v>0</v>
      </c>
      <c r="W30" s="823">
        <v>0</v>
      </c>
      <c r="X30" s="823">
        <v>0</v>
      </c>
      <c r="Y30" s="823">
        <v>0</v>
      </c>
      <c r="Z30" s="823">
        <v>0</v>
      </c>
      <c r="AA30" s="823">
        <v>0</v>
      </c>
      <c r="AB30" s="823">
        <v>0</v>
      </c>
      <c r="AC30" s="823">
        <v>0</v>
      </c>
      <c r="AD30" s="823">
        <v>0</v>
      </c>
      <c r="AE30" s="823">
        <v>0</v>
      </c>
      <c r="AF30" s="823">
        <v>0</v>
      </c>
      <c r="AG30" s="823">
        <v>0</v>
      </c>
      <c r="AH30" s="823">
        <v>0</v>
      </c>
      <c r="AI30" s="823">
        <v>0</v>
      </c>
      <c r="AJ30" s="823">
        <v>0</v>
      </c>
      <c r="AK30" s="823">
        <v>0</v>
      </c>
      <c r="AL30" s="823">
        <v>0</v>
      </c>
      <c r="AM30" s="823">
        <v>0</v>
      </c>
      <c r="AN30" s="823">
        <v>0</v>
      </c>
      <c r="AO30" s="824">
        <v>0</v>
      </c>
      <c r="AP30" s="50"/>
      <c r="AQ30" s="822">
        <v>0</v>
      </c>
      <c r="AR30" s="823">
        <v>0</v>
      </c>
      <c r="AS30" s="823">
        <v>0</v>
      </c>
      <c r="AT30" s="823">
        <v>23.64415219</v>
      </c>
      <c r="AU30" s="823">
        <v>23.64415219</v>
      </c>
      <c r="AV30" s="823">
        <v>23.64415219</v>
      </c>
      <c r="AW30" s="823">
        <v>23.64415219</v>
      </c>
      <c r="AX30" s="823">
        <v>0</v>
      </c>
      <c r="AY30" s="823">
        <v>0</v>
      </c>
      <c r="AZ30" s="823">
        <v>0</v>
      </c>
      <c r="BA30" s="823">
        <v>0</v>
      </c>
      <c r="BB30" s="823">
        <v>0</v>
      </c>
      <c r="BC30" s="823">
        <v>0</v>
      </c>
      <c r="BD30" s="823">
        <v>0</v>
      </c>
      <c r="BE30" s="823">
        <v>0</v>
      </c>
      <c r="BF30" s="823">
        <v>0</v>
      </c>
      <c r="BG30" s="823">
        <v>0</v>
      </c>
      <c r="BH30" s="823">
        <v>0</v>
      </c>
      <c r="BI30" s="823">
        <v>0</v>
      </c>
      <c r="BJ30" s="823">
        <v>0</v>
      </c>
      <c r="BK30" s="823">
        <v>0</v>
      </c>
      <c r="BL30" s="823">
        <v>0</v>
      </c>
      <c r="BM30" s="823">
        <v>0</v>
      </c>
      <c r="BN30" s="823">
        <v>0</v>
      </c>
      <c r="BO30" s="823">
        <v>0</v>
      </c>
      <c r="BP30" s="823">
        <v>0</v>
      </c>
      <c r="BQ30" s="823">
        <v>0</v>
      </c>
      <c r="BR30" s="823">
        <v>0</v>
      </c>
      <c r="BS30" s="823">
        <v>0</v>
      </c>
      <c r="BT30" s="824">
        <v>0</v>
      </c>
      <c r="BU30" s="12"/>
    </row>
    <row r="31" spans="2:73" s="17" customFormat="1" ht="16">
      <c r="B31" s="821" t="s">
        <v>200</v>
      </c>
      <c r="C31" s="821" t="s">
        <v>779</v>
      </c>
      <c r="D31" s="821" t="s">
        <v>1</v>
      </c>
      <c r="E31" s="821" t="s">
        <v>847</v>
      </c>
      <c r="F31" s="821" t="s">
        <v>21</v>
      </c>
      <c r="G31" s="821" t="s">
        <v>778</v>
      </c>
      <c r="H31" s="821">
        <v>2014</v>
      </c>
      <c r="I31" s="630" t="s">
        <v>558</v>
      </c>
      <c r="J31" s="630" t="s">
        <v>573</v>
      </c>
      <c r="K31" s="50"/>
      <c r="L31" s="822">
        <v>0</v>
      </c>
      <c r="M31" s="823">
        <v>0</v>
      </c>
      <c r="N31" s="823">
        <v>0</v>
      </c>
      <c r="O31" s="823">
        <v>0.23350859500000001</v>
      </c>
      <c r="P31" s="823">
        <v>0.23350859500000001</v>
      </c>
      <c r="Q31" s="823">
        <v>0.23350859500000001</v>
      </c>
      <c r="R31" s="823">
        <v>0</v>
      </c>
      <c r="S31" s="823">
        <v>0</v>
      </c>
      <c r="T31" s="823">
        <v>0</v>
      </c>
      <c r="U31" s="823">
        <v>0</v>
      </c>
      <c r="V31" s="823">
        <v>0</v>
      </c>
      <c r="W31" s="823">
        <v>0</v>
      </c>
      <c r="X31" s="823">
        <v>0</v>
      </c>
      <c r="Y31" s="823">
        <v>0</v>
      </c>
      <c r="Z31" s="823">
        <v>0</v>
      </c>
      <c r="AA31" s="823">
        <v>0</v>
      </c>
      <c r="AB31" s="823">
        <v>0</v>
      </c>
      <c r="AC31" s="823">
        <v>0</v>
      </c>
      <c r="AD31" s="823">
        <v>0</v>
      </c>
      <c r="AE31" s="823">
        <v>0</v>
      </c>
      <c r="AF31" s="823">
        <v>0</v>
      </c>
      <c r="AG31" s="823">
        <v>0</v>
      </c>
      <c r="AH31" s="823">
        <v>0</v>
      </c>
      <c r="AI31" s="823">
        <v>0</v>
      </c>
      <c r="AJ31" s="823">
        <v>0</v>
      </c>
      <c r="AK31" s="823">
        <v>0</v>
      </c>
      <c r="AL31" s="823">
        <v>0</v>
      </c>
      <c r="AM31" s="823">
        <v>0</v>
      </c>
      <c r="AN31" s="823">
        <v>0</v>
      </c>
      <c r="AO31" s="824">
        <v>0</v>
      </c>
      <c r="AP31" s="50"/>
      <c r="AQ31" s="822">
        <v>0</v>
      </c>
      <c r="AR31" s="823">
        <v>0</v>
      </c>
      <c r="AS31" s="823">
        <v>0</v>
      </c>
      <c r="AT31" s="823">
        <v>0.20881609320000002</v>
      </c>
      <c r="AU31" s="823">
        <v>0.20881609320000002</v>
      </c>
      <c r="AV31" s="823">
        <v>0.20881609320000002</v>
      </c>
      <c r="AW31" s="823">
        <v>0</v>
      </c>
      <c r="AX31" s="823">
        <v>0</v>
      </c>
      <c r="AY31" s="823">
        <v>0</v>
      </c>
      <c r="AZ31" s="823">
        <v>0</v>
      </c>
      <c r="BA31" s="823">
        <v>0</v>
      </c>
      <c r="BB31" s="823">
        <v>0</v>
      </c>
      <c r="BC31" s="823">
        <v>0</v>
      </c>
      <c r="BD31" s="823">
        <v>0</v>
      </c>
      <c r="BE31" s="823">
        <v>0</v>
      </c>
      <c r="BF31" s="823">
        <v>0</v>
      </c>
      <c r="BG31" s="823">
        <v>0</v>
      </c>
      <c r="BH31" s="823">
        <v>0</v>
      </c>
      <c r="BI31" s="823">
        <v>0</v>
      </c>
      <c r="BJ31" s="823">
        <v>0</v>
      </c>
      <c r="BK31" s="823">
        <v>0</v>
      </c>
      <c r="BL31" s="823">
        <v>0</v>
      </c>
      <c r="BM31" s="823">
        <v>0</v>
      </c>
      <c r="BN31" s="823">
        <v>0</v>
      </c>
      <c r="BO31" s="823">
        <v>0</v>
      </c>
      <c r="BP31" s="823">
        <v>0</v>
      </c>
      <c r="BQ31" s="823">
        <v>0</v>
      </c>
      <c r="BR31" s="823">
        <v>0</v>
      </c>
      <c r="BS31" s="823">
        <v>0</v>
      </c>
      <c r="BT31" s="824">
        <v>0</v>
      </c>
      <c r="BU31" s="12"/>
    </row>
    <row r="32" spans="2:73" s="17" customFormat="1" ht="16">
      <c r="B32" s="821" t="s">
        <v>200</v>
      </c>
      <c r="C32" s="821" t="s">
        <v>779</v>
      </c>
      <c r="D32" s="821" t="s">
        <v>1</v>
      </c>
      <c r="E32" s="821" t="s">
        <v>847</v>
      </c>
      <c r="F32" s="821" t="s">
        <v>21</v>
      </c>
      <c r="G32" s="821" t="s">
        <v>778</v>
      </c>
      <c r="H32" s="821">
        <v>2014</v>
      </c>
      <c r="I32" s="630" t="s">
        <v>558</v>
      </c>
      <c r="J32" s="630" t="s">
        <v>573</v>
      </c>
      <c r="K32" s="50"/>
      <c r="L32" s="822">
        <v>0</v>
      </c>
      <c r="M32" s="823">
        <v>0</v>
      </c>
      <c r="N32" s="823">
        <v>0</v>
      </c>
      <c r="O32" s="823">
        <v>0.70795933700000002</v>
      </c>
      <c r="P32" s="823">
        <v>0.70795933700000002</v>
      </c>
      <c r="Q32" s="823">
        <v>0.70795933700000002</v>
      </c>
      <c r="R32" s="823">
        <v>0.70795933700000002</v>
      </c>
      <c r="S32" s="823">
        <v>0</v>
      </c>
      <c r="T32" s="823">
        <v>0</v>
      </c>
      <c r="U32" s="823">
        <v>0</v>
      </c>
      <c r="V32" s="823">
        <v>0</v>
      </c>
      <c r="W32" s="823">
        <v>0</v>
      </c>
      <c r="X32" s="823">
        <v>0</v>
      </c>
      <c r="Y32" s="823">
        <v>0</v>
      </c>
      <c r="Z32" s="823">
        <v>0</v>
      </c>
      <c r="AA32" s="823">
        <v>0</v>
      </c>
      <c r="AB32" s="823">
        <v>0</v>
      </c>
      <c r="AC32" s="823">
        <v>0</v>
      </c>
      <c r="AD32" s="823">
        <v>0</v>
      </c>
      <c r="AE32" s="823">
        <v>0</v>
      </c>
      <c r="AF32" s="823">
        <v>0</v>
      </c>
      <c r="AG32" s="823">
        <v>0</v>
      </c>
      <c r="AH32" s="823">
        <v>0</v>
      </c>
      <c r="AI32" s="823">
        <v>0</v>
      </c>
      <c r="AJ32" s="823">
        <v>0</v>
      </c>
      <c r="AK32" s="823">
        <v>0</v>
      </c>
      <c r="AL32" s="823">
        <v>0</v>
      </c>
      <c r="AM32" s="823">
        <v>0</v>
      </c>
      <c r="AN32" s="823">
        <v>0</v>
      </c>
      <c r="AO32" s="824">
        <v>0</v>
      </c>
      <c r="AP32" s="50"/>
      <c r="AQ32" s="822">
        <v>0</v>
      </c>
      <c r="AR32" s="823">
        <v>0</v>
      </c>
      <c r="AS32" s="823">
        <v>0</v>
      </c>
      <c r="AT32" s="823">
        <v>1.2623352329999999</v>
      </c>
      <c r="AU32" s="823">
        <v>1.2623352329999999</v>
      </c>
      <c r="AV32" s="823">
        <v>1.2623352329999999</v>
      </c>
      <c r="AW32" s="823">
        <v>1.2623352329999999</v>
      </c>
      <c r="AX32" s="823">
        <v>0</v>
      </c>
      <c r="AY32" s="823">
        <v>0</v>
      </c>
      <c r="AZ32" s="823">
        <v>0</v>
      </c>
      <c r="BA32" s="823">
        <v>0</v>
      </c>
      <c r="BB32" s="823">
        <v>0</v>
      </c>
      <c r="BC32" s="823">
        <v>0</v>
      </c>
      <c r="BD32" s="823">
        <v>0</v>
      </c>
      <c r="BE32" s="823">
        <v>0</v>
      </c>
      <c r="BF32" s="823">
        <v>0</v>
      </c>
      <c r="BG32" s="823">
        <v>0</v>
      </c>
      <c r="BH32" s="823">
        <v>0</v>
      </c>
      <c r="BI32" s="823">
        <v>0</v>
      </c>
      <c r="BJ32" s="823">
        <v>0</v>
      </c>
      <c r="BK32" s="823">
        <v>0</v>
      </c>
      <c r="BL32" s="823">
        <v>0</v>
      </c>
      <c r="BM32" s="823">
        <v>0</v>
      </c>
      <c r="BN32" s="823">
        <v>0</v>
      </c>
      <c r="BO32" s="823">
        <v>0</v>
      </c>
      <c r="BP32" s="823">
        <v>0</v>
      </c>
      <c r="BQ32" s="823">
        <v>0</v>
      </c>
      <c r="BR32" s="823">
        <v>0</v>
      </c>
      <c r="BS32" s="823">
        <v>0</v>
      </c>
      <c r="BT32" s="824">
        <v>0</v>
      </c>
      <c r="BU32" s="12"/>
    </row>
    <row r="33" spans="2:73" s="17" customFormat="1" ht="16">
      <c r="B33" s="821" t="s">
        <v>200</v>
      </c>
      <c r="C33" s="821" t="s">
        <v>779</v>
      </c>
      <c r="D33" s="821" t="s">
        <v>1</v>
      </c>
      <c r="E33" s="821" t="s">
        <v>847</v>
      </c>
      <c r="F33" s="821" t="s">
        <v>21</v>
      </c>
      <c r="G33" s="821" t="s">
        <v>778</v>
      </c>
      <c r="H33" s="821">
        <v>2014</v>
      </c>
      <c r="I33" s="630" t="s">
        <v>558</v>
      </c>
      <c r="J33" s="630" t="s">
        <v>573</v>
      </c>
      <c r="K33" s="50"/>
      <c r="L33" s="822">
        <v>0</v>
      </c>
      <c r="M33" s="823">
        <v>0</v>
      </c>
      <c r="N33" s="823">
        <v>0</v>
      </c>
      <c r="O33" s="823">
        <v>4.7373538922130631</v>
      </c>
      <c r="P33" s="823">
        <v>4.7373538922130631</v>
      </c>
      <c r="Q33" s="823">
        <v>4.7373538922130631</v>
      </c>
      <c r="R33" s="823">
        <v>4.7373538922130631</v>
      </c>
      <c r="S33" s="823">
        <v>0</v>
      </c>
      <c r="T33" s="823">
        <v>0</v>
      </c>
      <c r="U33" s="823">
        <v>0</v>
      </c>
      <c r="V33" s="823">
        <v>0</v>
      </c>
      <c r="W33" s="823">
        <v>0</v>
      </c>
      <c r="X33" s="823">
        <v>0</v>
      </c>
      <c r="Y33" s="823">
        <v>0</v>
      </c>
      <c r="Z33" s="823">
        <v>0</v>
      </c>
      <c r="AA33" s="823">
        <v>0</v>
      </c>
      <c r="AB33" s="823">
        <v>0</v>
      </c>
      <c r="AC33" s="823">
        <v>0</v>
      </c>
      <c r="AD33" s="823">
        <v>0</v>
      </c>
      <c r="AE33" s="823">
        <v>0</v>
      </c>
      <c r="AF33" s="823">
        <v>0</v>
      </c>
      <c r="AG33" s="823">
        <v>0</v>
      </c>
      <c r="AH33" s="823">
        <v>0</v>
      </c>
      <c r="AI33" s="823">
        <v>0</v>
      </c>
      <c r="AJ33" s="823">
        <v>0</v>
      </c>
      <c r="AK33" s="823">
        <v>0</v>
      </c>
      <c r="AL33" s="823">
        <v>0</v>
      </c>
      <c r="AM33" s="823">
        <v>0</v>
      </c>
      <c r="AN33" s="823">
        <v>0</v>
      </c>
      <c r="AO33" s="824">
        <v>0</v>
      </c>
      <c r="AP33" s="50"/>
      <c r="AQ33" s="822">
        <v>0</v>
      </c>
      <c r="AR33" s="823">
        <v>0</v>
      </c>
      <c r="AS33" s="823">
        <v>0</v>
      </c>
      <c r="AT33" s="823">
        <v>34.30113567512219</v>
      </c>
      <c r="AU33" s="823">
        <v>34.30113567512219</v>
      </c>
      <c r="AV33" s="823">
        <v>34.30113567512219</v>
      </c>
      <c r="AW33" s="823">
        <v>34.30113567512219</v>
      </c>
      <c r="AX33" s="823">
        <v>0</v>
      </c>
      <c r="AY33" s="823">
        <v>0</v>
      </c>
      <c r="AZ33" s="823">
        <v>0</v>
      </c>
      <c r="BA33" s="823">
        <v>0</v>
      </c>
      <c r="BB33" s="823">
        <v>0</v>
      </c>
      <c r="BC33" s="823">
        <v>0</v>
      </c>
      <c r="BD33" s="823">
        <v>0</v>
      </c>
      <c r="BE33" s="823">
        <v>0</v>
      </c>
      <c r="BF33" s="823">
        <v>0</v>
      </c>
      <c r="BG33" s="823">
        <v>0</v>
      </c>
      <c r="BH33" s="823">
        <v>0</v>
      </c>
      <c r="BI33" s="823">
        <v>0</v>
      </c>
      <c r="BJ33" s="823">
        <v>0</v>
      </c>
      <c r="BK33" s="823">
        <v>0</v>
      </c>
      <c r="BL33" s="823">
        <v>0</v>
      </c>
      <c r="BM33" s="823">
        <v>0</v>
      </c>
      <c r="BN33" s="823">
        <v>0</v>
      </c>
      <c r="BO33" s="823">
        <v>0</v>
      </c>
      <c r="BP33" s="823">
        <v>0</v>
      </c>
      <c r="BQ33" s="823">
        <v>0</v>
      </c>
      <c r="BR33" s="823">
        <v>0</v>
      </c>
      <c r="BS33" s="823">
        <v>0</v>
      </c>
      <c r="BT33" s="824">
        <v>0</v>
      </c>
      <c r="BU33" s="12"/>
    </row>
    <row r="34" spans="2:73" s="17" customFormat="1" ht="16">
      <c r="B34" s="821" t="s">
        <v>200</v>
      </c>
      <c r="C34" s="821" t="s">
        <v>779</v>
      </c>
      <c r="D34" s="821" t="s">
        <v>1</v>
      </c>
      <c r="E34" s="821" t="s">
        <v>847</v>
      </c>
      <c r="F34" s="821" t="s">
        <v>21</v>
      </c>
      <c r="G34" s="821" t="s">
        <v>778</v>
      </c>
      <c r="H34" s="821">
        <v>2014</v>
      </c>
      <c r="I34" s="630" t="s">
        <v>558</v>
      </c>
      <c r="J34" s="630" t="s">
        <v>573</v>
      </c>
      <c r="K34" s="50"/>
      <c r="L34" s="822">
        <v>0</v>
      </c>
      <c r="M34" s="823">
        <v>0</v>
      </c>
      <c r="N34" s="823">
        <v>0</v>
      </c>
      <c r="O34" s="823">
        <v>5.9991542000000002E-2</v>
      </c>
      <c r="P34" s="823">
        <v>5.9991542000000002E-2</v>
      </c>
      <c r="Q34" s="823">
        <v>5.9991542000000002E-2</v>
      </c>
      <c r="R34" s="823">
        <v>5.9991542000000002E-2</v>
      </c>
      <c r="S34" s="823">
        <v>5.9991542000000002E-2</v>
      </c>
      <c r="T34" s="823">
        <v>0</v>
      </c>
      <c r="U34" s="823">
        <v>0</v>
      </c>
      <c r="V34" s="823">
        <v>0</v>
      </c>
      <c r="W34" s="823">
        <v>0</v>
      </c>
      <c r="X34" s="823">
        <v>0</v>
      </c>
      <c r="Y34" s="823">
        <v>0</v>
      </c>
      <c r="Z34" s="823">
        <v>0</v>
      </c>
      <c r="AA34" s="823">
        <v>0</v>
      </c>
      <c r="AB34" s="823">
        <v>0</v>
      </c>
      <c r="AC34" s="823">
        <v>0</v>
      </c>
      <c r="AD34" s="823">
        <v>0</v>
      </c>
      <c r="AE34" s="823">
        <v>0</v>
      </c>
      <c r="AF34" s="823">
        <v>0</v>
      </c>
      <c r="AG34" s="823">
        <v>0</v>
      </c>
      <c r="AH34" s="823">
        <v>0</v>
      </c>
      <c r="AI34" s="823">
        <v>0</v>
      </c>
      <c r="AJ34" s="823">
        <v>0</v>
      </c>
      <c r="AK34" s="823">
        <v>0</v>
      </c>
      <c r="AL34" s="823">
        <v>0</v>
      </c>
      <c r="AM34" s="823">
        <v>0</v>
      </c>
      <c r="AN34" s="823">
        <v>0</v>
      </c>
      <c r="AO34" s="824">
        <v>0</v>
      </c>
      <c r="AP34" s="50"/>
      <c r="AQ34" s="822">
        <v>0</v>
      </c>
      <c r="AR34" s="823">
        <v>0</v>
      </c>
      <c r="AS34" s="823">
        <v>0</v>
      </c>
      <c r="AT34" s="823">
        <v>0.40820527579999999</v>
      </c>
      <c r="AU34" s="823">
        <v>0.40820527579999999</v>
      </c>
      <c r="AV34" s="823">
        <v>0.40820527579999999</v>
      </c>
      <c r="AW34" s="823">
        <v>0.40820527579999999</v>
      </c>
      <c r="AX34" s="823">
        <v>0.40820527579999999</v>
      </c>
      <c r="AY34" s="823">
        <v>0</v>
      </c>
      <c r="AZ34" s="823">
        <v>0</v>
      </c>
      <c r="BA34" s="823">
        <v>0</v>
      </c>
      <c r="BB34" s="823">
        <v>0</v>
      </c>
      <c r="BC34" s="823">
        <v>0</v>
      </c>
      <c r="BD34" s="823">
        <v>0</v>
      </c>
      <c r="BE34" s="823">
        <v>0</v>
      </c>
      <c r="BF34" s="823">
        <v>0</v>
      </c>
      <c r="BG34" s="823">
        <v>0</v>
      </c>
      <c r="BH34" s="823">
        <v>0</v>
      </c>
      <c r="BI34" s="823">
        <v>0</v>
      </c>
      <c r="BJ34" s="823">
        <v>0</v>
      </c>
      <c r="BK34" s="823">
        <v>0</v>
      </c>
      <c r="BL34" s="823">
        <v>0</v>
      </c>
      <c r="BM34" s="823">
        <v>0</v>
      </c>
      <c r="BN34" s="823">
        <v>0</v>
      </c>
      <c r="BO34" s="823">
        <v>0</v>
      </c>
      <c r="BP34" s="823">
        <v>0</v>
      </c>
      <c r="BQ34" s="823">
        <v>0</v>
      </c>
      <c r="BR34" s="823">
        <v>0</v>
      </c>
      <c r="BS34" s="823">
        <v>0</v>
      </c>
      <c r="BT34" s="824">
        <v>0</v>
      </c>
      <c r="BU34" s="12"/>
    </row>
    <row r="35" spans="2:73" s="17" customFormat="1" ht="16">
      <c r="B35" s="821" t="s">
        <v>200</v>
      </c>
      <c r="C35" s="821" t="s">
        <v>779</v>
      </c>
      <c r="D35" s="821" t="s">
        <v>1</v>
      </c>
      <c r="E35" s="821" t="s">
        <v>847</v>
      </c>
      <c r="F35" s="821" t="s">
        <v>21</v>
      </c>
      <c r="G35" s="821" t="s">
        <v>778</v>
      </c>
      <c r="H35" s="821">
        <v>2014</v>
      </c>
      <c r="I35" s="630" t="s">
        <v>558</v>
      </c>
      <c r="J35" s="630" t="s">
        <v>573</v>
      </c>
      <c r="K35" s="50"/>
      <c r="L35" s="822">
        <v>0</v>
      </c>
      <c r="M35" s="823">
        <v>0</v>
      </c>
      <c r="N35" s="823">
        <v>0</v>
      </c>
      <c r="O35" s="823">
        <v>6.8433709576297437</v>
      </c>
      <c r="P35" s="823">
        <v>6.8433709576297437</v>
      </c>
      <c r="Q35" s="823">
        <v>6.8433709576297437</v>
      </c>
      <c r="R35" s="823">
        <v>6.8433709576297437</v>
      </c>
      <c r="S35" s="823">
        <v>6.8433709576297437</v>
      </c>
      <c r="T35" s="823">
        <v>0</v>
      </c>
      <c r="U35" s="823">
        <v>0</v>
      </c>
      <c r="V35" s="823">
        <v>0</v>
      </c>
      <c r="W35" s="823">
        <v>0</v>
      </c>
      <c r="X35" s="823">
        <v>0</v>
      </c>
      <c r="Y35" s="823">
        <v>0</v>
      </c>
      <c r="Z35" s="823">
        <v>0</v>
      </c>
      <c r="AA35" s="823">
        <v>0</v>
      </c>
      <c r="AB35" s="823">
        <v>0</v>
      </c>
      <c r="AC35" s="823">
        <v>0</v>
      </c>
      <c r="AD35" s="823">
        <v>0</v>
      </c>
      <c r="AE35" s="823">
        <v>0</v>
      </c>
      <c r="AF35" s="823">
        <v>0</v>
      </c>
      <c r="AG35" s="823">
        <v>0</v>
      </c>
      <c r="AH35" s="823">
        <v>0</v>
      </c>
      <c r="AI35" s="823">
        <v>0</v>
      </c>
      <c r="AJ35" s="823">
        <v>0</v>
      </c>
      <c r="AK35" s="823">
        <v>0</v>
      </c>
      <c r="AL35" s="823">
        <v>0</v>
      </c>
      <c r="AM35" s="823">
        <v>0</v>
      </c>
      <c r="AN35" s="823">
        <v>0</v>
      </c>
      <c r="AO35" s="824">
        <v>0</v>
      </c>
      <c r="AP35" s="50"/>
      <c r="AQ35" s="822">
        <v>0</v>
      </c>
      <c r="AR35" s="823">
        <v>0</v>
      </c>
      <c r="AS35" s="823">
        <v>0</v>
      </c>
      <c r="AT35" s="823">
        <v>46.564899243078415</v>
      </c>
      <c r="AU35" s="823">
        <v>46.564899243078415</v>
      </c>
      <c r="AV35" s="823">
        <v>46.564899243078415</v>
      </c>
      <c r="AW35" s="823">
        <v>46.564899243078415</v>
      </c>
      <c r="AX35" s="823">
        <v>46.564899243078415</v>
      </c>
      <c r="AY35" s="823">
        <v>0</v>
      </c>
      <c r="AZ35" s="823">
        <v>0</v>
      </c>
      <c r="BA35" s="823">
        <v>0</v>
      </c>
      <c r="BB35" s="823">
        <v>0</v>
      </c>
      <c r="BC35" s="823">
        <v>0</v>
      </c>
      <c r="BD35" s="823">
        <v>0</v>
      </c>
      <c r="BE35" s="823">
        <v>0</v>
      </c>
      <c r="BF35" s="823">
        <v>0</v>
      </c>
      <c r="BG35" s="823">
        <v>0</v>
      </c>
      <c r="BH35" s="823">
        <v>0</v>
      </c>
      <c r="BI35" s="823">
        <v>0</v>
      </c>
      <c r="BJ35" s="823">
        <v>0</v>
      </c>
      <c r="BK35" s="823">
        <v>0</v>
      </c>
      <c r="BL35" s="823">
        <v>0</v>
      </c>
      <c r="BM35" s="823">
        <v>0</v>
      </c>
      <c r="BN35" s="823">
        <v>0</v>
      </c>
      <c r="BO35" s="823">
        <v>0</v>
      </c>
      <c r="BP35" s="823">
        <v>0</v>
      </c>
      <c r="BQ35" s="823">
        <v>0</v>
      </c>
      <c r="BR35" s="823">
        <v>0</v>
      </c>
      <c r="BS35" s="823">
        <v>0</v>
      </c>
      <c r="BT35" s="824">
        <v>0</v>
      </c>
      <c r="BU35" s="12"/>
    </row>
    <row r="36" spans="2:73" s="17" customFormat="1" ht="16">
      <c r="B36" s="821" t="s">
        <v>200</v>
      </c>
      <c r="C36" s="821" t="s">
        <v>779</v>
      </c>
      <c r="D36" s="821" t="s">
        <v>5</v>
      </c>
      <c r="E36" s="821" t="s">
        <v>847</v>
      </c>
      <c r="F36" s="821" t="s">
        <v>21</v>
      </c>
      <c r="G36" s="821" t="s">
        <v>778</v>
      </c>
      <c r="H36" s="821">
        <v>2014</v>
      </c>
      <c r="I36" s="630" t="s">
        <v>558</v>
      </c>
      <c r="J36" s="630" t="s">
        <v>573</v>
      </c>
      <c r="K36" s="50"/>
      <c r="L36" s="822">
        <v>0</v>
      </c>
      <c r="M36" s="823">
        <v>0</v>
      </c>
      <c r="N36" s="823">
        <v>0</v>
      </c>
      <c r="O36" s="823">
        <v>58.123419290000001</v>
      </c>
      <c r="P36" s="823">
        <v>50.73543686</v>
      </c>
      <c r="Q36" s="823">
        <v>46.885229500000001</v>
      </c>
      <c r="R36" s="823">
        <v>46.885229500000001</v>
      </c>
      <c r="S36" s="823">
        <v>46.885229500000001</v>
      </c>
      <c r="T36" s="823">
        <v>46.885229500000001</v>
      </c>
      <c r="U36" s="823">
        <v>46.885229500000001</v>
      </c>
      <c r="V36" s="823">
        <v>46.85016401</v>
      </c>
      <c r="W36" s="823">
        <v>46.85016401</v>
      </c>
      <c r="X36" s="823">
        <v>43.737885300000002</v>
      </c>
      <c r="Y36" s="823">
        <v>39.804161639999997</v>
      </c>
      <c r="Z36" s="823">
        <v>33.717794990000002</v>
      </c>
      <c r="AA36" s="823">
        <v>33.717794990000002</v>
      </c>
      <c r="AB36" s="823">
        <v>33.55554566</v>
      </c>
      <c r="AC36" s="823">
        <v>33.55554566</v>
      </c>
      <c r="AD36" s="823">
        <v>33.487006139999998</v>
      </c>
      <c r="AE36" s="823">
        <v>27.222735950000001</v>
      </c>
      <c r="AF36" s="823">
        <v>27.222735950000001</v>
      </c>
      <c r="AG36" s="823">
        <v>27.222735950000001</v>
      </c>
      <c r="AH36" s="823">
        <v>27.222735950000001</v>
      </c>
      <c r="AI36" s="823">
        <v>0</v>
      </c>
      <c r="AJ36" s="823">
        <v>0</v>
      </c>
      <c r="AK36" s="823">
        <v>0</v>
      </c>
      <c r="AL36" s="823">
        <v>0</v>
      </c>
      <c r="AM36" s="823">
        <v>0</v>
      </c>
      <c r="AN36" s="823">
        <v>0</v>
      </c>
      <c r="AO36" s="824">
        <v>0</v>
      </c>
      <c r="AP36" s="50"/>
      <c r="AQ36" s="822">
        <v>0</v>
      </c>
      <c r="AR36" s="823">
        <v>0</v>
      </c>
      <c r="AS36" s="823">
        <v>0</v>
      </c>
      <c r="AT36" s="823">
        <v>888.12220109999998</v>
      </c>
      <c r="AU36" s="823">
        <v>770.43662789999996</v>
      </c>
      <c r="AV36" s="823">
        <v>709.10542339999995</v>
      </c>
      <c r="AW36" s="823">
        <v>709.10542339999995</v>
      </c>
      <c r="AX36" s="823">
        <v>709.10542339999995</v>
      </c>
      <c r="AY36" s="823">
        <v>709.10542339999995</v>
      </c>
      <c r="AZ36" s="823">
        <v>709.10542339999995</v>
      </c>
      <c r="BA36" s="823">
        <v>708.79824970000004</v>
      </c>
      <c r="BB36" s="823">
        <v>708.79824970000004</v>
      </c>
      <c r="BC36" s="823">
        <v>659.22175070000003</v>
      </c>
      <c r="BD36" s="823">
        <v>640.88907940000001</v>
      </c>
      <c r="BE36" s="823">
        <v>541.94116389999999</v>
      </c>
      <c r="BF36" s="823">
        <v>541.94116389999999</v>
      </c>
      <c r="BG36" s="823">
        <v>534.18061309999996</v>
      </c>
      <c r="BH36" s="823">
        <v>534.18061309999996</v>
      </c>
      <c r="BI36" s="823">
        <v>533.4254044999999</v>
      </c>
      <c r="BJ36" s="823">
        <v>433.6398087</v>
      </c>
      <c r="BK36" s="823">
        <v>433.6398087</v>
      </c>
      <c r="BL36" s="823">
        <v>433.6398087</v>
      </c>
      <c r="BM36" s="823">
        <v>433.6398087</v>
      </c>
      <c r="BN36" s="823">
        <v>0</v>
      </c>
      <c r="BO36" s="823">
        <v>0</v>
      </c>
      <c r="BP36" s="823">
        <v>0</v>
      </c>
      <c r="BQ36" s="823">
        <v>0</v>
      </c>
      <c r="BR36" s="823">
        <v>0</v>
      </c>
      <c r="BS36" s="823">
        <v>0</v>
      </c>
      <c r="BT36" s="824">
        <v>0</v>
      </c>
      <c r="BU36" s="12"/>
    </row>
    <row r="37" spans="2:73" s="17" customFormat="1" ht="16">
      <c r="B37" s="821" t="s">
        <v>200</v>
      </c>
      <c r="C37" s="821" t="s">
        <v>779</v>
      </c>
      <c r="D37" s="821" t="s">
        <v>4</v>
      </c>
      <c r="E37" s="821" t="s">
        <v>847</v>
      </c>
      <c r="F37" s="821" t="s">
        <v>21</v>
      </c>
      <c r="G37" s="821" t="s">
        <v>778</v>
      </c>
      <c r="H37" s="821">
        <v>2014</v>
      </c>
      <c r="I37" s="630" t="s">
        <v>558</v>
      </c>
      <c r="J37" s="630" t="s">
        <v>573</v>
      </c>
      <c r="K37" s="50"/>
      <c r="L37" s="822">
        <v>0</v>
      </c>
      <c r="M37" s="823">
        <v>0</v>
      </c>
      <c r="N37" s="823">
        <v>0</v>
      </c>
      <c r="O37" s="823">
        <v>15.222590220000001</v>
      </c>
      <c r="P37" s="823">
        <v>14.34329213</v>
      </c>
      <c r="Q37" s="823">
        <v>13.918612980000001</v>
      </c>
      <c r="R37" s="823">
        <v>13.918612980000001</v>
      </c>
      <c r="S37" s="823">
        <v>13.918612980000001</v>
      </c>
      <c r="T37" s="823">
        <v>13.918612980000001</v>
      </c>
      <c r="U37" s="823">
        <v>13.918612980000001</v>
      </c>
      <c r="V37" s="823">
        <v>13.87806851</v>
      </c>
      <c r="W37" s="823">
        <v>13.87806851</v>
      </c>
      <c r="X37" s="823">
        <v>12.22522959</v>
      </c>
      <c r="Y37" s="823">
        <v>8.9082928460000002</v>
      </c>
      <c r="Z37" s="823">
        <v>8.9080732949999994</v>
      </c>
      <c r="AA37" s="823">
        <v>8.9080732949999994</v>
      </c>
      <c r="AB37" s="823">
        <v>8.8904645240000004</v>
      </c>
      <c r="AC37" s="823">
        <v>8.8904645240000004</v>
      </c>
      <c r="AD37" s="823">
        <v>8.8751233139999997</v>
      </c>
      <c r="AE37" s="823">
        <v>3.9993864619999995</v>
      </c>
      <c r="AF37" s="823">
        <v>3.9993864619999995</v>
      </c>
      <c r="AG37" s="823">
        <v>3.9993864619999995</v>
      </c>
      <c r="AH37" s="823">
        <v>3.9993864619999995</v>
      </c>
      <c r="AI37" s="823">
        <v>0</v>
      </c>
      <c r="AJ37" s="823">
        <v>0</v>
      </c>
      <c r="AK37" s="823">
        <v>0</v>
      </c>
      <c r="AL37" s="823">
        <v>0</v>
      </c>
      <c r="AM37" s="823">
        <v>0</v>
      </c>
      <c r="AN37" s="823">
        <v>0</v>
      </c>
      <c r="AO37" s="824">
        <v>0</v>
      </c>
      <c r="AP37" s="50"/>
      <c r="AQ37" s="822">
        <v>0</v>
      </c>
      <c r="AR37" s="823">
        <v>0</v>
      </c>
      <c r="AS37" s="823">
        <v>0</v>
      </c>
      <c r="AT37" s="823">
        <v>203.4689194</v>
      </c>
      <c r="AU37" s="823">
        <v>189.4622943</v>
      </c>
      <c r="AV37" s="823">
        <v>182.69744209999999</v>
      </c>
      <c r="AW37" s="823">
        <v>182.69744209999999</v>
      </c>
      <c r="AX37" s="823">
        <v>182.69744209999999</v>
      </c>
      <c r="AY37" s="823">
        <v>182.69744209999999</v>
      </c>
      <c r="AZ37" s="823">
        <v>182.69744209999999</v>
      </c>
      <c r="BA37" s="823">
        <v>182.34227249999998</v>
      </c>
      <c r="BB37" s="823">
        <v>182.34227249999998</v>
      </c>
      <c r="BC37" s="823">
        <v>156.01366419999999</v>
      </c>
      <c r="BD37" s="823">
        <v>144.2058466</v>
      </c>
      <c r="BE37" s="823">
        <v>142.39649679999999</v>
      </c>
      <c r="BF37" s="823">
        <v>142.39649679999999</v>
      </c>
      <c r="BG37" s="823">
        <v>141.5437622</v>
      </c>
      <c r="BH37" s="823">
        <v>141.5437622</v>
      </c>
      <c r="BI37" s="823">
        <v>141.3747238</v>
      </c>
      <c r="BJ37" s="823">
        <v>63.707526799999997</v>
      </c>
      <c r="BK37" s="823">
        <v>63.707526799999997</v>
      </c>
      <c r="BL37" s="823">
        <v>63.707526799999997</v>
      </c>
      <c r="BM37" s="823">
        <v>63.707526799999997</v>
      </c>
      <c r="BN37" s="823">
        <v>0</v>
      </c>
      <c r="BO37" s="823">
        <v>0</v>
      </c>
      <c r="BP37" s="823">
        <v>0</v>
      </c>
      <c r="BQ37" s="823">
        <v>0</v>
      </c>
      <c r="BR37" s="823">
        <v>0</v>
      </c>
      <c r="BS37" s="823">
        <v>0</v>
      </c>
      <c r="BT37" s="824">
        <v>0</v>
      </c>
      <c r="BU37" s="12"/>
    </row>
    <row r="38" spans="2:73" s="17" customFormat="1" ht="16">
      <c r="B38" s="821" t="s">
        <v>200</v>
      </c>
      <c r="C38" s="821" t="s">
        <v>779</v>
      </c>
      <c r="D38" s="821" t="s">
        <v>3</v>
      </c>
      <c r="E38" s="821" t="s">
        <v>847</v>
      </c>
      <c r="F38" s="821" t="s">
        <v>21</v>
      </c>
      <c r="G38" s="821" t="s">
        <v>778</v>
      </c>
      <c r="H38" s="821">
        <v>2014</v>
      </c>
      <c r="I38" s="630" t="s">
        <v>558</v>
      </c>
      <c r="J38" s="630" t="s">
        <v>573</v>
      </c>
      <c r="K38" s="50"/>
      <c r="L38" s="822">
        <v>0</v>
      </c>
      <c r="M38" s="823">
        <v>0</v>
      </c>
      <c r="N38" s="823">
        <v>0</v>
      </c>
      <c r="O38" s="823">
        <v>188.11410925399994</v>
      </c>
      <c r="P38" s="823">
        <v>188.11410925399994</v>
      </c>
      <c r="Q38" s="823">
        <v>188.11410925399994</v>
      </c>
      <c r="R38" s="823">
        <v>188.11410925399994</v>
      </c>
      <c r="S38" s="823">
        <v>188.11410925399994</v>
      </c>
      <c r="T38" s="823">
        <v>188.11410925399994</v>
      </c>
      <c r="U38" s="823">
        <v>188.11410925399994</v>
      </c>
      <c r="V38" s="823">
        <v>188.11410925399994</v>
      </c>
      <c r="W38" s="823">
        <v>188.11410925399994</v>
      </c>
      <c r="X38" s="823">
        <v>188.11410925399994</v>
      </c>
      <c r="Y38" s="823">
        <v>188.11410925399994</v>
      </c>
      <c r="Z38" s="823">
        <v>188.11410925399994</v>
      </c>
      <c r="AA38" s="823">
        <v>188.11410925399994</v>
      </c>
      <c r="AB38" s="823">
        <v>188.11410925399994</v>
      </c>
      <c r="AC38" s="823">
        <v>188.11410925399994</v>
      </c>
      <c r="AD38" s="823">
        <v>188.11410925399994</v>
      </c>
      <c r="AE38" s="823">
        <v>188.11410925399994</v>
      </c>
      <c r="AF38" s="823">
        <v>188.11410925399994</v>
      </c>
      <c r="AG38" s="823">
        <v>166.26473811199997</v>
      </c>
      <c r="AH38" s="823">
        <v>0</v>
      </c>
      <c r="AI38" s="823">
        <v>0</v>
      </c>
      <c r="AJ38" s="823">
        <v>0</v>
      </c>
      <c r="AK38" s="823">
        <v>0</v>
      </c>
      <c r="AL38" s="823">
        <v>0</v>
      </c>
      <c r="AM38" s="823">
        <v>0</v>
      </c>
      <c r="AN38" s="823">
        <v>0</v>
      </c>
      <c r="AO38" s="824">
        <v>0</v>
      </c>
      <c r="AP38" s="50"/>
      <c r="AQ38" s="822">
        <v>0</v>
      </c>
      <c r="AR38" s="823">
        <v>0</v>
      </c>
      <c r="AS38" s="823">
        <v>0</v>
      </c>
      <c r="AT38" s="823">
        <v>344.59272100336989</v>
      </c>
      <c r="AU38" s="823">
        <v>344.59272100336989</v>
      </c>
      <c r="AV38" s="823">
        <v>344.59272100336989</v>
      </c>
      <c r="AW38" s="823">
        <v>344.59272100336989</v>
      </c>
      <c r="AX38" s="823">
        <v>344.59272100336989</v>
      </c>
      <c r="AY38" s="823">
        <v>344.59272100336989</v>
      </c>
      <c r="AZ38" s="823">
        <v>344.59272100336989</v>
      </c>
      <c r="BA38" s="823">
        <v>344.59272100336989</v>
      </c>
      <c r="BB38" s="823">
        <v>344.59272100336989</v>
      </c>
      <c r="BC38" s="823">
        <v>344.59272100336989</v>
      </c>
      <c r="BD38" s="823">
        <v>344.59272100336989</v>
      </c>
      <c r="BE38" s="823">
        <v>344.59272100336989</v>
      </c>
      <c r="BF38" s="823">
        <v>344.59272100336989</v>
      </c>
      <c r="BG38" s="823">
        <v>344.59272100336989</v>
      </c>
      <c r="BH38" s="823">
        <v>344.59272100336989</v>
      </c>
      <c r="BI38" s="823">
        <v>344.59272100336989</v>
      </c>
      <c r="BJ38" s="823">
        <v>344.59272100336989</v>
      </c>
      <c r="BK38" s="823">
        <v>344.59272100336989</v>
      </c>
      <c r="BL38" s="823">
        <v>325.05382427999996</v>
      </c>
      <c r="BM38" s="823">
        <v>0</v>
      </c>
      <c r="BN38" s="823">
        <v>0</v>
      </c>
      <c r="BO38" s="823">
        <v>0</v>
      </c>
      <c r="BP38" s="823">
        <v>0</v>
      </c>
      <c r="BQ38" s="823">
        <v>0</v>
      </c>
      <c r="BR38" s="823">
        <v>0</v>
      </c>
      <c r="BS38" s="823">
        <v>0</v>
      </c>
      <c r="BT38" s="824">
        <v>0</v>
      </c>
      <c r="BU38" s="12"/>
    </row>
    <row r="39" spans="2:73" s="17" customFormat="1" ht="16">
      <c r="B39" s="821" t="s">
        <v>200</v>
      </c>
      <c r="C39" s="821" t="s">
        <v>779</v>
      </c>
      <c r="D39" s="821" t="s">
        <v>34</v>
      </c>
      <c r="E39" s="821" t="s">
        <v>847</v>
      </c>
      <c r="F39" s="821" t="s">
        <v>21</v>
      </c>
      <c r="G39" s="821" t="s">
        <v>777</v>
      </c>
      <c r="H39" s="821">
        <v>2014</v>
      </c>
      <c r="I39" s="630" t="s">
        <v>558</v>
      </c>
      <c r="J39" s="630" t="s">
        <v>573</v>
      </c>
      <c r="K39" s="50"/>
      <c r="L39" s="822">
        <v>0</v>
      </c>
      <c r="M39" s="823">
        <v>0</v>
      </c>
      <c r="N39" s="823">
        <v>0</v>
      </c>
      <c r="O39" s="823">
        <v>0.73072020000000004</v>
      </c>
      <c r="P39" s="823">
        <v>0</v>
      </c>
      <c r="Q39" s="823">
        <v>0</v>
      </c>
      <c r="R39" s="823">
        <v>0</v>
      </c>
      <c r="S39" s="823">
        <v>0</v>
      </c>
      <c r="T39" s="823">
        <v>0</v>
      </c>
      <c r="U39" s="823">
        <v>0</v>
      </c>
      <c r="V39" s="823">
        <v>0</v>
      </c>
      <c r="W39" s="823">
        <v>0</v>
      </c>
      <c r="X39" s="823">
        <v>0</v>
      </c>
      <c r="Y39" s="823">
        <v>0</v>
      </c>
      <c r="Z39" s="823">
        <v>0</v>
      </c>
      <c r="AA39" s="823">
        <v>0</v>
      </c>
      <c r="AB39" s="823">
        <v>0</v>
      </c>
      <c r="AC39" s="823">
        <v>0</v>
      </c>
      <c r="AD39" s="823">
        <v>0</v>
      </c>
      <c r="AE39" s="823">
        <v>0</v>
      </c>
      <c r="AF39" s="823">
        <v>0</v>
      </c>
      <c r="AG39" s="823">
        <v>0</v>
      </c>
      <c r="AH39" s="823">
        <v>0</v>
      </c>
      <c r="AI39" s="823">
        <v>0</v>
      </c>
      <c r="AJ39" s="823">
        <v>0</v>
      </c>
      <c r="AK39" s="823">
        <v>0</v>
      </c>
      <c r="AL39" s="823">
        <v>0</v>
      </c>
      <c r="AM39" s="823">
        <v>0</v>
      </c>
      <c r="AN39" s="823">
        <v>0</v>
      </c>
      <c r="AO39" s="824">
        <v>0</v>
      </c>
      <c r="AP39" s="50"/>
      <c r="AQ39" s="822">
        <v>0</v>
      </c>
      <c r="AR39" s="823">
        <v>0</v>
      </c>
      <c r="AS39" s="823">
        <v>0</v>
      </c>
      <c r="AT39" s="823">
        <v>0</v>
      </c>
      <c r="AU39" s="823">
        <v>0</v>
      </c>
      <c r="AV39" s="823">
        <v>0</v>
      </c>
      <c r="AW39" s="823">
        <v>0</v>
      </c>
      <c r="AX39" s="823">
        <v>0</v>
      </c>
      <c r="AY39" s="823">
        <v>0</v>
      </c>
      <c r="AZ39" s="823">
        <v>0</v>
      </c>
      <c r="BA39" s="823">
        <v>0</v>
      </c>
      <c r="BB39" s="823">
        <v>0</v>
      </c>
      <c r="BC39" s="823">
        <v>0</v>
      </c>
      <c r="BD39" s="823">
        <v>0</v>
      </c>
      <c r="BE39" s="823">
        <v>0</v>
      </c>
      <c r="BF39" s="823">
        <v>0</v>
      </c>
      <c r="BG39" s="823">
        <v>0</v>
      </c>
      <c r="BH39" s="823">
        <v>0</v>
      </c>
      <c r="BI39" s="823">
        <v>0</v>
      </c>
      <c r="BJ39" s="823">
        <v>0</v>
      </c>
      <c r="BK39" s="823">
        <v>0</v>
      </c>
      <c r="BL39" s="823">
        <v>0</v>
      </c>
      <c r="BM39" s="823">
        <v>0</v>
      </c>
      <c r="BN39" s="823">
        <v>0</v>
      </c>
      <c r="BO39" s="823">
        <v>0</v>
      </c>
      <c r="BP39" s="823">
        <v>0</v>
      </c>
      <c r="BQ39" s="823">
        <v>0</v>
      </c>
      <c r="BR39" s="823">
        <v>0</v>
      </c>
      <c r="BS39" s="823">
        <v>0</v>
      </c>
      <c r="BT39" s="824">
        <v>0</v>
      </c>
      <c r="BU39" s="12"/>
    </row>
    <row r="40" spans="2:73" s="17" customFormat="1" ht="16">
      <c r="B40" s="821" t="s">
        <v>200</v>
      </c>
      <c r="C40" s="821" t="s">
        <v>779</v>
      </c>
      <c r="D40" s="821" t="s">
        <v>34</v>
      </c>
      <c r="E40" s="821" t="s">
        <v>847</v>
      </c>
      <c r="F40" s="821" t="s">
        <v>21</v>
      </c>
      <c r="G40" s="821" t="s">
        <v>777</v>
      </c>
      <c r="H40" s="821">
        <v>2014</v>
      </c>
      <c r="I40" s="630" t="s">
        <v>558</v>
      </c>
      <c r="J40" s="630" t="s">
        <v>573</v>
      </c>
      <c r="K40" s="50"/>
      <c r="L40" s="822">
        <v>0</v>
      </c>
      <c r="M40" s="823">
        <v>0</v>
      </c>
      <c r="N40" s="823">
        <v>0</v>
      </c>
      <c r="O40" s="823">
        <v>8.6605760000000007</v>
      </c>
      <c r="P40" s="823">
        <v>0</v>
      </c>
      <c r="Q40" s="823">
        <v>0</v>
      </c>
      <c r="R40" s="823">
        <v>0</v>
      </c>
      <c r="S40" s="823">
        <v>0</v>
      </c>
      <c r="T40" s="823">
        <v>0</v>
      </c>
      <c r="U40" s="823">
        <v>0</v>
      </c>
      <c r="V40" s="823">
        <v>0</v>
      </c>
      <c r="W40" s="823">
        <v>0</v>
      </c>
      <c r="X40" s="823">
        <v>0</v>
      </c>
      <c r="Y40" s="823">
        <v>0</v>
      </c>
      <c r="Z40" s="823">
        <v>0</v>
      </c>
      <c r="AA40" s="823">
        <v>0</v>
      </c>
      <c r="AB40" s="823">
        <v>0</v>
      </c>
      <c r="AC40" s="823">
        <v>0</v>
      </c>
      <c r="AD40" s="823">
        <v>0</v>
      </c>
      <c r="AE40" s="823">
        <v>0</v>
      </c>
      <c r="AF40" s="823">
        <v>0</v>
      </c>
      <c r="AG40" s="823">
        <v>0</v>
      </c>
      <c r="AH40" s="823">
        <v>0</v>
      </c>
      <c r="AI40" s="823">
        <v>0</v>
      </c>
      <c r="AJ40" s="823">
        <v>0</v>
      </c>
      <c r="AK40" s="823">
        <v>0</v>
      </c>
      <c r="AL40" s="823">
        <v>0</v>
      </c>
      <c r="AM40" s="823">
        <v>0</v>
      </c>
      <c r="AN40" s="823">
        <v>0</v>
      </c>
      <c r="AO40" s="824">
        <v>0</v>
      </c>
      <c r="AP40" s="50"/>
      <c r="AQ40" s="822">
        <v>0</v>
      </c>
      <c r="AR40" s="823">
        <v>0</v>
      </c>
      <c r="AS40" s="823">
        <v>0</v>
      </c>
      <c r="AT40" s="823">
        <v>0</v>
      </c>
      <c r="AU40" s="823">
        <v>0</v>
      </c>
      <c r="AV40" s="823">
        <v>0</v>
      </c>
      <c r="AW40" s="823">
        <v>0</v>
      </c>
      <c r="AX40" s="823">
        <v>0</v>
      </c>
      <c r="AY40" s="823">
        <v>0</v>
      </c>
      <c r="AZ40" s="823">
        <v>0</v>
      </c>
      <c r="BA40" s="823">
        <v>0</v>
      </c>
      <c r="BB40" s="823">
        <v>0</v>
      </c>
      <c r="BC40" s="823">
        <v>0</v>
      </c>
      <c r="BD40" s="823">
        <v>0</v>
      </c>
      <c r="BE40" s="823">
        <v>0</v>
      </c>
      <c r="BF40" s="823">
        <v>0</v>
      </c>
      <c r="BG40" s="823">
        <v>0</v>
      </c>
      <c r="BH40" s="823">
        <v>0</v>
      </c>
      <c r="BI40" s="823">
        <v>0</v>
      </c>
      <c r="BJ40" s="823">
        <v>0</v>
      </c>
      <c r="BK40" s="823">
        <v>0</v>
      </c>
      <c r="BL40" s="823">
        <v>0</v>
      </c>
      <c r="BM40" s="823">
        <v>0</v>
      </c>
      <c r="BN40" s="823">
        <v>0</v>
      </c>
      <c r="BO40" s="823">
        <v>0</v>
      </c>
      <c r="BP40" s="823">
        <v>0</v>
      </c>
      <c r="BQ40" s="823">
        <v>0</v>
      </c>
      <c r="BR40" s="823">
        <v>0</v>
      </c>
      <c r="BS40" s="823">
        <v>0</v>
      </c>
      <c r="BT40" s="824">
        <v>0</v>
      </c>
      <c r="BU40" s="12"/>
    </row>
    <row r="41" spans="2:73" s="17" customFormat="1" ht="16">
      <c r="B41" s="821" t="s">
        <v>200</v>
      </c>
      <c r="C41" s="821" t="s">
        <v>779</v>
      </c>
      <c r="D41" s="821" t="s">
        <v>34</v>
      </c>
      <c r="E41" s="821" t="s">
        <v>847</v>
      </c>
      <c r="F41" s="821" t="s">
        <v>21</v>
      </c>
      <c r="G41" s="821" t="s">
        <v>777</v>
      </c>
      <c r="H41" s="821">
        <v>2014</v>
      </c>
      <c r="I41" s="630" t="s">
        <v>558</v>
      </c>
      <c r="J41" s="630" t="s">
        <v>573</v>
      </c>
      <c r="K41" s="50"/>
      <c r="L41" s="822">
        <v>0</v>
      </c>
      <c r="M41" s="823">
        <v>0</v>
      </c>
      <c r="N41" s="823">
        <v>0</v>
      </c>
      <c r="O41" s="823">
        <v>109.21693999999999</v>
      </c>
      <c r="P41" s="823">
        <v>0</v>
      </c>
      <c r="Q41" s="823">
        <v>0</v>
      </c>
      <c r="R41" s="823">
        <v>0</v>
      </c>
      <c r="S41" s="823">
        <v>0</v>
      </c>
      <c r="T41" s="823">
        <v>0</v>
      </c>
      <c r="U41" s="823">
        <v>0</v>
      </c>
      <c r="V41" s="823">
        <v>0</v>
      </c>
      <c r="W41" s="823">
        <v>0</v>
      </c>
      <c r="X41" s="823">
        <v>0</v>
      </c>
      <c r="Y41" s="823">
        <v>0</v>
      </c>
      <c r="Z41" s="823">
        <v>0</v>
      </c>
      <c r="AA41" s="823">
        <v>0</v>
      </c>
      <c r="AB41" s="823">
        <v>0</v>
      </c>
      <c r="AC41" s="823">
        <v>0</v>
      </c>
      <c r="AD41" s="823">
        <v>0</v>
      </c>
      <c r="AE41" s="823">
        <v>0</v>
      </c>
      <c r="AF41" s="823">
        <v>0</v>
      </c>
      <c r="AG41" s="823">
        <v>0</v>
      </c>
      <c r="AH41" s="823">
        <v>0</v>
      </c>
      <c r="AI41" s="823">
        <v>0</v>
      </c>
      <c r="AJ41" s="823">
        <v>0</v>
      </c>
      <c r="AK41" s="823">
        <v>0</v>
      </c>
      <c r="AL41" s="823">
        <v>0</v>
      </c>
      <c r="AM41" s="823">
        <v>0</v>
      </c>
      <c r="AN41" s="823">
        <v>0</v>
      </c>
      <c r="AO41" s="824">
        <v>0</v>
      </c>
      <c r="AP41" s="50"/>
      <c r="AQ41" s="822">
        <v>0</v>
      </c>
      <c r="AR41" s="823">
        <v>0</v>
      </c>
      <c r="AS41" s="823">
        <v>0</v>
      </c>
      <c r="AT41" s="823">
        <v>0</v>
      </c>
      <c r="AU41" s="823">
        <v>0</v>
      </c>
      <c r="AV41" s="823">
        <v>0</v>
      </c>
      <c r="AW41" s="823">
        <v>0</v>
      </c>
      <c r="AX41" s="823">
        <v>0</v>
      </c>
      <c r="AY41" s="823">
        <v>0</v>
      </c>
      <c r="AZ41" s="823">
        <v>0</v>
      </c>
      <c r="BA41" s="823">
        <v>0</v>
      </c>
      <c r="BB41" s="823">
        <v>0</v>
      </c>
      <c r="BC41" s="823">
        <v>0</v>
      </c>
      <c r="BD41" s="823">
        <v>0</v>
      </c>
      <c r="BE41" s="823">
        <v>0</v>
      </c>
      <c r="BF41" s="823">
        <v>0</v>
      </c>
      <c r="BG41" s="823">
        <v>0</v>
      </c>
      <c r="BH41" s="823">
        <v>0</v>
      </c>
      <c r="BI41" s="823">
        <v>0</v>
      </c>
      <c r="BJ41" s="823">
        <v>0</v>
      </c>
      <c r="BK41" s="823">
        <v>0</v>
      </c>
      <c r="BL41" s="823">
        <v>0</v>
      </c>
      <c r="BM41" s="823">
        <v>0</v>
      </c>
      <c r="BN41" s="823">
        <v>0</v>
      </c>
      <c r="BO41" s="823">
        <v>0</v>
      </c>
      <c r="BP41" s="823">
        <v>0</v>
      </c>
      <c r="BQ41" s="823">
        <v>0</v>
      </c>
      <c r="BR41" s="823">
        <v>0</v>
      </c>
      <c r="BS41" s="823">
        <v>0</v>
      </c>
      <c r="BT41" s="824">
        <v>0</v>
      </c>
      <c r="BU41" s="12"/>
    </row>
    <row r="42" spans="2:73" s="17" customFormat="1" ht="16">
      <c r="B42" s="821" t="s">
        <v>200</v>
      </c>
      <c r="C42" s="821" t="s">
        <v>779</v>
      </c>
      <c r="D42" s="821" t="s">
        <v>34</v>
      </c>
      <c r="E42" s="821" t="s">
        <v>847</v>
      </c>
      <c r="F42" s="821" t="s">
        <v>21</v>
      </c>
      <c r="G42" s="821" t="s">
        <v>777</v>
      </c>
      <c r="H42" s="821">
        <v>2014</v>
      </c>
      <c r="I42" s="630" t="s">
        <v>558</v>
      </c>
      <c r="J42" s="630" t="s">
        <v>573</v>
      </c>
      <c r="K42" s="50"/>
      <c r="L42" s="822">
        <v>0</v>
      </c>
      <c r="M42" s="823">
        <v>0</v>
      </c>
      <c r="N42" s="823">
        <v>0</v>
      </c>
      <c r="O42" s="823">
        <v>125.91543</v>
      </c>
      <c r="P42" s="823">
        <v>0</v>
      </c>
      <c r="Q42" s="823">
        <v>0</v>
      </c>
      <c r="R42" s="823">
        <v>0</v>
      </c>
      <c r="S42" s="823">
        <v>0</v>
      </c>
      <c r="T42" s="823">
        <v>0</v>
      </c>
      <c r="U42" s="823">
        <v>0</v>
      </c>
      <c r="V42" s="823">
        <v>0</v>
      </c>
      <c r="W42" s="823">
        <v>0</v>
      </c>
      <c r="X42" s="823">
        <v>0</v>
      </c>
      <c r="Y42" s="823">
        <v>0</v>
      </c>
      <c r="Z42" s="823">
        <v>0</v>
      </c>
      <c r="AA42" s="823">
        <v>0</v>
      </c>
      <c r="AB42" s="823">
        <v>0</v>
      </c>
      <c r="AC42" s="823">
        <v>0</v>
      </c>
      <c r="AD42" s="823">
        <v>0</v>
      </c>
      <c r="AE42" s="823">
        <v>0</v>
      </c>
      <c r="AF42" s="823">
        <v>0</v>
      </c>
      <c r="AG42" s="823">
        <v>0</v>
      </c>
      <c r="AH42" s="823">
        <v>0</v>
      </c>
      <c r="AI42" s="823">
        <v>0</v>
      </c>
      <c r="AJ42" s="823">
        <v>0</v>
      </c>
      <c r="AK42" s="823">
        <v>0</v>
      </c>
      <c r="AL42" s="823">
        <v>0</v>
      </c>
      <c r="AM42" s="823">
        <v>0</v>
      </c>
      <c r="AN42" s="823">
        <v>0</v>
      </c>
      <c r="AO42" s="824">
        <v>0</v>
      </c>
      <c r="AP42" s="50"/>
      <c r="AQ42" s="822">
        <v>0</v>
      </c>
      <c r="AR42" s="823">
        <v>0</v>
      </c>
      <c r="AS42" s="823">
        <v>0</v>
      </c>
      <c r="AT42" s="823">
        <v>0</v>
      </c>
      <c r="AU42" s="823">
        <v>0</v>
      </c>
      <c r="AV42" s="823">
        <v>0</v>
      </c>
      <c r="AW42" s="823">
        <v>0</v>
      </c>
      <c r="AX42" s="823">
        <v>0</v>
      </c>
      <c r="AY42" s="823">
        <v>0</v>
      </c>
      <c r="AZ42" s="823">
        <v>0</v>
      </c>
      <c r="BA42" s="823">
        <v>0</v>
      </c>
      <c r="BB42" s="823">
        <v>0</v>
      </c>
      <c r="BC42" s="823">
        <v>0</v>
      </c>
      <c r="BD42" s="823">
        <v>0</v>
      </c>
      <c r="BE42" s="823">
        <v>0</v>
      </c>
      <c r="BF42" s="823">
        <v>0</v>
      </c>
      <c r="BG42" s="823">
        <v>0</v>
      </c>
      <c r="BH42" s="823">
        <v>0</v>
      </c>
      <c r="BI42" s="823">
        <v>0</v>
      </c>
      <c r="BJ42" s="823">
        <v>0</v>
      </c>
      <c r="BK42" s="823">
        <v>0</v>
      </c>
      <c r="BL42" s="823">
        <v>0</v>
      </c>
      <c r="BM42" s="823">
        <v>0</v>
      </c>
      <c r="BN42" s="823">
        <v>0</v>
      </c>
      <c r="BO42" s="823">
        <v>0</v>
      </c>
      <c r="BP42" s="823">
        <v>0</v>
      </c>
      <c r="BQ42" s="823">
        <v>0</v>
      </c>
      <c r="BR42" s="823">
        <v>0</v>
      </c>
      <c r="BS42" s="823">
        <v>0</v>
      </c>
      <c r="BT42" s="824">
        <v>0</v>
      </c>
      <c r="BU42" s="12"/>
    </row>
    <row r="43" spans="2:73" s="17" customFormat="1" ht="16">
      <c r="B43" s="821" t="s">
        <v>200</v>
      </c>
      <c r="C43" s="821" t="s">
        <v>779</v>
      </c>
      <c r="D43" s="821" t="s">
        <v>34</v>
      </c>
      <c r="E43" s="821" t="s">
        <v>847</v>
      </c>
      <c r="F43" s="821" t="s">
        <v>21</v>
      </c>
      <c r="G43" s="821" t="s">
        <v>777</v>
      </c>
      <c r="H43" s="821">
        <v>2014</v>
      </c>
      <c r="I43" s="630" t="s">
        <v>558</v>
      </c>
      <c r="J43" s="630" t="s">
        <v>573</v>
      </c>
      <c r="K43" s="50"/>
      <c r="L43" s="822">
        <v>0</v>
      </c>
      <c r="M43" s="823">
        <v>0</v>
      </c>
      <c r="N43" s="823">
        <v>0</v>
      </c>
      <c r="O43" s="823">
        <v>64.452612999999999</v>
      </c>
      <c r="P43" s="823">
        <v>0</v>
      </c>
      <c r="Q43" s="823">
        <v>0</v>
      </c>
      <c r="R43" s="823">
        <v>0</v>
      </c>
      <c r="S43" s="823">
        <v>0</v>
      </c>
      <c r="T43" s="823">
        <v>0</v>
      </c>
      <c r="U43" s="823">
        <v>0</v>
      </c>
      <c r="V43" s="823">
        <v>0</v>
      </c>
      <c r="W43" s="823">
        <v>0</v>
      </c>
      <c r="X43" s="823">
        <v>0</v>
      </c>
      <c r="Y43" s="823">
        <v>0</v>
      </c>
      <c r="Z43" s="823">
        <v>0</v>
      </c>
      <c r="AA43" s="823">
        <v>0</v>
      </c>
      <c r="AB43" s="823">
        <v>0</v>
      </c>
      <c r="AC43" s="823">
        <v>0</v>
      </c>
      <c r="AD43" s="823">
        <v>0</v>
      </c>
      <c r="AE43" s="823">
        <v>0</v>
      </c>
      <c r="AF43" s="823">
        <v>0</v>
      </c>
      <c r="AG43" s="823">
        <v>0</v>
      </c>
      <c r="AH43" s="823">
        <v>0</v>
      </c>
      <c r="AI43" s="823">
        <v>0</v>
      </c>
      <c r="AJ43" s="823">
        <v>0</v>
      </c>
      <c r="AK43" s="823">
        <v>0</v>
      </c>
      <c r="AL43" s="823">
        <v>0</v>
      </c>
      <c r="AM43" s="823">
        <v>0</v>
      </c>
      <c r="AN43" s="823">
        <v>0</v>
      </c>
      <c r="AO43" s="824">
        <v>0</v>
      </c>
      <c r="AP43" s="50"/>
      <c r="AQ43" s="822">
        <v>0</v>
      </c>
      <c r="AR43" s="823">
        <v>0</v>
      </c>
      <c r="AS43" s="823">
        <v>0</v>
      </c>
      <c r="AT43" s="823">
        <v>0</v>
      </c>
      <c r="AU43" s="823">
        <v>0</v>
      </c>
      <c r="AV43" s="823">
        <v>0</v>
      </c>
      <c r="AW43" s="823">
        <v>0</v>
      </c>
      <c r="AX43" s="823">
        <v>0</v>
      </c>
      <c r="AY43" s="823">
        <v>0</v>
      </c>
      <c r="AZ43" s="823">
        <v>0</v>
      </c>
      <c r="BA43" s="823">
        <v>0</v>
      </c>
      <c r="BB43" s="823">
        <v>0</v>
      </c>
      <c r="BC43" s="823">
        <v>0</v>
      </c>
      <c r="BD43" s="823">
        <v>0</v>
      </c>
      <c r="BE43" s="823">
        <v>0</v>
      </c>
      <c r="BF43" s="823">
        <v>0</v>
      </c>
      <c r="BG43" s="823">
        <v>0</v>
      </c>
      <c r="BH43" s="823">
        <v>0</v>
      </c>
      <c r="BI43" s="823">
        <v>0</v>
      </c>
      <c r="BJ43" s="823">
        <v>0</v>
      </c>
      <c r="BK43" s="823">
        <v>0</v>
      </c>
      <c r="BL43" s="823">
        <v>0</v>
      </c>
      <c r="BM43" s="823">
        <v>0</v>
      </c>
      <c r="BN43" s="823">
        <v>0</v>
      </c>
      <c r="BO43" s="823">
        <v>0</v>
      </c>
      <c r="BP43" s="823">
        <v>0</v>
      </c>
      <c r="BQ43" s="823">
        <v>0</v>
      </c>
      <c r="BR43" s="823">
        <v>0</v>
      </c>
      <c r="BS43" s="823">
        <v>0</v>
      </c>
      <c r="BT43" s="824">
        <v>0</v>
      </c>
      <c r="BU43" s="12"/>
    </row>
    <row r="44" spans="2:73" s="17" customFormat="1" ht="16">
      <c r="B44" s="821" t="s">
        <v>200</v>
      </c>
      <c r="C44" s="821" t="s">
        <v>779</v>
      </c>
      <c r="D44" s="821" t="s">
        <v>34</v>
      </c>
      <c r="E44" s="821" t="s">
        <v>847</v>
      </c>
      <c r="F44" s="821" t="s">
        <v>21</v>
      </c>
      <c r="G44" s="821" t="s">
        <v>777</v>
      </c>
      <c r="H44" s="821">
        <v>2014</v>
      </c>
      <c r="I44" s="630" t="s">
        <v>558</v>
      </c>
      <c r="J44" s="630" t="s">
        <v>573</v>
      </c>
      <c r="K44" s="50"/>
      <c r="L44" s="822">
        <v>0</v>
      </c>
      <c r="M44" s="823">
        <v>0</v>
      </c>
      <c r="N44" s="823">
        <v>0</v>
      </c>
      <c r="O44" s="823">
        <v>28.518671099999999</v>
      </c>
      <c r="P44" s="823">
        <v>0</v>
      </c>
      <c r="Q44" s="823">
        <v>0</v>
      </c>
      <c r="R44" s="823">
        <v>0</v>
      </c>
      <c r="S44" s="823">
        <v>0</v>
      </c>
      <c r="T44" s="823">
        <v>0</v>
      </c>
      <c r="U44" s="823">
        <v>0</v>
      </c>
      <c r="V44" s="823">
        <v>0</v>
      </c>
      <c r="W44" s="823">
        <v>0</v>
      </c>
      <c r="X44" s="823">
        <v>0</v>
      </c>
      <c r="Y44" s="823">
        <v>0</v>
      </c>
      <c r="Z44" s="823">
        <v>0</v>
      </c>
      <c r="AA44" s="823">
        <v>0</v>
      </c>
      <c r="AB44" s="823">
        <v>0</v>
      </c>
      <c r="AC44" s="823">
        <v>0</v>
      </c>
      <c r="AD44" s="823">
        <v>0</v>
      </c>
      <c r="AE44" s="823">
        <v>0</v>
      </c>
      <c r="AF44" s="823">
        <v>0</v>
      </c>
      <c r="AG44" s="823">
        <v>0</v>
      </c>
      <c r="AH44" s="823">
        <v>0</v>
      </c>
      <c r="AI44" s="823">
        <v>0</v>
      </c>
      <c r="AJ44" s="823">
        <v>0</v>
      </c>
      <c r="AK44" s="823">
        <v>0</v>
      </c>
      <c r="AL44" s="823">
        <v>0</v>
      </c>
      <c r="AM44" s="823">
        <v>0</v>
      </c>
      <c r="AN44" s="823">
        <v>0</v>
      </c>
      <c r="AO44" s="824">
        <v>0</v>
      </c>
      <c r="AP44" s="50"/>
      <c r="AQ44" s="822">
        <v>0</v>
      </c>
      <c r="AR44" s="823">
        <v>0</v>
      </c>
      <c r="AS44" s="823">
        <v>0</v>
      </c>
      <c r="AT44" s="823">
        <v>0</v>
      </c>
      <c r="AU44" s="823">
        <v>0</v>
      </c>
      <c r="AV44" s="823">
        <v>0</v>
      </c>
      <c r="AW44" s="823">
        <v>0</v>
      </c>
      <c r="AX44" s="823">
        <v>0</v>
      </c>
      <c r="AY44" s="823">
        <v>0</v>
      </c>
      <c r="AZ44" s="823">
        <v>0</v>
      </c>
      <c r="BA44" s="823">
        <v>0</v>
      </c>
      <c r="BB44" s="823">
        <v>0</v>
      </c>
      <c r="BC44" s="823">
        <v>0</v>
      </c>
      <c r="BD44" s="823">
        <v>0</v>
      </c>
      <c r="BE44" s="823">
        <v>0</v>
      </c>
      <c r="BF44" s="823">
        <v>0</v>
      </c>
      <c r="BG44" s="823">
        <v>0</v>
      </c>
      <c r="BH44" s="823">
        <v>0</v>
      </c>
      <c r="BI44" s="823">
        <v>0</v>
      </c>
      <c r="BJ44" s="823">
        <v>0</v>
      </c>
      <c r="BK44" s="823">
        <v>0</v>
      </c>
      <c r="BL44" s="823">
        <v>0</v>
      </c>
      <c r="BM44" s="823">
        <v>0</v>
      </c>
      <c r="BN44" s="823">
        <v>0</v>
      </c>
      <c r="BO44" s="823">
        <v>0</v>
      </c>
      <c r="BP44" s="823">
        <v>0</v>
      </c>
      <c r="BQ44" s="823">
        <v>0</v>
      </c>
      <c r="BR44" s="823">
        <v>0</v>
      </c>
      <c r="BS44" s="823">
        <v>0</v>
      </c>
      <c r="BT44" s="824">
        <v>0</v>
      </c>
      <c r="BU44" s="12"/>
    </row>
    <row r="45" spans="2:73" s="17" customFormat="1" ht="16">
      <c r="B45" s="821" t="s">
        <v>200</v>
      </c>
      <c r="C45" s="821" t="s">
        <v>779</v>
      </c>
      <c r="D45" s="821" t="s">
        <v>34</v>
      </c>
      <c r="E45" s="821" t="s">
        <v>847</v>
      </c>
      <c r="F45" s="821" t="s">
        <v>21</v>
      </c>
      <c r="G45" s="821" t="s">
        <v>777</v>
      </c>
      <c r="H45" s="821">
        <v>2014</v>
      </c>
      <c r="I45" s="630" t="s">
        <v>558</v>
      </c>
      <c r="J45" s="630" t="s">
        <v>573</v>
      </c>
      <c r="K45" s="50"/>
      <c r="L45" s="822">
        <v>0</v>
      </c>
      <c r="M45" s="823">
        <v>0</v>
      </c>
      <c r="N45" s="823">
        <v>0</v>
      </c>
      <c r="O45" s="823">
        <v>82.549670100000014</v>
      </c>
      <c r="P45" s="823">
        <v>0</v>
      </c>
      <c r="Q45" s="823">
        <v>0</v>
      </c>
      <c r="R45" s="823">
        <v>0</v>
      </c>
      <c r="S45" s="823">
        <v>0</v>
      </c>
      <c r="T45" s="823">
        <v>0</v>
      </c>
      <c r="U45" s="823">
        <v>0</v>
      </c>
      <c r="V45" s="823">
        <v>0</v>
      </c>
      <c r="W45" s="823">
        <v>0</v>
      </c>
      <c r="X45" s="823">
        <v>0</v>
      </c>
      <c r="Y45" s="823">
        <v>0</v>
      </c>
      <c r="Z45" s="823">
        <v>0</v>
      </c>
      <c r="AA45" s="823">
        <v>0</v>
      </c>
      <c r="AB45" s="823">
        <v>0</v>
      </c>
      <c r="AC45" s="823">
        <v>0</v>
      </c>
      <c r="AD45" s="823">
        <v>0</v>
      </c>
      <c r="AE45" s="823">
        <v>0</v>
      </c>
      <c r="AF45" s="823">
        <v>0</v>
      </c>
      <c r="AG45" s="823">
        <v>0</v>
      </c>
      <c r="AH45" s="823">
        <v>0</v>
      </c>
      <c r="AI45" s="823">
        <v>0</v>
      </c>
      <c r="AJ45" s="823">
        <v>0</v>
      </c>
      <c r="AK45" s="823">
        <v>0</v>
      </c>
      <c r="AL45" s="823">
        <v>0</v>
      </c>
      <c r="AM45" s="823">
        <v>0</v>
      </c>
      <c r="AN45" s="823">
        <v>0</v>
      </c>
      <c r="AO45" s="824">
        <v>0</v>
      </c>
      <c r="AP45" s="50"/>
      <c r="AQ45" s="822">
        <v>0</v>
      </c>
      <c r="AR45" s="823">
        <v>0</v>
      </c>
      <c r="AS45" s="823">
        <v>0</v>
      </c>
      <c r="AT45" s="823">
        <v>0</v>
      </c>
      <c r="AU45" s="823">
        <v>0</v>
      </c>
      <c r="AV45" s="823">
        <v>0</v>
      </c>
      <c r="AW45" s="823">
        <v>0</v>
      </c>
      <c r="AX45" s="823">
        <v>0</v>
      </c>
      <c r="AY45" s="823">
        <v>0</v>
      </c>
      <c r="AZ45" s="823">
        <v>0</v>
      </c>
      <c r="BA45" s="823">
        <v>0</v>
      </c>
      <c r="BB45" s="823">
        <v>0</v>
      </c>
      <c r="BC45" s="823">
        <v>0</v>
      </c>
      <c r="BD45" s="823">
        <v>0</v>
      </c>
      <c r="BE45" s="823">
        <v>0</v>
      </c>
      <c r="BF45" s="823">
        <v>0</v>
      </c>
      <c r="BG45" s="823">
        <v>0</v>
      </c>
      <c r="BH45" s="823">
        <v>0</v>
      </c>
      <c r="BI45" s="823">
        <v>0</v>
      </c>
      <c r="BJ45" s="823">
        <v>0</v>
      </c>
      <c r="BK45" s="823">
        <v>0</v>
      </c>
      <c r="BL45" s="823">
        <v>0</v>
      </c>
      <c r="BM45" s="823">
        <v>0</v>
      </c>
      <c r="BN45" s="823">
        <v>0</v>
      </c>
      <c r="BO45" s="823">
        <v>0</v>
      </c>
      <c r="BP45" s="823">
        <v>0</v>
      </c>
      <c r="BQ45" s="823">
        <v>0</v>
      </c>
      <c r="BR45" s="823">
        <v>0</v>
      </c>
      <c r="BS45" s="823">
        <v>0</v>
      </c>
      <c r="BT45" s="824">
        <v>0</v>
      </c>
      <c r="BU45" s="12"/>
    </row>
    <row r="46" spans="2:73" s="17" customFormat="1" ht="16">
      <c r="B46" s="821" t="s">
        <v>200</v>
      </c>
      <c r="C46" s="821" t="s">
        <v>779</v>
      </c>
      <c r="D46" s="821" t="s">
        <v>34</v>
      </c>
      <c r="E46" s="821" t="s">
        <v>847</v>
      </c>
      <c r="F46" s="821" t="s">
        <v>21</v>
      </c>
      <c r="G46" s="821" t="s">
        <v>777</v>
      </c>
      <c r="H46" s="821">
        <v>2014</v>
      </c>
      <c r="I46" s="630" t="s">
        <v>558</v>
      </c>
      <c r="J46" s="630" t="s">
        <v>573</v>
      </c>
      <c r="K46" s="50"/>
      <c r="L46" s="822">
        <v>0</v>
      </c>
      <c r="M46" s="823">
        <v>0</v>
      </c>
      <c r="N46" s="823">
        <v>0</v>
      </c>
      <c r="O46" s="823">
        <v>205.08940000000001</v>
      </c>
      <c r="P46" s="823">
        <v>0</v>
      </c>
      <c r="Q46" s="823">
        <v>0</v>
      </c>
      <c r="R46" s="823">
        <v>0</v>
      </c>
      <c r="S46" s="823">
        <v>0</v>
      </c>
      <c r="T46" s="823">
        <v>0</v>
      </c>
      <c r="U46" s="823">
        <v>0</v>
      </c>
      <c r="V46" s="823">
        <v>0</v>
      </c>
      <c r="W46" s="823">
        <v>0</v>
      </c>
      <c r="X46" s="823">
        <v>0</v>
      </c>
      <c r="Y46" s="823">
        <v>0</v>
      </c>
      <c r="Z46" s="823">
        <v>0</v>
      </c>
      <c r="AA46" s="823">
        <v>0</v>
      </c>
      <c r="AB46" s="823">
        <v>0</v>
      </c>
      <c r="AC46" s="823">
        <v>0</v>
      </c>
      <c r="AD46" s="823">
        <v>0</v>
      </c>
      <c r="AE46" s="823">
        <v>0</v>
      </c>
      <c r="AF46" s="823">
        <v>0</v>
      </c>
      <c r="AG46" s="823">
        <v>0</v>
      </c>
      <c r="AH46" s="823">
        <v>0</v>
      </c>
      <c r="AI46" s="823">
        <v>0</v>
      </c>
      <c r="AJ46" s="823">
        <v>0</v>
      </c>
      <c r="AK46" s="823">
        <v>0</v>
      </c>
      <c r="AL46" s="823">
        <v>0</v>
      </c>
      <c r="AM46" s="823">
        <v>0</v>
      </c>
      <c r="AN46" s="823">
        <v>0</v>
      </c>
      <c r="AO46" s="824">
        <v>0</v>
      </c>
      <c r="AP46" s="50"/>
      <c r="AQ46" s="822">
        <v>0</v>
      </c>
      <c r="AR46" s="823">
        <v>0</v>
      </c>
      <c r="AS46" s="823">
        <v>0</v>
      </c>
      <c r="AT46" s="823">
        <v>0</v>
      </c>
      <c r="AU46" s="823">
        <v>0</v>
      </c>
      <c r="AV46" s="823">
        <v>0</v>
      </c>
      <c r="AW46" s="823">
        <v>0</v>
      </c>
      <c r="AX46" s="823">
        <v>0</v>
      </c>
      <c r="AY46" s="823">
        <v>0</v>
      </c>
      <c r="AZ46" s="823">
        <v>0</v>
      </c>
      <c r="BA46" s="823">
        <v>0</v>
      </c>
      <c r="BB46" s="823">
        <v>0</v>
      </c>
      <c r="BC46" s="823">
        <v>0</v>
      </c>
      <c r="BD46" s="823">
        <v>0</v>
      </c>
      <c r="BE46" s="823">
        <v>0</v>
      </c>
      <c r="BF46" s="823">
        <v>0</v>
      </c>
      <c r="BG46" s="823">
        <v>0</v>
      </c>
      <c r="BH46" s="823">
        <v>0</v>
      </c>
      <c r="BI46" s="823">
        <v>0</v>
      </c>
      <c r="BJ46" s="823">
        <v>0</v>
      </c>
      <c r="BK46" s="823">
        <v>0</v>
      </c>
      <c r="BL46" s="823">
        <v>0</v>
      </c>
      <c r="BM46" s="823">
        <v>0</v>
      </c>
      <c r="BN46" s="823">
        <v>0</v>
      </c>
      <c r="BO46" s="823">
        <v>0</v>
      </c>
      <c r="BP46" s="823">
        <v>0</v>
      </c>
      <c r="BQ46" s="823">
        <v>0</v>
      </c>
      <c r="BR46" s="823">
        <v>0</v>
      </c>
      <c r="BS46" s="823">
        <v>0</v>
      </c>
      <c r="BT46" s="824">
        <v>0</v>
      </c>
      <c r="BU46" s="12"/>
    </row>
    <row r="47" spans="2:73" s="17" customFormat="1" ht="16">
      <c r="B47" s="821" t="s">
        <v>200</v>
      </c>
      <c r="C47" s="821" t="s">
        <v>780</v>
      </c>
      <c r="D47" s="821" t="s">
        <v>11</v>
      </c>
      <c r="E47" s="821" t="s">
        <v>847</v>
      </c>
      <c r="F47" s="821" t="s">
        <v>21</v>
      </c>
      <c r="G47" s="821" t="s">
        <v>778</v>
      </c>
      <c r="H47" s="821">
        <v>2014</v>
      </c>
      <c r="I47" s="630" t="s">
        <v>558</v>
      </c>
      <c r="J47" s="630" t="s">
        <v>573</v>
      </c>
      <c r="K47" s="50"/>
      <c r="L47" s="822">
        <v>0</v>
      </c>
      <c r="M47" s="823">
        <v>0</v>
      </c>
      <c r="N47" s="823">
        <v>0</v>
      </c>
      <c r="O47" s="823">
        <v>17.59141545</v>
      </c>
      <c r="P47" s="823">
        <v>17.572380590000002</v>
      </c>
      <c r="Q47" s="823">
        <v>16.847035559999998</v>
      </c>
      <c r="R47" s="823">
        <v>16.560502469999999</v>
      </c>
      <c r="S47" s="823">
        <v>16.237333540000002</v>
      </c>
      <c r="T47" s="823">
        <v>16.237333540000002</v>
      </c>
      <c r="U47" s="823">
        <v>15.4605832</v>
      </c>
      <c r="V47" s="823">
        <v>15.4605832</v>
      </c>
      <c r="W47" s="823">
        <v>12.469034150000001</v>
      </c>
      <c r="X47" s="823">
        <v>11.74743413</v>
      </c>
      <c r="Y47" s="823">
        <v>11.636181130000001</v>
      </c>
      <c r="Z47" s="823">
        <v>11.636181130000001</v>
      </c>
      <c r="AA47" s="823">
        <v>10.725058819999999</v>
      </c>
      <c r="AB47" s="823">
        <v>10.725058819999999</v>
      </c>
      <c r="AC47" s="823">
        <v>5.6672589640000002</v>
      </c>
      <c r="AD47" s="823">
        <v>5.6168027150000004</v>
      </c>
      <c r="AE47" s="823">
        <v>5.6168027150000004</v>
      </c>
      <c r="AF47" s="823">
        <v>5.6168027150000004</v>
      </c>
      <c r="AG47" s="823">
        <v>5.6168027150000004</v>
      </c>
      <c r="AH47" s="823">
        <v>5.6168027150000004</v>
      </c>
      <c r="AI47" s="823">
        <v>0.77310001100000003</v>
      </c>
      <c r="AJ47" s="823">
        <v>0</v>
      </c>
      <c r="AK47" s="823">
        <v>0</v>
      </c>
      <c r="AL47" s="823">
        <v>0</v>
      </c>
      <c r="AM47" s="823">
        <v>0</v>
      </c>
      <c r="AN47" s="823">
        <v>0</v>
      </c>
      <c r="AO47" s="824">
        <v>0</v>
      </c>
      <c r="AP47" s="50"/>
      <c r="AQ47" s="822">
        <v>0</v>
      </c>
      <c r="AR47" s="823">
        <v>0</v>
      </c>
      <c r="AS47" s="823">
        <v>0</v>
      </c>
      <c r="AT47" s="823">
        <v>172.17199249999999</v>
      </c>
      <c r="AU47" s="823">
        <v>171.80131370000001</v>
      </c>
      <c r="AV47" s="823">
        <v>157.85211420000002</v>
      </c>
      <c r="AW47" s="823">
        <v>152.36023120000002</v>
      </c>
      <c r="AX47" s="823">
        <v>141.42228779999999</v>
      </c>
      <c r="AY47" s="823">
        <v>141.42228779999999</v>
      </c>
      <c r="AZ47" s="823">
        <v>126.52136280000001</v>
      </c>
      <c r="BA47" s="823">
        <v>122.1419705</v>
      </c>
      <c r="BB47" s="823">
        <v>64.624374799999998</v>
      </c>
      <c r="BC47" s="823">
        <v>63.950374799999999</v>
      </c>
      <c r="BD47" s="823">
        <v>62.986339569999998</v>
      </c>
      <c r="BE47" s="823">
        <v>62.986339569999998</v>
      </c>
      <c r="BF47" s="823">
        <v>59.957110469999996</v>
      </c>
      <c r="BG47" s="823">
        <v>59.957110469999996</v>
      </c>
      <c r="BH47" s="823">
        <v>18.371110469999998</v>
      </c>
      <c r="BI47" s="823">
        <v>17.954297969999999</v>
      </c>
      <c r="BJ47" s="823">
        <v>17.954297969999999</v>
      </c>
      <c r="BK47" s="823">
        <v>17.954297969999999</v>
      </c>
      <c r="BL47" s="823">
        <v>17.954297969999999</v>
      </c>
      <c r="BM47" s="823">
        <v>17.954297969999999</v>
      </c>
      <c r="BN47" s="823">
        <v>5.6970000000000001</v>
      </c>
      <c r="BO47" s="823">
        <v>0</v>
      </c>
      <c r="BP47" s="823">
        <v>0</v>
      </c>
      <c r="BQ47" s="823">
        <v>0</v>
      </c>
      <c r="BR47" s="823">
        <v>0</v>
      </c>
      <c r="BS47" s="823">
        <v>0</v>
      </c>
      <c r="BT47" s="824">
        <v>0</v>
      </c>
      <c r="BU47" s="12"/>
    </row>
    <row r="48" spans="2:73" s="17" customFormat="1" ht="16">
      <c r="B48" s="821" t="s">
        <v>200</v>
      </c>
      <c r="C48" s="821" t="s">
        <v>781</v>
      </c>
      <c r="D48" s="821" t="s">
        <v>7</v>
      </c>
      <c r="E48" s="821" t="s">
        <v>847</v>
      </c>
      <c r="F48" s="821" t="s">
        <v>781</v>
      </c>
      <c r="G48" s="821" t="s">
        <v>777</v>
      </c>
      <c r="H48" s="821">
        <v>2014</v>
      </c>
      <c r="I48" s="630" t="s">
        <v>558</v>
      </c>
      <c r="J48" s="630" t="s">
        <v>573</v>
      </c>
      <c r="K48" s="50"/>
      <c r="L48" s="822">
        <v>0</v>
      </c>
      <c r="M48" s="823">
        <v>0</v>
      </c>
      <c r="N48" s="823">
        <v>0</v>
      </c>
      <c r="O48" s="823">
        <v>676.69240000000002</v>
      </c>
      <c r="P48" s="823">
        <v>0</v>
      </c>
      <c r="Q48" s="823">
        <v>0</v>
      </c>
      <c r="R48" s="823">
        <v>0</v>
      </c>
      <c r="S48" s="823">
        <v>0</v>
      </c>
      <c r="T48" s="823">
        <v>0</v>
      </c>
      <c r="U48" s="823">
        <v>0</v>
      </c>
      <c r="V48" s="823">
        <v>0</v>
      </c>
      <c r="W48" s="823">
        <v>0</v>
      </c>
      <c r="X48" s="823">
        <v>0</v>
      </c>
      <c r="Y48" s="823">
        <v>0</v>
      </c>
      <c r="Z48" s="823">
        <v>0</v>
      </c>
      <c r="AA48" s="823">
        <v>0</v>
      </c>
      <c r="AB48" s="823">
        <v>0</v>
      </c>
      <c r="AC48" s="823">
        <v>0</v>
      </c>
      <c r="AD48" s="823">
        <v>0</v>
      </c>
      <c r="AE48" s="823">
        <v>0</v>
      </c>
      <c r="AF48" s="823">
        <v>0</v>
      </c>
      <c r="AG48" s="823">
        <v>0</v>
      </c>
      <c r="AH48" s="823">
        <v>0</v>
      </c>
      <c r="AI48" s="823">
        <v>0</v>
      </c>
      <c r="AJ48" s="823">
        <v>0</v>
      </c>
      <c r="AK48" s="823">
        <v>0</v>
      </c>
      <c r="AL48" s="823">
        <v>0</v>
      </c>
      <c r="AM48" s="823">
        <v>0</v>
      </c>
      <c r="AN48" s="823">
        <v>0</v>
      </c>
      <c r="AO48" s="824">
        <v>0</v>
      </c>
      <c r="AP48" s="50"/>
      <c r="AQ48" s="822">
        <v>0</v>
      </c>
      <c r="AR48" s="823">
        <v>0</v>
      </c>
      <c r="AS48" s="823">
        <v>0</v>
      </c>
      <c r="AT48" s="823">
        <v>0</v>
      </c>
      <c r="AU48" s="823">
        <v>0</v>
      </c>
      <c r="AV48" s="823">
        <v>0</v>
      </c>
      <c r="AW48" s="823">
        <v>0</v>
      </c>
      <c r="AX48" s="823">
        <v>0</v>
      </c>
      <c r="AY48" s="823">
        <v>0</v>
      </c>
      <c r="AZ48" s="823">
        <v>0</v>
      </c>
      <c r="BA48" s="823">
        <v>0</v>
      </c>
      <c r="BB48" s="823">
        <v>0</v>
      </c>
      <c r="BC48" s="823">
        <v>0</v>
      </c>
      <c r="BD48" s="823">
        <v>0</v>
      </c>
      <c r="BE48" s="823">
        <v>0</v>
      </c>
      <c r="BF48" s="823">
        <v>0</v>
      </c>
      <c r="BG48" s="823">
        <v>0</v>
      </c>
      <c r="BH48" s="823">
        <v>0</v>
      </c>
      <c r="BI48" s="823">
        <v>0</v>
      </c>
      <c r="BJ48" s="823">
        <v>0</v>
      </c>
      <c r="BK48" s="823">
        <v>0</v>
      </c>
      <c r="BL48" s="823">
        <v>0</v>
      </c>
      <c r="BM48" s="823">
        <v>0</v>
      </c>
      <c r="BN48" s="823">
        <v>0</v>
      </c>
      <c r="BO48" s="823">
        <v>0</v>
      </c>
      <c r="BP48" s="823">
        <v>0</v>
      </c>
      <c r="BQ48" s="823">
        <v>0</v>
      </c>
      <c r="BR48" s="823">
        <v>0</v>
      </c>
      <c r="BS48" s="823">
        <v>0</v>
      </c>
      <c r="BT48" s="824">
        <v>0</v>
      </c>
      <c r="BU48" s="12"/>
    </row>
    <row r="49" spans="2:73" s="17" customFormat="1" ht="16">
      <c r="B49" s="821" t="s">
        <v>200</v>
      </c>
      <c r="C49" s="821" t="s">
        <v>781</v>
      </c>
      <c r="D49" s="821" t="s">
        <v>782</v>
      </c>
      <c r="E49" s="821" t="s">
        <v>847</v>
      </c>
      <c r="F49" s="821" t="s">
        <v>781</v>
      </c>
      <c r="G49" s="821" t="s">
        <v>778</v>
      </c>
      <c r="H49" s="821">
        <v>2014</v>
      </c>
      <c r="I49" s="630" t="s">
        <v>558</v>
      </c>
      <c r="J49" s="630" t="s">
        <v>573</v>
      </c>
      <c r="K49" s="50"/>
      <c r="L49" s="822">
        <v>0</v>
      </c>
      <c r="M49" s="823">
        <v>0</v>
      </c>
      <c r="N49" s="823">
        <v>0</v>
      </c>
      <c r="O49" s="823">
        <v>22.597520400000001</v>
      </c>
      <c r="P49" s="823">
        <v>22.597520400000001</v>
      </c>
      <c r="Q49" s="823">
        <v>22.597520400000001</v>
      </c>
      <c r="R49" s="823">
        <v>22.597520400000001</v>
      </c>
      <c r="S49" s="823">
        <v>22.597520400000001</v>
      </c>
      <c r="T49" s="823">
        <v>22.597520400000001</v>
      </c>
      <c r="U49" s="823">
        <v>22.597520400000001</v>
      </c>
      <c r="V49" s="823">
        <v>22.597520400000001</v>
      </c>
      <c r="W49" s="823">
        <v>22.597520400000001</v>
      </c>
      <c r="X49" s="823">
        <v>22.597520400000001</v>
      </c>
      <c r="Y49" s="823">
        <v>7.2412704000000003</v>
      </c>
      <c r="Z49" s="823">
        <v>6.3323441999999996</v>
      </c>
      <c r="AA49" s="823">
        <v>6.3323441999999996</v>
      </c>
      <c r="AB49" s="823">
        <v>6.3323441999999996</v>
      </c>
      <c r="AC49" s="823">
        <v>6.3323441999999996</v>
      </c>
      <c r="AD49" s="823">
        <v>0.18984419999999999</v>
      </c>
      <c r="AE49" s="823">
        <v>0.18984419999999999</v>
      </c>
      <c r="AF49" s="823">
        <v>0.18984419999999999</v>
      </c>
      <c r="AG49" s="823">
        <v>0</v>
      </c>
      <c r="AH49" s="823">
        <v>0</v>
      </c>
      <c r="AI49" s="823">
        <v>0</v>
      </c>
      <c r="AJ49" s="823">
        <v>0</v>
      </c>
      <c r="AK49" s="823">
        <v>0</v>
      </c>
      <c r="AL49" s="823">
        <v>0</v>
      </c>
      <c r="AM49" s="823">
        <v>0</v>
      </c>
      <c r="AN49" s="823">
        <v>0</v>
      </c>
      <c r="AO49" s="824">
        <v>0</v>
      </c>
      <c r="AP49" s="50"/>
      <c r="AQ49" s="822">
        <v>0</v>
      </c>
      <c r="AR49" s="823">
        <v>0</v>
      </c>
      <c r="AS49" s="823">
        <v>0</v>
      </c>
      <c r="AT49" s="823">
        <v>314.22843230000001</v>
      </c>
      <c r="AU49" s="823">
        <v>314.22843230000001</v>
      </c>
      <c r="AV49" s="823">
        <v>314.22843230000001</v>
      </c>
      <c r="AW49" s="823">
        <v>314.22843230000001</v>
      </c>
      <c r="AX49" s="823">
        <v>314.22843230000001</v>
      </c>
      <c r="AY49" s="823">
        <v>314.22843230000001</v>
      </c>
      <c r="AZ49" s="823">
        <v>314.22843230000001</v>
      </c>
      <c r="BA49" s="823">
        <v>314.22843230000001</v>
      </c>
      <c r="BB49" s="823">
        <v>314.22843230000001</v>
      </c>
      <c r="BC49" s="823">
        <v>314.22843230000001</v>
      </c>
      <c r="BD49" s="823">
        <v>38.828432330000005</v>
      </c>
      <c r="BE49" s="823">
        <v>34.290255049999999</v>
      </c>
      <c r="BF49" s="823">
        <v>34.290255049999999</v>
      </c>
      <c r="BG49" s="823">
        <v>34.290255049999999</v>
      </c>
      <c r="BH49" s="823">
        <v>34.290255049999999</v>
      </c>
      <c r="BI49" s="823">
        <v>1.458255053</v>
      </c>
      <c r="BJ49" s="823">
        <v>1.458255053</v>
      </c>
      <c r="BK49" s="823">
        <v>1.458255053</v>
      </c>
      <c r="BL49" s="823">
        <v>0</v>
      </c>
      <c r="BM49" s="823">
        <v>0</v>
      </c>
      <c r="BN49" s="823">
        <v>0</v>
      </c>
      <c r="BO49" s="823">
        <v>0</v>
      </c>
      <c r="BP49" s="823">
        <v>0</v>
      </c>
      <c r="BQ49" s="823">
        <v>0</v>
      </c>
      <c r="BR49" s="823">
        <v>0</v>
      </c>
      <c r="BS49" s="823">
        <v>0</v>
      </c>
      <c r="BT49" s="824">
        <v>0</v>
      </c>
      <c r="BU49" s="12"/>
    </row>
    <row r="50" spans="2:73" s="17" customFormat="1" ht="16">
      <c r="B50" s="821" t="s">
        <v>200</v>
      </c>
      <c r="C50" s="821" t="s">
        <v>781</v>
      </c>
      <c r="D50" s="821" t="s">
        <v>783</v>
      </c>
      <c r="E50" s="821" t="s">
        <v>847</v>
      </c>
      <c r="F50" s="821" t="s">
        <v>781</v>
      </c>
      <c r="G50" s="821" t="s">
        <v>778</v>
      </c>
      <c r="H50" s="821">
        <v>2014</v>
      </c>
      <c r="I50" s="630" t="s">
        <v>558</v>
      </c>
      <c r="J50" s="630" t="s">
        <v>573</v>
      </c>
      <c r="K50" s="50"/>
      <c r="L50" s="822">
        <v>0</v>
      </c>
      <c r="M50" s="823">
        <v>0</v>
      </c>
      <c r="N50" s="823">
        <v>0</v>
      </c>
      <c r="O50" s="823">
        <v>333</v>
      </c>
      <c r="P50" s="823">
        <v>333</v>
      </c>
      <c r="Q50" s="823">
        <v>333</v>
      </c>
      <c r="R50" s="823">
        <v>333</v>
      </c>
      <c r="S50" s="823">
        <v>333</v>
      </c>
      <c r="T50" s="823">
        <v>333</v>
      </c>
      <c r="U50" s="823">
        <v>333</v>
      </c>
      <c r="V50" s="823">
        <v>333</v>
      </c>
      <c r="W50" s="823">
        <v>333</v>
      </c>
      <c r="X50" s="823">
        <v>333</v>
      </c>
      <c r="Y50" s="823">
        <v>0</v>
      </c>
      <c r="Z50" s="823">
        <v>0</v>
      </c>
      <c r="AA50" s="823">
        <v>0</v>
      </c>
      <c r="AB50" s="823">
        <v>0</v>
      </c>
      <c r="AC50" s="823">
        <v>0</v>
      </c>
      <c r="AD50" s="823">
        <v>0</v>
      </c>
      <c r="AE50" s="823">
        <v>0</v>
      </c>
      <c r="AF50" s="823">
        <v>0</v>
      </c>
      <c r="AG50" s="823">
        <v>0</v>
      </c>
      <c r="AH50" s="823">
        <v>0</v>
      </c>
      <c r="AI50" s="823">
        <v>0</v>
      </c>
      <c r="AJ50" s="823">
        <v>0</v>
      </c>
      <c r="AK50" s="823">
        <v>0</v>
      </c>
      <c r="AL50" s="823">
        <v>0</v>
      </c>
      <c r="AM50" s="823">
        <v>0</v>
      </c>
      <c r="AN50" s="823">
        <v>0</v>
      </c>
      <c r="AO50" s="824">
        <v>0</v>
      </c>
      <c r="AP50" s="50"/>
      <c r="AQ50" s="822">
        <v>0</v>
      </c>
      <c r="AR50" s="823">
        <v>0</v>
      </c>
      <c r="AS50" s="823">
        <v>0</v>
      </c>
      <c r="AT50" s="823">
        <v>3316.5</v>
      </c>
      <c r="AU50" s="823">
        <v>3316.5</v>
      </c>
      <c r="AV50" s="823">
        <v>3316.5</v>
      </c>
      <c r="AW50" s="823">
        <v>3316.5</v>
      </c>
      <c r="AX50" s="823">
        <v>3316.5</v>
      </c>
      <c r="AY50" s="823">
        <v>3316.5</v>
      </c>
      <c r="AZ50" s="823">
        <v>3316.5</v>
      </c>
      <c r="BA50" s="823">
        <v>3316.5</v>
      </c>
      <c r="BB50" s="823">
        <v>3316.5</v>
      </c>
      <c r="BC50" s="823">
        <v>3316.5</v>
      </c>
      <c r="BD50" s="823">
        <v>0</v>
      </c>
      <c r="BE50" s="823">
        <v>0</v>
      </c>
      <c r="BF50" s="823">
        <v>0</v>
      </c>
      <c r="BG50" s="823">
        <v>0</v>
      </c>
      <c r="BH50" s="823">
        <v>0</v>
      </c>
      <c r="BI50" s="823">
        <v>0</v>
      </c>
      <c r="BJ50" s="823">
        <v>0</v>
      </c>
      <c r="BK50" s="823">
        <v>0</v>
      </c>
      <c r="BL50" s="823">
        <v>0</v>
      </c>
      <c r="BM50" s="823">
        <v>0</v>
      </c>
      <c r="BN50" s="823">
        <v>0</v>
      </c>
      <c r="BO50" s="823">
        <v>0</v>
      </c>
      <c r="BP50" s="823">
        <v>0</v>
      </c>
      <c r="BQ50" s="823">
        <v>0</v>
      </c>
      <c r="BR50" s="823">
        <v>0</v>
      </c>
      <c r="BS50" s="823">
        <v>0</v>
      </c>
      <c r="BT50" s="824">
        <v>0</v>
      </c>
      <c r="BU50" s="12"/>
    </row>
    <row r="51" spans="2:73" s="17" customFormat="1" ht="16">
      <c r="B51" s="821" t="s">
        <v>200</v>
      </c>
      <c r="C51" s="821" t="s">
        <v>471</v>
      </c>
      <c r="D51" s="821" t="s">
        <v>784</v>
      </c>
      <c r="E51" s="821" t="s">
        <v>847</v>
      </c>
      <c r="F51" s="821" t="s">
        <v>471</v>
      </c>
      <c r="G51" s="821" t="s">
        <v>777</v>
      </c>
      <c r="H51" s="821">
        <v>2014</v>
      </c>
      <c r="I51" s="630" t="s">
        <v>558</v>
      </c>
      <c r="J51" s="630" t="s">
        <v>573</v>
      </c>
      <c r="K51" s="50"/>
      <c r="L51" s="822">
        <v>0</v>
      </c>
      <c r="M51" s="823">
        <v>0</v>
      </c>
      <c r="N51" s="823">
        <v>0</v>
      </c>
      <c r="O51" s="823">
        <v>499.32366669999999</v>
      </c>
      <c r="P51" s="823">
        <v>0</v>
      </c>
      <c r="Q51" s="823">
        <v>0</v>
      </c>
      <c r="R51" s="823">
        <v>0</v>
      </c>
      <c r="S51" s="823">
        <v>0</v>
      </c>
      <c r="T51" s="823">
        <v>0</v>
      </c>
      <c r="U51" s="823">
        <v>0</v>
      </c>
      <c r="V51" s="823">
        <v>0</v>
      </c>
      <c r="W51" s="823">
        <v>0</v>
      </c>
      <c r="X51" s="823">
        <v>0</v>
      </c>
      <c r="Y51" s="823">
        <v>0</v>
      </c>
      <c r="Z51" s="823">
        <v>0</v>
      </c>
      <c r="AA51" s="823">
        <v>0</v>
      </c>
      <c r="AB51" s="823">
        <v>0</v>
      </c>
      <c r="AC51" s="823">
        <v>0</v>
      </c>
      <c r="AD51" s="823">
        <v>0</v>
      </c>
      <c r="AE51" s="823">
        <v>0</v>
      </c>
      <c r="AF51" s="823">
        <v>0</v>
      </c>
      <c r="AG51" s="823">
        <v>0</v>
      </c>
      <c r="AH51" s="823">
        <v>0</v>
      </c>
      <c r="AI51" s="823">
        <v>0</v>
      </c>
      <c r="AJ51" s="823">
        <v>0</v>
      </c>
      <c r="AK51" s="823">
        <v>0</v>
      </c>
      <c r="AL51" s="823">
        <v>0</v>
      </c>
      <c r="AM51" s="823">
        <v>0</v>
      </c>
      <c r="AN51" s="823">
        <v>0</v>
      </c>
      <c r="AO51" s="824">
        <v>0</v>
      </c>
      <c r="AP51" s="50"/>
      <c r="AQ51" s="822">
        <v>0</v>
      </c>
      <c r="AR51" s="823">
        <v>0</v>
      </c>
      <c r="AS51" s="823">
        <v>0</v>
      </c>
      <c r="AT51" s="823">
        <v>0</v>
      </c>
      <c r="AU51" s="823">
        <v>0</v>
      </c>
      <c r="AV51" s="823">
        <v>0</v>
      </c>
      <c r="AW51" s="823">
        <v>0</v>
      </c>
      <c r="AX51" s="823">
        <v>0</v>
      </c>
      <c r="AY51" s="823">
        <v>0</v>
      </c>
      <c r="AZ51" s="823">
        <v>0</v>
      </c>
      <c r="BA51" s="823">
        <v>0</v>
      </c>
      <c r="BB51" s="823">
        <v>0</v>
      </c>
      <c r="BC51" s="823">
        <v>0</v>
      </c>
      <c r="BD51" s="823">
        <v>0</v>
      </c>
      <c r="BE51" s="823">
        <v>0</v>
      </c>
      <c r="BF51" s="823">
        <v>0</v>
      </c>
      <c r="BG51" s="823">
        <v>0</v>
      </c>
      <c r="BH51" s="823">
        <v>0</v>
      </c>
      <c r="BI51" s="823">
        <v>0</v>
      </c>
      <c r="BJ51" s="823">
        <v>0</v>
      </c>
      <c r="BK51" s="823">
        <v>0</v>
      </c>
      <c r="BL51" s="823">
        <v>0</v>
      </c>
      <c r="BM51" s="823">
        <v>0</v>
      </c>
      <c r="BN51" s="823">
        <v>0</v>
      </c>
      <c r="BO51" s="823">
        <v>0</v>
      </c>
      <c r="BP51" s="823">
        <v>0</v>
      </c>
      <c r="BQ51" s="823">
        <v>0</v>
      </c>
      <c r="BR51" s="823">
        <v>0</v>
      </c>
      <c r="BS51" s="823">
        <v>0</v>
      </c>
      <c r="BT51" s="824">
        <v>0</v>
      </c>
      <c r="BU51" s="12"/>
    </row>
    <row r="52" spans="2:73" s="17" customFormat="1" ht="16">
      <c r="B52" s="821" t="s">
        <v>200</v>
      </c>
      <c r="C52" s="821" t="s">
        <v>785</v>
      </c>
      <c r="D52" s="821" t="s">
        <v>786</v>
      </c>
      <c r="E52" s="821" t="s">
        <v>847</v>
      </c>
      <c r="F52" s="821" t="s">
        <v>471</v>
      </c>
      <c r="G52" s="821" t="s">
        <v>778</v>
      </c>
      <c r="H52" s="821">
        <v>2014</v>
      </c>
      <c r="I52" s="630" t="s">
        <v>558</v>
      </c>
      <c r="J52" s="630" t="s">
        <v>573</v>
      </c>
      <c r="K52" s="50"/>
      <c r="L52" s="822">
        <v>0</v>
      </c>
      <c r="M52" s="823">
        <v>0</v>
      </c>
      <c r="N52" s="823">
        <v>0</v>
      </c>
      <c r="O52" s="823">
        <v>44.703000000000003</v>
      </c>
      <c r="P52" s="823">
        <v>0</v>
      </c>
      <c r="Q52" s="823">
        <v>0</v>
      </c>
      <c r="R52" s="823">
        <v>0</v>
      </c>
      <c r="S52" s="823">
        <v>0</v>
      </c>
      <c r="T52" s="823">
        <v>0</v>
      </c>
      <c r="U52" s="823">
        <v>0</v>
      </c>
      <c r="V52" s="823">
        <v>0</v>
      </c>
      <c r="W52" s="823">
        <v>0</v>
      </c>
      <c r="X52" s="823">
        <v>0</v>
      </c>
      <c r="Y52" s="823">
        <v>0</v>
      </c>
      <c r="Z52" s="823">
        <v>0</v>
      </c>
      <c r="AA52" s="823">
        <v>0</v>
      </c>
      <c r="AB52" s="823">
        <v>0</v>
      </c>
      <c r="AC52" s="823">
        <v>0</v>
      </c>
      <c r="AD52" s="823">
        <v>0</v>
      </c>
      <c r="AE52" s="823">
        <v>0</v>
      </c>
      <c r="AF52" s="823">
        <v>0</v>
      </c>
      <c r="AG52" s="823">
        <v>0</v>
      </c>
      <c r="AH52" s="823">
        <v>0</v>
      </c>
      <c r="AI52" s="823">
        <v>0</v>
      </c>
      <c r="AJ52" s="823">
        <v>0</v>
      </c>
      <c r="AK52" s="823">
        <v>0</v>
      </c>
      <c r="AL52" s="823">
        <v>0</v>
      </c>
      <c r="AM52" s="823">
        <v>0</v>
      </c>
      <c r="AN52" s="823">
        <v>0</v>
      </c>
      <c r="AO52" s="824">
        <v>0</v>
      </c>
      <c r="AP52" s="50"/>
      <c r="AQ52" s="822">
        <v>0</v>
      </c>
      <c r="AR52" s="823">
        <v>0</v>
      </c>
      <c r="AS52" s="823">
        <v>0</v>
      </c>
      <c r="AT52" s="823">
        <v>134.46662400000002</v>
      </c>
      <c r="AU52" s="823">
        <v>0</v>
      </c>
      <c r="AV52" s="823">
        <v>0</v>
      </c>
      <c r="AW52" s="823">
        <v>0</v>
      </c>
      <c r="AX52" s="823">
        <v>0</v>
      </c>
      <c r="AY52" s="823">
        <v>0</v>
      </c>
      <c r="AZ52" s="823">
        <v>0</v>
      </c>
      <c r="BA52" s="823">
        <v>0</v>
      </c>
      <c r="BB52" s="823">
        <v>0</v>
      </c>
      <c r="BC52" s="823">
        <v>0</v>
      </c>
      <c r="BD52" s="823">
        <v>0</v>
      </c>
      <c r="BE52" s="823">
        <v>0</v>
      </c>
      <c r="BF52" s="823">
        <v>0</v>
      </c>
      <c r="BG52" s="823">
        <v>0</v>
      </c>
      <c r="BH52" s="823">
        <v>0</v>
      </c>
      <c r="BI52" s="823">
        <v>0</v>
      </c>
      <c r="BJ52" s="823">
        <v>0</v>
      </c>
      <c r="BK52" s="823">
        <v>0</v>
      </c>
      <c r="BL52" s="823">
        <v>0</v>
      </c>
      <c r="BM52" s="823">
        <v>0</v>
      </c>
      <c r="BN52" s="823">
        <v>0</v>
      </c>
      <c r="BO52" s="823">
        <v>0</v>
      </c>
      <c r="BP52" s="823">
        <v>0</v>
      </c>
      <c r="BQ52" s="823">
        <v>0</v>
      </c>
      <c r="BR52" s="823">
        <v>0</v>
      </c>
      <c r="BS52" s="823">
        <v>0</v>
      </c>
      <c r="BT52" s="824">
        <v>0</v>
      </c>
      <c r="BU52" s="12"/>
    </row>
    <row r="53" spans="2:73">
      <c r="B53" s="821" t="s">
        <v>200</v>
      </c>
      <c r="C53" s="821" t="s">
        <v>775</v>
      </c>
      <c r="D53" s="821" t="s">
        <v>848</v>
      </c>
      <c r="E53" s="821" t="s">
        <v>849</v>
      </c>
      <c r="F53" s="821" t="s">
        <v>850</v>
      </c>
      <c r="G53" s="821" t="s">
        <v>777</v>
      </c>
      <c r="H53" s="821">
        <v>2013</v>
      </c>
      <c r="I53" s="630" t="s">
        <v>557</v>
      </c>
      <c r="J53" s="630" t="s">
        <v>573</v>
      </c>
      <c r="K53" s="50"/>
      <c r="L53" s="822">
        <v>0</v>
      </c>
      <c r="M53" s="823">
        <v>0</v>
      </c>
      <c r="N53" s="823">
        <v>37.031260000000003</v>
      </c>
      <c r="O53" s="823">
        <v>0</v>
      </c>
      <c r="P53" s="823">
        <v>0</v>
      </c>
      <c r="Q53" s="823">
        <v>0</v>
      </c>
      <c r="R53" s="823">
        <v>0</v>
      </c>
      <c r="S53" s="823">
        <v>0</v>
      </c>
      <c r="T53" s="823">
        <v>0</v>
      </c>
      <c r="U53" s="823">
        <v>0</v>
      </c>
      <c r="V53" s="823">
        <v>0</v>
      </c>
      <c r="W53" s="823">
        <v>0</v>
      </c>
      <c r="X53" s="823">
        <v>0</v>
      </c>
      <c r="Y53" s="823">
        <v>0</v>
      </c>
      <c r="Z53" s="823">
        <v>0</v>
      </c>
      <c r="AA53" s="823">
        <v>0</v>
      </c>
      <c r="AB53" s="823">
        <v>0</v>
      </c>
      <c r="AC53" s="823">
        <v>0</v>
      </c>
      <c r="AD53" s="823">
        <v>0</v>
      </c>
      <c r="AE53" s="823">
        <v>0</v>
      </c>
      <c r="AF53" s="823">
        <v>0</v>
      </c>
      <c r="AG53" s="823">
        <v>0</v>
      </c>
      <c r="AH53" s="823">
        <v>0</v>
      </c>
      <c r="AI53" s="823">
        <v>0</v>
      </c>
      <c r="AJ53" s="823">
        <v>0</v>
      </c>
      <c r="AK53" s="823"/>
      <c r="AL53" s="823"/>
      <c r="AM53" s="823"/>
      <c r="AN53" s="823"/>
      <c r="AO53" s="824"/>
      <c r="AP53" s="50"/>
      <c r="AQ53" s="822"/>
      <c r="AR53" s="823" t="s">
        <v>792</v>
      </c>
      <c r="AS53" s="823">
        <v>0.49447099999999999</v>
      </c>
      <c r="AT53" s="823" t="s">
        <v>792</v>
      </c>
      <c r="AU53" s="823" t="s">
        <v>792</v>
      </c>
      <c r="AV53" s="823" t="s">
        <v>792</v>
      </c>
      <c r="AW53" s="823" t="s">
        <v>792</v>
      </c>
      <c r="AX53" s="823" t="s">
        <v>792</v>
      </c>
      <c r="AY53" s="823" t="s">
        <v>792</v>
      </c>
      <c r="AZ53" s="823" t="s">
        <v>792</v>
      </c>
      <c r="BA53" s="823" t="s">
        <v>792</v>
      </c>
      <c r="BB53" s="823" t="s">
        <v>792</v>
      </c>
      <c r="BC53" s="823" t="s">
        <v>792</v>
      </c>
      <c r="BD53" s="823" t="s">
        <v>792</v>
      </c>
      <c r="BE53" s="823" t="s">
        <v>792</v>
      </c>
      <c r="BF53" s="823" t="s">
        <v>792</v>
      </c>
      <c r="BG53" s="823" t="s">
        <v>792</v>
      </c>
      <c r="BH53" s="823" t="s">
        <v>792</v>
      </c>
      <c r="BI53" s="823" t="s">
        <v>792</v>
      </c>
      <c r="BJ53" s="823" t="s">
        <v>792</v>
      </c>
      <c r="BK53" s="823" t="s">
        <v>792</v>
      </c>
      <c r="BL53" s="823" t="s">
        <v>792</v>
      </c>
      <c r="BM53" s="823" t="s">
        <v>792</v>
      </c>
      <c r="BN53" s="823" t="s">
        <v>792</v>
      </c>
      <c r="BO53" s="823"/>
      <c r="BP53" s="823"/>
      <c r="BQ53" s="823"/>
      <c r="BR53" s="823"/>
      <c r="BS53" s="823"/>
      <c r="BT53" s="824"/>
    </row>
    <row r="54" spans="2:73">
      <c r="B54" s="821" t="s">
        <v>200</v>
      </c>
      <c r="C54" s="821" t="s">
        <v>775</v>
      </c>
      <c r="D54" s="821" t="s">
        <v>16</v>
      </c>
      <c r="E54" s="821" t="s">
        <v>849</v>
      </c>
      <c r="F54" s="821" t="s">
        <v>850</v>
      </c>
      <c r="G54" s="821" t="s">
        <v>778</v>
      </c>
      <c r="H54" s="821">
        <v>2012</v>
      </c>
      <c r="I54" s="630" t="s">
        <v>557</v>
      </c>
      <c r="J54" s="630" t="s">
        <v>566</v>
      </c>
      <c r="K54" s="50"/>
      <c r="L54" s="822">
        <v>0</v>
      </c>
      <c r="M54" s="823">
        <v>19.263208139</v>
      </c>
      <c r="N54" s="823">
        <v>19.263208139</v>
      </c>
      <c r="O54" s="823">
        <v>19.263208139</v>
      </c>
      <c r="P54" s="823">
        <v>19.263208139</v>
      </c>
      <c r="Q54" s="823">
        <v>19.263208139</v>
      </c>
      <c r="R54" s="823">
        <v>19.263208139</v>
      </c>
      <c r="S54" s="823">
        <v>18.411786122999999</v>
      </c>
      <c r="T54" s="823">
        <v>18.411786122999999</v>
      </c>
      <c r="U54" s="823">
        <v>18.001899401999999</v>
      </c>
      <c r="V54" s="823">
        <v>12.758264571</v>
      </c>
      <c r="W54" s="823">
        <v>1.1631144680000001</v>
      </c>
      <c r="X54" s="823">
        <v>0.55603727999999997</v>
      </c>
      <c r="Y54" s="823">
        <v>0.55603727999999997</v>
      </c>
      <c r="Z54" s="823">
        <v>0.55603727999999997</v>
      </c>
      <c r="AA54" s="823">
        <v>0.55603727999999997</v>
      </c>
      <c r="AB54" s="823">
        <v>0.39759755600000002</v>
      </c>
      <c r="AC54" s="823">
        <v>0</v>
      </c>
      <c r="AD54" s="823">
        <v>0</v>
      </c>
      <c r="AE54" s="823">
        <v>0</v>
      </c>
      <c r="AF54" s="823">
        <v>0</v>
      </c>
      <c r="AG54" s="823">
        <v>0</v>
      </c>
      <c r="AH54" s="823">
        <v>0</v>
      </c>
      <c r="AI54" s="823">
        <v>0</v>
      </c>
      <c r="AJ54" s="823">
        <v>0</v>
      </c>
      <c r="AK54" s="823"/>
      <c r="AL54" s="823"/>
      <c r="AM54" s="823"/>
      <c r="AN54" s="823"/>
      <c r="AO54" s="824"/>
      <c r="AP54" s="50"/>
      <c r="AQ54" s="822"/>
      <c r="AR54" s="823">
        <v>177.93479368126</v>
      </c>
      <c r="AS54" s="823">
        <v>177.93479368126</v>
      </c>
      <c r="AT54" s="823">
        <v>177.93479368126</v>
      </c>
      <c r="AU54" s="823">
        <v>177.93479368126</v>
      </c>
      <c r="AV54" s="823">
        <v>177.93479368126</v>
      </c>
      <c r="AW54" s="823">
        <v>177.93479368126</v>
      </c>
      <c r="AX54" s="823">
        <v>172.53827096409799</v>
      </c>
      <c r="AY54" s="823">
        <v>172.53827096409799</v>
      </c>
      <c r="AZ54" s="823">
        <v>168.69427907330999</v>
      </c>
      <c r="BA54" s="823">
        <v>134.98501866843799</v>
      </c>
      <c r="BB54" s="823">
        <v>60.279059479925003</v>
      </c>
      <c r="BC54" s="823">
        <v>54.585779676705002</v>
      </c>
      <c r="BD54" s="823">
        <v>54.585779676705002</v>
      </c>
      <c r="BE54" s="823">
        <v>54.585779676705002</v>
      </c>
      <c r="BF54" s="823">
        <v>54.585779676705002</v>
      </c>
      <c r="BG54" s="823">
        <v>39.031865997544003</v>
      </c>
      <c r="BH54" s="823">
        <v>0</v>
      </c>
      <c r="BI54" s="823">
        <v>0</v>
      </c>
      <c r="BJ54" s="823">
        <v>0</v>
      </c>
      <c r="BK54" s="823">
        <v>0</v>
      </c>
      <c r="BL54" s="823">
        <v>0</v>
      </c>
      <c r="BM54" s="823">
        <v>0</v>
      </c>
      <c r="BN54" s="823">
        <v>0</v>
      </c>
      <c r="BO54" s="823"/>
      <c r="BP54" s="823"/>
      <c r="BQ54" s="823"/>
      <c r="BR54" s="823"/>
      <c r="BS54" s="823"/>
      <c r="BT54" s="824"/>
    </row>
    <row r="55" spans="2:73">
      <c r="B55" s="821" t="s">
        <v>200</v>
      </c>
      <c r="C55" s="821" t="s">
        <v>775</v>
      </c>
      <c r="D55" s="821" t="s">
        <v>16</v>
      </c>
      <c r="E55" s="821" t="s">
        <v>849</v>
      </c>
      <c r="F55" s="821" t="s">
        <v>850</v>
      </c>
      <c r="G55" s="821" t="s">
        <v>778</v>
      </c>
      <c r="H55" s="821">
        <v>2013</v>
      </c>
      <c r="I55" s="630" t="s">
        <v>557</v>
      </c>
      <c r="J55" s="630" t="s">
        <v>573</v>
      </c>
      <c r="K55" s="50"/>
      <c r="L55" s="822">
        <v>0</v>
      </c>
      <c r="M55" s="823">
        <v>0</v>
      </c>
      <c r="N55" s="823">
        <v>281.32328290300001</v>
      </c>
      <c r="O55" s="823">
        <v>267.96485551699999</v>
      </c>
      <c r="P55" s="823">
        <v>267.49842735200002</v>
      </c>
      <c r="Q55" s="823">
        <v>245.519286975</v>
      </c>
      <c r="R55" s="823">
        <v>227.858041942</v>
      </c>
      <c r="S55" s="823">
        <v>223.26389098999999</v>
      </c>
      <c r="T55" s="823">
        <v>223.26389098999999</v>
      </c>
      <c r="U55" s="823">
        <v>223.26389098999999</v>
      </c>
      <c r="V55" s="823">
        <v>222.470478036</v>
      </c>
      <c r="W55" s="823">
        <v>188.98023952400001</v>
      </c>
      <c r="X55" s="823">
        <v>148.55724993800001</v>
      </c>
      <c r="Y55" s="823">
        <v>148.55724993800001</v>
      </c>
      <c r="Z55" s="823">
        <v>65.167883231000005</v>
      </c>
      <c r="AA55" s="823">
        <v>1.823380513</v>
      </c>
      <c r="AB55" s="823">
        <v>1.823380513</v>
      </c>
      <c r="AC55" s="823">
        <v>1.823380513</v>
      </c>
      <c r="AD55" s="823">
        <v>1.823380513</v>
      </c>
      <c r="AE55" s="823">
        <v>1.823380513</v>
      </c>
      <c r="AF55" s="823">
        <v>1.823380513</v>
      </c>
      <c r="AG55" s="823">
        <v>1.823380513</v>
      </c>
      <c r="AH55" s="823">
        <v>0</v>
      </c>
      <c r="AI55" s="823">
        <v>0</v>
      </c>
      <c r="AJ55" s="823">
        <v>0</v>
      </c>
      <c r="AK55" s="823"/>
      <c r="AL55" s="823"/>
      <c r="AM55" s="823"/>
      <c r="AN55" s="823"/>
      <c r="AO55" s="824"/>
      <c r="AP55" s="50"/>
      <c r="AQ55" s="822"/>
      <c r="AR55" s="823">
        <v>0</v>
      </c>
      <c r="AS55" s="823">
        <v>1432.5729556126398</v>
      </c>
      <c r="AT55" s="823">
        <v>1387.7338318933</v>
      </c>
      <c r="AU55" s="823">
        <v>1386.1284229812602</v>
      </c>
      <c r="AV55" s="823">
        <v>1314.89411567656</v>
      </c>
      <c r="AW55" s="823">
        <v>1259.3612994784501</v>
      </c>
      <c r="AX55" s="823">
        <v>1232.5458027534598</v>
      </c>
      <c r="AY55" s="823">
        <v>1232.5458027534598</v>
      </c>
      <c r="AZ55" s="823">
        <v>1231.0809010943101</v>
      </c>
      <c r="BA55" s="823">
        <v>1227.7854966406001</v>
      </c>
      <c r="BB55" s="823">
        <v>1032.30707405361</v>
      </c>
      <c r="BC55" s="823">
        <v>770.77710797320901</v>
      </c>
      <c r="BD55" s="823">
        <v>758.63092997006902</v>
      </c>
      <c r="BE55" s="823">
        <v>247.40758965899099</v>
      </c>
      <c r="BF55" s="823">
        <v>31.585613441483002</v>
      </c>
      <c r="BG55" s="823">
        <v>31.585613441483002</v>
      </c>
      <c r="BH55" s="823">
        <v>26.519958268886999</v>
      </c>
      <c r="BI55" s="823">
        <v>5.7121988790889997</v>
      </c>
      <c r="BJ55" s="823">
        <v>5.7121988790889997</v>
      </c>
      <c r="BK55" s="823">
        <v>5.7121988790889997</v>
      </c>
      <c r="BL55" s="823">
        <v>5.7121988790889997</v>
      </c>
      <c r="BM55" s="823">
        <v>0</v>
      </c>
      <c r="BN55" s="823">
        <v>0</v>
      </c>
      <c r="BO55" s="823"/>
      <c r="BP55" s="823"/>
      <c r="BQ55" s="823"/>
      <c r="BR55" s="823"/>
      <c r="BS55" s="823"/>
      <c r="BT55" s="824"/>
    </row>
    <row r="56" spans="2:73">
      <c r="B56" s="821" t="s">
        <v>200</v>
      </c>
      <c r="C56" s="821" t="s">
        <v>775</v>
      </c>
      <c r="D56" s="821" t="s">
        <v>788</v>
      </c>
      <c r="E56" s="821" t="s">
        <v>849</v>
      </c>
      <c r="F56" s="821" t="s">
        <v>850</v>
      </c>
      <c r="G56" s="821" t="s">
        <v>778</v>
      </c>
      <c r="H56" s="821">
        <v>2012</v>
      </c>
      <c r="I56" s="630" t="s">
        <v>557</v>
      </c>
      <c r="J56" s="630" t="s">
        <v>566</v>
      </c>
      <c r="K56" s="50"/>
      <c r="L56" s="822">
        <v>0</v>
      </c>
      <c r="M56" s="823">
        <v>0.632430618</v>
      </c>
      <c r="N56" s="823">
        <v>0.632430618</v>
      </c>
      <c r="O56" s="823">
        <v>0.632430618</v>
      </c>
      <c r="P56" s="823">
        <v>0.59741973599999998</v>
      </c>
      <c r="Q56" s="823">
        <v>0.59741973599999998</v>
      </c>
      <c r="R56" s="823">
        <v>6.1327146999999999E-2</v>
      </c>
      <c r="S56" s="823">
        <v>6.1327146999999999E-2</v>
      </c>
      <c r="T56" s="823">
        <v>6.1327146999999999E-2</v>
      </c>
      <c r="U56" s="823">
        <v>6.1327146999999999E-2</v>
      </c>
      <c r="V56" s="823">
        <v>6.1327146999999999E-2</v>
      </c>
      <c r="W56" s="823">
        <v>6.1327146999999999E-2</v>
      </c>
      <c r="X56" s="823">
        <v>6.1327146999999999E-2</v>
      </c>
      <c r="Y56" s="823">
        <v>0</v>
      </c>
      <c r="Z56" s="823">
        <v>0</v>
      </c>
      <c r="AA56" s="823">
        <v>0</v>
      </c>
      <c r="AB56" s="823">
        <v>0</v>
      </c>
      <c r="AC56" s="823">
        <v>0</v>
      </c>
      <c r="AD56" s="823">
        <v>0</v>
      </c>
      <c r="AE56" s="823">
        <v>0</v>
      </c>
      <c r="AF56" s="823">
        <v>0</v>
      </c>
      <c r="AG56" s="823">
        <v>0</v>
      </c>
      <c r="AH56" s="823">
        <v>0</v>
      </c>
      <c r="AI56" s="823">
        <v>0</v>
      </c>
      <c r="AJ56" s="823">
        <v>0</v>
      </c>
      <c r="AK56" s="823"/>
      <c r="AL56" s="823"/>
      <c r="AM56" s="823"/>
      <c r="AN56" s="823"/>
      <c r="AO56" s="824"/>
      <c r="AP56" s="50"/>
      <c r="AQ56" s="822"/>
      <c r="AR56" s="823">
        <v>2.3162700606739999</v>
      </c>
      <c r="AS56" s="823">
        <v>2.3162700606739999</v>
      </c>
      <c r="AT56" s="823">
        <v>2.3162700606739999</v>
      </c>
      <c r="AU56" s="823">
        <v>2.1707543840049999</v>
      </c>
      <c r="AV56" s="823">
        <v>2.1707543840049999</v>
      </c>
      <c r="AW56" s="823">
        <v>0.222835245544</v>
      </c>
      <c r="AX56" s="823">
        <v>0.222835245544</v>
      </c>
      <c r="AY56" s="823">
        <v>0.222835245544</v>
      </c>
      <c r="AZ56" s="823">
        <v>0.222835245544</v>
      </c>
      <c r="BA56" s="823">
        <v>0.222835245544</v>
      </c>
      <c r="BB56" s="823">
        <v>0.222835245544</v>
      </c>
      <c r="BC56" s="823">
        <v>0.222835245544</v>
      </c>
      <c r="BD56" s="823">
        <v>0</v>
      </c>
      <c r="BE56" s="823">
        <v>0</v>
      </c>
      <c r="BF56" s="823">
        <v>0</v>
      </c>
      <c r="BG56" s="823">
        <v>0</v>
      </c>
      <c r="BH56" s="823">
        <v>0</v>
      </c>
      <c r="BI56" s="823">
        <v>0</v>
      </c>
      <c r="BJ56" s="823">
        <v>0</v>
      </c>
      <c r="BK56" s="823">
        <v>0</v>
      </c>
      <c r="BL56" s="823">
        <v>0</v>
      </c>
      <c r="BM56" s="823">
        <v>0</v>
      </c>
      <c r="BN56" s="823">
        <v>0</v>
      </c>
      <c r="BO56" s="823"/>
      <c r="BP56" s="823"/>
      <c r="BQ56" s="823"/>
      <c r="BR56" s="823"/>
      <c r="BS56" s="823"/>
      <c r="BT56" s="824"/>
    </row>
    <row r="57" spans="2:73">
      <c r="B57" s="821" t="s">
        <v>200</v>
      </c>
      <c r="C57" s="821" t="s">
        <v>775</v>
      </c>
      <c r="D57" s="821" t="s">
        <v>788</v>
      </c>
      <c r="E57" s="821" t="s">
        <v>849</v>
      </c>
      <c r="F57" s="821" t="s">
        <v>850</v>
      </c>
      <c r="G57" s="821" t="s">
        <v>778</v>
      </c>
      <c r="H57" s="821">
        <v>2013</v>
      </c>
      <c r="I57" s="630" t="s">
        <v>557</v>
      </c>
      <c r="J57" s="630" t="s">
        <v>573</v>
      </c>
      <c r="K57" s="50"/>
      <c r="L57" s="822">
        <v>0</v>
      </c>
      <c r="M57" s="823">
        <v>0</v>
      </c>
      <c r="N57" s="823">
        <v>195.56184117199999</v>
      </c>
      <c r="O57" s="823">
        <v>195.56184117199999</v>
      </c>
      <c r="P57" s="823">
        <v>170.83595870799999</v>
      </c>
      <c r="Q57" s="823">
        <v>79.061791205999995</v>
      </c>
      <c r="R57" s="823">
        <v>18.740713485000001</v>
      </c>
      <c r="S57" s="823">
        <v>18.740713485000001</v>
      </c>
      <c r="T57" s="823">
        <v>18.740713485000001</v>
      </c>
      <c r="U57" s="823">
        <v>18.740713485000001</v>
      </c>
      <c r="V57" s="823">
        <v>18.740713485000001</v>
      </c>
      <c r="W57" s="823">
        <v>18.740713485000001</v>
      </c>
      <c r="X57" s="823">
        <v>14.277753299</v>
      </c>
      <c r="Y57" s="823">
        <v>13.51558766</v>
      </c>
      <c r="Z57" s="823">
        <v>0</v>
      </c>
      <c r="AA57" s="823">
        <v>0</v>
      </c>
      <c r="AB57" s="823">
        <v>0</v>
      </c>
      <c r="AC57" s="823">
        <v>0</v>
      </c>
      <c r="AD57" s="823">
        <v>0</v>
      </c>
      <c r="AE57" s="823">
        <v>0</v>
      </c>
      <c r="AF57" s="823">
        <v>0</v>
      </c>
      <c r="AG57" s="823">
        <v>0</v>
      </c>
      <c r="AH57" s="823">
        <v>0</v>
      </c>
      <c r="AI57" s="823">
        <v>0</v>
      </c>
      <c r="AJ57" s="823">
        <v>0</v>
      </c>
      <c r="AK57" s="823"/>
      <c r="AL57" s="823"/>
      <c r="AM57" s="823"/>
      <c r="AN57" s="823"/>
      <c r="AO57" s="824"/>
      <c r="AP57" s="50"/>
      <c r="AQ57" s="822"/>
      <c r="AR57" s="823" t="s">
        <v>792</v>
      </c>
      <c r="AS57" s="823">
        <v>707.63377287628498</v>
      </c>
      <c r="AT57" s="823">
        <v>707.63377287628498</v>
      </c>
      <c r="AU57" s="823">
        <v>617.19620232429793</v>
      </c>
      <c r="AV57" s="823">
        <v>286.624604534892</v>
      </c>
      <c r="AW57" s="823">
        <v>87.004370623008001</v>
      </c>
      <c r="AX57" s="823">
        <v>87.004370623008001</v>
      </c>
      <c r="AY57" s="823">
        <v>87.004370623008001</v>
      </c>
      <c r="AZ57" s="823">
        <v>87.004370623008001</v>
      </c>
      <c r="BA57" s="823">
        <v>87.004370623008001</v>
      </c>
      <c r="BB57" s="823">
        <v>87.004370623008001</v>
      </c>
      <c r="BC57" s="823">
        <v>46.516954177353995</v>
      </c>
      <c r="BD57" s="823">
        <v>43.840150476770006</v>
      </c>
      <c r="BE57" s="823">
        <v>0</v>
      </c>
      <c r="BF57" s="823">
        <v>0</v>
      </c>
      <c r="BG57" s="823">
        <v>0</v>
      </c>
      <c r="BH57" s="823">
        <v>0</v>
      </c>
      <c r="BI57" s="823">
        <v>0</v>
      </c>
      <c r="BJ57" s="823">
        <v>0</v>
      </c>
      <c r="BK57" s="823">
        <v>0</v>
      </c>
      <c r="BL57" s="823">
        <v>0</v>
      </c>
      <c r="BM57" s="823">
        <v>0</v>
      </c>
      <c r="BN57" s="823">
        <v>0</v>
      </c>
      <c r="BO57" s="823"/>
      <c r="BP57" s="823"/>
      <c r="BQ57" s="823"/>
      <c r="BR57" s="823"/>
      <c r="BS57" s="823"/>
      <c r="BT57" s="824"/>
    </row>
    <row r="58" spans="2:73">
      <c r="B58" s="821" t="s">
        <v>200</v>
      </c>
      <c r="C58" s="821" t="s">
        <v>779</v>
      </c>
      <c r="D58" s="821" t="s">
        <v>789</v>
      </c>
      <c r="E58" s="821" t="s">
        <v>849</v>
      </c>
      <c r="F58" s="821" t="s">
        <v>21</v>
      </c>
      <c r="G58" s="821" t="s">
        <v>778</v>
      </c>
      <c r="H58" s="821">
        <v>2013</v>
      </c>
      <c r="I58" s="630" t="s">
        <v>557</v>
      </c>
      <c r="J58" s="630" t="s">
        <v>573</v>
      </c>
      <c r="K58" s="50"/>
      <c r="L58" s="822">
        <v>0</v>
      </c>
      <c r="M58" s="823">
        <v>0</v>
      </c>
      <c r="N58" s="823">
        <v>1.518419747</v>
      </c>
      <c r="O58" s="823">
        <v>1.518419747</v>
      </c>
      <c r="P58" s="823">
        <v>1.4636128930000001</v>
      </c>
      <c r="Q58" s="823">
        <v>1.254679442</v>
      </c>
      <c r="R58" s="823">
        <v>1.254679442</v>
      </c>
      <c r="S58" s="823">
        <v>1.254679442</v>
      </c>
      <c r="T58" s="823">
        <v>1.254679442</v>
      </c>
      <c r="U58" s="823">
        <v>1.2529237989999999</v>
      </c>
      <c r="V58" s="823">
        <v>0.93711443900000002</v>
      </c>
      <c r="W58" s="823">
        <v>0.93711443900000002</v>
      </c>
      <c r="X58" s="823">
        <v>0.75275206900000002</v>
      </c>
      <c r="Y58" s="823">
        <v>0.75273100299999995</v>
      </c>
      <c r="Z58" s="823">
        <v>0.75273100299999995</v>
      </c>
      <c r="AA58" s="823">
        <v>0.75160882699999998</v>
      </c>
      <c r="AB58" s="823">
        <v>0.75160882699999998</v>
      </c>
      <c r="AC58" s="823">
        <v>0.75068954899999996</v>
      </c>
      <c r="AD58" s="823">
        <v>0.72749227599999999</v>
      </c>
      <c r="AE58" s="823">
        <v>0.42702182399999999</v>
      </c>
      <c r="AF58" s="823">
        <v>0.42702182399999999</v>
      </c>
      <c r="AG58" s="823">
        <v>0.42702182399999999</v>
      </c>
      <c r="AH58" s="823">
        <v>0</v>
      </c>
      <c r="AI58" s="823">
        <v>0</v>
      </c>
      <c r="AJ58" s="823">
        <v>0</v>
      </c>
      <c r="AK58" s="823"/>
      <c r="AL58" s="823"/>
      <c r="AM58" s="823"/>
      <c r="AN58" s="823"/>
      <c r="AO58" s="824"/>
      <c r="AP58" s="50"/>
      <c r="AQ58" s="822"/>
      <c r="AR58" s="823">
        <v>0</v>
      </c>
      <c r="AS58" s="823">
        <v>22.655152729017999</v>
      </c>
      <c r="AT58" s="823">
        <v>22.655152729017999</v>
      </c>
      <c r="AU58" s="823">
        <v>21.782116535902997</v>
      </c>
      <c r="AV58" s="823">
        <v>18.453947685355001</v>
      </c>
      <c r="AW58" s="823">
        <v>18.453947685355001</v>
      </c>
      <c r="AX58" s="823">
        <v>18.453947685355001</v>
      </c>
      <c r="AY58" s="823">
        <v>18.453947685355001</v>
      </c>
      <c r="AZ58" s="823">
        <v>18.438568256806001</v>
      </c>
      <c r="BA58" s="823">
        <v>13.407938314549</v>
      </c>
      <c r="BB58" s="823">
        <v>13.407938314549</v>
      </c>
      <c r="BC58" s="823">
        <v>12.191115960809</v>
      </c>
      <c r="BD58" s="823">
        <v>12.017509107401001</v>
      </c>
      <c r="BE58" s="823">
        <v>12.017509107401001</v>
      </c>
      <c r="BF58" s="823">
        <v>11.968106948699001</v>
      </c>
      <c r="BG58" s="823">
        <v>11.968106948699001</v>
      </c>
      <c r="BH58" s="823">
        <v>11.957977813834999</v>
      </c>
      <c r="BI58" s="823">
        <v>11.588460904436001</v>
      </c>
      <c r="BJ58" s="823">
        <v>6.802169430268</v>
      </c>
      <c r="BK58" s="823">
        <v>6.802169430268</v>
      </c>
      <c r="BL58" s="823">
        <v>6.802169430268</v>
      </c>
      <c r="BM58" s="823">
        <v>0</v>
      </c>
      <c r="BN58" s="823">
        <v>0</v>
      </c>
      <c r="BO58" s="823"/>
      <c r="BP58" s="823"/>
      <c r="BQ58" s="823"/>
      <c r="BR58" s="823"/>
      <c r="BS58" s="823"/>
      <c r="BT58" s="824"/>
    </row>
    <row r="59" spans="2:73">
      <c r="B59" s="821" t="s">
        <v>200</v>
      </c>
      <c r="C59" s="821" t="s">
        <v>779</v>
      </c>
      <c r="D59" s="821" t="s">
        <v>2</v>
      </c>
      <c r="E59" s="821" t="s">
        <v>849</v>
      </c>
      <c r="F59" s="821" t="s">
        <v>21</v>
      </c>
      <c r="G59" s="821" t="s">
        <v>778</v>
      </c>
      <c r="H59" s="821">
        <v>2013</v>
      </c>
      <c r="I59" s="630" t="s">
        <v>557</v>
      </c>
      <c r="J59" s="630" t="s">
        <v>573</v>
      </c>
      <c r="K59" s="50"/>
      <c r="L59" s="822">
        <v>0</v>
      </c>
      <c r="M59" s="823">
        <v>0</v>
      </c>
      <c r="N59" s="823">
        <v>3.522299684</v>
      </c>
      <c r="O59" s="823">
        <v>3.522299684</v>
      </c>
      <c r="P59" s="823">
        <v>3.522299684</v>
      </c>
      <c r="Q59" s="823">
        <v>3.522299684</v>
      </c>
      <c r="R59" s="823">
        <v>0</v>
      </c>
      <c r="S59" s="823">
        <v>0</v>
      </c>
      <c r="T59" s="823">
        <v>0</v>
      </c>
      <c r="U59" s="823">
        <v>0</v>
      </c>
      <c r="V59" s="823">
        <v>0</v>
      </c>
      <c r="W59" s="823">
        <v>0</v>
      </c>
      <c r="X59" s="823">
        <v>0</v>
      </c>
      <c r="Y59" s="823">
        <v>0</v>
      </c>
      <c r="Z59" s="823">
        <v>0</v>
      </c>
      <c r="AA59" s="823">
        <v>0</v>
      </c>
      <c r="AB59" s="823">
        <v>0</v>
      </c>
      <c r="AC59" s="823">
        <v>0</v>
      </c>
      <c r="AD59" s="823">
        <v>0</v>
      </c>
      <c r="AE59" s="823">
        <v>0</v>
      </c>
      <c r="AF59" s="823">
        <v>0</v>
      </c>
      <c r="AG59" s="823">
        <v>0</v>
      </c>
      <c r="AH59" s="823">
        <v>0</v>
      </c>
      <c r="AI59" s="823">
        <v>0</v>
      </c>
      <c r="AJ59" s="823">
        <v>0</v>
      </c>
      <c r="AK59" s="823"/>
      <c r="AL59" s="823"/>
      <c r="AM59" s="823"/>
      <c r="AN59" s="823"/>
      <c r="AO59" s="824"/>
      <c r="AP59" s="50"/>
      <c r="AQ59" s="822"/>
      <c r="AR59" s="823" t="s">
        <v>792</v>
      </c>
      <c r="AS59" s="823">
        <v>6.2804779250000005</v>
      </c>
      <c r="AT59" s="823">
        <v>6.2804779250000005</v>
      </c>
      <c r="AU59" s="823">
        <v>6.2804779250000005</v>
      </c>
      <c r="AV59" s="823">
        <v>6.2804779250000005</v>
      </c>
      <c r="AW59" s="823">
        <v>0</v>
      </c>
      <c r="AX59" s="823">
        <v>0</v>
      </c>
      <c r="AY59" s="823">
        <v>0</v>
      </c>
      <c r="AZ59" s="823">
        <v>0</v>
      </c>
      <c r="BA59" s="823">
        <v>0</v>
      </c>
      <c r="BB59" s="823">
        <v>0</v>
      </c>
      <c r="BC59" s="823">
        <v>0</v>
      </c>
      <c r="BD59" s="823">
        <v>0</v>
      </c>
      <c r="BE59" s="823">
        <v>0</v>
      </c>
      <c r="BF59" s="823">
        <v>0</v>
      </c>
      <c r="BG59" s="823">
        <v>0</v>
      </c>
      <c r="BH59" s="823">
        <v>0</v>
      </c>
      <c r="BI59" s="823">
        <v>0</v>
      </c>
      <c r="BJ59" s="823">
        <v>0</v>
      </c>
      <c r="BK59" s="823">
        <v>0</v>
      </c>
      <c r="BL59" s="823">
        <v>0</v>
      </c>
      <c r="BM59" s="823">
        <v>0</v>
      </c>
      <c r="BN59" s="823">
        <v>0</v>
      </c>
      <c r="BO59" s="823"/>
      <c r="BP59" s="823"/>
      <c r="BQ59" s="823"/>
      <c r="BR59" s="823"/>
      <c r="BS59" s="823"/>
      <c r="BT59" s="824"/>
    </row>
    <row r="60" spans="2:73" ht="16">
      <c r="B60" s="821" t="s">
        <v>200</v>
      </c>
      <c r="C60" s="821" t="s">
        <v>779</v>
      </c>
      <c r="D60" s="821" t="s">
        <v>1</v>
      </c>
      <c r="E60" s="821" t="s">
        <v>849</v>
      </c>
      <c r="F60" s="821" t="s">
        <v>21</v>
      </c>
      <c r="G60" s="821" t="s">
        <v>778</v>
      </c>
      <c r="H60" s="821">
        <v>2013</v>
      </c>
      <c r="I60" s="630" t="s">
        <v>557</v>
      </c>
      <c r="J60" s="630" t="s">
        <v>573</v>
      </c>
      <c r="K60" s="50"/>
      <c r="L60" s="822">
        <v>0</v>
      </c>
      <c r="M60" s="823">
        <v>0</v>
      </c>
      <c r="N60" s="823">
        <v>3.448276318</v>
      </c>
      <c r="O60" s="823">
        <v>3.448276318</v>
      </c>
      <c r="P60" s="823">
        <v>3.448276318</v>
      </c>
      <c r="Q60" s="823">
        <v>3.238708259</v>
      </c>
      <c r="R60" s="823">
        <v>1.759901492</v>
      </c>
      <c r="S60" s="823">
        <v>0</v>
      </c>
      <c r="T60" s="823">
        <v>0</v>
      </c>
      <c r="U60" s="823">
        <v>0</v>
      </c>
      <c r="V60" s="823">
        <v>0</v>
      </c>
      <c r="W60" s="823">
        <v>0</v>
      </c>
      <c r="X60" s="823">
        <v>0</v>
      </c>
      <c r="Y60" s="823">
        <v>0</v>
      </c>
      <c r="Z60" s="823">
        <v>0</v>
      </c>
      <c r="AA60" s="823">
        <v>0</v>
      </c>
      <c r="AB60" s="823">
        <v>0</v>
      </c>
      <c r="AC60" s="823">
        <v>0</v>
      </c>
      <c r="AD60" s="823">
        <v>0</v>
      </c>
      <c r="AE60" s="823">
        <v>0</v>
      </c>
      <c r="AF60" s="823">
        <v>0</v>
      </c>
      <c r="AG60" s="823">
        <v>0</v>
      </c>
      <c r="AH60" s="823">
        <v>0</v>
      </c>
      <c r="AI60" s="823">
        <v>0</v>
      </c>
      <c r="AJ60" s="823">
        <v>0</v>
      </c>
      <c r="AK60" s="823"/>
      <c r="AL60" s="823"/>
      <c r="AM60" s="823"/>
      <c r="AN60" s="823"/>
      <c r="AO60" s="824"/>
      <c r="AP60" s="50"/>
      <c r="AQ60" s="822"/>
      <c r="AR60" s="823" t="s">
        <v>792</v>
      </c>
      <c r="AS60" s="823">
        <v>20.156720959614997</v>
      </c>
      <c r="AT60" s="823">
        <v>20.156720959614997</v>
      </c>
      <c r="AU60" s="823">
        <v>20.156720959614997</v>
      </c>
      <c r="AV60" s="823">
        <v>19.951631922948</v>
      </c>
      <c r="AW60" s="823">
        <v>11.97466051806</v>
      </c>
      <c r="AX60" s="823">
        <v>0</v>
      </c>
      <c r="AY60" s="823">
        <v>0</v>
      </c>
      <c r="AZ60" s="823">
        <v>0</v>
      </c>
      <c r="BA60" s="823">
        <v>0</v>
      </c>
      <c r="BB60" s="823">
        <v>0</v>
      </c>
      <c r="BC60" s="823">
        <v>0</v>
      </c>
      <c r="BD60" s="823">
        <v>0</v>
      </c>
      <c r="BE60" s="823">
        <v>0</v>
      </c>
      <c r="BF60" s="823">
        <v>0</v>
      </c>
      <c r="BG60" s="823">
        <v>0</v>
      </c>
      <c r="BH60" s="823">
        <v>0</v>
      </c>
      <c r="BI60" s="823">
        <v>0</v>
      </c>
      <c r="BJ60" s="823">
        <v>0</v>
      </c>
      <c r="BK60" s="823">
        <v>0</v>
      </c>
      <c r="BL60" s="823">
        <v>0</v>
      </c>
      <c r="BM60" s="823">
        <v>0</v>
      </c>
      <c r="BN60" s="823">
        <v>0</v>
      </c>
      <c r="BO60" s="823"/>
      <c r="BP60" s="823"/>
      <c r="BQ60" s="823"/>
      <c r="BR60" s="823"/>
      <c r="BS60" s="823"/>
      <c r="BT60" s="824"/>
      <c r="BU60" s="17"/>
    </row>
    <row r="61" spans="2:73">
      <c r="B61" s="821" t="s">
        <v>200</v>
      </c>
      <c r="C61" s="821" t="s">
        <v>779</v>
      </c>
      <c r="D61" s="821" t="s">
        <v>790</v>
      </c>
      <c r="E61" s="821" t="s">
        <v>849</v>
      </c>
      <c r="F61" s="821" t="s">
        <v>21</v>
      </c>
      <c r="G61" s="821" t="s">
        <v>778</v>
      </c>
      <c r="H61" s="821">
        <v>2013</v>
      </c>
      <c r="I61" s="630" t="s">
        <v>557</v>
      </c>
      <c r="J61" s="630" t="s">
        <v>573</v>
      </c>
      <c r="K61" s="50"/>
      <c r="L61" s="822">
        <v>0</v>
      </c>
      <c r="M61" s="823">
        <v>0</v>
      </c>
      <c r="N61" s="823">
        <v>3.4791799870000002</v>
      </c>
      <c r="O61" s="823">
        <v>3.4791799870000002</v>
      </c>
      <c r="P61" s="823">
        <v>3.2881746409999999</v>
      </c>
      <c r="Q61" s="823">
        <v>2.636321878</v>
      </c>
      <c r="R61" s="823">
        <v>2.636321878</v>
      </c>
      <c r="S61" s="823">
        <v>2.636321878</v>
      </c>
      <c r="T61" s="823">
        <v>2.636321878</v>
      </c>
      <c r="U61" s="823">
        <v>2.6313348350000001</v>
      </c>
      <c r="V61" s="823">
        <v>2.2616065270000001</v>
      </c>
      <c r="W61" s="823">
        <v>2.2616065270000001</v>
      </c>
      <c r="X61" s="823">
        <v>1.641086947</v>
      </c>
      <c r="Y61" s="823">
        <v>1.060023323</v>
      </c>
      <c r="Z61" s="823">
        <v>1.060023323</v>
      </c>
      <c r="AA61" s="823">
        <v>1.039141614</v>
      </c>
      <c r="AB61" s="823">
        <v>1.039141614</v>
      </c>
      <c r="AC61" s="823">
        <v>1.028428729</v>
      </c>
      <c r="AD61" s="823">
        <v>0.88770679200000002</v>
      </c>
      <c r="AE61" s="823">
        <v>0.52106383999999994</v>
      </c>
      <c r="AF61" s="823">
        <v>0.52106383999999994</v>
      </c>
      <c r="AG61" s="823">
        <v>0.52106383999999994</v>
      </c>
      <c r="AH61" s="823">
        <v>0</v>
      </c>
      <c r="AI61" s="823">
        <v>0</v>
      </c>
      <c r="AJ61" s="823">
        <v>0</v>
      </c>
      <c r="AK61" s="823"/>
      <c r="AL61" s="823"/>
      <c r="AM61" s="823"/>
      <c r="AN61" s="823"/>
      <c r="AO61" s="824"/>
      <c r="AP61" s="50"/>
      <c r="AQ61" s="822"/>
      <c r="AR61" s="823">
        <v>0</v>
      </c>
      <c r="AS61" s="823">
        <v>50.497338580058994</v>
      </c>
      <c r="AT61" s="823">
        <v>50.497338580058994</v>
      </c>
      <c r="AU61" s="823">
        <v>47.45475234317</v>
      </c>
      <c r="AV61" s="823">
        <v>37.071177818288994</v>
      </c>
      <c r="AW61" s="823">
        <v>37.071177818288994</v>
      </c>
      <c r="AX61" s="823">
        <v>37.071177818288994</v>
      </c>
      <c r="AY61" s="823">
        <v>37.071177818288994</v>
      </c>
      <c r="AZ61" s="823">
        <v>37.027491325599001</v>
      </c>
      <c r="BA61" s="823">
        <v>31.137968939179999</v>
      </c>
      <c r="BB61" s="823">
        <v>31.137968939179999</v>
      </c>
      <c r="BC61" s="823">
        <v>27.09505607761</v>
      </c>
      <c r="BD61" s="823">
        <v>17.419502425304</v>
      </c>
      <c r="BE61" s="823">
        <v>17.419502425304</v>
      </c>
      <c r="BF61" s="823">
        <v>16.500216310209002</v>
      </c>
      <c r="BG61" s="823">
        <v>16.500216310209002</v>
      </c>
      <c r="BH61" s="823">
        <v>16.382175477116999</v>
      </c>
      <c r="BI61" s="823">
        <v>14.140570013091999</v>
      </c>
      <c r="BJ61" s="823">
        <v>8.3001952533600001</v>
      </c>
      <c r="BK61" s="823">
        <v>8.3001952533600001</v>
      </c>
      <c r="BL61" s="823">
        <v>8.3001952533600001</v>
      </c>
      <c r="BM61" s="823">
        <v>0</v>
      </c>
      <c r="BN61" s="823">
        <v>0</v>
      </c>
      <c r="BO61" s="823"/>
      <c r="BP61" s="823"/>
      <c r="BQ61" s="823"/>
      <c r="BR61" s="823"/>
      <c r="BS61" s="823"/>
      <c r="BT61" s="824"/>
    </row>
    <row r="62" spans="2:73">
      <c r="B62" s="821" t="s">
        <v>200</v>
      </c>
      <c r="C62" s="821" t="s">
        <v>779</v>
      </c>
      <c r="D62" s="821" t="s">
        <v>11</v>
      </c>
      <c r="E62" s="821" t="s">
        <v>849</v>
      </c>
      <c r="F62" s="821" t="s">
        <v>21</v>
      </c>
      <c r="G62" s="821" t="s">
        <v>778</v>
      </c>
      <c r="H62" s="821">
        <v>2013</v>
      </c>
      <c r="I62" s="630" t="s">
        <v>557</v>
      </c>
      <c r="J62" s="630" t="s">
        <v>573</v>
      </c>
      <c r="K62" s="50"/>
      <c r="L62" s="822">
        <v>0</v>
      </c>
      <c r="M62" s="823">
        <v>0</v>
      </c>
      <c r="N62" s="823">
        <v>11.332754849000001</v>
      </c>
      <c r="O62" s="823">
        <v>10.857322172</v>
      </c>
      <c r="P62" s="823">
        <v>10.814100973</v>
      </c>
      <c r="Q62" s="823">
        <v>10.079783331</v>
      </c>
      <c r="R62" s="823">
        <v>9.8855091129999995</v>
      </c>
      <c r="S62" s="823">
        <v>9.691234905</v>
      </c>
      <c r="T62" s="823">
        <v>9.691234905</v>
      </c>
      <c r="U62" s="823">
        <v>9.691234905</v>
      </c>
      <c r="V62" s="823">
        <v>6.8997639299999998</v>
      </c>
      <c r="W62" s="823">
        <v>6.8997639299999998</v>
      </c>
      <c r="X62" s="823">
        <v>6.8979702889999999</v>
      </c>
      <c r="Y62" s="823">
        <v>6.8979702889999999</v>
      </c>
      <c r="Z62" s="823">
        <v>6.8979702889999999</v>
      </c>
      <c r="AA62" s="823">
        <v>6.8979702889999999</v>
      </c>
      <c r="AB62" s="823">
        <v>2.6844998750000002</v>
      </c>
      <c r="AC62" s="823">
        <v>1.1133316980000001</v>
      </c>
      <c r="AD62" s="823">
        <v>1.1133316980000001</v>
      </c>
      <c r="AE62" s="823">
        <v>1.1133316980000001</v>
      </c>
      <c r="AF62" s="823">
        <v>1.1133316980000001</v>
      </c>
      <c r="AG62" s="823">
        <v>1.1133316980000001</v>
      </c>
      <c r="AH62" s="823">
        <v>1.1133316980000001</v>
      </c>
      <c r="AI62" s="823">
        <v>0</v>
      </c>
      <c r="AJ62" s="823">
        <v>0</v>
      </c>
      <c r="AK62" s="823"/>
      <c r="AL62" s="823"/>
      <c r="AM62" s="823"/>
      <c r="AN62" s="823"/>
      <c r="AO62" s="824"/>
      <c r="AP62" s="50"/>
      <c r="AQ62" s="822"/>
      <c r="AR62" s="823">
        <v>0</v>
      </c>
      <c r="AS62" s="823">
        <v>139.53272225189201</v>
      </c>
      <c r="AT62" s="823">
        <v>130.38033187103301</v>
      </c>
      <c r="AU62" s="823">
        <v>129.548296676636</v>
      </c>
      <c r="AV62" s="823">
        <v>115.41220092773399</v>
      </c>
      <c r="AW62" s="823">
        <v>111.672296272278</v>
      </c>
      <c r="AX62" s="823">
        <v>107.932390548706</v>
      </c>
      <c r="AY62" s="823">
        <v>107.932390548706</v>
      </c>
      <c r="AZ62" s="823">
        <v>107.932390548706</v>
      </c>
      <c r="BA62" s="823">
        <v>54.194747726439999</v>
      </c>
      <c r="BB62" s="823">
        <v>54.194747726439999</v>
      </c>
      <c r="BC62" s="823">
        <v>54.154387008667001</v>
      </c>
      <c r="BD62" s="823">
        <v>54.154387008667001</v>
      </c>
      <c r="BE62" s="823">
        <v>54.154387008667001</v>
      </c>
      <c r="BF62" s="823">
        <v>54.154387008667001</v>
      </c>
      <c r="BG62" s="823">
        <v>21.164212875366001</v>
      </c>
      <c r="BH62" s="823">
        <v>8.2078956298829997</v>
      </c>
      <c r="BI62" s="823">
        <v>8.2078956298829997</v>
      </c>
      <c r="BJ62" s="823">
        <v>8.2078956298829997</v>
      </c>
      <c r="BK62" s="823">
        <v>8.2078956298829997</v>
      </c>
      <c r="BL62" s="823">
        <v>8.2078956298829997</v>
      </c>
      <c r="BM62" s="823">
        <v>8.2078956298829997</v>
      </c>
      <c r="BN62" s="823">
        <v>0</v>
      </c>
      <c r="BO62" s="823"/>
      <c r="BP62" s="823"/>
      <c r="BQ62" s="823"/>
      <c r="BR62" s="823"/>
      <c r="BS62" s="823"/>
      <c r="BT62" s="824"/>
    </row>
    <row r="63" spans="2:73">
      <c r="B63" s="821" t="s">
        <v>200</v>
      </c>
      <c r="C63" s="821" t="s">
        <v>779</v>
      </c>
      <c r="D63" s="821" t="s">
        <v>791</v>
      </c>
      <c r="E63" s="821" t="s">
        <v>849</v>
      </c>
      <c r="F63" s="821" t="s">
        <v>21</v>
      </c>
      <c r="G63" s="821" t="s">
        <v>778</v>
      </c>
      <c r="H63" s="821">
        <v>2013</v>
      </c>
      <c r="I63" s="630" t="s">
        <v>557</v>
      </c>
      <c r="J63" s="630" t="s">
        <v>573</v>
      </c>
      <c r="K63" s="50"/>
      <c r="L63" s="822">
        <v>0</v>
      </c>
      <c r="M63" s="823">
        <v>0</v>
      </c>
      <c r="N63" s="823">
        <v>82.117622691999998</v>
      </c>
      <c r="O63" s="823">
        <v>82.117622691999998</v>
      </c>
      <c r="P63" s="823">
        <v>82.117622691999998</v>
      </c>
      <c r="Q63" s="823">
        <v>82.117622691999998</v>
      </c>
      <c r="R63" s="823">
        <v>82.117622691999998</v>
      </c>
      <c r="S63" s="823">
        <v>82.117622691999998</v>
      </c>
      <c r="T63" s="823">
        <v>82.117622691999998</v>
      </c>
      <c r="U63" s="823">
        <v>82.117622691999998</v>
      </c>
      <c r="V63" s="823">
        <v>82.117622691999998</v>
      </c>
      <c r="W63" s="823">
        <v>82.117622691999998</v>
      </c>
      <c r="X63" s="823">
        <v>82.117622691999998</v>
      </c>
      <c r="Y63" s="823">
        <v>82.117622691999998</v>
      </c>
      <c r="Z63" s="823">
        <v>82.117622691999998</v>
      </c>
      <c r="AA63" s="823">
        <v>82.117622691999998</v>
      </c>
      <c r="AB63" s="823">
        <v>82.117622691999998</v>
      </c>
      <c r="AC63" s="823">
        <v>82.117622691999998</v>
      </c>
      <c r="AD63" s="823">
        <v>82.117622691999998</v>
      </c>
      <c r="AE63" s="823">
        <v>82.117622691999998</v>
      </c>
      <c r="AF63" s="823">
        <v>63.893685695000009</v>
      </c>
      <c r="AG63" s="823">
        <v>0</v>
      </c>
      <c r="AH63" s="823">
        <v>0</v>
      </c>
      <c r="AI63" s="823">
        <v>0</v>
      </c>
      <c r="AJ63" s="823">
        <v>0</v>
      </c>
      <c r="AK63" s="823"/>
      <c r="AL63" s="823"/>
      <c r="AM63" s="823"/>
      <c r="AN63" s="823"/>
      <c r="AO63" s="824"/>
      <c r="AP63" s="50"/>
      <c r="AQ63" s="822"/>
      <c r="AR63" s="823" t="s">
        <v>792</v>
      </c>
      <c r="AS63" s="823">
        <v>140.361050420438</v>
      </c>
      <c r="AT63" s="823">
        <v>140.361050420438</v>
      </c>
      <c r="AU63" s="823">
        <v>140.361050420438</v>
      </c>
      <c r="AV63" s="823">
        <v>140.361050420438</v>
      </c>
      <c r="AW63" s="823">
        <v>140.361050420438</v>
      </c>
      <c r="AX63" s="823">
        <v>140.361050420438</v>
      </c>
      <c r="AY63" s="823">
        <v>140.361050420438</v>
      </c>
      <c r="AZ63" s="823">
        <v>140.361050420438</v>
      </c>
      <c r="BA63" s="823">
        <v>140.361050420438</v>
      </c>
      <c r="BB63" s="823">
        <v>140.361050420438</v>
      </c>
      <c r="BC63" s="823">
        <v>140.361050420438</v>
      </c>
      <c r="BD63" s="823">
        <v>140.361050420438</v>
      </c>
      <c r="BE63" s="823">
        <v>140.361050420438</v>
      </c>
      <c r="BF63" s="823">
        <v>140.361050420438</v>
      </c>
      <c r="BG63" s="823">
        <v>140.361050420438</v>
      </c>
      <c r="BH63" s="823">
        <v>140.361050420438</v>
      </c>
      <c r="BI63" s="823">
        <v>140.361050420438</v>
      </c>
      <c r="BJ63" s="823">
        <v>140.361050420438</v>
      </c>
      <c r="BK63" s="823">
        <v>124.064214204709</v>
      </c>
      <c r="BL63" s="823">
        <v>0</v>
      </c>
      <c r="BM63" s="823">
        <v>0</v>
      </c>
      <c r="BN63" s="823">
        <v>0</v>
      </c>
      <c r="BO63" s="823"/>
      <c r="BP63" s="823"/>
      <c r="BQ63" s="823"/>
      <c r="BR63" s="823"/>
      <c r="BS63" s="823"/>
      <c r="BT63" s="824"/>
    </row>
    <row r="64" spans="2:73">
      <c r="B64" s="821" t="s">
        <v>200</v>
      </c>
      <c r="C64" s="821" t="s">
        <v>779</v>
      </c>
      <c r="D64" s="821" t="s">
        <v>791</v>
      </c>
      <c r="E64" s="821" t="s">
        <v>849</v>
      </c>
      <c r="F64" s="821" t="s">
        <v>21</v>
      </c>
      <c r="G64" s="821" t="s">
        <v>778</v>
      </c>
      <c r="H64" s="821">
        <v>2012</v>
      </c>
      <c r="I64" s="630" t="s">
        <v>557</v>
      </c>
      <c r="J64" s="630" t="s">
        <v>573</v>
      </c>
      <c r="K64" s="50"/>
      <c r="L64" s="822">
        <v>0</v>
      </c>
      <c r="M64" s="823">
        <v>0.32087744200000001</v>
      </c>
      <c r="N64" s="823">
        <v>0.32087744200000001</v>
      </c>
      <c r="O64" s="823">
        <v>0.32087744200000001</v>
      </c>
      <c r="P64" s="823">
        <v>0.32087744200000001</v>
      </c>
      <c r="Q64" s="823">
        <v>0.32087744200000001</v>
      </c>
      <c r="R64" s="823">
        <v>0.32087744200000001</v>
      </c>
      <c r="S64" s="823">
        <v>0.32087744200000001</v>
      </c>
      <c r="T64" s="823">
        <v>0.32087744200000001</v>
      </c>
      <c r="U64" s="823">
        <v>0.32087744200000001</v>
      </c>
      <c r="V64" s="823">
        <v>0.32087744200000001</v>
      </c>
      <c r="W64" s="823">
        <v>0.32087744200000001</v>
      </c>
      <c r="X64" s="823">
        <v>0.32087744200000001</v>
      </c>
      <c r="Y64" s="823">
        <v>0.32087744200000001</v>
      </c>
      <c r="Z64" s="823">
        <v>0.32087744200000001</v>
      </c>
      <c r="AA64" s="823">
        <v>0.32087744200000001</v>
      </c>
      <c r="AB64" s="823">
        <v>0.32087744200000001</v>
      </c>
      <c r="AC64" s="823">
        <v>0.32087744200000001</v>
      </c>
      <c r="AD64" s="823">
        <v>0.32087744200000001</v>
      </c>
      <c r="AE64" s="823">
        <v>0.32087744200000001</v>
      </c>
      <c r="AF64" s="823">
        <v>0.25063139499999998</v>
      </c>
      <c r="AG64" s="823">
        <v>0</v>
      </c>
      <c r="AH64" s="823">
        <v>0</v>
      </c>
      <c r="AI64" s="823">
        <v>0</v>
      </c>
      <c r="AJ64" s="823">
        <v>0</v>
      </c>
      <c r="AK64" s="823"/>
      <c r="AL64" s="823"/>
      <c r="AM64" s="823"/>
      <c r="AN64" s="823"/>
      <c r="AO64" s="824"/>
      <c r="AP64" s="50"/>
      <c r="AQ64" s="822"/>
      <c r="AR64" s="823">
        <v>0.62315443877999999</v>
      </c>
      <c r="AS64" s="823">
        <v>0.62315443877999999</v>
      </c>
      <c r="AT64" s="823">
        <v>0.62315443877999999</v>
      </c>
      <c r="AU64" s="823">
        <v>0.62315443877999999</v>
      </c>
      <c r="AV64" s="823">
        <v>0.62315443877999999</v>
      </c>
      <c r="AW64" s="823">
        <v>0.62315443877999999</v>
      </c>
      <c r="AX64" s="823">
        <v>0.62315443877999999</v>
      </c>
      <c r="AY64" s="823">
        <v>0.62315443877999999</v>
      </c>
      <c r="AZ64" s="823">
        <v>0.62315443877999999</v>
      </c>
      <c r="BA64" s="823">
        <v>0.62315443877999999</v>
      </c>
      <c r="BB64" s="823">
        <v>0.62315443877999999</v>
      </c>
      <c r="BC64" s="823">
        <v>0.62315443877999999</v>
      </c>
      <c r="BD64" s="823">
        <v>0.62315443877999999</v>
      </c>
      <c r="BE64" s="823">
        <v>0.62315443877999999</v>
      </c>
      <c r="BF64" s="823">
        <v>0.62315443877999999</v>
      </c>
      <c r="BG64" s="823">
        <v>0.62315443877999999</v>
      </c>
      <c r="BH64" s="823">
        <v>0.62315443877999999</v>
      </c>
      <c r="BI64" s="823">
        <v>0.62315443877999999</v>
      </c>
      <c r="BJ64" s="823">
        <v>0.55179337454499999</v>
      </c>
      <c r="BK64" s="823">
        <v>0</v>
      </c>
      <c r="BL64" s="823">
        <v>0</v>
      </c>
      <c r="BM64" s="823">
        <v>0</v>
      </c>
      <c r="BN64" s="823">
        <v>0</v>
      </c>
      <c r="BO64" s="823"/>
      <c r="BP64" s="823"/>
      <c r="BQ64" s="823"/>
      <c r="BR64" s="823"/>
      <c r="BS64" s="823"/>
      <c r="BT64" s="824"/>
    </row>
    <row r="65" spans="2:73">
      <c r="B65" s="821" t="s">
        <v>200</v>
      </c>
      <c r="C65" s="821" t="s">
        <v>779</v>
      </c>
      <c r="D65" s="821" t="s">
        <v>1</v>
      </c>
      <c r="E65" s="821" t="s">
        <v>849</v>
      </c>
      <c r="F65" s="821" t="s">
        <v>21</v>
      </c>
      <c r="G65" s="821" t="s">
        <v>778</v>
      </c>
      <c r="H65" s="821">
        <v>2013</v>
      </c>
      <c r="I65" s="630" t="s">
        <v>557</v>
      </c>
      <c r="J65" s="630" t="s">
        <v>573</v>
      </c>
      <c r="K65" s="50"/>
      <c r="L65" s="822">
        <v>0</v>
      </c>
      <c r="M65" s="823">
        <v>0</v>
      </c>
      <c r="N65" s="823">
        <v>2.5685968039806202E-3</v>
      </c>
      <c r="O65" s="823">
        <v>2.5685968039806202E-3</v>
      </c>
      <c r="P65" s="823">
        <v>2.5685968039806202E-3</v>
      </c>
      <c r="Q65" s="823">
        <v>2.5685968039806202E-3</v>
      </c>
      <c r="R65" s="823">
        <v>1.427018815467676E-3</v>
      </c>
      <c r="S65" s="823">
        <v>0</v>
      </c>
      <c r="T65" s="823">
        <v>0</v>
      </c>
      <c r="U65" s="823">
        <v>0</v>
      </c>
      <c r="V65" s="823">
        <v>0</v>
      </c>
      <c r="W65" s="823">
        <v>0</v>
      </c>
      <c r="X65" s="823">
        <v>0</v>
      </c>
      <c r="Y65" s="823">
        <v>0</v>
      </c>
      <c r="Z65" s="823">
        <v>0</v>
      </c>
      <c r="AA65" s="823">
        <v>0</v>
      </c>
      <c r="AB65" s="823">
        <v>0</v>
      </c>
      <c r="AC65" s="823">
        <v>0</v>
      </c>
      <c r="AD65" s="823">
        <v>0</v>
      </c>
      <c r="AE65" s="823">
        <v>0</v>
      </c>
      <c r="AF65" s="823">
        <v>0</v>
      </c>
      <c r="AG65" s="823">
        <v>0</v>
      </c>
      <c r="AH65" s="823">
        <v>0</v>
      </c>
      <c r="AI65" s="823">
        <v>0</v>
      </c>
      <c r="AJ65" s="823">
        <v>0</v>
      </c>
      <c r="AK65" s="823"/>
      <c r="AL65" s="823"/>
      <c r="AM65" s="823"/>
      <c r="AN65" s="823"/>
      <c r="AO65" s="824"/>
      <c r="AP65" s="50"/>
      <c r="AQ65" s="822"/>
      <c r="AR65" s="823">
        <v>0</v>
      </c>
      <c r="AS65" s="823">
        <v>1.7975345478084742E-2</v>
      </c>
      <c r="AT65" s="823">
        <v>1.7975345478084742E-2</v>
      </c>
      <c r="AU65" s="823">
        <v>1.7975345478084742E-2</v>
      </c>
      <c r="AV65" s="823">
        <v>1.7975345478084742E-2</v>
      </c>
      <c r="AW65" s="823">
        <v>9.7096717840699405E-3</v>
      </c>
      <c r="AX65" s="823">
        <v>0</v>
      </c>
      <c r="AY65" s="823">
        <v>0</v>
      </c>
      <c r="AZ65" s="823">
        <v>0</v>
      </c>
      <c r="BA65" s="823">
        <v>0</v>
      </c>
      <c r="BB65" s="823">
        <v>0</v>
      </c>
      <c r="BC65" s="823">
        <v>0</v>
      </c>
      <c r="BD65" s="823">
        <v>0</v>
      </c>
      <c r="BE65" s="823">
        <v>0</v>
      </c>
      <c r="BF65" s="823">
        <v>0</v>
      </c>
      <c r="BG65" s="823">
        <v>0</v>
      </c>
      <c r="BH65" s="823">
        <v>0</v>
      </c>
      <c r="BI65" s="823">
        <v>0</v>
      </c>
      <c r="BJ65" s="823">
        <v>0</v>
      </c>
      <c r="BK65" s="823">
        <v>0</v>
      </c>
      <c r="BL65" s="823">
        <v>0</v>
      </c>
      <c r="BM65" s="823">
        <v>0</v>
      </c>
      <c r="BN65" s="823">
        <v>0</v>
      </c>
      <c r="BO65" s="823"/>
      <c r="BP65" s="823"/>
      <c r="BQ65" s="823"/>
      <c r="BR65" s="823"/>
      <c r="BS65" s="823"/>
      <c r="BT65" s="824"/>
    </row>
    <row r="66" spans="2:73">
      <c r="B66" s="821" t="s">
        <v>200</v>
      </c>
      <c r="C66" s="821" t="s">
        <v>779</v>
      </c>
      <c r="D66" s="821" t="s">
        <v>791</v>
      </c>
      <c r="E66" s="821" t="s">
        <v>849</v>
      </c>
      <c r="F66" s="821" t="s">
        <v>21</v>
      </c>
      <c r="G66" s="821" t="s">
        <v>778</v>
      </c>
      <c r="H66" s="821">
        <v>2012</v>
      </c>
      <c r="I66" s="630" t="s">
        <v>557</v>
      </c>
      <c r="J66" s="630" t="s">
        <v>566</v>
      </c>
      <c r="K66" s="50"/>
      <c r="L66" s="822">
        <v>0</v>
      </c>
      <c r="M66" s="823">
        <v>1.1999386930319824E-2</v>
      </c>
      <c r="N66" s="823">
        <v>1.1999386930319824E-2</v>
      </c>
      <c r="O66" s="823">
        <v>1.1999386930319824E-2</v>
      </c>
      <c r="P66" s="823">
        <v>1.1999386930319824E-2</v>
      </c>
      <c r="Q66" s="823">
        <v>1.1999386930319824E-2</v>
      </c>
      <c r="R66" s="823">
        <v>1.1999386930319824E-2</v>
      </c>
      <c r="S66" s="823">
        <v>1.1999386930319824E-2</v>
      </c>
      <c r="T66" s="823">
        <v>1.1999386930319824E-2</v>
      </c>
      <c r="U66" s="823">
        <v>1.1999386930319824E-2</v>
      </c>
      <c r="V66" s="823">
        <v>1.1999386930319824E-2</v>
      </c>
      <c r="W66" s="823">
        <v>1.1999386930319824E-2</v>
      </c>
      <c r="X66" s="823">
        <v>1.1999386930319824E-2</v>
      </c>
      <c r="Y66" s="823">
        <v>1.1999386930319824E-2</v>
      </c>
      <c r="Z66" s="823">
        <v>1.1999386930319824E-2</v>
      </c>
      <c r="AA66" s="823">
        <v>1.1999386930319824E-2</v>
      </c>
      <c r="AB66" s="823">
        <v>1.1999386930319824E-2</v>
      </c>
      <c r="AC66" s="823">
        <v>1.1999386930319824E-2</v>
      </c>
      <c r="AD66" s="823">
        <v>1.1999386930319824E-2</v>
      </c>
      <c r="AE66" s="823">
        <v>1.1999386930319824E-2</v>
      </c>
      <c r="AF66" s="823">
        <v>1.0313661137997802E-2</v>
      </c>
      <c r="AG66" s="823">
        <v>0</v>
      </c>
      <c r="AH66" s="823">
        <v>0</v>
      </c>
      <c r="AI66" s="823">
        <v>0</v>
      </c>
      <c r="AJ66" s="823">
        <v>0</v>
      </c>
      <c r="AK66" s="823"/>
      <c r="AL66" s="823"/>
      <c r="AM66" s="823"/>
      <c r="AN66" s="823"/>
      <c r="AO66" s="824"/>
      <c r="AP66" s="50"/>
      <c r="AQ66" s="822"/>
      <c r="AR66" s="823">
        <v>2.4396333682562332E-2</v>
      </c>
      <c r="AS66" s="823">
        <v>2.4396333682562332E-2</v>
      </c>
      <c r="AT66" s="823">
        <v>2.4396333682562332E-2</v>
      </c>
      <c r="AU66" s="823">
        <v>2.4396333682562332E-2</v>
      </c>
      <c r="AV66" s="823">
        <v>2.4396333682562332E-2</v>
      </c>
      <c r="AW66" s="823">
        <v>2.4396333682562332E-2</v>
      </c>
      <c r="AX66" s="823">
        <v>2.4396333682562332E-2</v>
      </c>
      <c r="AY66" s="823">
        <v>2.4396333682562332E-2</v>
      </c>
      <c r="AZ66" s="823">
        <v>2.4396333682562332E-2</v>
      </c>
      <c r="BA66" s="823">
        <v>2.4396333682562332E-2</v>
      </c>
      <c r="BB66" s="823">
        <v>2.4396333682562332E-2</v>
      </c>
      <c r="BC66" s="823">
        <v>2.4396333682562332E-2</v>
      </c>
      <c r="BD66" s="823">
        <v>2.4396333682562332E-2</v>
      </c>
      <c r="BE66" s="823">
        <v>2.4396333682562332E-2</v>
      </c>
      <c r="BF66" s="823">
        <v>2.4396333682562332E-2</v>
      </c>
      <c r="BG66" s="823">
        <v>2.4396333682562332E-2</v>
      </c>
      <c r="BH66" s="823">
        <v>2.4396333682562332E-2</v>
      </c>
      <c r="BI66" s="823">
        <v>2.4396333682562332E-2</v>
      </c>
      <c r="BJ66" s="823">
        <v>2.2706691933557833E-2</v>
      </c>
      <c r="BK66" s="823">
        <v>0</v>
      </c>
      <c r="BL66" s="823">
        <v>0</v>
      </c>
      <c r="BM66" s="823">
        <v>0</v>
      </c>
      <c r="BN66" s="823">
        <v>0</v>
      </c>
      <c r="BO66" s="823"/>
      <c r="BP66" s="823"/>
      <c r="BQ66" s="823"/>
      <c r="BR66" s="823"/>
      <c r="BS66" s="823"/>
      <c r="BT66" s="824"/>
    </row>
    <row r="67" spans="2:73">
      <c r="B67" s="821" t="s">
        <v>200</v>
      </c>
      <c r="C67" s="821" t="s">
        <v>775</v>
      </c>
      <c r="D67" s="821" t="s">
        <v>15</v>
      </c>
      <c r="E67" s="821" t="s">
        <v>849</v>
      </c>
      <c r="F67" s="821" t="s">
        <v>846</v>
      </c>
      <c r="G67" s="821" t="s">
        <v>778</v>
      </c>
      <c r="H67" s="821">
        <v>2014</v>
      </c>
      <c r="I67" s="630" t="s">
        <v>558</v>
      </c>
      <c r="J67" s="630" t="s">
        <v>573</v>
      </c>
      <c r="K67" s="50"/>
      <c r="L67" s="822">
        <v>0</v>
      </c>
      <c r="M67" s="823">
        <v>0</v>
      </c>
      <c r="N67" s="823">
        <v>0</v>
      </c>
      <c r="O67" s="823">
        <v>90.541713310000006</v>
      </c>
      <c r="P67" s="823">
        <v>89.971495250000004</v>
      </c>
      <c r="Q67" s="823">
        <v>78.43931001</v>
      </c>
      <c r="R67" s="823">
        <v>49.646318450000003</v>
      </c>
      <c r="S67" s="823">
        <v>49.646318450000003</v>
      </c>
      <c r="T67" s="823">
        <v>49.646318450000003</v>
      </c>
      <c r="U67" s="823">
        <v>49.646318450000003</v>
      </c>
      <c r="V67" s="823">
        <v>49.646318450000003</v>
      </c>
      <c r="W67" s="823">
        <v>49.646318450000003</v>
      </c>
      <c r="X67" s="823">
        <v>49.646318450000003</v>
      </c>
      <c r="Y67" s="823">
        <v>48.646217710000002</v>
      </c>
      <c r="Z67" s="823">
        <v>7.9075996909999997</v>
      </c>
      <c r="AA67" s="823">
        <v>0</v>
      </c>
      <c r="AB67" s="823">
        <v>0</v>
      </c>
      <c r="AC67" s="823">
        <v>0</v>
      </c>
      <c r="AD67" s="823">
        <v>0</v>
      </c>
      <c r="AE67" s="823">
        <v>0</v>
      </c>
      <c r="AF67" s="823">
        <v>0</v>
      </c>
      <c r="AG67" s="823">
        <v>0</v>
      </c>
      <c r="AH67" s="823">
        <v>0</v>
      </c>
      <c r="AI67" s="823"/>
      <c r="AJ67" s="823"/>
      <c r="AK67" s="823"/>
      <c r="AL67" s="823"/>
      <c r="AM67" s="823"/>
      <c r="AN67" s="823"/>
      <c r="AO67" s="824"/>
      <c r="AP67" s="50"/>
      <c r="AQ67" s="822"/>
      <c r="AR67" s="823">
        <v>0</v>
      </c>
      <c r="AS67" s="823">
        <v>494.471</v>
      </c>
      <c r="AT67" s="823">
        <v>0</v>
      </c>
      <c r="AU67" s="823">
        <v>0</v>
      </c>
      <c r="AV67" s="823">
        <v>0</v>
      </c>
      <c r="AW67" s="823">
        <v>0</v>
      </c>
      <c r="AX67" s="823">
        <v>0</v>
      </c>
      <c r="AY67" s="823">
        <v>0</v>
      </c>
      <c r="AZ67" s="823">
        <v>0</v>
      </c>
      <c r="BA67" s="823">
        <v>0</v>
      </c>
      <c r="BB67" s="823">
        <v>0</v>
      </c>
      <c r="BC67" s="823">
        <v>0</v>
      </c>
      <c r="BD67" s="823">
        <v>0</v>
      </c>
      <c r="BE67" s="823">
        <v>0</v>
      </c>
      <c r="BF67" s="823">
        <v>0</v>
      </c>
      <c r="BG67" s="823">
        <v>0</v>
      </c>
      <c r="BH67" s="823">
        <v>0</v>
      </c>
      <c r="BI67" s="823">
        <v>0</v>
      </c>
      <c r="BJ67" s="823">
        <v>0</v>
      </c>
      <c r="BK67" s="823">
        <v>0</v>
      </c>
      <c r="BL67" s="823">
        <v>0</v>
      </c>
      <c r="BM67" s="823">
        <v>0</v>
      </c>
      <c r="BN67" s="823">
        <v>0</v>
      </c>
      <c r="BO67" s="823"/>
      <c r="BP67" s="823"/>
      <c r="BQ67" s="823"/>
      <c r="BR67" s="823"/>
      <c r="BS67" s="823"/>
      <c r="BT67" s="824"/>
    </row>
    <row r="68" spans="2:73">
      <c r="B68" s="821" t="s">
        <v>200</v>
      </c>
      <c r="C68" s="821" t="s">
        <v>775</v>
      </c>
      <c r="D68" s="821" t="s">
        <v>14</v>
      </c>
      <c r="E68" s="821" t="s">
        <v>849</v>
      </c>
      <c r="F68" s="821" t="s">
        <v>846</v>
      </c>
      <c r="G68" s="821" t="s">
        <v>778</v>
      </c>
      <c r="H68" s="821">
        <v>2013</v>
      </c>
      <c r="I68" s="630" t="s">
        <v>558</v>
      </c>
      <c r="J68" s="630" t="s">
        <v>566</v>
      </c>
      <c r="K68" s="50"/>
      <c r="L68" s="822">
        <v>0</v>
      </c>
      <c r="M68" s="823">
        <v>0</v>
      </c>
      <c r="N68" s="823">
        <v>8.8185216529999995</v>
      </c>
      <c r="O68" s="823">
        <v>8.8185216529999995</v>
      </c>
      <c r="P68" s="823">
        <v>8.8185216529999995</v>
      </c>
      <c r="Q68" s="823">
        <v>8.8185216529999995</v>
      </c>
      <c r="R68" s="823">
        <v>0</v>
      </c>
      <c r="S68" s="823">
        <v>0</v>
      </c>
      <c r="T68" s="823">
        <v>0</v>
      </c>
      <c r="U68" s="823">
        <v>0</v>
      </c>
      <c r="V68" s="823">
        <v>0</v>
      </c>
      <c r="W68" s="823">
        <v>0</v>
      </c>
      <c r="X68" s="823">
        <v>0</v>
      </c>
      <c r="Y68" s="823">
        <v>0</v>
      </c>
      <c r="Z68" s="823">
        <v>0</v>
      </c>
      <c r="AA68" s="823">
        <v>0</v>
      </c>
      <c r="AB68" s="823">
        <v>0</v>
      </c>
      <c r="AC68" s="823">
        <v>0</v>
      </c>
      <c r="AD68" s="823">
        <v>0</v>
      </c>
      <c r="AE68" s="823">
        <v>0</v>
      </c>
      <c r="AF68" s="823">
        <v>0</v>
      </c>
      <c r="AG68" s="823">
        <v>0</v>
      </c>
      <c r="AH68" s="823">
        <v>0</v>
      </c>
      <c r="AI68" s="823"/>
      <c r="AJ68" s="823"/>
      <c r="AK68" s="823"/>
      <c r="AL68" s="823"/>
      <c r="AM68" s="823"/>
      <c r="AN68" s="823"/>
      <c r="AO68" s="824"/>
      <c r="AP68" s="50"/>
      <c r="AQ68" s="822"/>
      <c r="AR68" s="823">
        <v>177934.79368125999</v>
      </c>
      <c r="AS68" s="823">
        <v>177934.79368125999</v>
      </c>
      <c r="AT68" s="823">
        <v>177934.79368125999</v>
      </c>
      <c r="AU68" s="823">
        <v>177934.79368125999</v>
      </c>
      <c r="AV68" s="823">
        <v>177934.79368125999</v>
      </c>
      <c r="AW68" s="823">
        <v>177934.79368125999</v>
      </c>
      <c r="AX68" s="823">
        <v>172538.27096409799</v>
      </c>
      <c r="AY68" s="823">
        <v>172538.27096409799</v>
      </c>
      <c r="AZ68" s="823">
        <v>168694.27907331</v>
      </c>
      <c r="BA68" s="823">
        <v>134985.01866843799</v>
      </c>
      <c r="BB68" s="823">
        <v>60279.059479925003</v>
      </c>
      <c r="BC68" s="823">
        <v>54585.779676705002</v>
      </c>
      <c r="BD68" s="823">
        <v>54585.779676705002</v>
      </c>
      <c r="BE68" s="823">
        <v>54585.779676705002</v>
      </c>
      <c r="BF68" s="823">
        <v>54585.779676705002</v>
      </c>
      <c r="BG68" s="823">
        <v>39031.865997544002</v>
      </c>
      <c r="BH68" s="823">
        <v>0</v>
      </c>
      <c r="BI68" s="823">
        <v>0</v>
      </c>
      <c r="BJ68" s="823">
        <v>0</v>
      </c>
      <c r="BK68" s="823">
        <v>0</v>
      </c>
      <c r="BL68" s="823">
        <v>0</v>
      </c>
      <c r="BM68" s="823">
        <v>0</v>
      </c>
      <c r="BN68" s="823">
        <v>0</v>
      </c>
      <c r="BO68" s="823"/>
      <c r="BP68" s="823"/>
      <c r="BQ68" s="823"/>
      <c r="BR68" s="823"/>
      <c r="BS68" s="823"/>
      <c r="BT68" s="824"/>
    </row>
    <row r="69" spans="2:73">
      <c r="B69" s="821" t="s">
        <v>200</v>
      </c>
      <c r="C69" s="821" t="s">
        <v>775</v>
      </c>
      <c r="D69" s="821" t="s">
        <v>14</v>
      </c>
      <c r="E69" s="821" t="s">
        <v>849</v>
      </c>
      <c r="F69" s="821" t="s">
        <v>846</v>
      </c>
      <c r="G69" s="821" t="s">
        <v>778</v>
      </c>
      <c r="H69" s="821">
        <v>2014</v>
      </c>
      <c r="I69" s="630" t="s">
        <v>558</v>
      </c>
      <c r="J69" s="630" t="s">
        <v>573</v>
      </c>
      <c r="K69" s="50"/>
      <c r="L69" s="822">
        <v>0</v>
      </c>
      <c r="M69" s="823">
        <v>0</v>
      </c>
      <c r="N69" s="823">
        <v>0</v>
      </c>
      <c r="O69" s="823">
        <v>13.36693052</v>
      </c>
      <c r="P69" s="823">
        <v>13.36693052</v>
      </c>
      <c r="Q69" s="823">
        <v>13.36693052</v>
      </c>
      <c r="R69" s="823">
        <v>13.36693052</v>
      </c>
      <c r="S69" s="823">
        <v>0</v>
      </c>
      <c r="T69" s="823">
        <v>0</v>
      </c>
      <c r="U69" s="823">
        <v>0</v>
      </c>
      <c r="V69" s="823">
        <v>0</v>
      </c>
      <c r="W69" s="823">
        <v>0</v>
      </c>
      <c r="X69" s="823">
        <v>0</v>
      </c>
      <c r="Y69" s="823">
        <v>0</v>
      </c>
      <c r="Z69" s="823">
        <v>0</v>
      </c>
      <c r="AA69" s="823">
        <v>0</v>
      </c>
      <c r="AB69" s="823">
        <v>0</v>
      </c>
      <c r="AC69" s="823">
        <v>0</v>
      </c>
      <c r="AD69" s="823">
        <v>0</v>
      </c>
      <c r="AE69" s="823">
        <v>0</v>
      </c>
      <c r="AF69" s="823">
        <v>0</v>
      </c>
      <c r="AG69" s="823">
        <v>0</v>
      </c>
      <c r="AH69" s="823">
        <v>0</v>
      </c>
      <c r="AI69" s="823"/>
      <c r="AJ69" s="823"/>
      <c r="AK69" s="823"/>
      <c r="AL69" s="823"/>
      <c r="AM69" s="823"/>
      <c r="AN69" s="823"/>
      <c r="AO69" s="824"/>
      <c r="AP69" s="50"/>
      <c r="AQ69" s="822"/>
      <c r="AR69" s="823">
        <v>0</v>
      </c>
      <c r="AS69" s="823">
        <v>1432572.9556126399</v>
      </c>
      <c r="AT69" s="823">
        <v>1387733.8318932999</v>
      </c>
      <c r="AU69" s="823">
        <v>1386128.4229812601</v>
      </c>
      <c r="AV69" s="823">
        <v>1314894.11567656</v>
      </c>
      <c r="AW69" s="823">
        <v>1259361.2994784501</v>
      </c>
      <c r="AX69" s="823">
        <v>1232545.8027534599</v>
      </c>
      <c r="AY69" s="823">
        <v>1232545.8027534599</v>
      </c>
      <c r="AZ69" s="823">
        <v>1231080.90109431</v>
      </c>
      <c r="BA69" s="823">
        <v>1227785.4966406</v>
      </c>
      <c r="BB69" s="823">
        <v>1032307.07405361</v>
      </c>
      <c r="BC69" s="823">
        <v>770777.107973209</v>
      </c>
      <c r="BD69" s="823">
        <v>758630.92997006897</v>
      </c>
      <c r="BE69" s="823">
        <v>247407.589658991</v>
      </c>
      <c r="BF69" s="823">
        <v>31585.613441483001</v>
      </c>
      <c r="BG69" s="823">
        <v>31585.613441483001</v>
      </c>
      <c r="BH69" s="823">
        <v>26519.958268887</v>
      </c>
      <c r="BI69" s="823">
        <v>5712.198879089</v>
      </c>
      <c r="BJ69" s="823">
        <v>5712.198879089</v>
      </c>
      <c r="BK69" s="823">
        <v>5712.198879089</v>
      </c>
      <c r="BL69" s="823">
        <v>5712.198879089</v>
      </c>
      <c r="BM69" s="823">
        <v>0</v>
      </c>
      <c r="BN69" s="823">
        <v>0</v>
      </c>
      <c r="BO69" s="823"/>
      <c r="BP69" s="823"/>
      <c r="BQ69" s="823"/>
      <c r="BR69" s="823"/>
      <c r="BS69" s="823"/>
      <c r="BT69" s="824"/>
    </row>
    <row r="70" spans="2:73">
      <c r="B70" s="821" t="s">
        <v>200</v>
      </c>
      <c r="C70" s="821" t="s">
        <v>775</v>
      </c>
      <c r="D70" s="821" t="s">
        <v>16</v>
      </c>
      <c r="E70" s="821" t="s">
        <v>849</v>
      </c>
      <c r="F70" s="821" t="s">
        <v>846</v>
      </c>
      <c r="G70" s="821" t="s">
        <v>778</v>
      </c>
      <c r="H70" s="821">
        <v>2012</v>
      </c>
      <c r="I70" s="630" t="s">
        <v>558</v>
      </c>
      <c r="J70" s="630" t="s">
        <v>566</v>
      </c>
      <c r="K70" s="50"/>
      <c r="L70" s="822">
        <v>0</v>
      </c>
      <c r="M70" s="823">
        <v>0</v>
      </c>
      <c r="N70" s="823">
        <v>0</v>
      </c>
      <c r="O70" s="823">
        <v>0</v>
      </c>
      <c r="P70" s="823">
        <v>0</v>
      </c>
      <c r="Q70" s="823">
        <v>0</v>
      </c>
      <c r="R70" s="823">
        <v>0</v>
      </c>
      <c r="S70" s="823">
        <v>0</v>
      </c>
      <c r="T70" s="823">
        <v>0</v>
      </c>
      <c r="U70" s="823">
        <v>0</v>
      </c>
      <c r="V70" s="823">
        <v>0</v>
      </c>
      <c r="W70" s="823">
        <v>0</v>
      </c>
      <c r="X70" s="823">
        <v>0</v>
      </c>
      <c r="Y70" s="823">
        <v>0</v>
      </c>
      <c r="Z70" s="823">
        <v>0</v>
      </c>
      <c r="AA70" s="823">
        <v>0</v>
      </c>
      <c r="AB70" s="823">
        <v>0</v>
      </c>
      <c r="AC70" s="823">
        <v>0</v>
      </c>
      <c r="AD70" s="823">
        <v>0</v>
      </c>
      <c r="AE70" s="823">
        <v>0</v>
      </c>
      <c r="AF70" s="823">
        <v>0</v>
      </c>
      <c r="AG70" s="823">
        <v>0</v>
      </c>
      <c r="AH70" s="823">
        <v>0</v>
      </c>
      <c r="AI70" s="823"/>
      <c r="AJ70" s="823"/>
      <c r="AK70" s="823"/>
      <c r="AL70" s="823"/>
      <c r="AM70" s="823"/>
      <c r="AN70" s="823"/>
      <c r="AO70" s="824"/>
      <c r="AP70" s="50"/>
      <c r="AQ70" s="822"/>
      <c r="AR70" s="823">
        <v>2316.270060674</v>
      </c>
      <c r="AS70" s="823">
        <v>2316.270060674</v>
      </c>
      <c r="AT70" s="823">
        <v>2316.270060674</v>
      </c>
      <c r="AU70" s="823">
        <v>2170.7543840049998</v>
      </c>
      <c r="AV70" s="823">
        <v>2170.7543840049998</v>
      </c>
      <c r="AW70" s="823">
        <v>222.835245544</v>
      </c>
      <c r="AX70" s="823">
        <v>222.835245544</v>
      </c>
      <c r="AY70" s="823">
        <v>222.835245544</v>
      </c>
      <c r="AZ70" s="823">
        <v>222.835245544</v>
      </c>
      <c r="BA70" s="823">
        <v>222.835245544</v>
      </c>
      <c r="BB70" s="823">
        <v>222.835245544</v>
      </c>
      <c r="BC70" s="823">
        <v>222.835245544</v>
      </c>
      <c r="BD70" s="823">
        <v>0</v>
      </c>
      <c r="BE70" s="823">
        <v>0</v>
      </c>
      <c r="BF70" s="823">
        <v>0</v>
      </c>
      <c r="BG70" s="823">
        <v>0</v>
      </c>
      <c r="BH70" s="823">
        <v>0</v>
      </c>
      <c r="BI70" s="823">
        <v>0</v>
      </c>
      <c r="BJ70" s="823">
        <v>0</v>
      </c>
      <c r="BK70" s="823">
        <v>0</v>
      </c>
      <c r="BL70" s="823">
        <v>0</v>
      </c>
      <c r="BM70" s="823">
        <v>0</v>
      </c>
      <c r="BN70" s="823">
        <v>0</v>
      </c>
      <c r="BO70" s="823"/>
      <c r="BP70" s="823"/>
      <c r="BQ70" s="823"/>
      <c r="BR70" s="823"/>
      <c r="BS70" s="823"/>
      <c r="BT70" s="824"/>
    </row>
    <row r="71" spans="2:73">
      <c r="B71" s="821" t="s">
        <v>200</v>
      </c>
      <c r="C71" s="821" t="s">
        <v>775</v>
      </c>
      <c r="D71" s="821" t="s">
        <v>16</v>
      </c>
      <c r="E71" s="821" t="s">
        <v>849</v>
      </c>
      <c r="F71" s="821" t="s">
        <v>846</v>
      </c>
      <c r="G71" s="821" t="s">
        <v>778</v>
      </c>
      <c r="H71" s="821">
        <v>2013</v>
      </c>
      <c r="I71" s="630" t="s">
        <v>558</v>
      </c>
      <c r="J71" s="630" t="s">
        <v>566</v>
      </c>
      <c r="K71" s="50"/>
      <c r="L71" s="822">
        <v>0</v>
      </c>
      <c r="M71" s="823">
        <v>0</v>
      </c>
      <c r="N71" s="823">
        <v>14.10607209</v>
      </c>
      <c r="O71" s="823">
        <v>12.908310589999999</v>
      </c>
      <c r="P71" s="823">
        <v>12.908310589999999</v>
      </c>
      <c r="Q71" s="823">
        <v>12.908310589999999</v>
      </c>
      <c r="R71" s="823">
        <v>10.608193480000001</v>
      </c>
      <c r="S71" s="823">
        <v>10.608193480000001</v>
      </c>
      <c r="T71" s="823">
        <v>10.608193480000001</v>
      </c>
      <c r="U71" s="823">
        <v>10.608193480000001</v>
      </c>
      <c r="V71" s="823">
        <v>10.608193480000001</v>
      </c>
      <c r="W71" s="823">
        <v>10.608193480000001</v>
      </c>
      <c r="X71" s="823">
        <v>10.51041893</v>
      </c>
      <c r="Y71" s="823">
        <v>10.51041893</v>
      </c>
      <c r="Z71" s="823">
        <v>2.7530684870000002</v>
      </c>
      <c r="AA71" s="823">
        <v>0</v>
      </c>
      <c r="AB71" s="823">
        <v>0</v>
      </c>
      <c r="AC71" s="823">
        <v>0</v>
      </c>
      <c r="AD71" s="823">
        <v>0</v>
      </c>
      <c r="AE71" s="823">
        <v>0</v>
      </c>
      <c r="AF71" s="823">
        <v>0</v>
      </c>
      <c r="AG71" s="823">
        <v>0</v>
      </c>
      <c r="AH71" s="823">
        <v>0</v>
      </c>
      <c r="AI71" s="823"/>
      <c r="AJ71" s="823"/>
      <c r="AK71" s="823"/>
      <c r="AL71" s="823"/>
      <c r="AM71" s="823"/>
      <c r="AN71" s="823"/>
      <c r="AO71" s="824"/>
      <c r="AP71" s="50"/>
      <c r="AQ71" s="867"/>
      <c r="AR71" s="825">
        <v>0</v>
      </c>
      <c r="AS71" s="825">
        <v>707633.77287628502</v>
      </c>
      <c r="AT71" s="825">
        <v>707633.77287628502</v>
      </c>
      <c r="AU71" s="825">
        <v>617196.20232429798</v>
      </c>
      <c r="AV71" s="825">
        <v>286624.60453489202</v>
      </c>
      <c r="AW71" s="825">
        <v>87004.370623007999</v>
      </c>
      <c r="AX71" s="825">
        <v>87004.370623007999</v>
      </c>
      <c r="AY71" s="825">
        <v>87004.370623007999</v>
      </c>
      <c r="AZ71" s="825">
        <v>87004.370623007999</v>
      </c>
      <c r="BA71" s="825">
        <v>87004.370623007999</v>
      </c>
      <c r="BB71" s="825">
        <v>87004.370623007999</v>
      </c>
      <c r="BC71" s="825">
        <v>46516.954177353997</v>
      </c>
      <c r="BD71" s="825">
        <v>43840.150476770003</v>
      </c>
      <c r="BE71" s="825">
        <v>0</v>
      </c>
      <c r="BF71" s="825">
        <v>0</v>
      </c>
      <c r="BG71" s="825">
        <v>0</v>
      </c>
      <c r="BH71" s="825">
        <v>0</v>
      </c>
      <c r="BI71" s="825">
        <v>0</v>
      </c>
      <c r="BJ71" s="825">
        <v>0</v>
      </c>
      <c r="BK71" s="825">
        <v>0</v>
      </c>
      <c r="BL71" s="825">
        <v>0</v>
      </c>
      <c r="BM71" s="825">
        <v>0</v>
      </c>
      <c r="BN71" s="825">
        <v>0</v>
      </c>
      <c r="BO71" s="825"/>
      <c r="BP71" s="825"/>
      <c r="BQ71" s="825"/>
      <c r="BR71" s="825"/>
      <c r="BS71" s="825"/>
      <c r="BT71" s="826"/>
    </row>
    <row r="72" spans="2:73">
      <c r="B72" s="821" t="s">
        <v>200</v>
      </c>
      <c r="C72" s="821" t="s">
        <v>775</v>
      </c>
      <c r="D72" s="821" t="s">
        <v>16</v>
      </c>
      <c r="E72" s="821" t="s">
        <v>849</v>
      </c>
      <c r="F72" s="821" t="s">
        <v>846</v>
      </c>
      <c r="G72" s="821" t="s">
        <v>778</v>
      </c>
      <c r="H72" s="821">
        <v>2014</v>
      </c>
      <c r="I72" s="630" t="s">
        <v>558</v>
      </c>
      <c r="J72" s="630" t="s">
        <v>573</v>
      </c>
      <c r="K72" s="50"/>
      <c r="L72" s="822">
        <v>0</v>
      </c>
      <c r="M72" s="823">
        <v>0</v>
      </c>
      <c r="N72" s="823">
        <v>0</v>
      </c>
      <c r="O72" s="823">
        <v>133.27088939999999</v>
      </c>
      <c r="P72" s="823">
        <v>132.5336422</v>
      </c>
      <c r="Q72" s="823">
        <v>132.5336422</v>
      </c>
      <c r="R72" s="823">
        <v>125.95305190000001</v>
      </c>
      <c r="S72" s="823">
        <v>125.95305190000001</v>
      </c>
      <c r="T72" s="823">
        <v>125.95305190000001</v>
      </c>
      <c r="U72" s="823">
        <v>119.7405512</v>
      </c>
      <c r="V72" s="823">
        <v>119.7405512</v>
      </c>
      <c r="W72" s="823">
        <v>115.640765</v>
      </c>
      <c r="X72" s="823">
        <v>89.321594770000004</v>
      </c>
      <c r="Y72" s="823">
        <v>61.113452619999997</v>
      </c>
      <c r="Z72" s="823">
        <v>58.008242920000001</v>
      </c>
      <c r="AA72" s="823">
        <v>25.114821509999999</v>
      </c>
      <c r="AB72" s="823">
        <v>23.038212099999999</v>
      </c>
      <c r="AC72" s="823">
        <v>23.038212099999999</v>
      </c>
      <c r="AD72" s="823">
        <v>18.158432850000001</v>
      </c>
      <c r="AE72" s="823">
        <v>1.9535359629999998</v>
      </c>
      <c r="AF72" s="823">
        <v>1.9535359629999998</v>
      </c>
      <c r="AG72" s="823">
        <v>1.9535359629999998</v>
      </c>
      <c r="AH72" s="823">
        <v>1.9535359629999998</v>
      </c>
      <c r="AI72" s="823"/>
      <c r="AJ72" s="823"/>
      <c r="AK72" s="823"/>
      <c r="AL72" s="823"/>
      <c r="AM72" s="823"/>
      <c r="AN72" s="823"/>
      <c r="AO72" s="824"/>
      <c r="AP72" s="50"/>
      <c r="AQ72" s="868"/>
      <c r="AR72" s="827">
        <v>0</v>
      </c>
      <c r="AS72" s="827">
        <v>22655.152729017998</v>
      </c>
      <c r="AT72" s="827">
        <v>22655.152729017998</v>
      </c>
      <c r="AU72" s="827">
        <v>21782.116535902998</v>
      </c>
      <c r="AV72" s="827">
        <v>18453.947685355</v>
      </c>
      <c r="AW72" s="827">
        <v>18453.947685355</v>
      </c>
      <c r="AX72" s="827">
        <v>18453.947685355</v>
      </c>
      <c r="AY72" s="827">
        <v>18453.947685355</v>
      </c>
      <c r="AZ72" s="827">
        <v>18438.568256806</v>
      </c>
      <c r="BA72" s="827">
        <v>13407.938314548999</v>
      </c>
      <c r="BB72" s="827">
        <v>13407.938314548999</v>
      </c>
      <c r="BC72" s="827">
        <v>12191.115960809</v>
      </c>
      <c r="BD72" s="827">
        <v>12017.509107401</v>
      </c>
      <c r="BE72" s="827">
        <v>12017.509107401</v>
      </c>
      <c r="BF72" s="827">
        <v>11968.106948699</v>
      </c>
      <c r="BG72" s="827">
        <v>11968.106948699</v>
      </c>
      <c r="BH72" s="827">
        <v>11957.977813834999</v>
      </c>
      <c r="BI72" s="827">
        <v>11588.460904436</v>
      </c>
      <c r="BJ72" s="827">
        <v>6802.1694302679998</v>
      </c>
      <c r="BK72" s="827">
        <v>6802.1694302679998</v>
      </c>
      <c r="BL72" s="827">
        <v>6802.1694302679998</v>
      </c>
      <c r="BM72" s="827">
        <v>0</v>
      </c>
      <c r="BN72" s="827">
        <v>0</v>
      </c>
      <c r="BO72" s="827"/>
      <c r="BP72" s="827"/>
      <c r="BQ72" s="827"/>
      <c r="BR72" s="827"/>
      <c r="BS72" s="827"/>
      <c r="BT72" s="828"/>
    </row>
    <row r="73" spans="2:73">
      <c r="B73" s="821" t="s">
        <v>200</v>
      </c>
      <c r="C73" s="821" t="s">
        <v>779</v>
      </c>
      <c r="D73" s="821" t="s">
        <v>2</v>
      </c>
      <c r="E73" s="821" t="s">
        <v>849</v>
      </c>
      <c r="F73" s="821" t="s">
        <v>21</v>
      </c>
      <c r="G73" s="821" t="s">
        <v>778</v>
      </c>
      <c r="H73" s="821">
        <v>2014</v>
      </c>
      <c r="I73" s="630" t="s">
        <v>558</v>
      </c>
      <c r="J73" s="630" t="s">
        <v>573</v>
      </c>
      <c r="K73" s="50"/>
      <c r="L73" s="822">
        <v>0</v>
      </c>
      <c r="M73" s="823">
        <v>0</v>
      </c>
      <c r="N73" s="823">
        <v>0</v>
      </c>
      <c r="O73" s="823">
        <v>8.2877639619999997</v>
      </c>
      <c r="P73" s="823">
        <v>8.2877639619999997</v>
      </c>
      <c r="Q73" s="823">
        <v>8.2877639619999997</v>
      </c>
      <c r="R73" s="823">
        <v>8.2877639619999997</v>
      </c>
      <c r="S73" s="823">
        <v>0</v>
      </c>
      <c r="T73" s="823">
        <v>0</v>
      </c>
      <c r="U73" s="823">
        <v>0</v>
      </c>
      <c r="V73" s="823">
        <v>0</v>
      </c>
      <c r="W73" s="823">
        <v>0</v>
      </c>
      <c r="X73" s="823">
        <v>0</v>
      </c>
      <c r="Y73" s="823">
        <v>0</v>
      </c>
      <c r="Z73" s="823">
        <v>0</v>
      </c>
      <c r="AA73" s="823">
        <v>0</v>
      </c>
      <c r="AB73" s="823">
        <v>0</v>
      </c>
      <c r="AC73" s="823">
        <v>0</v>
      </c>
      <c r="AD73" s="823">
        <v>0</v>
      </c>
      <c r="AE73" s="823">
        <v>0</v>
      </c>
      <c r="AF73" s="823">
        <v>0</v>
      </c>
      <c r="AG73" s="823">
        <v>0</v>
      </c>
      <c r="AH73" s="823">
        <v>0</v>
      </c>
      <c r="AI73" s="823"/>
      <c r="AJ73" s="823"/>
      <c r="AK73" s="823"/>
      <c r="AL73" s="823"/>
      <c r="AM73" s="823"/>
      <c r="AN73" s="823"/>
      <c r="AO73" s="824"/>
      <c r="AP73" s="50"/>
      <c r="AQ73" s="822"/>
      <c r="AR73" s="823">
        <v>0</v>
      </c>
      <c r="AS73" s="823">
        <v>6280.4779250000001</v>
      </c>
      <c r="AT73" s="823">
        <v>6280.4779250000001</v>
      </c>
      <c r="AU73" s="823">
        <v>6280.4779250000001</v>
      </c>
      <c r="AV73" s="823">
        <v>6280.4779250000001</v>
      </c>
      <c r="AW73" s="823">
        <v>0</v>
      </c>
      <c r="AX73" s="823">
        <v>0</v>
      </c>
      <c r="AY73" s="823">
        <v>0</v>
      </c>
      <c r="AZ73" s="823">
        <v>0</v>
      </c>
      <c r="BA73" s="823">
        <v>0</v>
      </c>
      <c r="BB73" s="823">
        <v>0</v>
      </c>
      <c r="BC73" s="823">
        <v>0</v>
      </c>
      <c r="BD73" s="823">
        <v>0</v>
      </c>
      <c r="BE73" s="823">
        <v>0</v>
      </c>
      <c r="BF73" s="823">
        <v>0</v>
      </c>
      <c r="BG73" s="823">
        <v>0</v>
      </c>
      <c r="BH73" s="823">
        <v>0</v>
      </c>
      <c r="BI73" s="823">
        <v>0</v>
      </c>
      <c r="BJ73" s="823">
        <v>0</v>
      </c>
      <c r="BK73" s="823">
        <v>0</v>
      </c>
      <c r="BL73" s="823">
        <v>0</v>
      </c>
      <c r="BM73" s="823">
        <v>0</v>
      </c>
      <c r="BN73" s="823">
        <v>0</v>
      </c>
      <c r="BO73" s="823"/>
      <c r="BP73" s="823"/>
      <c r="BQ73" s="823"/>
      <c r="BR73" s="823"/>
      <c r="BS73" s="823"/>
      <c r="BT73" s="824"/>
    </row>
    <row r="74" spans="2:73">
      <c r="B74" s="821" t="s">
        <v>200</v>
      </c>
      <c r="C74" s="821" t="s">
        <v>779</v>
      </c>
      <c r="D74" s="821" t="s">
        <v>1</v>
      </c>
      <c r="E74" s="821" t="s">
        <v>849</v>
      </c>
      <c r="F74" s="821" t="s">
        <v>21</v>
      </c>
      <c r="G74" s="821" t="s">
        <v>778</v>
      </c>
      <c r="H74" s="821">
        <v>2014</v>
      </c>
      <c r="I74" s="630" t="s">
        <v>558</v>
      </c>
      <c r="J74" s="630" t="s">
        <v>573</v>
      </c>
      <c r="K74" s="50"/>
      <c r="L74" s="822">
        <v>0</v>
      </c>
      <c r="M74" s="823">
        <v>0</v>
      </c>
      <c r="N74" s="823">
        <v>0</v>
      </c>
      <c r="O74" s="823">
        <v>0</v>
      </c>
      <c r="P74" s="823">
        <v>0</v>
      </c>
      <c r="Q74" s="823">
        <v>0</v>
      </c>
      <c r="R74" s="823">
        <v>0</v>
      </c>
      <c r="S74" s="823">
        <v>0</v>
      </c>
      <c r="T74" s="823">
        <v>0</v>
      </c>
      <c r="U74" s="823">
        <v>0</v>
      </c>
      <c r="V74" s="823">
        <v>0</v>
      </c>
      <c r="W74" s="823">
        <v>0</v>
      </c>
      <c r="X74" s="823">
        <v>0</v>
      </c>
      <c r="Y74" s="823">
        <v>0</v>
      </c>
      <c r="Z74" s="823">
        <v>0</v>
      </c>
      <c r="AA74" s="823">
        <v>0</v>
      </c>
      <c r="AB74" s="823">
        <v>0</v>
      </c>
      <c r="AC74" s="823">
        <v>0</v>
      </c>
      <c r="AD74" s="823">
        <v>0</v>
      </c>
      <c r="AE74" s="823">
        <v>0</v>
      </c>
      <c r="AF74" s="823">
        <v>0</v>
      </c>
      <c r="AG74" s="823">
        <v>0</v>
      </c>
      <c r="AH74" s="823">
        <v>0</v>
      </c>
      <c r="AI74" s="823"/>
      <c r="AJ74" s="823"/>
      <c r="AK74" s="823"/>
      <c r="AL74" s="823"/>
      <c r="AM74" s="823"/>
      <c r="AN74" s="823"/>
      <c r="AO74" s="824"/>
      <c r="AP74" s="50"/>
      <c r="AQ74" s="822"/>
      <c r="AR74" s="823">
        <v>0</v>
      </c>
      <c r="AS74" s="823">
        <v>20156.720959614999</v>
      </c>
      <c r="AT74" s="823">
        <v>20156.720959614999</v>
      </c>
      <c r="AU74" s="823">
        <v>20156.720959614999</v>
      </c>
      <c r="AV74" s="823">
        <v>19951.631922948</v>
      </c>
      <c r="AW74" s="823">
        <v>11974.66051806</v>
      </c>
      <c r="AX74" s="823">
        <v>0</v>
      </c>
      <c r="AY74" s="823">
        <v>0</v>
      </c>
      <c r="AZ74" s="823">
        <v>0</v>
      </c>
      <c r="BA74" s="823">
        <v>0</v>
      </c>
      <c r="BB74" s="823">
        <v>0</v>
      </c>
      <c r="BC74" s="823">
        <v>0</v>
      </c>
      <c r="BD74" s="823">
        <v>0</v>
      </c>
      <c r="BE74" s="823">
        <v>0</v>
      </c>
      <c r="BF74" s="823">
        <v>0</v>
      </c>
      <c r="BG74" s="823">
        <v>0</v>
      </c>
      <c r="BH74" s="823">
        <v>0</v>
      </c>
      <c r="BI74" s="823">
        <v>0</v>
      </c>
      <c r="BJ74" s="823">
        <v>0</v>
      </c>
      <c r="BK74" s="823">
        <v>0</v>
      </c>
      <c r="BL74" s="823">
        <v>0</v>
      </c>
      <c r="BM74" s="823">
        <v>0</v>
      </c>
      <c r="BN74" s="823">
        <v>0</v>
      </c>
      <c r="BO74" s="823"/>
      <c r="BP74" s="823"/>
      <c r="BQ74" s="823"/>
      <c r="BR74" s="823"/>
      <c r="BS74" s="823"/>
      <c r="BT74" s="824"/>
    </row>
    <row r="75" spans="2:73">
      <c r="B75" s="821" t="s">
        <v>200</v>
      </c>
      <c r="C75" s="821" t="s">
        <v>779</v>
      </c>
      <c r="D75" s="821" t="s">
        <v>1</v>
      </c>
      <c r="E75" s="821" t="s">
        <v>849</v>
      </c>
      <c r="F75" s="821" t="s">
        <v>21</v>
      </c>
      <c r="G75" s="821" t="s">
        <v>778</v>
      </c>
      <c r="H75" s="821">
        <v>2014</v>
      </c>
      <c r="I75" s="630" t="s">
        <v>558</v>
      </c>
      <c r="J75" s="630" t="s">
        <v>573</v>
      </c>
      <c r="K75" s="50"/>
      <c r="L75" s="822">
        <v>0</v>
      </c>
      <c r="M75" s="823">
        <v>0</v>
      </c>
      <c r="N75" s="823">
        <v>0</v>
      </c>
      <c r="O75" s="823">
        <v>0.17698983400000001</v>
      </c>
      <c r="P75" s="823">
        <v>0.17698983400000001</v>
      </c>
      <c r="Q75" s="823">
        <v>0.17698983400000001</v>
      </c>
      <c r="R75" s="823">
        <v>0.17698983400000001</v>
      </c>
      <c r="S75" s="823">
        <v>0</v>
      </c>
      <c r="T75" s="823">
        <v>0</v>
      </c>
      <c r="U75" s="823">
        <v>0</v>
      </c>
      <c r="V75" s="823">
        <v>0</v>
      </c>
      <c r="W75" s="823">
        <v>0</v>
      </c>
      <c r="X75" s="823">
        <v>0</v>
      </c>
      <c r="Y75" s="823">
        <v>0</v>
      </c>
      <c r="Z75" s="823">
        <v>0</v>
      </c>
      <c r="AA75" s="823">
        <v>0</v>
      </c>
      <c r="AB75" s="823">
        <v>0</v>
      </c>
      <c r="AC75" s="823">
        <v>0</v>
      </c>
      <c r="AD75" s="823">
        <v>0</v>
      </c>
      <c r="AE75" s="823">
        <v>0</v>
      </c>
      <c r="AF75" s="823">
        <v>0</v>
      </c>
      <c r="AG75" s="823">
        <v>0</v>
      </c>
      <c r="AH75" s="823">
        <v>0</v>
      </c>
      <c r="AI75" s="823"/>
      <c r="AJ75" s="823"/>
      <c r="AK75" s="823"/>
      <c r="AL75" s="823"/>
      <c r="AM75" s="823"/>
      <c r="AN75" s="823"/>
      <c r="AO75" s="824"/>
      <c r="AP75" s="50"/>
      <c r="AQ75" s="822"/>
      <c r="AR75" s="823">
        <v>0</v>
      </c>
      <c r="AS75" s="823">
        <v>50497.338580058997</v>
      </c>
      <c r="AT75" s="823">
        <v>50497.338580058997</v>
      </c>
      <c r="AU75" s="823">
        <v>47454.752343170003</v>
      </c>
      <c r="AV75" s="823">
        <v>37071.177818288998</v>
      </c>
      <c r="AW75" s="823">
        <v>37071.177818288998</v>
      </c>
      <c r="AX75" s="823">
        <v>37071.177818288998</v>
      </c>
      <c r="AY75" s="823">
        <v>37071.177818288998</v>
      </c>
      <c r="AZ75" s="823">
        <v>37027.491325599003</v>
      </c>
      <c r="BA75" s="823">
        <v>31137.968939179998</v>
      </c>
      <c r="BB75" s="823">
        <v>31137.968939179998</v>
      </c>
      <c r="BC75" s="823">
        <v>27095.056077609999</v>
      </c>
      <c r="BD75" s="823">
        <v>17419.502425303999</v>
      </c>
      <c r="BE75" s="823">
        <v>17419.502425303999</v>
      </c>
      <c r="BF75" s="823">
        <v>16500.216310209002</v>
      </c>
      <c r="BG75" s="823">
        <v>16500.216310209002</v>
      </c>
      <c r="BH75" s="823">
        <v>16382.175477116998</v>
      </c>
      <c r="BI75" s="823">
        <v>14140.570013091999</v>
      </c>
      <c r="BJ75" s="823">
        <v>8300.1952533599997</v>
      </c>
      <c r="BK75" s="823">
        <v>8300.1952533599997</v>
      </c>
      <c r="BL75" s="823">
        <v>8300.1952533599997</v>
      </c>
      <c r="BM75" s="823">
        <v>0</v>
      </c>
      <c r="BN75" s="823">
        <v>0</v>
      </c>
      <c r="BO75" s="823"/>
      <c r="BP75" s="823"/>
      <c r="BQ75" s="823"/>
      <c r="BR75" s="823"/>
      <c r="BS75" s="823"/>
      <c r="BT75" s="824"/>
    </row>
    <row r="76" spans="2:73">
      <c r="B76" s="821" t="s">
        <v>200</v>
      </c>
      <c r="C76" s="821" t="s">
        <v>779</v>
      </c>
      <c r="D76" s="821" t="s">
        <v>1</v>
      </c>
      <c r="E76" s="821" t="s">
        <v>849</v>
      </c>
      <c r="F76" s="821" t="s">
        <v>21</v>
      </c>
      <c r="G76" s="821" t="s">
        <v>778</v>
      </c>
      <c r="H76" s="821">
        <v>2014</v>
      </c>
      <c r="I76" s="630" t="s">
        <v>558</v>
      </c>
      <c r="J76" s="630" t="s">
        <v>573</v>
      </c>
      <c r="K76" s="50"/>
      <c r="L76" s="822">
        <v>0</v>
      </c>
      <c r="M76" s="823">
        <v>0</v>
      </c>
      <c r="N76" s="823">
        <v>0</v>
      </c>
      <c r="O76" s="823">
        <v>1.5328408497140276</v>
      </c>
      <c r="P76" s="823">
        <v>1.5328408497140276</v>
      </c>
      <c r="Q76" s="823">
        <v>1.5328408497140276</v>
      </c>
      <c r="R76" s="823">
        <v>1.5328408497140276</v>
      </c>
      <c r="S76" s="823">
        <v>0</v>
      </c>
      <c r="T76" s="823">
        <v>0</v>
      </c>
      <c r="U76" s="823">
        <v>0</v>
      </c>
      <c r="V76" s="823">
        <v>0</v>
      </c>
      <c r="W76" s="823">
        <v>0</v>
      </c>
      <c r="X76" s="823">
        <v>0</v>
      </c>
      <c r="Y76" s="823">
        <v>0</v>
      </c>
      <c r="Z76" s="823">
        <v>0</v>
      </c>
      <c r="AA76" s="823">
        <v>0</v>
      </c>
      <c r="AB76" s="823">
        <v>0</v>
      </c>
      <c r="AC76" s="823">
        <v>0</v>
      </c>
      <c r="AD76" s="823">
        <v>0</v>
      </c>
      <c r="AE76" s="823">
        <v>0</v>
      </c>
      <c r="AF76" s="823">
        <v>0</v>
      </c>
      <c r="AG76" s="823">
        <v>0</v>
      </c>
      <c r="AH76" s="823">
        <v>0</v>
      </c>
      <c r="AI76" s="823"/>
      <c r="AJ76" s="823"/>
      <c r="AK76" s="823"/>
      <c r="AL76" s="823"/>
      <c r="AM76" s="823"/>
      <c r="AN76" s="823"/>
      <c r="AO76" s="824"/>
      <c r="AP76" s="50"/>
      <c r="AQ76" s="822"/>
      <c r="AR76" s="823">
        <v>0</v>
      </c>
      <c r="AS76" s="823">
        <v>139532.722251892</v>
      </c>
      <c r="AT76" s="823">
        <v>130380.33187103301</v>
      </c>
      <c r="AU76" s="823">
        <v>129548.296676636</v>
      </c>
      <c r="AV76" s="823">
        <v>115412.200927734</v>
      </c>
      <c r="AW76" s="823">
        <v>111672.29627227801</v>
      </c>
      <c r="AX76" s="823">
        <v>107932.390548706</v>
      </c>
      <c r="AY76" s="823">
        <v>107932.390548706</v>
      </c>
      <c r="AZ76" s="823">
        <v>107932.390548706</v>
      </c>
      <c r="BA76" s="823">
        <v>54194.74772644</v>
      </c>
      <c r="BB76" s="823">
        <v>54194.74772644</v>
      </c>
      <c r="BC76" s="823">
        <v>54154.387008666999</v>
      </c>
      <c r="BD76" s="823">
        <v>54154.387008666999</v>
      </c>
      <c r="BE76" s="823">
        <v>54154.387008666999</v>
      </c>
      <c r="BF76" s="823">
        <v>54154.387008666999</v>
      </c>
      <c r="BG76" s="823">
        <v>21164.212875366</v>
      </c>
      <c r="BH76" s="823">
        <v>8207.8956298829999</v>
      </c>
      <c r="BI76" s="823">
        <v>8207.8956298829999</v>
      </c>
      <c r="BJ76" s="823">
        <v>8207.8956298829999</v>
      </c>
      <c r="BK76" s="823">
        <v>8207.8956298829999</v>
      </c>
      <c r="BL76" s="823">
        <v>8207.8956298829999</v>
      </c>
      <c r="BM76" s="823">
        <v>8207.8956298829999</v>
      </c>
      <c r="BN76" s="823">
        <v>0</v>
      </c>
      <c r="BO76" s="823"/>
      <c r="BP76" s="823"/>
      <c r="BQ76" s="823"/>
      <c r="BR76" s="823"/>
      <c r="BS76" s="823"/>
      <c r="BT76" s="824"/>
    </row>
    <row r="77" spans="2:73">
      <c r="B77" s="821" t="s">
        <v>200</v>
      </c>
      <c r="C77" s="821" t="s">
        <v>779</v>
      </c>
      <c r="D77" s="821" t="s">
        <v>1</v>
      </c>
      <c r="E77" s="821" t="s">
        <v>849</v>
      </c>
      <c r="F77" s="821" t="s">
        <v>21</v>
      </c>
      <c r="G77" s="821" t="s">
        <v>778</v>
      </c>
      <c r="H77" s="821">
        <v>2014</v>
      </c>
      <c r="I77" s="630" t="s">
        <v>558</v>
      </c>
      <c r="J77" s="630" t="s">
        <v>573</v>
      </c>
      <c r="K77" s="50"/>
      <c r="L77" s="822">
        <v>0</v>
      </c>
      <c r="M77" s="823">
        <v>0</v>
      </c>
      <c r="N77" s="823">
        <v>0</v>
      </c>
      <c r="O77" s="823">
        <v>1.6815265414770901</v>
      </c>
      <c r="P77" s="823">
        <v>1.6815265414770901</v>
      </c>
      <c r="Q77" s="823">
        <v>1.6815265414770901</v>
      </c>
      <c r="R77" s="823">
        <v>1.6815265414770901</v>
      </c>
      <c r="S77" s="823">
        <v>1.6815265414770901</v>
      </c>
      <c r="T77" s="823">
        <v>0</v>
      </c>
      <c r="U77" s="823">
        <v>0</v>
      </c>
      <c r="V77" s="823">
        <v>0</v>
      </c>
      <c r="W77" s="823">
        <v>0</v>
      </c>
      <c r="X77" s="823">
        <v>0</v>
      </c>
      <c r="Y77" s="823">
        <v>0</v>
      </c>
      <c r="Z77" s="823">
        <v>0</v>
      </c>
      <c r="AA77" s="823">
        <v>0</v>
      </c>
      <c r="AB77" s="823">
        <v>0</v>
      </c>
      <c r="AC77" s="823">
        <v>0</v>
      </c>
      <c r="AD77" s="823">
        <v>0</v>
      </c>
      <c r="AE77" s="823">
        <v>0</v>
      </c>
      <c r="AF77" s="823">
        <v>0</v>
      </c>
      <c r="AG77" s="823">
        <v>0</v>
      </c>
      <c r="AH77" s="823">
        <v>0</v>
      </c>
      <c r="AI77" s="823"/>
      <c r="AJ77" s="823"/>
      <c r="AK77" s="823"/>
      <c r="AL77" s="823"/>
      <c r="AM77" s="823"/>
      <c r="AN77" s="823"/>
      <c r="AO77" s="824"/>
      <c r="AP77" s="50"/>
      <c r="AQ77" s="822"/>
      <c r="AR77" s="823">
        <v>0</v>
      </c>
      <c r="AS77" s="823">
        <v>140361.050420438</v>
      </c>
      <c r="AT77" s="823">
        <v>140361.050420438</v>
      </c>
      <c r="AU77" s="823">
        <v>140361.050420438</v>
      </c>
      <c r="AV77" s="823">
        <v>140361.050420438</v>
      </c>
      <c r="AW77" s="823">
        <v>140361.050420438</v>
      </c>
      <c r="AX77" s="823">
        <v>140361.050420438</v>
      </c>
      <c r="AY77" s="823">
        <v>140361.050420438</v>
      </c>
      <c r="AZ77" s="823">
        <v>140361.050420438</v>
      </c>
      <c r="BA77" s="823">
        <v>140361.050420438</v>
      </c>
      <c r="BB77" s="823">
        <v>140361.050420438</v>
      </c>
      <c r="BC77" s="823">
        <v>140361.050420438</v>
      </c>
      <c r="BD77" s="823">
        <v>140361.050420438</v>
      </c>
      <c r="BE77" s="823">
        <v>140361.050420438</v>
      </c>
      <c r="BF77" s="823">
        <v>140361.050420438</v>
      </c>
      <c r="BG77" s="823">
        <v>140361.050420438</v>
      </c>
      <c r="BH77" s="823">
        <v>140361.050420438</v>
      </c>
      <c r="BI77" s="823">
        <v>140361.050420438</v>
      </c>
      <c r="BJ77" s="823">
        <v>140361.050420438</v>
      </c>
      <c r="BK77" s="823">
        <v>124064.214204709</v>
      </c>
      <c r="BL77" s="823">
        <v>0</v>
      </c>
      <c r="BM77" s="823">
        <v>0</v>
      </c>
      <c r="BN77" s="823">
        <v>0</v>
      </c>
      <c r="BO77" s="823"/>
      <c r="BP77" s="823"/>
      <c r="BQ77" s="823"/>
      <c r="BR77" s="823"/>
      <c r="BS77" s="823"/>
      <c r="BT77" s="824"/>
    </row>
    <row r="78" spans="2:73">
      <c r="B78" s="821" t="s">
        <v>200</v>
      </c>
      <c r="C78" s="821" t="s">
        <v>779</v>
      </c>
      <c r="D78" s="821" t="s">
        <v>5</v>
      </c>
      <c r="E78" s="821" t="s">
        <v>849</v>
      </c>
      <c r="F78" s="821" t="s">
        <v>21</v>
      </c>
      <c r="G78" s="821" t="s">
        <v>778</v>
      </c>
      <c r="H78" s="821">
        <v>2014</v>
      </c>
      <c r="I78" s="630" t="s">
        <v>558</v>
      </c>
      <c r="J78" s="630" t="s">
        <v>573</v>
      </c>
      <c r="K78" s="50"/>
      <c r="L78" s="822">
        <v>0</v>
      </c>
      <c r="M78" s="823">
        <v>0</v>
      </c>
      <c r="N78" s="823">
        <v>0</v>
      </c>
      <c r="O78" s="823">
        <v>23.642284929999999</v>
      </c>
      <c r="P78" s="823">
        <v>20.637148830000001</v>
      </c>
      <c r="Q78" s="823">
        <v>19.071038290000001</v>
      </c>
      <c r="R78" s="823">
        <v>19.071038290000001</v>
      </c>
      <c r="S78" s="823">
        <v>19.071038290000001</v>
      </c>
      <c r="T78" s="823">
        <v>19.071038290000001</v>
      </c>
      <c r="U78" s="823">
        <v>19.071038290000001</v>
      </c>
      <c r="V78" s="823">
        <v>19.056775049999999</v>
      </c>
      <c r="W78" s="823">
        <v>19.056775049999999</v>
      </c>
      <c r="X78" s="823">
        <v>17.790824409999999</v>
      </c>
      <c r="Y78" s="823">
        <v>16.190742780000001</v>
      </c>
      <c r="Z78" s="823">
        <v>13.715051969999999</v>
      </c>
      <c r="AA78" s="823">
        <v>13.715051969999999</v>
      </c>
      <c r="AB78" s="823">
        <v>13.649055430000001</v>
      </c>
      <c r="AC78" s="823">
        <v>13.649055430000001</v>
      </c>
      <c r="AD78" s="823">
        <v>13.621176289999999</v>
      </c>
      <c r="AE78" s="823">
        <v>11.07312143</v>
      </c>
      <c r="AF78" s="823">
        <v>11.07312143</v>
      </c>
      <c r="AG78" s="823">
        <v>11.07312143</v>
      </c>
      <c r="AH78" s="823">
        <v>11.07312143</v>
      </c>
      <c r="AI78" s="823"/>
      <c r="AJ78" s="823"/>
      <c r="AK78" s="823"/>
      <c r="AL78" s="823"/>
      <c r="AM78" s="823"/>
      <c r="AN78" s="823"/>
      <c r="AO78" s="824"/>
      <c r="AP78" s="50"/>
      <c r="AQ78" s="822"/>
      <c r="AR78" s="823">
        <v>623.15443877999996</v>
      </c>
      <c r="AS78" s="823">
        <v>623.15443877999996</v>
      </c>
      <c r="AT78" s="823">
        <v>623.15443877999996</v>
      </c>
      <c r="AU78" s="823">
        <v>623.15443877999996</v>
      </c>
      <c r="AV78" s="823">
        <v>623.15443877999996</v>
      </c>
      <c r="AW78" s="823">
        <v>623.15443877999996</v>
      </c>
      <c r="AX78" s="823">
        <v>623.15443877999996</v>
      </c>
      <c r="AY78" s="823">
        <v>623.15443877999996</v>
      </c>
      <c r="AZ78" s="823">
        <v>623.15443877999996</v>
      </c>
      <c r="BA78" s="823">
        <v>623.15443877999996</v>
      </c>
      <c r="BB78" s="823">
        <v>623.15443877999996</v>
      </c>
      <c r="BC78" s="823">
        <v>623.15443877999996</v>
      </c>
      <c r="BD78" s="823">
        <v>623.15443877999996</v>
      </c>
      <c r="BE78" s="823">
        <v>623.15443877999996</v>
      </c>
      <c r="BF78" s="823">
        <v>623.15443877999996</v>
      </c>
      <c r="BG78" s="823">
        <v>623.15443877999996</v>
      </c>
      <c r="BH78" s="823">
        <v>623.15443877999996</v>
      </c>
      <c r="BI78" s="823">
        <v>623.15443877999996</v>
      </c>
      <c r="BJ78" s="823">
        <v>551.79337454500001</v>
      </c>
      <c r="BK78" s="823">
        <v>0</v>
      </c>
      <c r="BL78" s="823">
        <v>0</v>
      </c>
      <c r="BM78" s="823">
        <v>0</v>
      </c>
      <c r="BN78" s="823">
        <v>0</v>
      </c>
      <c r="BO78" s="823"/>
      <c r="BP78" s="823"/>
      <c r="BQ78" s="823"/>
      <c r="BR78" s="823"/>
      <c r="BS78" s="823"/>
      <c r="BT78" s="824"/>
    </row>
    <row r="79" spans="2:73" ht="16">
      <c r="B79" s="821" t="s">
        <v>200</v>
      </c>
      <c r="C79" s="821" t="s">
        <v>779</v>
      </c>
      <c r="D79" s="821" t="s">
        <v>4</v>
      </c>
      <c r="E79" s="821" t="s">
        <v>849</v>
      </c>
      <c r="F79" s="821" t="s">
        <v>21</v>
      </c>
      <c r="G79" s="821" t="s">
        <v>778</v>
      </c>
      <c r="H79" s="821">
        <v>2013</v>
      </c>
      <c r="I79" s="630" t="s">
        <v>558</v>
      </c>
      <c r="J79" s="630" t="s">
        <v>566</v>
      </c>
      <c r="K79" s="50"/>
      <c r="L79" s="822">
        <v>0</v>
      </c>
      <c r="M79" s="823">
        <v>0</v>
      </c>
      <c r="N79" s="823">
        <v>5.0000000000000001E-3</v>
      </c>
      <c r="O79" s="823">
        <v>5.0000000000000001E-3</v>
      </c>
      <c r="P79" s="823">
        <v>5.0000000000000001E-3</v>
      </c>
      <c r="Q79" s="823">
        <v>4.0000000000000001E-3</v>
      </c>
      <c r="R79" s="823">
        <v>4.0000000000000001E-3</v>
      </c>
      <c r="S79" s="823">
        <v>4.0000000000000001E-3</v>
      </c>
      <c r="T79" s="823">
        <v>4.0000000000000001E-3</v>
      </c>
      <c r="U79" s="823">
        <v>4.0000000000000001E-3</v>
      </c>
      <c r="V79" s="823">
        <v>4.0000000000000001E-3</v>
      </c>
      <c r="W79" s="823">
        <v>4.0000000000000001E-3</v>
      </c>
      <c r="X79" s="823">
        <v>3.0000000000000001E-3</v>
      </c>
      <c r="Y79" s="823">
        <v>3.0000000000000001E-3</v>
      </c>
      <c r="Z79" s="823">
        <v>3.0000000000000001E-3</v>
      </c>
      <c r="AA79" s="823">
        <v>3.0000000000000001E-3</v>
      </c>
      <c r="AB79" s="823">
        <v>3.0000000000000001E-3</v>
      </c>
      <c r="AC79" s="823">
        <v>3.0000000000000001E-3</v>
      </c>
      <c r="AD79" s="823">
        <v>2E-3</v>
      </c>
      <c r="AE79" s="823">
        <v>2E-3</v>
      </c>
      <c r="AF79" s="823">
        <v>2E-3</v>
      </c>
      <c r="AG79" s="823">
        <v>2E-3</v>
      </c>
      <c r="AH79" s="823">
        <v>0</v>
      </c>
      <c r="AI79" s="823"/>
      <c r="AJ79" s="823"/>
      <c r="AK79" s="823"/>
      <c r="AL79" s="823"/>
      <c r="AM79" s="823"/>
      <c r="AN79" s="823"/>
      <c r="AO79" s="824"/>
      <c r="AP79" s="50"/>
      <c r="AQ79" s="822"/>
      <c r="AR79" s="823">
        <v>0</v>
      </c>
      <c r="AS79" s="823">
        <v>17.975345478084741</v>
      </c>
      <c r="AT79" s="823">
        <v>17.975345478084741</v>
      </c>
      <c r="AU79" s="823">
        <v>17.975345478084741</v>
      </c>
      <c r="AV79" s="823">
        <v>17.975345478084741</v>
      </c>
      <c r="AW79" s="823">
        <v>9.7096717840699398</v>
      </c>
      <c r="AX79" s="823">
        <v>0</v>
      </c>
      <c r="AY79" s="823">
        <v>0</v>
      </c>
      <c r="AZ79" s="823">
        <v>0</v>
      </c>
      <c r="BA79" s="823">
        <v>0</v>
      </c>
      <c r="BB79" s="823">
        <v>0</v>
      </c>
      <c r="BC79" s="823">
        <v>0</v>
      </c>
      <c r="BD79" s="823">
        <v>0</v>
      </c>
      <c r="BE79" s="823">
        <v>0</v>
      </c>
      <c r="BF79" s="823">
        <v>0</v>
      </c>
      <c r="BG79" s="823">
        <v>0</v>
      </c>
      <c r="BH79" s="823">
        <v>0</v>
      </c>
      <c r="BI79" s="823">
        <v>0</v>
      </c>
      <c r="BJ79" s="823">
        <v>0</v>
      </c>
      <c r="BK79" s="823">
        <v>0</v>
      </c>
      <c r="BL79" s="823">
        <v>0</v>
      </c>
      <c r="BM79" s="823">
        <v>0</v>
      </c>
      <c r="BN79" s="823">
        <v>0</v>
      </c>
      <c r="BO79" s="823"/>
      <c r="BP79" s="823"/>
      <c r="BQ79" s="823"/>
      <c r="BR79" s="823"/>
      <c r="BS79" s="823"/>
      <c r="BT79" s="824"/>
      <c r="BU79" s="17"/>
    </row>
    <row r="80" spans="2:73" ht="16">
      <c r="B80" s="821" t="s">
        <v>200</v>
      </c>
      <c r="C80" s="821" t="s">
        <v>779</v>
      </c>
      <c r="D80" s="821" t="s">
        <v>4</v>
      </c>
      <c r="E80" s="821" t="s">
        <v>849</v>
      </c>
      <c r="F80" s="821" t="s">
        <v>21</v>
      </c>
      <c r="G80" s="821" t="s">
        <v>778</v>
      </c>
      <c r="H80" s="821">
        <v>2014</v>
      </c>
      <c r="I80" s="630" t="s">
        <v>558</v>
      </c>
      <c r="J80" s="630" t="s">
        <v>573</v>
      </c>
      <c r="K80" s="50"/>
      <c r="L80" s="822">
        <v>0</v>
      </c>
      <c r="M80" s="823">
        <v>0</v>
      </c>
      <c r="N80" s="823">
        <v>0</v>
      </c>
      <c r="O80" s="823">
        <v>6.2160418670000004</v>
      </c>
      <c r="P80" s="823">
        <v>5.8572815560000002</v>
      </c>
      <c r="Q80" s="823">
        <v>5.6840430560000001</v>
      </c>
      <c r="R80" s="823">
        <v>5.6840430560000001</v>
      </c>
      <c r="S80" s="823">
        <v>5.6840430560000001</v>
      </c>
      <c r="T80" s="823">
        <v>5.6840430560000001</v>
      </c>
      <c r="U80" s="823">
        <v>5.6840430560000001</v>
      </c>
      <c r="V80" s="823">
        <v>5.6675511829999996</v>
      </c>
      <c r="W80" s="823">
        <v>5.6675511829999996</v>
      </c>
      <c r="X80" s="823">
        <v>4.9952423430000001</v>
      </c>
      <c r="Y80" s="823">
        <v>3.6444381379999999</v>
      </c>
      <c r="Z80" s="823">
        <v>3.6339045649999999</v>
      </c>
      <c r="AA80" s="823">
        <v>3.6339045649999999</v>
      </c>
      <c r="AB80" s="823">
        <v>3.62674202</v>
      </c>
      <c r="AC80" s="823">
        <v>3.62674202</v>
      </c>
      <c r="AD80" s="823">
        <v>3.6205018290000002</v>
      </c>
      <c r="AE80" s="823">
        <v>1.6320776509999999</v>
      </c>
      <c r="AF80" s="823">
        <v>1.6320776509999999</v>
      </c>
      <c r="AG80" s="823">
        <v>1.6320776509999999</v>
      </c>
      <c r="AH80" s="823">
        <v>1.6320776509999999</v>
      </c>
      <c r="AI80" s="823"/>
      <c r="AJ80" s="823"/>
      <c r="AK80" s="823"/>
      <c r="AL80" s="823"/>
      <c r="AM80" s="823"/>
      <c r="AN80" s="823"/>
      <c r="AO80" s="824"/>
      <c r="AP80" s="50"/>
      <c r="AQ80" s="822"/>
      <c r="AR80" s="823">
        <v>24.396333682562332</v>
      </c>
      <c r="AS80" s="823">
        <v>24.396333682562332</v>
      </c>
      <c r="AT80" s="823">
        <v>24.396333682562332</v>
      </c>
      <c r="AU80" s="823">
        <v>24.396333682562332</v>
      </c>
      <c r="AV80" s="823">
        <v>24.396333682562332</v>
      </c>
      <c r="AW80" s="823">
        <v>24.396333682562332</v>
      </c>
      <c r="AX80" s="823">
        <v>24.396333682562332</v>
      </c>
      <c r="AY80" s="823">
        <v>24.396333682562332</v>
      </c>
      <c r="AZ80" s="823">
        <v>24.396333682562332</v>
      </c>
      <c r="BA80" s="823">
        <v>24.396333682562332</v>
      </c>
      <c r="BB80" s="823">
        <v>24.396333682562332</v>
      </c>
      <c r="BC80" s="823">
        <v>24.396333682562332</v>
      </c>
      <c r="BD80" s="823">
        <v>24.396333682562332</v>
      </c>
      <c r="BE80" s="823">
        <v>24.396333682562332</v>
      </c>
      <c r="BF80" s="823">
        <v>24.396333682562332</v>
      </c>
      <c r="BG80" s="823">
        <v>24.396333682562332</v>
      </c>
      <c r="BH80" s="823">
        <v>24.396333682562332</v>
      </c>
      <c r="BI80" s="823">
        <v>24.396333682562332</v>
      </c>
      <c r="BJ80" s="823">
        <v>22.706691933557831</v>
      </c>
      <c r="BK80" s="823">
        <v>0</v>
      </c>
      <c r="BL80" s="823">
        <v>0</v>
      </c>
      <c r="BM80" s="823">
        <v>0</v>
      </c>
      <c r="BN80" s="823">
        <v>0</v>
      </c>
      <c r="BO80" s="823"/>
      <c r="BP80" s="823"/>
      <c r="BQ80" s="823"/>
      <c r="BR80" s="823"/>
      <c r="BS80" s="823"/>
      <c r="BT80" s="824"/>
      <c r="BU80" s="17"/>
    </row>
    <row r="81" spans="2:73">
      <c r="B81" s="821" t="s">
        <v>200</v>
      </c>
      <c r="C81" s="821" t="s">
        <v>780</v>
      </c>
      <c r="D81" s="821" t="s">
        <v>11</v>
      </c>
      <c r="E81" s="821" t="s">
        <v>849</v>
      </c>
      <c r="F81" s="821" t="s">
        <v>21</v>
      </c>
      <c r="G81" s="821" t="s">
        <v>778</v>
      </c>
      <c r="H81" s="821">
        <v>2014</v>
      </c>
      <c r="I81" s="630" t="s">
        <v>558</v>
      </c>
      <c r="J81" s="630" t="s">
        <v>573</v>
      </c>
      <c r="K81" s="50"/>
      <c r="L81" s="822">
        <v>0</v>
      </c>
      <c r="M81" s="823">
        <v>0</v>
      </c>
      <c r="N81" s="823">
        <v>0</v>
      </c>
      <c r="O81" s="823">
        <v>3.9592429199999999</v>
      </c>
      <c r="P81" s="823">
        <v>3.9483950939999999</v>
      </c>
      <c r="Q81" s="823">
        <v>3.722474246</v>
      </c>
      <c r="R81" s="823">
        <v>3.652905112</v>
      </c>
      <c r="S81" s="823">
        <v>3.583335977</v>
      </c>
      <c r="T81" s="823">
        <v>3.583335977</v>
      </c>
      <c r="U81" s="823">
        <v>3.583335977</v>
      </c>
      <c r="V81" s="823">
        <v>3.583335977</v>
      </c>
      <c r="W81" s="823">
        <v>2.735831229</v>
      </c>
      <c r="X81" s="823">
        <v>2.735831229</v>
      </c>
      <c r="Y81" s="823">
        <v>2.735831229</v>
      </c>
      <c r="Z81" s="823">
        <v>2.735831229</v>
      </c>
      <c r="AA81" s="823">
        <v>2.735831229</v>
      </c>
      <c r="AB81" s="823">
        <v>2.735831229</v>
      </c>
      <c r="AC81" s="823">
        <v>1.276931247</v>
      </c>
      <c r="AD81" s="823">
        <v>0</v>
      </c>
      <c r="AE81" s="823">
        <v>0</v>
      </c>
      <c r="AF81" s="823">
        <v>0</v>
      </c>
      <c r="AG81" s="823">
        <v>0</v>
      </c>
      <c r="AH81" s="823">
        <v>0</v>
      </c>
      <c r="AI81" s="823"/>
      <c r="AJ81" s="823"/>
      <c r="AK81" s="823"/>
      <c r="AL81" s="823"/>
      <c r="AM81" s="823"/>
      <c r="AN81" s="823"/>
      <c r="AO81" s="824"/>
      <c r="AP81" s="50"/>
      <c r="AQ81" s="822">
        <v>0</v>
      </c>
      <c r="AR81" s="823">
        <v>0</v>
      </c>
      <c r="AS81" s="823">
        <v>0</v>
      </c>
      <c r="AT81" s="823">
        <v>326654.09830000001</v>
      </c>
      <c r="AU81" s="823">
        <v>324665.99839999998</v>
      </c>
      <c r="AV81" s="823">
        <v>281723.37319999997</v>
      </c>
      <c r="AW81" s="823">
        <v>190189.35509999999</v>
      </c>
      <c r="AX81" s="823">
        <v>190189.35509999999</v>
      </c>
      <c r="AY81" s="823">
        <v>190189.35509999999</v>
      </c>
      <c r="AZ81" s="823">
        <v>190189.35509999999</v>
      </c>
      <c r="BA81" s="823">
        <v>190189.35509999999</v>
      </c>
      <c r="BB81" s="823">
        <v>190189.35509999999</v>
      </c>
      <c r="BC81" s="823">
        <v>190189.35509999999</v>
      </c>
      <c r="BD81" s="823">
        <v>180967.39379999999</v>
      </c>
      <c r="BE81" s="823">
        <v>25213.479459999999</v>
      </c>
      <c r="BF81" s="823">
        <v>0</v>
      </c>
      <c r="BG81" s="823">
        <v>0</v>
      </c>
      <c r="BH81" s="823">
        <v>0</v>
      </c>
      <c r="BI81" s="823">
        <v>0</v>
      </c>
      <c r="BJ81" s="823">
        <v>0</v>
      </c>
      <c r="BK81" s="823">
        <v>0</v>
      </c>
      <c r="BL81" s="823">
        <v>0</v>
      </c>
      <c r="BM81" s="823">
        <v>0</v>
      </c>
      <c r="BN81" s="823"/>
      <c r="BO81" s="823"/>
      <c r="BP81" s="823"/>
      <c r="BQ81" s="823"/>
      <c r="BR81" s="823"/>
      <c r="BS81" s="823"/>
      <c r="BT81" s="824"/>
    </row>
    <row r="82" spans="2:73" ht="16">
      <c r="B82" s="821" t="s">
        <v>200</v>
      </c>
      <c r="C82" s="821" t="s">
        <v>779</v>
      </c>
      <c r="D82" s="821" t="s">
        <v>3</v>
      </c>
      <c r="E82" s="821" t="s">
        <v>849</v>
      </c>
      <c r="F82" s="821" t="s">
        <v>21</v>
      </c>
      <c r="G82" s="821" t="s">
        <v>777</v>
      </c>
      <c r="H82" s="821">
        <v>2013</v>
      </c>
      <c r="I82" s="630" t="s">
        <v>558</v>
      </c>
      <c r="J82" s="630" t="s">
        <v>566</v>
      </c>
      <c r="K82" s="50"/>
      <c r="L82" s="822">
        <v>0</v>
      </c>
      <c r="M82" s="823">
        <v>0</v>
      </c>
      <c r="N82" s="823">
        <v>2.500520973</v>
      </c>
      <c r="O82" s="823">
        <v>2.500520973</v>
      </c>
      <c r="P82" s="823">
        <v>2.500520973</v>
      </c>
      <c r="Q82" s="823">
        <v>2.500520973</v>
      </c>
      <c r="R82" s="823">
        <v>2.500520973</v>
      </c>
      <c r="S82" s="823">
        <v>2.500520973</v>
      </c>
      <c r="T82" s="823">
        <v>2.500520973</v>
      </c>
      <c r="U82" s="823">
        <v>2.500520973</v>
      </c>
      <c r="V82" s="823">
        <v>2.500520973</v>
      </c>
      <c r="W82" s="823">
        <v>2.500520973</v>
      </c>
      <c r="X82" s="823">
        <v>2.500520973</v>
      </c>
      <c r="Y82" s="823">
        <v>2.500520973</v>
      </c>
      <c r="Z82" s="823">
        <v>2.500520973</v>
      </c>
      <c r="AA82" s="823">
        <v>2.500520973</v>
      </c>
      <c r="AB82" s="823">
        <v>2.500520973</v>
      </c>
      <c r="AC82" s="823">
        <v>2.500520973</v>
      </c>
      <c r="AD82" s="823">
        <v>2.500520973</v>
      </c>
      <c r="AE82" s="823">
        <v>2.500520973</v>
      </c>
      <c r="AF82" s="823">
        <v>2.103495825</v>
      </c>
      <c r="AG82" s="823">
        <v>0</v>
      </c>
      <c r="AH82" s="823">
        <v>0</v>
      </c>
      <c r="AI82" s="823"/>
      <c r="AJ82" s="823"/>
      <c r="AK82" s="823"/>
      <c r="AL82" s="823"/>
      <c r="AM82" s="823"/>
      <c r="AN82" s="823"/>
      <c r="AO82" s="824"/>
      <c r="AP82" s="50"/>
      <c r="AQ82" s="822">
        <v>0</v>
      </c>
      <c r="AR82" s="823">
        <v>0</v>
      </c>
      <c r="AS82" s="823">
        <v>48482.902889999998</v>
      </c>
      <c r="AT82" s="823">
        <v>48482.902889999998</v>
      </c>
      <c r="AU82" s="823">
        <v>48482.902889999998</v>
      </c>
      <c r="AV82" s="823">
        <v>48482.902889999998</v>
      </c>
      <c r="AW82" s="823">
        <v>0</v>
      </c>
      <c r="AX82" s="823">
        <v>0</v>
      </c>
      <c r="AY82" s="823">
        <v>0</v>
      </c>
      <c r="AZ82" s="823">
        <v>0</v>
      </c>
      <c r="BA82" s="823">
        <v>0</v>
      </c>
      <c r="BB82" s="823">
        <v>0</v>
      </c>
      <c r="BC82" s="823">
        <v>0</v>
      </c>
      <c r="BD82" s="823">
        <v>0</v>
      </c>
      <c r="BE82" s="823">
        <v>0</v>
      </c>
      <c r="BF82" s="823">
        <v>0</v>
      </c>
      <c r="BG82" s="823">
        <v>0</v>
      </c>
      <c r="BH82" s="823">
        <v>0</v>
      </c>
      <c r="BI82" s="823">
        <v>0</v>
      </c>
      <c r="BJ82" s="823">
        <v>0</v>
      </c>
      <c r="BK82" s="823">
        <v>0</v>
      </c>
      <c r="BL82" s="823">
        <v>0</v>
      </c>
      <c r="BM82" s="823">
        <v>0</v>
      </c>
      <c r="BN82" s="823"/>
      <c r="BO82" s="823"/>
      <c r="BP82" s="823"/>
      <c r="BQ82" s="823"/>
      <c r="BR82" s="823"/>
      <c r="BS82" s="823"/>
      <c r="BT82" s="824"/>
      <c r="BU82" s="17"/>
    </row>
    <row r="83" spans="2:73" ht="16">
      <c r="B83" s="821" t="s">
        <v>200</v>
      </c>
      <c r="C83" s="821" t="s">
        <v>779</v>
      </c>
      <c r="D83" s="821" t="s">
        <v>3</v>
      </c>
      <c r="E83" s="821" t="s">
        <v>849</v>
      </c>
      <c r="F83" s="821" t="s">
        <v>21</v>
      </c>
      <c r="G83" s="821" t="s">
        <v>778</v>
      </c>
      <c r="H83" s="821">
        <v>2014</v>
      </c>
      <c r="I83" s="630" t="s">
        <v>558</v>
      </c>
      <c r="J83" s="630" t="s">
        <v>573</v>
      </c>
      <c r="K83" s="50"/>
      <c r="L83" s="822">
        <v>0</v>
      </c>
      <c r="M83" s="823">
        <v>0</v>
      </c>
      <c r="N83" s="823">
        <v>0</v>
      </c>
      <c r="O83" s="823">
        <v>93.750539504999992</v>
      </c>
      <c r="P83" s="823">
        <v>93.750539504999992</v>
      </c>
      <c r="Q83" s="823">
        <v>93.750539504999992</v>
      </c>
      <c r="R83" s="823">
        <v>93.750539504999992</v>
      </c>
      <c r="S83" s="823">
        <v>93.750539504999992</v>
      </c>
      <c r="T83" s="823">
        <v>93.750539504999992</v>
      </c>
      <c r="U83" s="823">
        <v>93.750539504999992</v>
      </c>
      <c r="V83" s="823">
        <v>93.750539504999992</v>
      </c>
      <c r="W83" s="823">
        <v>93.750539504999992</v>
      </c>
      <c r="X83" s="823">
        <v>93.750539504999992</v>
      </c>
      <c r="Y83" s="823">
        <v>93.750539504999992</v>
      </c>
      <c r="Z83" s="823">
        <v>93.750539504999992</v>
      </c>
      <c r="AA83" s="823">
        <v>93.750539504999992</v>
      </c>
      <c r="AB83" s="823">
        <v>93.750539504999992</v>
      </c>
      <c r="AC83" s="823">
        <v>93.750539504999992</v>
      </c>
      <c r="AD83" s="823">
        <v>93.750539504999992</v>
      </c>
      <c r="AE83" s="823">
        <v>93.750539504999992</v>
      </c>
      <c r="AF83" s="823">
        <v>93.750539504999992</v>
      </c>
      <c r="AG83" s="823">
        <v>83.57851771</v>
      </c>
      <c r="AH83" s="823">
        <v>0</v>
      </c>
      <c r="AI83" s="823"/>
      <c r="AJ83" s="823"/>
      <c r="AK83" s="823"/>
      <c r="AL83" s="823"/>
      <c r="AM83" s="823"/>
      <c r="AN83" s="823"/>
      <c r="AO83" s="824"/>
      <c r="AP83" s="50"/>
      <c r="AQ83" s="822">
        <v>0</v>
      </c>
      <c r="AR83" s="823">
        <v>0</v>
      </c>
      <c r="AS83" s="823">
        <v>0</v>
      </c>
      <c r="AT83" s="823">
        <v>65273.570059999998</v>
      </c>
      <c r="AU83" s="823">
        <v>65273.570059999998</v>
      </c>
      <c r="AV83" s="823">
        <v>65273.570059999998</v>
      </c>
      <c r="AW83" s="823">
        <v>65273.570059999998</v>
      </c>
      <c r="AX83" s="823">
        <v>0</v>
      </c>
      <c r="AY83" s="823">
        <v>0</v>
      </c>
      <c r="AZ83" s="823">
        <v>0</v>
      </c>
      <c r="BA83" s="823">
        <v>0</v>
      </c>
      <c r="BB83" s="823">
        <v>0</v>
      </c>
      <c r="BC83" s="823">
        <v>0</v>
      </c>
      <c r="BD83" s="823">
        <v>0</v>
      </c>
      <c r="BE83" s="823">
        <v>0</v>
      </c>
      <c r="BF83" s="823">
        <v>0</v>
      </c>
      <c r="BG83" s="823">
        <v>0</v>
      </c>
      <c r="BH83" s="823">
        <v>0</v>
      </c>
      <c r="BI83" s="823">
        <v>0</v>
      </c>
      <c r="BJ83" s="823">
        <v>0</v>
      </c>
      <c r="BK83" s="823">
        <v>0</v>
      </c>
      <c r="BL83" s="823">
        <v>0</v>
      </c>
      <c r="BM83" s="823">
        <v>0</v>
      </c>
      <c r="BN83" s="823"/>
      <c r="BO83" s="823"/>
      <c r="BP83" s="823"/>
      <c r="BQ83" s="823"/>
      <c r="BR83" s="823"/>
      <c r="BS83" s="823"/>
      <c r="BT83" s="824"/>
      <c r="BU83" s="17"/>
    </row>
    <row r="84" spans="2:73" ht="16">
      <c r="B84" s="821" t="s">
        <v>200</v>
      </c>
      <c r="C84" s="821" t="s">
        <v>471</v>
      </c>
      <c r="D84" s="821" t="s">
        <v>784</v>
      </c>
      <c r="E84" s="821" t="s">
        <v>849</v>
      </c>
      <c r="F84" s="821" t="s">
        <v>471</v>
      </c>
      <c r="G84" s="821" t="s">
        <v>777</v>
      </c>
      <c r="H84" s="821">
        <v>2014</v>
      </c>
      <c r="I84" s="630" t="s">
        <v>558</v>
      </c>
      <c r="J84" s="630" t="s">
        <v>573</v>
      </c>
      <c r="K84" s="50"/>
      <c r="L84" s="822">
        <v>0</v>
      </c>
      <c r="M84" s="823">
        <v>0</v>
      </c>
      <c r="N84" s="823">
        <v>0</v>
      </c>
      <c r="O84" s="823">
        <v>162.32139000000001</v>
      </c>
      <c r="P84" s="823">
        <v>0</v>
      </c>
      <c r="Q84" s="823">
        <v>0</v>
      </c>
      <c r="R84" s="823">
        <v>0</v>
      </c>
      <c r="S84" s="823">
        <v>0</v>
      </c>
      <c r="T84" s="823">
        <v>0</v>
      </c>
      <c r="U84" s="823">
        <v>0</v>
      </c>
      <c r="V84" s="823">
        <v>0</v>
      </c>
      <c r="W84" s="823">
        <v>0</v>
      </c>
      <c r="X84" s="823">
        <v>0</v>
      </c>
      <c r="Y84" s="823">
        <v>0</v>
      </c>
      <c r="Z84" s="823">
        <v>0</v>
      </c>
      <c r="AA84" s="823">
        <v>0</v>
      </c>
      <c r="AB84" s="823">
        <v>0</v>
      </c>
      <c r="AC84" s="823">
        <v>0</v>
      </c>
      <c r="AD84" s="823">
        <v>0</v>
      </c>
      <c r="AE84" s="823">
        <v>0</v>
      </c>
      <c r="AF84" s="823">
        <v>0</v>
      </c>
      <c r="AG84" s="823">
        <v>0</v>
      </c>
      <c r="AH84" s="823">
        <v>0</v>
      </c>
      <c r="AI84" s="823"/>
      <c r="AJ84" s="823"/>
      <c r="AK84" s="823"/>
      <c r="AL84" s="823"/>
      <c r="AM84" s="823"/>
      <c r="AN84" s="823"/>
      <c r="AO84" s="824"/>
      <c r="AP84" s="50"/>
      <c r="AQ84" s="822">
        <v>0</v>
      </c>
      <c r="AR84" s="823">
        <v>34553</v>
      </c>
      <c r="AS84" s="823">
        <v>34553</v>
      </c>
      <c r="AT84" s="823">
        <v>34553</v>
      </c>
      <c r="AU84" s="823">
        <v>34553</v>
      </c>
      <c r="AV84" s="823">
        <v>34553</v>
      </c>
      <c r="AW84" s="823">
        <v>34553</v>
      </c>
      <c r="AX84" s="823">
        <v>34553</v>
      </c>
      <c r="AY84" s="823">
        <v>34553</v>
      </c>
      <c r="AZ84" s="823">
        <v>34553</v>
      </c>
      <c r="BA84" s="823">
        <v>34553</v>
      </c>
      <c r="BB84" s="823">
        <v>34553</v>
      </c>
      <c r="BC84" s="823">
        <v>34553</v>
      </c>
      <c r="BD84" s="823">
        <v>34553</v>
      </c>
      <c r="BE84" s="823">
        <v>34553</v>
      </c>
      <c r="BF84" s="823">
        <v>34553</v>
      </c>
      <c r="BG84" s="823">
        <v>24707</v>
      </c>
      <c r="BH84" s="823">
        <v>0</v>
      </c>
      <c r="BI84" s="823">
        <v>0</v>
      </c>
      <c r="BJ84" s="823">
        <v>0</v>
      </c>
      <c r="BK84" s="823">
        <v>0</v>
      </c>
      <c r="BL84" s="823">
        <v>0</v>
      </c>
      <c r="BM84" s="823">
        <v>0</v>
      </c>
      <c r="BN84" s="823"/>
      <c r="BO84" s="823"/>
      <c r="BP84" s="823"/>
      <c r="BQ84" s="823"/>
      <c r="BR84" s="823"/>
      <c r="BS84" s="823"/>
      <c r="BT84" s="824"/>
      <c r="BU84" s="17"/>
    </row>
    <row r="85" spans="2:73">
      <c r="B85" s="821" t="s">
        <v>200</v>
      </c>
      <c r="C85" s="821" t="s">
        <v>775</v>
      </c>
      <c r="D85" s="821" t="s">
        <v>776</v>
      </c>
      <c r="E85" s="821" t="s">
        <v>849</v>
      </c>
      <c r="F85" s="821" t="s">
        <v>846</v>
      </c>
      <c r="G85" s="821" t="s">
        <v>777</v>
      </c>
      <c r="H85" s="821">
        <v>2014</v>
      </c>
      <c r="I85" s="630" t="s">
        <v>558</v>
      </c>
      <c r="J85" s="630" t="s">
        <v>573</v>
      </c>
      <c r="K85" s="50"/>
      <c r="L85" s="822">
        <v>0</v>
      </c>
      <c r="M85" s="823">
        <v>0</v>
      </c>
      <c r="N85" s="823">
        <v>0</v>
      </c>
      <c r="O85" s="823">
        <v>15.429690000000001</v>
      </c>
      <c r="P85" s="823">
        <v>0</v>
      </c>
      <c r="Q85" s="823">
        <v>0</v>
      </c>
      <c r="R85" s="823">
        <v>0</v>
      </c>
      <c r="S85" s="823">
        <v>0</v>
      </c>
      <c r="T85" s="823">
        <v>0</v>
      </c>
      <c r="U85" s="823">
        <v>0</v>
      </c>
      <c r="V85" s="823">
        <v>0</v>
      </c>
      <c r="W85" s="823">
        <v>0</v>
      </c>
      <c r="X85" s="823">
        <v>0</v>
      </c>
      <c r="Y85" s="823">
        <v>0</v>
      </c>
      <c r="Z85" s="823">
        <v>0</v>
      </c>
      <c r="AA85" s="823">
        <v>0</v>
      </c>
      <c r="AB85" s="823">
        <v>0</v>
      </c>
      <c r="AC85" s="823">
        <v>0</v>
      </c>
      <c r="AD85" s="823">
        <v>0</v>
      </c>
      <c r="AE85" s="823">
        <v>0</v>
      </c>
      <c r="AF85" s="823">
        <v>0</v>
      </c>
      <c r="AG85" s="823">
        <v>0</v>
      </c>
      <c r="AH85" s="823">
        <v>0</v>
      </c>
      <c r="AI85" s="823"/>
      <c r="AJ85" s="823"/>
      <c r="AK85" s="823"/>
      <c r="AL85" s="823"/>
      <c r="AM85" s="823"/>
      <c r="AN85" s="823"/>
      <c r="AO85" s="824"/>
      <c r="AP85" s="50"/>
      <c r="AQ85" s="822">
        <v>0</v>
      </c>
      <c r="AR85" s="823">
        <v>0</v>
      </c>
      <c r="AS85" s="823">
        <v>71470.962889999995</v>
      </c>
      <c r="AT85" s="823">
        <v>67298.574439999997</v>
      </c>
      <c r="AU85" s="823">
        <v>67298.574439999997</v>
      </c>
      <c r="AV85" s="823">
        <v>67298.574439999997</v>
      </c>
      <c r="AW85" s="823">
        <v>59256.726410000003</v>
      </c>
      <c r="AX85" s="823">
        <v>59256.726410000003</v>
      </c>
      <c r="AY85" s="823">
        <v>59256.726410000003</v>
      </c>
      <c r="AZ85" s="823">
        <v>59256.726410000003</v>
      </c>
      <c r="BA85" s="823">
        <v>59256.726410000003</v>
      </c>
      <c r="BB85" s="823">
        <v>59256.726410000003</v>
      </c>
      <c r="BC85" s="823">
        <v>58097.090539999997</v>
      </c>
      <c r="BD85" s="823">
        <v>58097.090539999997</v>
      </c>
      <c r="BE85" s="823">
        <v>9590.2824930000006</v>
      </c>
      <c r="BF85" s="823">
        <v>0</v>
      </c>
      <c r="BG85" s="823">
        <v>0</v>
      </c>
      <c r="BH85" s="823">
        <v>0</v>
      </c>
      <c r="BI85" s="823">
        <v>0</v>
      </c>
      <c r="BJ85" s="823">
        <v>0</v>
      </c>
      <c r="BK85" s="823">
        <v>0</v>
      </c>
      <c r="BL85" s="823">
        <v>0</v>
      </c>
      <c r="BM85" s="823">
        <v>0</v>
      </c>
      <c r="BN85" s="823"/>
      <c r="BO85" s="823"/>
      <c r="BP85" s="823"/>
      <c r="BQ85" s="823"/>
      <c r="BR85" s="823"/>
      <c r="BS85" s="823"/>
      <c r="BT85" s="824"/>
    </row>
    <row r="86" spans="2:73">
      <c r="B86" s="821" t="s">
        <v>200</v>
      </c>
      <c r="C86" s="821" t="s">
        <v>781</v>
      </c>
      <c r="D86" s="821" t="s">
        <v>7</v>
      </c>
      <c r="E86" s="821" t="s">
        <v>849</v>
      </c>
      <c r="F86" s="821" t="s">
        <v>781</v>
      </c>
      <c r="G86" s="821" t="s">
        <v>777</v>
      </c>
      <c r="H86" s="821">
        <v>2014</v>
      </c>
      <c r="I86" s="630" t="s">
        <v>558</v>
      </c>
      <c r="J86" s="630" t="s">
        <v>573</v>
      </c>
      <c r="K86" s="50"/>
      <c r="L86" s="822">
        <v>0</v>
      </c>
      <c r="M86" s="823">
        <v>0</v>
      </c>
      <c r="N86" s="823">
        <v>0</v>
      </c>
      <c r="O86" s="823">
        <v>610.32169999999996</v>
      </c>
      <c r="P86" s="823">
        <v>0</v>
      </c>
      <c r="Q86" s="823">
        <v>0</v>
      </c>
      <c r="R86" s="823">
        <v>0</v>
      </c>
      <c r="S86" s="823">
        <v>0</v>
      </c>
      <c r="T86" s="823">
        <v>0</v>
      </c>
      <c r="U86" s="823">
        <v>0</v>
      </c>
      <c r="V86" s="823">
        <v>0</v>
      </c>
      <c r="W86" s="823">
        <v>0</v>
      </c>
      <c r="X86" s="823">
        <v>0</v>
      </c>
      <c r="Y86" s="823">
        <v>0</v>
      </c>
      <c r="Z86" s="823">
        <v>0</v>
      </c>
      <c r="AA86" s="823">
        <v>0</v>
      </c>
      <c r="AB86" s="823">
        <v>0</v>
      </c>
      <c r="AC86" s="823">
        <v>0</v>
      </c>
      <c r="AD86" s="823">
        <v>0</v>
      </c>
      <c r="AE86" s="823">
        <v>0</v>
      </c>
      <c r="AF86" s="823">
        <v>0</v>
      </c>
      <c r="AG86" s="823">
        <v>0</v>
      </c>
      <c r="AH86" s="823">
        <v>0</v>
      </c>
      <c r="AI86" s="823"/>
      <c r="AJ86" s="823"/>
      <c r="AK86" s="823"/>
      <c r="AL86" s="823"/>
      <c r="AM86" s="823"/>
      <c r="AN86" s="823"/>
      <c r="AO86" s="824"/>
      <c r="AP86" s="50"/>
      <c r="AQ86" s="822">
        <v>0</v>
      </c>
      <c r="AR86" s="823">
        <v>0</v>
      </c>
      <c r="AS86" s="823">
        <v>0</v>
      </c>
      <c r="AT86" s="823">
        <v>709171.33310000005</v>
      </c>
      <c r="AU86" s="823">
        <v>706603.14080000005</v>
      </c>
      <c r="AV86" s="823">
        <v>706603.14080000005</v>
      </c>
      <c r="AW86" s="823">
        <v>683501.27599999995</v>
      </c>
      <c r="AX86" s="823">
        <v>683501.27599999995</v>
      </c>
      <c r="AY86" s="823">
        <v>683501.27599999995</v>
      </c>
      <c r="AZ86" s="823">
        <v>658852.25040000002</v>
      </c>
      <c r="BA86" s="823">
        <v>658852.25040000002</v>
      </c>
      <c r="BB86" s="823">
        <v>622746.38379999995</v>
      </c>
      <c r="BC86" s="823">
        <v>508386.1532</v>
      </c>
      <c r="BD86" s="823">
        <v>378604.04590000003</v>
      </c>
      <c r="BE86" s="823">
        <v>343732.34730000002</v>
      </c>
      <c r="BF86" s="823">
        <v>119717.4271</v>
      </c>
      <c r="BG86" s="823">
        <v>112424.25410000001</v>
      </c>
      <c r="BH86" s="823">
        <v>112424.25410000001</v>
      </c>
      <c r="BI86" s="823">
        <v>88788.372050000005</v>
      </c>
      <c r="BJ86" s="823">
        <v>6805.1201170000004</v>
      </c>
      <c r="BK86" s="823">
        <v>6805.1201170000004</v>
      </c>
      <c r="BL86" s="823">
        <v>6805.1201170000004</v>
      </c>
      <c r="BM86" s="823">
        <v>6805.1201170000004</v>
      </c>
      <c r="BN86" s="823"/>
      <c r="BO86" s="823"/>
      <c r="BP86" s="823"/>
      <c r="BQ86" s="823"/>
      <c r="BR86" s="823"/>
      <c r="BS86" s="823"/>
      <c r="BT86" s="824"/>
    </row>
    <row r="87" spans="2:73">
      <c r="B87" s="821" t="s">
        <v>200</v>
      </c>
      <c r="C87" s="821" t="s">
        <v>781</v>
      </c>
      <c r="D87" s="821" t="s">
        <v>782</v>
      </c>
      <c r="E87" s="821" t="s">
        <v>849</v>
      </c>
      <c r="F87" s="821" t="s">
        <v>781</v>
      </c>
      <c r="G87" s="821" t="s">
        <v>778</v>
      </c>
      <c r="H87" s="821">
        <v>2012</v>
      </c>
      <c r="I87" s="630" t="s">
        <v>558</v>
      </c>
      <c r="J87" s="630" t="s">
        <v>566</v>
      </c>
      <c r="K87" s="50"/>
      <c r="L87" s="822">
        <v>0</v>
      </c>
      <c r="M87" s="823">
        <v>0</v>
      </c>
      <c r="N87" s="823">
        <v>0</v>
      </c>
      <c r="O87" s="823">
        <v>0</v>
      </c>
      <c r="P87" s="823">
        <v>0</v>
      </c>
      <c r="Q87" s="823">
        <v>0</v>
      </c>
      <c r="R87" s="823">
        <v>0</v>
      </c>
      <c r="S87" s="823">
        <v>0</v>
      </c>
      <c r="T87" s="823">
        <v>0</v>
      </c>
      <c r="U87" s="823">
        <v>0</v>
      </c>
      <c r="V87" s="823">
        <v>0</v>
      </c>
      <c r="W87" s="823">
        <v>0</v>
      </c>
      <c r="X87" s="823">
        <v>0</v>
      </c>
      <c r="Y87" s="823">
        <v>0</v>
      </c>
      <c r="Z87" s="823">
        <v>0</v>
      </c>
      <c r="AA87" s="823">
        <v>0</v>
      </c>
      <c r="AB87" s="823">
        <v>0</v>
      </c>
      <c r="AC87" s="823">
        <v>0</v>
      </c>
      <c r="AD87" s="823">
        <v>0</v>
      </c>
      <c r="AE87" s="823">
        <v>0</v>
      </c>
      <c r="AF87" s="823">
        <v>0</v>
      </c>
      <c r="AG87" s="823">
        <v>0</v>
      </c>
      <c r="AH87" s="823">
        <v>0</v>
      </c>
      <c r="AI87" s="823"/>
      <c r="AJ87" s="823"/>
      <c r="AK87" s="823"/>
      <c r="AL87" s="823"/>
      <c r="AM87" s="823"/>
      <c r="AN87" s="823"/>
      <c r="AO87" s="824"/>
      <c r="AP87" s="50"/>
      <c r="AQ87" s="822">
        <v>0</v>
      </c>
      <c r="AR87" s="823">
        <v>0</v>
      </c>
      <c r="AS87" s="823">
        <v>0</v>
      </c>
      <c r="AT87" s="823">
        <v>14777.59512</v>
      </c>
      <c r="AU87" s="823">
        <v>14777.59512</v>
      </c>
      <c r="AV87" s="823">
        <v>14777.59512</v>
      </c>
      <c r="AW87" s="823">
        <v>14777.59512</v>
      </c>
      <c r="AX87" s="823">
        <v>0</v>
      </c>
      <c r="AY87" s="823">
        <v>0</v>
      </c>
      <c r="AZ87" s="823">
        <v>0</v>
      </c>
      <c r="BA87" s="823">
        <v>0</v>
      </c>
      <c r="BB87" s="823">
        <v>0</v>
      </c>
      <c r="BC87" s="823">
        <v>0</v>
      </c>
      <c r="BD87" s="823">
        <v>0</v>
      </c>
      <c r="BE87" s="823">
        <v>0</v>
      </c>
      <c r="BF87" s="823">
        <v>0</v>
      </c>
      <c r="BG87" s="823">
        <v>0</v>
      </c>
      <c r="BH87" s="823">
        <v>0</v>
      </c>
      <c r="BI87" s="823">
        <v>0</v>
      </c>
      <c r="BJ87" s="823">
        <v>0</v>
      </c>
      <c r="BK87" s="823">
        <v>0</v>
      </c>
      <c r="BL87" s="823">
        <v>0</v>
      </c>
      <c r="BM87" s="823">
        <v>0</v>
      </c>
      <c r="BN87" s="823"/>
      <c r="BO87" s="823"/>
      <c r="BP87" s="823"/>
      <c r="BQ87" s="823"/>
      <c r="BR87" s="823"/>
      <c r="BS87" s="823"/>
      <c r="BT87" s="824"/>
    </row>
    <row r="88" spans="2:73">
      <c r="B88" s="821" t="s">
        <v>200</v>
      </c>
      <c r="C88" s="821" t="s">
        <v>781</v>
      </c>
      <c r="D88" s="821" t="s">
        <v>782</v>
      </c>
      <c r="E88" s="821" t="s">
        <v>849</v>
      </c>
      <c r="F88" s="821" t="s">
        <v>781</v>
      </c>
      <c r="G88" s="821" t="s">
        <v>778</v>
      </c>
      <c r="H88" s="821">
        <v>2013</v>
      </c>
      <c r="I88" s="630" t="s">
        <v>558</v>
      </c>
      <c r="J88" s="630" t="s">
        <v>566</v>
      </c>
      <c r="K88" s="50"/>
      <c r="L88" s="822">
        <v>0</v>
      </c>
      <c r="M88" s="823">
        <v>0</v>
      </c>
      <c r="N88" s="823">
        <v>0.17749799999999999</v>
      </c>
      <c r="O88" s="823">
        <v>0.17749799999999999</v>
      </c>
      <c r="P88" s="823">
        <v>0.17749799999999999</v>
      </c>
      <c r="Q88" s="823">
        <v>0</v>
      </c>
      <c r="R88" s="823">
        <v>0</v>
      </c>
      <c r="S88" s="823">
        <v>0</v>
      </c>
      <c r="T88" s="823">
        <v>0</v>
      </c>
      <c r="U88" s="823">
        <v>0</v>
      </c>
      <c r="V88" s="823">
        <v>0</v>
      </c>
      <c r="W88" s="823">
        <v>0</v>
      </c>
      <c r="X88" s="823">
        <v>0</v>
      </c>
      <c r="Y88" s="823">
        <v>0</v>
      </c>
      <c r="Z88" s="823">
        <v>0</v>
      </c>
      <c r="AA88" s="823">
        <v>0</v>
      </c>
      <c r="AB88" s="823">
        <v>0</v>
      </c>
      <c r="AC88" s="823">
        <v>0</v>
      </c>
      <c r="AD88" s="823">
        <v>0</v>
      </c>
      <c r="AE88" s="823">
        <v>0</v>
      </c>
      <c r="AF88" s="823">
        <v>0</v>
      </c>
      <c r="AG88" s="823">
        <v>0</v>
      </c>
      <c r="AH88" s="823">
        <v>0</v>
      </c>
      <c r="AI88" s="823"/>
      <c r="AJ88" s="823"/>
      <c r="AK88" s="823"/>
      <c r="AL88" s="823"/>
      <c r="AM88" s="823"/>
      <c r="AN88" s="823"/>
      <c r="AO88" s="824"/>
      <c r="AP88" s="50"/>
      <c r="AQ88" s="867">
        <v>0</v>
      </c>
      <c r="AR88" s="825">
        <v>0</v>
      </c>
      <c r="AS88" s="825">
        <v>0</v>
      </c>
      <c r="AT88" s="825">
        <v>0</v>
      </c>
      <c r="AU88" s="825">
        <v>0</v>
      </c>
      <c r="AV88" s="825">
        <v>0</v>
      </c>
      <c r="AW88" s="825">
        <v>0</v>
      </c>
      <c r="AX88" s="825">
        <v>0</v>
      </c>
      <c r="AY88" s="825">
        <v>0</v>
      </c>
      <c r="AZ88" s="825">
        <v>0</v>
      </c>
      <c r="BA88" s="825">
        <v>0</v>
      </c>
      <c r="BB88" s="825">
        <v>0</v>
      </c>
      <c r="BC88" s="825">
        <v>0</v>
      </c>
      <c r="BD88" s="825">
        <v>0</v>
      </c>
      <c r="BE88" s="825">
        <v>0</v>
      </c>
      <c r="BF88" s="825">
        <v>0</v>
      </c>
      <c r="BG88" s="825">
        <v>0</v>
      </c>
      <c r="BH88" s="825">
        <v>0</v>
      </c>
      <c r="BI88" s="825">
        <v>0</v>
      </c>
      <c r="BJ88" s="825">
        <v>0</v>
      </c>
      <c r="BK88" s="825">
        <v>0</v>
      </c>
      <c r="BL88" s="825">
        <v>0</v>
      </c>
      <c r="BM88" s="825">
        <v>0</v>
      </c>
      <c r="BN88" s="825"/>
      <c r="BO88" s="825"/>
      <c r="BP88" s="825"/>
      <c r="BQ88" s="825"/>
      <c r="BR88" s="825"/>
      <c r="BS88" s="825"/>
      <c r="BT88" s="826"/>
    </row>
    <row r="89" spans="2:73">
      <c r="B89" s="821" t="s">
        <v>200</v>
      </c>
      <c r="C89" s="821" t="s">
        <v>781</v>
      </c>
      <c r="D89" s="821" t="s">
        <v>782</v>
      </c>
      <c r="E89" s="821" t="s">
        <v>849</v>
      </c>
      <c r="F89" s="821" t="s">
        <v>781</v>
      </c>
      <c r="G89" s="821" t="s">
        <v>778</v>
      </c>
      <c r="H89" s="821">
        <v>2014</v>
      </c>
      <c r="I89" s="630" t="s">
        <v>558</v>
      </c>
      <c r="J89" s="630" t="s">
        <v>573</v>
      </c>
      <c r="K89" s="50"/>
      <c r="L89" s="822">
        <v>0</v>
      </c>
      <c r="M89" s="823">
        <v>0</v>
      </c>
      <c r="N89" s="823">
        <v>0</v>
      </c>
      <c r="O89" s="823">
        <v>0.56961450000000002</v>
      </c>
      <c r="P89" s="823">
        <v>0.56961450000000002</v>
      </c>
      <c r="Q89" s="823">
        <v>0.56961450000000002</v>
      </c>
      <c r="R89" s="823">
        <v>0.56961450000000002</v>
      </c>
      <c r="S89" s="823">
        <v>0.56961450000000002</v>
      </c>
      <c r="T89" s="823">
        <v>0.56961450000000002</v>
      </c>
      <c r="U89" s="823">
        <v>0.56961450000000002</v>
      </c>
      <c r="V89" s="823">
        <v>0.56961450000000002</v>
      </c>
      <c r="W89" s="823">
        <v>0.56961450000000002</v>
      </c>
      <c r="X89" s="823">
        <v>0.56961450000000002</v>
      </c>
      <c r="Y89" s="823">
        <v>0.56961450000000002</v>
      </c>
      <c r="Z89" s="823">
        <v>0.56961450000000002</v>
      </c>
      <c r="AA89" s="823">
        <v>0.56961450000000002</v>
      </c>
      <c r="AB89" s="823">
        <v>0.56961450000000002</v>
      </c>
      <c r="AC89" s="823">
        <v>0.56961450000000002</v>
      </c>
      <c r="AD89" s="823">
        <v>0.56961450000000002</v>
      </c>
      <c r="AE89" s="823">
        <v>0.56961450000000002</v>
      </c>
      <c r="AF89" s="823">
        <v>0.56961450000000002</v>
      </c>
      <c r="AG89" s="823">
        <v>0</v>
      </c>
      <c r="AH89" s="823">
        <v>0</v>
      </c>
      <c r="AI89" s="823"/>
      <c r="AJ89" s="823"/>
      <c r="AK89" s="823"/>
      <c r="AL89" s="823"/>
      <c r="AM89" s="823"/>
      <c r="AN89" s="823"/>
      <c r="AO89" s="824"/>
      <c r="AP89" s="50"/>
      <c r="AQ89" s="868">
        <v>0</v>
      </c>
      <c r="AR89" s="827">
        <v>0</v>
      </c>
      <c r="AS89" s="827">
        <v>0</v>
      </c>
      <c r="AT89" s="827">
        <v>315.58380820000002</v>
      </c>
      <c r="AU89" s="827">
        <v>315.58380820000002</v>
      </c>
      <c r="AV89" s="827">
        <v>315.58380820000002</v>
      </c>
      <c r="AW89" s="827">
        <v>315.58380820000002</v>
      </c>
      <c r="AX89" s="827">
        <v>0</v>
      </c>
      <c r="AY89" s="827">
        <v>0</v>
      </c>
      <c r="AZ89" s="827">
        <v>0</v>
      </c>
      <c r="BA89" s="827">
        <v>0</v>
      </c>
      <c r="BB89" s="827">
        <v>0</v>
      </c>
      <c r="BC89" s="827">
        <v>0</v>
      </c>
      <c r="BD89" s="827">
        <v>0</v>
      </c>
      <c r="BE89" s="827">
        <v>0</v>
      </c>
      <c r="BF89" s="827">
        <v>0</v>
      </c>
      <c r="BG89" s="827">
        <v>0</v>
      </c>
      <c r="BH89" s="827">
        <v>0</v>
      </c>
      <c r="BI89" s="827">
        <v>0</v>
      </c>
      <c r="BJ89" s="827">
        <v>0</v>
      </c>
      <c r="BK89" s="827">
        <v>0</v>
      </c>
      <c r="BL89" s="827">
        <v>0</v>
      </c>
      <c r="BM89" s="827">
        <v>0</v>
      </c>
      <c r="BN89" s="827"/>
      <c r="BO89" s="827"/>
      <c r="BP89" s="827"/>
      <c r="BQ89" s="827"/>
      <c r="BR89" s="827"/>
      <c r="BS89" s="827"/>
      <c r="BT89" s="828"/>
    </row>
    <row r="90" spans="2:73">
      <c r="B90" s="821" t="s">
        <v>200</v>
      </c>
      <c r="C90" s="821"/>
      <c r="D90" s="821"/>
      <c r="E90" s="821"/>
      <c r="F90" s="821"/>
      <c r="G90" s="821"/>
      <c r="H90" s="821"/>
      <c r="I90" s="630"/>
      <c r="J90" s="630"/>
      <c r="K90" s="50"/>
      <c r="L90" s="822"/>
      <c r="M90" s="823"/>
      <c r="N90" s="823"/>
      <c r="O90" s="823"/>
      <c r="P90" s="823"/>
      <c r="Q90" s="823"/>
      <c r="R90" s="823"/>
      <c r="S90" s="823"/>
      <c r="T90" s="823"/>
      <c r="U90" s="823"/>
      <c r="V90" s="823"/>
      <c r="W90" s="823"/>
      <c r="X90" s="823"/>
      <c r="Y90" s="823"/>
      <c r="Z90" s="823"/>
      <c r="AA90" s="823"/>
      <c r="AB90" s="823"/>
      <c r="AC90" s="823"/>
      <c r="AD90" s="823"/>
      <c r="AE90" s="823"/>
      <c r="AF90" s="823"/>
      <c r="AG90" s="823"/>
      <c r="AH90" s="823"/>
      <c r="AI90" s="823"/>
      <c r="AJ90" s="823"/>
      <c r="AK90" s="823"/>
      <c r="AL90" s="823"/>
      <c r="AM90" s="823"/>
      <c r="AN90" s="823"/>
      <c r="AO90" s="824"/>
      <c r="AP90" s="50"/>
      <c r="AQ90" s="822">
        <v>0</v>
      </c>
      <c r="AR90" s="823">
        <v>0</v>
      </c>
      <c r="AS90" s="823">
        <v>0</v>
      </c>
      <c r="AT90" s="823">
        <v>11098.639270673739</v>
      </c>
      <c r="AU90" s="823">
        <v>11098.639270673739</v>
      </c>
      <c r="AV90" s="823">
        <v>11098.639270673739</v>
      </c>
      <c r="AW90" s="823">
        <v>11098.639270673739</v>
      </c>
      <c r="AX90" s="823">
        <v>0</v>
      </c>
      <c r="AY90" s="823">
        <v>0</v>
      </c>
      <c r="AZ90" s="823">
        <v>0</v>
      </c>
      <c r="BA90" s="823">
        <v>0</v>
      </c>
      <c r="BB90" s="823">
        <v>0</v>
      </c>
      <c r="BC90" s="823">
        <v>0</v>
      </c>
      <c r="BD90" s="823">
        <v>0</v>
      </c>
      <c r="BE90" s="823">
        <v>0</v>
      </c>
      <c r="BF90" s="823">
        <v>0</v>
      </c>
      <c r="BG90" s="823">
        <v>0</v>
      </c>
      <c r="BH90" s="823">
        <v>0</v>
      </c>
      <c r="BI90" s="823">
        <v>0</v>
      </c>
      <c r="BJ90" s="823">
        <v>0</v>
      </c>
      <c r="BK90" s="823">
        <v>0</v>
      </c>
      <c r="BL90" s="823">
        <v>0</v>
      </c>
      <c r="BM90" s="823">
        <v>0</v>
      </c>
      <c r="BN90" s="823"/>
      <c r="BO90" s="823"/>
      <c r="BP90" s="823"/>
      <c r="BQ90" s="823"/>
      <c r="BR90" s="823"/>
      <c r="BS90" s="823"/>
      <c r="BT90" s="824"/>
    </row>
    <row r="91" spans="2:73">
      <c r="B91" s="821" t="s">
        <v>200</v>
      </c>
      <c r="C91" s="821"/>
      <c r="D91" s="821"/>
      <c r="E91" s="821"/>
      <c r="F91" s="821"/>
      <c r="G91" s="821"/>
      <c r="H91" s="821"/>
      <c r="I91" s="630"/>
      <c r="J91" s="630"/>
      <c r="K91" s="50"/>
      <c r="L91" s="822"/>
      <c r="M91" s="823"/>
      <c r="N91" s="823"/>
      <c r="O91" s="823"/>
      <c r="P91" s="823"/>
      <c r="Q91" s="823"/>
      <c r="R91" s="823"/>
      <c r="S91" s="823"/>
      <c r="T91" s="823"/>
      <c r="U91" s="823"/>
      <c r="V91" s="823"/>
      <c r="W91" s="823"/>
      <c r="X91" s="823"/>
      <c r="Y91" s="823"/>
      <c r="Z91" s="823"/>
      <c r="AA91" s="823"/>
      <c r="AB91" s="823"/>
      <c r="AC91" s="823"/>
      <c r="AD91" s="823"/>
      <c r="AE91" s="823"/>
      <c r="AF91" s="823"/>
      <c r="AG91" s="823"/>
      <c r="AH91" s="823"/>
      <c r="AI91" s="823"/>
      <c r="AJ91" s="823"/>
      <c r="AK91" s="823"/>
      <c r="AL91" s="823"/>
      <c r="AM91" s="823"/>
      <c r="AN91" s="823"/>
      <c r="AO91" s="824"/>
      <c r="AP91" s="50"/>
      <c r="AQ91" s="822">
        <v>0</v>
      </c>
      <c r="AR91" s="823">
        <v>0</v>
      </c>
      <c r="AS91" s="823">
        <v>0</v>
      </c>
      <c r="AT91" s="823">
        <v>11441.746247853294</v>
      </c>
      <c r="AU91" s="823">
        <v>11441.746247853294</v>
      </c>
      <c r="AV91" s="823">
        <v>11441.746247853294</v>
      </c>
      <c r="AW91" s="823">
        <v>11441.746247853294</v>
      </c>
      <c r="AX91" s="823">
        <v>11441.746247853294</v>
      </c>
      <c r="AY91" s="823">
        <v>0</v>
      </c>
      <c r="AZ91" s="823">
        <v>0</v>
      </c>
      <c r="BA91" s="823">
        <v>0</v>
      </c>
      <c r="BB91" s="823">
        <v>0</v>
      </c>
      <c r="BC91" s="823">
        <v>0</v>
      </c>
      <c r="BD91" s="823">
        <v>0</v>
      </c>
      <c r="BE91" s="823">
        <v>0</v>
      </c>
      <c r="BF91" s="823">
        <v>0</v>
      </c>
      <c r="BG91" s="823">
        <v>0</v>
      </c>
      <c r="BH91" s="823">
        <v>0</v>
      </c>
      <c r="BI91" s="823">
        <v>0</v>
      </c>
      <c r="BJ91" s="823">
        <v>0</v>
      </c>
      <c r="BK91" s="823">
        <v>0</v>
      </c>
      <c r="BL91" s="823">
        <v>0</v>
      </c>
      <c r="BM91" s="823">
        <v>0</v>
      </c>
      <c r="BN91" s="823"/>
      <c r="BO91" s="823"/>
      <c r="BP91" s="823"/>
      <c r="BQ91" s="823"/>
      <c r="BR91" s="823"/>
      <c r="BS91" s="823"/>
      <c r="BT91" s="824"/>
    </row>
    <row r="92" spans="2:73">
      <c r="B92" s="821" t="s">
        <v>200</v>
      </c>
      <c r="C92" s="821"/>
      <c r="D92" s="821"/>
      <c r="E92" s="821"/>
      <c r="F92" s="821"/>
      <c r="G92" s="821"/>
      <c r="H92" s="821"/>
      <c r="I92" s="630"/>
      <c r="J92" s="630"/>
      <c r="K92" s="50"/>
      <c r="L92" s="822"/>
      <c r="M92" s="823"/>
      <c r="N92" s="823"/>
      <c r="O92" s="823"/>
      <c r="P92" s="823"/>
      <c r="Q92" s="823"/>
      <c r="R92" s="823"/>
      <c r="S92" s="823"/>
      <c r="T92" s="823"/>
      <c r="U92" s="823"/>
      <c r="V92" s="823"/>
      <c r="W92" s="823"/>
      <c r="X92" s="823"/>
      <c r="Y92" s="823"/>
      <c r="Z92" s="823"/>
      <c r="AA92" s="823"/>
      <c r="AB92" s="823"/>
      <c r="AC92" s="823"/>
      <c r="AD92" s="823"/>
      <c r="AE92" s="823"/>
      <c r="AF92" s="823"/>
      <c r="AG92" s="823"/>
      <c r="AH92" s="823"/>
      <c r="AI92" s="823"/>
      <c r="AJ92" s="823"/>
      <c r="AK92" s="823"/>
      <c r="AL92" s="823"/>
      <c r="AM92" s="823"/>
      <c r="AN92" s="823"/>
      <c r="AO92" s="824"/>
      <c r="AP92" s="50"/>
      <c r="AQ92" s="822">
        <v>0</v>
      </c>
      <c r="AR92" s="823">
        <v>0</v>
      </c>
      <c r="AS92" s="823">
        <v>0</v>
      </c>
      <c r="AT92" s="823">
        <v>361252.63089999999</v>
      </c>
      <c r="AU92" s="823">
        <v>313382.84120000002</v>
      </c>
      <c r="AV92" s="823">
        <v>288435.7574</v>
      </c>
      <c r="AW92" s="823">
        <v>288435.7574</v>
      </c>
      <c r="AX92" s="823">
        <v>288435.7574</v>
      </c>
      <c r="AY92" s="823">
        <v>288435.7574</v>
      </c>
      <c r="AZ92" s="823">
        <v>288435.7574</v>
      </c>
      <c r="BA92" s="823">
        <v>288310.81140000001</v>
      </c>
      <c r="BB92" s="823">
        <v>288310.81140000001</v>
      </c>
      <c r="BC92" s="823">
        <v>268145.0722</v>
      </c>
      <c r="BD92" s="823">
        <v>260688.07390000002</v>
      </c>
      <c r="BE92" s="823">
        <v>220440.01490000001</v>
      </c>
      <c r="BF92" s="823">
        <v>220440.01490000001</v>
      </c>
      <c r="BG92" s="823">
        <v>217283.3328</v>
      </c>
      <c r="BH92" s="823">
        <v>217283.3328</v>
      </c>
      <c r="BI92" s="823">
        <v>216976.14420000001</v>
      </c>
      <c r="BJ92" s="823">
        <v>176387.35019999999</v>
      </c>
      <c r="BK92" s="823">
        <v>176387.35019999999</v>
      </c>
      <c r="BL92" s="823">
        <v>176387.35019999999</v>
      </c>
      <c r="BM92" s="823">
        <v>176387.35019999999</v>
      </c>
      <c r="BN92" s="823"/>
      <c r="BO92" s="823"/>
      <c r="BP92" s="823"/>
      <c r="BQ92" s="823"/>
      <c r="BR92" s="823"/>
      <c r="BS92" s="823"/>
      <c r="BT92" s="824"/>
    </row>
    <row r="93" spans="2:73">
      <c r="B93" s="821" t="s">
        <v>200</v>
      </c>
      <c r="C93" s="821"/>
      <c r="D93" s="821"/>
      <c r="E93" s="821"/>
      <c r="F93" s="821"/>
      <c r="G93" s="821"/>
      <c r="H93" s="821"/>
      <c r="I93" s="630"/>
      <c r="J93" s="630"/>
      <c r="K93" s="50"/>
      <c r="L93" s="822"/>
      <c r="M93" s="823"/>
      <c r="N93" s="823"/>
      <c r="O93" s="823"/>
      <c r="P93" s="823"/>
      <c r="Q93" s="823"/>
      <c r="R93" s="823"/>
      <c r="S93" s="823"/>
      <c r="T93" s="823"/>
      <c r="U93" s="823"/>
      <c r="V93" s="823"/>
      <c r="W93" s="823"/>
      <c r="X93" s="823"/>
      <c r="Y93" s="823"/>
      <c r="Z93" s="823"/>
      <c r="AA93" s="823"/>
      <c r="AB93" s="823"/>
      <c r="AC93" s="823"/>
      <c r="AD93" s="823"/>
      <c r="AE93" s="823"/>
      <c r="AF93" s="823"/>
      <c r="AG93" s="823"/>
      <c r="AH93" s="823"/>
      <c r="AI93" s="823"/>
      <c r="AJ93" s="823"/>
      <c r="AK93" s="823"/>
      <c r="AL93" s="823"/>
      <c r="AM93" s="823"/>
      <c r="AN93" s="823"/>
      <c r="AO93" s="824"/>
      <c r="AP93" s="50"/>
      <c r="AQ93" s="822">
        <v>0</v>
      </c>
      <c r="AR93" s="823">
        <v>0</v>
      </c>
      <c r="AS93" s="823">
        <v>69</v>
      </c>
      <c r="AT93" s="823">
        <v>69</v>
      </c>
      <c r="AU93" s="823">
        <v>66</v>
      </c>
      <c r="AV93" s="823">
        <v>57</v>
      </c>
      <c r="AW93" s="823">
        <v>57</v>
      </c>
      <c r="AX93" s="823">
        <v>57</v>
      </c>
      <c r="AY93" s="823">
        <v>57</v>
      </c>
      <c r="AZ93" s="823">
        <v>57</v>
      </c>
      <c r="BA93" s="823">
        <v>48</v>
      </c>
      <c r="BB93" s="823">
        <v>48</v>
      </c>
      <c r="BC93" s="823">
        <v>45</v>
      </c>
      <c r="BD93" s="823">
        <v>45</v>
      </c>
      <c r="BE93" s="823">
        <v>45</v>
      </c>
      <c r="BF93" s="823">
        <v>45</v>
      </c>
      <c r="BG93" s="823">
        <v>45</v>
      </c>
      <c r="BH93" s="823">
        <v>45</v>
      </c>
      <c r="BI93" s="823">
        <v>24</v>
      </c>
      <c r="BJ93" s="823">
        <v>24</v>
      </c>
      <c r="BK93" s="823">
        <v>24</v>
      </c>
      <c r="BL93" s="823">
        <v>24</v>
      </c>
      <c r="BM93" s="823">
        <v>0</v>
      </c>
      <c r="BN93" s="823"/>
      <c r="BO93" s="823"/>
      <c r="BP93" s="823"/>
      <c r="BQ93" s="823"/>
      <c r="BR93" s="823"/>
      <c r="BS93" s="823"/>
      <c r="BT93" s="824"/>
    </row>
    <row r="94" spans="2:73">
      <c r="B94" s="821" t="s">
        <v>200</v>
      </c>
      <c r="C94" s="821"/>
      <c r="D94" s="821"/>
      <c r="E94" s="821"/>
      <c r="F94" s="821"/>
      <c r="G94" s="821"/>
      <c r="H94" s="821"/>
      <c r="I94" s="630"/>
      <c r="J94" s="630"/>
      <c r="K94" s="50"/>
      <c r="L94" s="822"/>
      <c r="M94" s="823"/>
      <c r="N94" s="823"/>
      <c r="O94" s="823"/>
      <c r="P94" s="823"/>
      <c r="Q94" s="823"/>
      <c r="R94" s="823"/>
      <c r="S94" s="823"/>
      <c r="T94" s="823"/>
      <c r="U94" s="823"/>
      <c r="V94" s="823"/>
      <c r="W94" s="823"/>
      <c r="X94" s="823"/>
      <c r="Y94" s="823"/>
      <c r="Z94" s="823"/>
      <c r="AA94" s="823"/>
      <c r="AB94" s="823"/>
      <c r="AC94" s="823"/>
      <c r="AD94" s="823"/>
      <c r="AE94" s="823"/>
      <c r="AF94" s="823"/>
      <c r="AG94" s="823"/>
      <c r="AH94" s="823"/>
      <c r="AI94" s="823"/>
      <c r="AJ94" s="823"/>
      <c r="AK94" s="823"/>
      <c r="AL94" s="823"/>
      <c r="AM94" s="823"/>
      <c r="AN94" s="823"/>
      <c r="AO94" s="824"/>
      <c r="AP94" s="50"/>
      <c r="AQ94" s="822">
        <v>0</v>
      </c>
      <c r="AR94" s="823">
        <v>0</v>
      </c>
      <c r="AS94" s="823">
        <v>0</v>
      </c>
      <c r="AT94" s="823">
        <v>83209.050529999993</v>
      </c>
      <c r="AU94" s="823">
        <v>77484.336079999994</v>
      </c>
      <c r="AV94" s="823">
        <v>74720.28529</v>
      </c>
      <c r="AW94" s="823">
        <v>74720.28529</v>
      </c>
      <c r="AX94" s="823">
        <v>74720.28529</v>
      </c>
      <c r="AY94" s="823">
        <v>74720.28529</v>
      </c>
      <c r="AZ94" s="823">
        <v>74720.28529</v>
      </c>
      <c r="BA94" s="823">
        <v>74575.816479999994</v>
      </c>
      <c r="BB94" s="823">
        <v>74575.816479999994</v>
      </c>
      <c r="BC94" s="823">
        <v>63866.390460000002</v>
      </c>
      <c r="BD94" s="823">
        <v>59037.845950000003</v>
      </c>
      <c r="BE94" s="823">
        <v>58135.5046</v>
      </c>
      <c r="BF94" s="823">
        <v>58135.5046</v>
      </c>
      <c r="BG94" s="823">
        <v>57788.646249999998</v>
      </c>
      <c r="BH94" s="823">
        <v>57788.646249999998</v>
      </c>
      <c r="BI94" s="823">
        <v>57719.888180000002</v>
      </c>
      <c r="BJ94" s="823">
        <v>26045.633180000001</v>
      </c>
      <c r="BK94" s="823">
        <v>26045.633180000001</v>
      </c>
      <c r="BL94" s="823">
        <v>26045.633180000001</v>
      </c>
      <c r="BM94" s="823">
        <v>26045.633180000001</v>
      </c>
      <c r="BN94" s="823"/>
      <c r="BO94" s="823"/>
      <c r="BP94" s="823"/>
      <c r="BQ94" s="823"/>
      <c r="BR94" s="823"/>
      <c r="BS94" s="823"/>
      <c r="BT94" s="824"/>
    </row>
    <row r="95" spans="2:73">
      <c r="B95" s="821" t="s">
        <v>200</v>
      </c>
      <c r="C95" s="821"/>
      <c r="D95" s="821"/>
      <c r="E95" s="821"/>
      <c r="F95" s="821"/>
      <c r="G95" s="821"/>
      <c r="H95" s="821"/>
      <c r="I95" s="630"/>
      <c r="J95" s="630"/>
      <c r="K95" s="50"/>
      <c r="L95" s="822"/>
      <c r="M95" s="823"/>
      <c r="N95" s="823"/>
      <c r="O95" s="823"/>
      <c r="P95" s="823"/>
      <c r="Q95" s="823"/>
      <c r="R95" s="823"/>
      <c r="S95" s="823"/>
      <c r="T95" s="823"/>
      <c r="U95" s="823"/>
      <c r="V95" s="823"/>
      <c r="W95" s="823"/>
      <c r="X95" s="823"/>
      <c r="Y95" s="823"/>
      <c r="Z95" s="823"/>
      <c r="AA95" s="823"/>
      <c r="AB95" s="823"/>
      <c r="AC95" s="823"/>
      <c r="AD95" s="823"/>
      <c r="AE95" s="823"/>
      <c r="AF95" s="823"/>
      <c r="AG95" s="823"/>
      <c r="AH95" s="823"/>
      <c r="AI95" s="823"/>
      <c r="AJ95" s="823"/>
      <c r="AK95" s="823"/>
      <c r="AL95" s="823"/>
      <c r="AM95" s="823"/>
      <c r="AN95" s="823"/>
      <c r="AO95" s="824"/>
      <c r="AP95" s="50"/>
      <c r="AQ95" s="822">
        <v>0</v>
      </c>
      <c r="AR95" s="823">
        <v>0</v>
      </c>
      <c r="AS95" s="823">
        <v>0</v>
      </c>
      <c r="AT95" s="823">
        <v>46132.691129999999</v>
      </c>
      <c r="AU95" s="823">
        <v>45921.443979999996</v>
      </c>
      <c r="AV95" s="823">
        <v>41564.65019</v>
      </c>
      <c r="AW95" s="823">
        <v>40231.242140000002</v>
      </c>
      <c r="AX95" s="823">
        <v>38897.833619999998</v>
      </c>
      <c r="AY95" s="823">
        <v>38897.833619999998</v>
      </c>
      <c r="AZ95" s="823">
        <v>38897.833619999998</v>
      </c>
      <c r="BA95" s="823">
        <v>38897.833619999998</v>
      </c>
      <c r="BB95" s="823">
        <v>22544.5625</v>
      </c>
      <c r="BC95" s="823">
        <v>22544.5625</v>
      </c>
      <c r="BD95" s="823">
        <v>22544.5625</v>
      </c>
      <c r="BE95" s="823">
        <v>22544.5625</v>
      </c>
      <c r="BF95" s="823">
        <v>22544.5625</v>
      </c>
      <c r="BG95" s="823">
        <v>22544.5625</v>
      </c>
      <c r="BH95" s="823">
        <v>10548.5625</v>
      </c>
      <c r="BI95" s="823">
        <v>0</v>
      </c>
      <c r="BJ95" s="823">
        <v>0</v>
      </c>
      <c r="BK95" s="823">
        <v>0</v>
      </c>
      <c r="BL95" s="823">
        <v>0</v>
      </c>
      <c r="BM95" s="823">
        <v>0</v>
      </c>
      <c r="BN95" s="823"/>
      <c r="BO95" s="823"/>
      <c r="BP95" s="823"/>
      <c r="BQ95" s="823"/>
      <c r="BR95" s="823"/>
      <c r="BS95" s="823"/>
      <c r="BT95" s="824"/>
    </row>
    <row r="96" spans="2:73">
      <c r="B96" s="821" t="s">
        <v>200</v>
      </c>
      <c r="C96" s="821"/>
      <c r="D96" s="821"/>
      <c r="E96" s="821"/>
      <c r="F96" s="821"/>
      <c r="G96" s="821"/>
      <c r="H96" s="821"/>
      <c r="I96" s="630"/>
      <c r="J96" s="630"/>
      <c r="K96" s="50"/>
      <c r="L96" s="822"/>
      <c r="M96" s="823"/>
      <c r="N96" s="823"/>
      <c r="O96" s="823"/>
      <c r="P96" s="823"/>
      <c r="Q96" s="823"/>
      <c r="R96" s="823"/>
      <c r="S96" s="823"/>
      <c r="T96" s="823"/>
      <c r="U96" s="823"/>
      <c r="V96" s="823"/>
      <c r="W96" s="823"/>
      <c r="X96" s="823"/>
      <c r="Y96" s="823"/>
      <c r="Z96" s="823"/>
      <c r="AA96" s="823"/>
      <c r="AB96" s="823"/>
      <c r="AC96" s="823"/>
      <c r="AD96" s="823"/>
      <c r="AE96" s="823"/>
      <c r="AF96" s="823"/>
      <c r="AG96" s="823"/>
      <c r="AH96" s="823"/>
      <c r="AI96" s="823"/>
      <c r="AJ96" s="823"/>
      <c r="AK96" s="823"/>
      <c r="AL96" s="823"/>
      <c r="AM96" s="823"/>
      <c r="AN96" s="823"/>
      <c r="AO96" s="824"/>
      <c r="AP96" s="50"/>
      <c r="AQ96" s="822">
        <v>0</v>
      </c>
      <c r="AR96" s="823">
        <v>0</v>
      </c>
      <c r="AS96" s="823">
        <v>4439.4600682999999</v>
      </c>
      <c r="AT96" s="823">
        <v>4439.4600682999999</v>
      </c>
      <c r="AU96" s="823">
        <v>4439.4600682999999</v>
      </c>
      <c r="AV96" s="823">
        <v>4439.4600682999999</v>
      </c>
      <c r="AW96" s="823">
        <v>4439.4600682999999</v>
      </c>
      <c r="AX96" s="823">
        <v>4439.4600682999999</v>
      </c>
      <c r="AY96" s="823">
        <v>4439.4600682999999</v>
      </c>
      <c r="AZ96" s="823">
        <v>4439.4600682999999</v>
      </c>
      <c r="BA96" s="823">
        <v>4439.4600682999999</v>
      </c>
      <c r="BB96" s="823">
        <v>4439.4600682999999</v>
      </c>
      <c r="BC96" s="823">
        <v>4439.4600682999999</v>
      </c>
      <c r="BD96" s="823">
        <v>4439.4600682999999</v>
      </c>
      <c r="BE96" s="823">
        <v>4439.4600682999999</v>
      </c>
      <c r="BF96" s="823">
        <v>4439.4600682999999</v>
      </c>
      <c r="BG96" s="823">
        <v>4439.4600682999999</v>
      </c>
      <c r="BH96" s="823">
        <v>4439.4600682999999</v>
      </c>
      <c r="BI96" s="823">
        <v>4439.4600682999999</v>
      </c>
      <c r="BJ96" s="823">
        <v>4439.4600682999999</v>
      </c>
      <c r="BK96" s="823">
        <v>4084.4185750000001</v>
      </c>
      <c r="BL96" s="823">
        <v>0</v>
      </c>
      <c r="BM96" s="823">
        <v>0</v>
      </c>
      <c r="BN96" s="823"/>
      <c r="BO96" s="823"/>
      <c r="BP96" s="823"/>
      <c r="BQ96" s="823"/>
      <c r="BR96" s="823"/>
      <c r="BS96" s="823"/>
      <c r="BT96" s="824"/>
    </row>
    <row r="97" spans="2:73">
      <c r="B97" s="821" t="s">
        <v>200</v>
      </c>
      <c r="C97" s="821"/>
      <c r="D97" s="821"/>
      <c r="E97" s="821"/>
      <c r="F97" s="821"/>
      <c r="G97" s="821"/>
      <c r="H97" s="821"/>
      <c r="I97" s="630"/>
      <c r="J97" s="630"/>
      <c r="K97" s="50"/>
      <c r="L97" s="822"/>
      <c r="M97" s="823"/>
      <c r="N97" s="823"/>
      <c r="O97" s="823"/>
      <c r="P97" s="823"/>
      <c r="Q97" s="823"/>
      <c r="R97" s="823"/>
      <c r="S97" s="823"/>
      <c r="T97" s="823"/>
      <c r="U97" s="823"/>
      <c r="V97" s="823"/>
      <c r="W97" s="823"/>
      <c r="X97" s="823"/>
      <c r="Y97" s="823"/>
      <c r="Z97" s="823"/>
      <c r="AA97" s="823"/>
      <c r="AB97" s="823"/>
      <c r="AC97" s="823"/>
      <c r="AD97" s="823"/>
      <c r="AE97" s="823"/>
      <c r="AF97" s="823"/>
      <c r="AG97" s="823"/>
      <c r="AH97" s="823"/>
      <c r="AI97" s="823"/>
      <c r="AJ97" s="823"/>
      <c r="AK97" s="823"/>
      <c r="AL97" s="823"/>
      <c r="AM97" s="823"/>
      <c r="AN97" s="823"/>
      <c r="AO97" s="824"/>
      <c r="AP97" s="50"/>
      <c r="AQ97" s="822">
        <v>0</v>
      </c>
      <c r="AR97" s="823">
        <v>0</v>
      </c>
      <c r="AS97" s="823">
        <v>0</v>
      </c>
      <c r="AT97" s="823">
        <v>172495.525054</v>
      </c>
      <c r="AU97" s="823">
        <v>172495.525054</v>
      </c>
      <c r="AV97" s="823">
        <v>172495.525054</v>
      </c>
      <c r="AW97" s="823">
        <v>172495.525054</v>
      </c>
      <c r="AX97" s="823">
        <v>172495.525054</v>
      </c>
      <c r="AY97" s="823">
        <v>172495.525054</v>
      </c>
      <c r="AZ97" s="823">
        <v>172495.525054</v>
      </c>
      <c r="BA97" s="823">
        <v>172495.525054</v>
      </c>
      <c r="BB97" s="823">
        <v>172495.525054</v>
      </c>
      <c r="BC97" s="823">
        <v>172495.525054</v>
      </c>
      <c r="BD97" s="823">
        <v>172495.525054</v>
      </c>
      <c r="BE97" s="823">
        <v>172495.525054</v>
      </c>
      <c r="BF97" s="823">
        <v>172495.525054</v>
      </c>
      <c r="BG97" s="823">
        <v>172495.525054</v>
      </c>
      <c r="BH97" s="823">
        <v>172495.525054</v>
      </c>
      <c r="BI97" s="823">
        <v>172495.525054</v>
      </c>
      <c r="BJ97" s="823">
        <v>172495.525054</v>
      </c>
      <c r="BK97" s="823">
        <v>172495.525054</v>
      </c>
      <c r="BL97" s="823">
        <v>163399.1496</v>
      </c>
      <c r="BM97" s="823">
        <v>0</v>
      </c>
      <c r="BN97" s="823"/>
      <c r="BO97" s="823"/>
      <c r="BP97" s="823"/>
      <c r="BQ97" s="823"/>
      <c r="BR97" s="823"/>
      <c r="BS97" s="823"/>
      <c r="BT97" s="824"/>
    </row>
    <row r="98" spans="2:73" ht="16">
      <c r="B98" s="821" t="s">
        <v>200</v>
      </c>
      <c r="C98" s="821"/>
      <c r="D98" s="821"/>
      <c r="E98" s="821"/>
      <c r="F98" s="821"/>
      <c r="G98" s="821"/>
      <c r="H98" s="821"/>
      <c r="I98" s="630"/>
      <c r="J98" s="630"/>
      <c r="K98" s="50"/>
      <c r="L98" s="822"/>
      <c r="M98" s="823"/>
      <c r="N98" s="823"/>
      <c r="O98" s="823"/>
      <c r="P98" s="823"/>
      <c r="Q98" s="823"/>
      <c r="R98" s="823"/>
      <c r="S98" s="823"/>
      <c r="T98" s="823"/>
      <c r="U98" s="823"/>
      <c r="V98" s="823"/>
      <c r="W98" s="823"/>
      <c r="X98" s="823"/>
      <c r="Y98" s="823"/>
      <c r="Z98" s="823"/>
      <c r="AA98" s="823"/>
      <c r="AB98" s="823"/>
      <c r="AC98" s="823"/>
      <c r="AD98" s="823"/>
      <c r="AE98" s="823"/>
      <c r="AF98" s="823"/>
      <c r="AG98" s="823"/>
      <c r="AH98" s="823"/>
      <c r="AI98" s="823"/>
      <c r="AJ98" s="823"/>
      <c r="AK98" s="823"/>
      <c r="AL98" s="823"/>
      <c r="AM98" s="823"/>
      <c r="AN98" s="823"/>
      <c r="AO98" s="824"/>
      <c r="AP98" s="50"/>
      <c r="AQ98" s="822">
        <v>0</v>
      </c>
      <c r="AR98" s="823">
        <v>0</v>
      </c>
      <c r="AS98" s="823">
        <v>0</v>
      </c>
      <c r="AT98" s="823">
        <v>0</v>
      </c>
      <c r="AU98" s="823">
        <v>0</v>
      </c>
      <c r="AV98" s="823">
        <v>0</v>
      </c>
      <c r="AW98" s="823">
        <v>0</v>
      </c>
      <c r="AX98" s="823">
        <v>0</v>
      </c>
      <c r="AY98" s="823">
        <v>0</v>
      </c>
      <c r="AZ98" s="823">
        <v>0</v>
      </c>
      <c r="BA98" s="823">
        <v>0</v>
      </c>
      <c r="BB98" s="823">
        <v>0</v>
      </c>
      <c r="BC98" s="823">
        <v>0</v>
      </c>
      <c r="BD98" s="823">
        <v>0</v>
      </c>
      <c r="BE98" s="823">
        <v>0</v>
      </c>
      <c r="BF98" s="823">
        <v>0</v>
      </c>
      <c r="BG98" s="823">
        <v>0</v>
      </c>
      <c r="BH98" s="823">
        <v>0</v>
      </c>
      <c r="BI98" s="823">
        <v>0</v>
      </c>
      <c r="BJ98" s="823">
        <v>0</v>
      </c>
      <c r="BK98" s="823">
        <v>0</v>
      </c>
      <c r="BL98" s="823">
        <v>0</v>
      </c>
      <c r="BM98" s="823">
        <v>0</v>
      </c>
      <c r="BN98" s="823"/>
      <c r="BO98" s="823"/>
      <c r="BP98" s="823"/>
      <c r="BQ98" s="823"/>
      <c r="BR98" s="823"/>
      <c r="BS98" s="823"/>
      <c r="BT98" s="824"/>
      <c r="BU98" s="17"/>
    </row>
    <row r="99" spans="2:73" ht="16">
      <c r="B99" s="821" t="s">
        <v>787</v>
      </c>
      <c r="C99" s="821"/>
      <c r="D99" s="821"/>
      <c r="E99" s="821"/>
      <c r="F99" s="821"/>
      <c r="G99" s="821"/>
      <c r="H99" s="821"/>
      <c r="I99" s="630"/>
      <c r="J99" s="630"/>
      <c r="K99" s="50"/>
      <c r="L99" s="822"/>
      <c r="M99" s="823"/>
      <c r="N99" s="823"/>
      <c r="O99" s="823"/>
      <c r="P99" s="823"/>
      <c r="Q99" s="823"/>
      <c r="R99" s="823"/>
      <c r="S99" s="823"/>
      <c r="T99" s="823"/>
      <c r="U99" s="823"/>
      <c r="V99" s="823"/>
      <c r="W99" s="823"/>
      <c r="X99" s="823"/>
      <c r="Y99" s="823"/>
      <c r="Z99" s="823"/>
      <c r="AA99" s="823"/>
      <c r="AB99" s="823"/>
      <c r="AC99" s="823"/>
      <c r="AD99" s="823"/>
      <c r="AE99" s="823"/>
      <c r="AF99" s="823"/>
      <c r="AG99" s="823"/>
      <c r="AH99" s="823"/>
      <c r="AI99" s="823"/>
      <c r="AJ99" s="823"/>
      <c r="AK99" s="823"/>
      <c r="AL99" s="823"/>
      <c r="AM99" s="823"/>
      <c r="AN99" s="823"/>
      <c r="AO99" s="824"/>
      <c r="AP99" s="50"/>
      <c r="AQ99" s="822">
        <v>0</v>
      </c>
      <c r="AR99" s="823">
        <v>0</v>
      </c>
      <c r="AS99" s="823">
        <v>0</v>
      </c>
      <c r="AT99" s="823">
        <v>0</v>
      </c>
      <c r="AU99" s="823">
        <v>0</v>
      </c>
      <c r="AV99" s="823">
        <v>0</v>
      </c>
      <c r="AW99" s="823">
        <v>0</v>
      </c>
      <c r="AX99" s="823">
        <v>0</v>
      </c>
      <c r="AY99" s="823">
        <v>0</v>
      </c>
      <c r="AZ99" s="823">
        <v>0</v>
      </c>
      <c r="BA99" s="823">
        <v>0</v>
      </c>
      <c r="BB99" s="823">
        <v>0</v>
      </c>
      <c r="BC99" s="823">
        <v>0</v>
      </c>
      <c r="BD99" s="823">
        <v>0</v>
      </c>
      <c r="BE99" s="823">
        <v>0</v>
      </c>
      <c r="BF99" s="823">
        <v>0</v>
      </c>
      <c r="BG99" s="823">
        <v>0</v>
      </c>
      <c r="BH99" s="823">
        <v>0</v>
      </c>
      <c r="BI99" s="823">
        <v>0</v>
      </c>
      <c r="BJ99" s="823">
        <v>0</v>
      </c>
      <c r="BK99" s="823">
        <v>0</v>
      </c>
      <c r="BL99" s="823">
        <v>0</v>
      </c>
      <c r="BM99" s="823">
        <v>0</v>
      </c>
      <c r="BN99" s="823"/>
      <c r="BO99" s="823"/>
      <c r="BP99" s="823"/>
      <c r="BQ99" s="823"/>
      <c r="BR99" s="823"/>
      <c r="BS99" s="823"/>
      <c r="BT99" s="824"/>
      <c r="BU99" s="17"/>
    </row>
    <row r="100" spans="2:73" ht="16">
      <c r="B100" s="821" t="s">
        <v>787</v>
      </c>
      <c r="C100" s="821"/>
      <c r="D100" s="821"/>
      <c r="E100" s="821"/>
      <c r="F100" s="821"/>
      <c r="G100" s="821"/>
      <c r="H100" s="821"/>
      <c r="I100" s="630"/>
      <c r="J100" s="630"/>
      <c r="K100" s="50"/>
      <c r="L100" s="822"/>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3"/>
      <c r="AK100" s="823"/>
      <c r="AL100" s="823"/>
      <c r="AM100" s="823"/>
      <c r="AN100" s="823"/>
      <c r="AO100" s="824"/>
      <c r="AP100" s="50"/>
      <c r="AQ100" s="822">
        <v>0</v>
      </c>
      <c r="AR100" s="823">
        <v>0</v>
      </c>
      <c r="AS100" s="823">
        <v>0</v>
      </c>
      <c r="AT100" s="823">
        <v>0</v>
      </c>
      <c r="AU100" s="823">
        <v>0</v>
      </c>
      <c r="AV100" s="823">
        <v>0</v>
      </c>
      <c r="AW100" s="823">
        <v>0</v>
      </c>
      <c r="AX100" s="823">
        <v>0</v>
      </c>
      <c r="AY100" s="823">
        <v>0</v>
      </c>
      <c r="AZ100" s="823">
        <v>0</v>
      </c>
      <c r="BA100" s="823">
        <v>0</v>
      </c>
      <c r="BB100" s="823">
        <v>0</v>
      </c>
      <c r="BC100" s="823">
        <v>0</v>
      </c>
      <c r="BD100" s="823">
        <v>0</v>
      </c>
      <c r="BE100" s="823">
        <v>0</v>
      </c>
      <c r="BF100" s="823">
        <v>0</v>
      </c>
      <c r="BG100" s="823">
        <v>0</v>
      </c>
      <c r="BH100" s="823">
        <v>0</v>
      </c>
      <c r="BI100" s="823">
        <v>0</v>
      </c>
      <c r="BJ100" s="823">
        <v>0</v>
      </c>
      <c r="BK100" s="823">
        <v>0</v>
      </c>
      <c r="BL100" s="823">
        <v>0</v>
      </c>
      <c r="BM100" s="823">
        <v>0</v>
      </c>
      <c r="BN100" s="823"/>
      <c r="BO100" s="823"/>
      <c r="BP100" s="823"/>
      <c r="BQ100" s="823"/>
      <c r="BR100" s="823"/>
      <c r="BS100" s="823"/>
      <c r="BT100" s="824"/>
      <c r="BU100" s="17"/>
    </row>
    <row r="101" spans="2:73">
      <c r="B101" s="821" t="s">
        <v>787</v>
      </c>
      <c r="C101" s="821"/>
      <c r="D101" s="821"/>
      <c r="E101" s="821"/>
      <c r="F101" s="821"/>
      <c r="G101" s="821"/>
      <c r="H101" s="821"/>
      <c r="I101" s="630"/>
      <c r="J101" s="630"/>
      <c r="K101" s="50"/>
      <c r="L101" s="822"/>
      <c r="M101" s="823"/>
      <c r="N101" s="823"/>
      <c r="O101" s="823"/>
      <c r="P101" s="823"/>
      <c r="Q101" s="823"/>
      <c r="R101" s="823"/>
      <c r="S101" s="823"/>
      <c r="T101" s="823"/>
      <c r="U101" s="823"/>
      <c r="V101" s="823"/>
      <c r="W101" s="823"/>
      <c r="X101" s="823"/>
      <c r="Y101" s="823"/>
      <c r="Z101" s="823"/>
      <c r="AA101" s="823"/>
      <c r="AB101" s="823"/>
      <c r="AC101" s="823"/>
      <c r="AD101" s="823"/>
      <c r="AE101" s="823"/>
      <c r="AF101" s="823"/>
      <c r="AG101" s="823"/>
      <c r="AH101" s="823"/>
      <c r="AI101" s="823"/>
      <c r="AJ101" s="823"/>
      <c r="AK101" s="823"/>
      <c r="AL101" s="823"/>
      <c r="AM101" s="823"/>
      <c r="AN101" s="823"/>
      <c r="AO101" s="824"/>
      <c r="AP101" s="50"/>
      <c r="AQ101" s="822">
        <v>0</v>
      </c>
      <c r="AR101" s="823">
        <v>0</v>
      </c>
      <c r="AS101" s="823">
        <v>0</v>
      </c>
      <c r="AT101" s="823">
        <v>0</v>
      </c>
      <c r="AU101" s="823">
        <v>0</v>
      </c>
      <c r="AV101" s="823">
        <v>0</v>
      </c>
      <c r="AW101" s="823">
        <v>0</v>
      </c>
      <c r="AX101" s="823">
        <v>0</v>
      </c>
      <c r="AY101" s="823">
        <v>0</v>
      </c>
      <c r="AZ101" s="823">
        <v>0</v>
      </c>
      <c r="BA101" s="823">
        <v>0</v>
      </c>
      <c r="BB101" s="823">
        <v>0</v>
      </c>
      <c r="BC101" s="823">
        <v>0</v>
      </c>
      <c r="BD101" s="823">
        <v>0</v>
      </c>
      <c r="BE101" s="823">
        <v>0</v>
      </c>
      <c r="BF101" s="823">
        <v>0</v>
      </c>
      <c r="BG101" s="823">
        <v>0</v>
      </c>
      <c r="BH101" s="823">
        <v>0</v>
      </c>
      <c r="BI101" s="823">
        <v>0</v>
      </c>
      <c r="BJ101" s="823">
        <v>0</v>
      </c>
      <c r="BK101" s="823">
        <v>0</v>
      </c>
      <c r="BL101" s="823">
        <v>0</v>
      </c>
      <c r="BM101" s="823">
        <v>0</v>
      </c>
      <c r="BN101" s="823"/>
      <c r="BO101" s="823"/>
      <c r="BP101" s="823"/>
      <c r="BQ101" s="823"/>
      <c r="BR101" s="823"/>
      <c r="BS101" s="823"/>
      <c r="BT101" s="824"/>
    </row>
    <row r="102" spans="2:73" ht="16">
      <c r="B102" s="821" t="s">
        <v>787</v>
      </c>
      <c r="C102" s="821"/>
      <c r="D102" s="821"/>
      <c r="E102" s="821"/>
      <c r="F102" s="821"/>
      <c r="G102" s="821"/>
      <c r="H102" s="821"/>
      <c r="I102" s="630"/>
      <c r="J102" s="630"/>
      <c r="K102" s="50"/>
      <c r="L102" s="822"/>
      <c r="M102" s="823"/>
      <c r="N102" s="823"/>
      <c r="O102" s="823"/>
      <c r="P102" s="823"/>
      <c r="Q102" s="823"/>
      <c r="R102" s="823"/>
      <c r="S102" s="823"/>
      <c r="T102" s="823"/>
      <c r="U102" s="823"/>
      <c r="V102" s="823"/>
      <c r="W102" s="823"/>
      <c r="X102" s="823"/>
      <c r="Y102" s="823"/>
      <c r="Z102" s="823"/>
      <c r="AA102" s="823"/>
      <c r="AB102" s="823"/>
      <c r="AC102" s="823"/>
      <c r="AD102" s="823"/>
      <c r="AE102" s="823"/>
      <c r="AF102" s="823"/>
      <c r="AG102" s="823"/>
      <c r="AH102" s="823"/>
      <c r="AI102" s="823"/>
      <c r="AJ102" s="823"/>
      <c r="AK102" s="823"/>
      <c r="AL102" s="823"/>
      <c r="AM102" s="823"/>
      <c r="AN102" s="823"/>
      <c r="AO102" s="824"/>
      <c r="AP102" s="50"/>
      <c r="AQ102" s="822">
        <v>0</v>
      </c>
      <c r="AR102" s="823">
        <v>0</v>
      </c>
      <c r="AS102" s="823">
        <v>10467.69231</v>
      </c>
      <c r="AT102" s="823">
        <v>10467.69231</v>
      </c>
      <c r="AU102" s="823">
        <v>10467.69231</v>
      </c>
      <c r="AV102" s="823">
        <v>0</v>
      </c>
      <c r="AW102" s="823">
        <v>0</v>
      </c>
      <c r="AX102" s="823">
        <v>0</v>
      </c>
      <c r="AY102" s="823">
        <v>0</v>
      </c>
      <c r="AZ102" s="823">
        <v>0</v>
      </c>
      <c r="BA102" s="823">
        <v>0</v>
      </c>
      <c r="BB102" s="823">
        <v>0</v>
      </c>
      <c r="BC102" s="823">
        <v>0</v>
      </c>
      <c r="BD102" s="823">
        <v>0</v>
      </c>
      <c r="BE102" s="823">
        <v>0</v>
      </c>
      <c r="BF102" s="823">
        <v>0</v>
      </c>
      <c r="BG102" s="823">
        <v>0</v>
      </c>
      <c r="BH102" s="823">
        <v>0</v>
      </c>
      <c r="BI102" s="823">
        <v>0</v>
      </c>
      <c r="BJ102" s="823">
        <v>0</v>
      </c>
      <c r="BK102" s="823">
        <v>0</v>
      </c>
      <c r="BL102" s="823">
        <v>0</v>
      </c>
      <c r="BM102" s="823">
        <v>0</v>
      </c>
      <c r="BN102" s="823"/>
      <c r="BO102" s="823"/>
      <c r="BP102" s="823"/>
      <c r="BQ102" s="823"/>
      <c r="BR102" s="823"/>
      <c r="BS102" s="823"/>
      <c r="BT102" s="824"/>
      <c r="BU102" s="17"/>
    </row>
    <row r="103" spans="2:73" ht="16">
      <c r="B103" s="821" t="s">
        <v>787</v>
      </c>
      <c r="C103" s="821"/>
      <c r="D103" s="821"/>
      <c r="E103" s="821"/>
      <c r="F103" s="821"/>
      <c r="G103" s="821"/>
      <c r="H103" s="821"/>
      <c r="I103" s="630"/>
      <c r="J103" s="630"/>
      <c r="K103" s="50"/>
      <c r="L103" s="822"/>
      <c r="M103" s="823"/>
      <c r="N103" s="823"/>
      <c r="O103" s="823"/>
      <c r="P103" s="823"/>
      <c r="Q103" s="823"/>
      <c r="R103" s="823"/>
      <c r="S103" s="823"/>
      <c r="T103" s="823"/>
      <c r="U103" s="823"/>
      <c r="V103" s="823"/>
      <c r="W103" s="823"/>
      <c r="X103" s="823"/>
      <c r="Y103" s="823"/>
      <c r="Z103" s="823"/>
      <c r="AA103" s="823"/>
      <c r="AB103" s="823"/>
      <c r="AC103" s="823"/>
      <c r="AD103" s="823"/>
      <c r="AE103" s="823"/>
      <c r="AF103" s="823"/>
      <c r="AG103" s="823"/>
      <c r="AH103" s="823"/>
      <c r="AI103" s="823"/>
      <c r="AJ103" s="823"/>
      <c r="AK103" s="823"/>
      <c r="AL103" s="823"/>
      <c r="AM103" s="823"/>
      <c r="AN103" s="823"/>
      <c r="AO103" s="824"/>
      <c r="AP103" s="50"/>
      <c r="AQ103" s="822">
        <v>0</v>
      </c>
      <c r="AR103" s="823">
        <v>0</v>
      </c>
      <c r="AS103" s="823">
        <v>0</v>
      </c>
      <c r="AT103" s="823">
        <v>4374.7651580000002</v>
      </c>
      <c r="AU103" s="823">
        <v>4374.7651580000002</v>
      </c>
      <c r="AV103" s="823">
        <v>4374.7651580000002</v>
      </c>
      <c r="AW103" s="823">
        <v>4374.7651580000002</v>
      </c>
      <c r="AX103" s="823">
        <v>4374.7651580000002</v>
      </c>
      <c r="AY103" s="823">
        <v>4374.7651580000002</v>
      </c>
      <c r="AZ103" s="823">
        <v>4374.7651580000002</v>
      </c>
      <c r="BA103" s="823">
        <v>4374.7651580000002</v>
      </c>
      <c r="BB103" s="823">
        <v>4374.7651580000002</v>
      </c>
      <c r="BC103" s="823">
        <v>4374.7651580000002</v>
      </c>
      <c r="BD103" s="823">
        <v>4374.7651580000002</v>
      </c>
      <c r="BE103" s="823">
        <v>4374.7651580000002</v>
      </c>
      <c r="BF103" s="823">
        <v>4374.7651580000002</v>
      </c>
      <c r="BG103" s="823">
        <v>4374.7651580000002</v>
      </c>
      <c r="BH103" s="823">
        <v>4374.7651580000002</v>
      </c>
      <c r="BI103" s="823">
        <v>4374.7651580000002</v>
      </c>
      <c r="BJ103" s="823">
        <v>4374.7651580000002</v>
      </c>
      <c r="BK103" s="823">
        <v>4374.7651580000002</v>
      </c>
      <c r="BL103" s="823">
        <v>0</v>
      </c>
      <c r="BM103" s="823">
        <v>0</v>
      </c>
      <c r="BN103" s="823"/>
      <c r="BO103" s="823"/>
      <c r="BP103" s="823"/>
      <c r="BQ103" s="823"/>
      <c r="BR103" s="823"/>
      <c r="BS103" s="823"/>
      <c r="BT103" s="824"/>
      <c r="BU103" s="17"/>
    </row>
    <row r="104" spans="2:73" ht="16">
      <c r="B104" s="821"/>
      <c r="C104" s="821"/>
      <c r="D104" s="821"/>
      <c r="E104" s="821"/>
      <c r="F104" s="821"/>
      <c r="G104" s="821"/>
      <c r="H104" s="821"/>
      <c r="I104" s="630"/>
      <c r="J104" s="630"/>
      <c r="K104" s="50"/>
      <c r="L104" s="822"/>
      <c r="M104" s="823"/>
      <c r="N104" s="823"/>
      <c r="O104" s="823"/>
      <c r="P104" s="823"/>
      <c r="Q104" s="823"/>
      <c r="R104" s="823"/>
      <c r="S104" s="823"/>
      <c r="T104" s="823"/>
      <c r="U104" s="823"/>
      <c r="V104" s="823"/>
      <c r="W104" s="823"/>
      <c r="X104" s="823"/>
      <c r="Y104" s="823"/>
      <c r="Z104" s="823"/>
      <c r="AA104" s="823"/>
      <c r="AB104" s="823"/>
      <c r="AC104" s="823"/>
      <c r="AD104" s="823"/>
      <c r="AE104" s="823"/>
      <c r="AF104" s="823"/>
      <c r="AG104" s="823"/>
      <c r="AH104" s="823"/>
      <c r="AI104" s="823"/>
      <c r="AJ104" s="823"/>
      <c r="AK104" s="823"/>
      <c r="AL104" s="823"/>
      <c r="AM104" s="823"/>
      <c r="AN104" s="823"/>
      <c r="AO104" s="824"/>
      <c r="AP104" s="50"/>
      <c r="AQ104" s="822"/>
      <c r="AR104" s="823"/>
      <c r="AS104" s="823"/>
      <c r="AT104" s="823"/>
      <c r="AU104" s="823"/>
      <c r="AV104" s="823"/>
      <c r="AW104" s="823"/>
      <c r="AX104" s="823"/>
      <c r="AY104" s="823"/>
      <c r="AZ104" s="823"/>
      <c r="BA104" s="823"/>
      <c r="BB104" s="823"/>
      <c r="BC104" s="823"/>
      <c r="BD104" s="823"/>
      <c r="BE104" s="823"/>
      <c r="BF104" s="823"/>
      <c r="BG104" s="823"/>
      <c r="BH104" s="823"/>
      <c r="BI104" s="823"/>
      <c r="BJ104" s="823"/>
      <c r="BK104" s="823"/>
      <c r="BL104" s="823"/>
      <c r="BM104" s="823"/>
      <c r="BN104" s="823"/>
      <c r="BO104" s="823"/>
      <c r="BP104" s="823"/>
      <c r="BQ104" s="823"/>
      <c r="BR104" s="823"/>
      <c r="BS104" s="823"/>
      <c r="BT104" s="824"/>
      <c r="BU104" s="17"/>
    </row>
    <row r="105" spans="2:73" ht="16">
      <c r="B105" s="821"/>
      <c r="C105" s="821"/>
      <c r="D105" s="821"/>
      <c r="E105" s="821"/>
      <c r="F105" s="821"/>
      <c r="G105" s="821"/>
      <c r="H105" s="821"/>
      <c r="I105" s="630"/>
      <c r="J105" s="630"/>
      <c r="K105" s="50"/>
      <c r="L105" s="822"/>
      <c r="M105" s="823"/>
      <c r="N105" s="823"/>
      <c r="O105" s="823"/>
      <c r="P105" s="823"/>
      <c r="Q105" s="823"/>
      <c r="R105" s="823"/>
      <c r="S105" s="823"/>
      <c r="T105" s="823"/>
      <c r="U105" s="823"/>
      <c r="V105" s="823"/>
      <c r="W105" s="823"/>
      <c r="X105" s="823"/>
      <c r="Y105" s="823"/>
      <c r="Z105" s="823"/>
      <c r="AA105" s="823"/>
      <c r="AB105" s="823"/>
      <c r="AC105" s="823"/>
      <c r="AD105" s="823"/>
      <c r="AE105" s="823"/>
      <c r="AF105" s="823"/>
      <c r="AG105" s="823"/>
      <c r="AH105" s="823"/>
      <c r="AI105" s="823"/>
      <c r="AJ105" s="823"/>
      <c r="AK105" s="823"/>
      <c r="AL105" s="823"/>
      <c r="AM105" s="823"/>
      <c r="AN105" s="823"/>
      <c r="AO105" s="824"/>
      <c r="AP105" s="50"/>
      <c r="AQ105" s="822"/>
      <c r="AR105" s="823"/>
      <c r="AS105" s="823"/>
      <c r="AT105" s="823"/>
      <c r="AU105" s="823"/>
      <c r="AV105" s="823"/>
      <c r="AW105" s="823"/>
      <c r="AX105" s="823"/>
      <c r="AY105" s="823"/>
      <c r="AZ105" s="823"/>
      <c r="BA105" s="823"/>
      <c r="BB105" s="823"/>
      <c r="BC105" s="823"/>
      <c r="BD105" s="823"/>
      <c r="BE105" s="823"/>
      <c r="BF105" s="823"/>
      <c r="BG105" s="823"/>
      <c r="BH105" s="823"/>
      <c r="BI105" s="823"/>
      <c r="BJ105" s="823"/>
      <c r="BK105" s="823"/>
      <c r="BL105" s="823"/>
      <c r="BM105" s="823"/>
      <c r="BN105" s="823"/>
      <c r="BO105" s="823"/>
      <c r="BP105" s="823"/>
      <c r="BQ105" s="823"/>
      <c r="BR105" s="823"/>
      <c r="BS105" s="823"/>
      <c r="BT105" s="824"/>
      <c r="BU105" s="17"/>
    </row>
    <row r="106" spans="2:73" ht="16">
      <c r="B106" s="821"/>
      <c r="C106" s="821"/>
      <c r="D106" s="821"/>
      <c r="E106" s="821"/>
      <c r="F106" s="821"/>
      <c r="G106" s="821"/>
      <c r="H106" s="821"/>
      <c r="I106" s="630"/>
      <c r="J106" s="630"/>
      <c r="K106" s="50"/>
      <c r="L106" s="822"/>
      <c r="M106" s="823"/>
      <c r="N106" s="823"/>
      <c r="O106" s="823"/>
      <c r="P106" s="823"/>
      <c r="Q106" s="823"/>
      <c r="R106" s="823"/>
      <c r="S106" s="823"/>
      <c r="T106" s="823"/>
      <c r="U106" s="823"/>
      <c r="V106" s="823"/>
      <c r="W106" s="823"/>
      <c r="X106" s="823"/>
      <c r="Y106" s="823"/>
      <c r="Z106" s="823"/>
      <c r="AA106" s="823"/>
      <c r="AB106" s="823"/>
      <c r="AC106" s="823"/>
      <c r="AD106" s="823"/>
      <c r="AE106" s="823"/>
      <c r="AF106" s="823"/>
      <c r="AG106" s="823"/>
      <c r="AH106" s="823"/>
      <c r="AI106" s="823"/>
      <c r="AJ106" s="823"/>
      <c r="AK106" s="823"/>
      <c r="AL106" s="823"/>
      <c r="AM106" s="823"/>
      <c r="AN106" s="823"/>
      <c r="AO106" s="824"/>
      <c r="AP106" s="50"/>
      <c r="AQ106" s="822"/>
      <c r="AR106" s="823"/>
      <c r="AS106" s="823"/>
      <c r="AT106" s="823"/>
      <c r="AU106" s="823"/>
      <c r="AV106" s="823"/>
      <c r="AW106" s="823"/>
      <c r="AX106" s="823"/>
      <c r="AY106" s="823"/>
      <c r="AZ106" s="823"/>
      <c r="BA106" s="823"/>
      <c r="BB106" s="823"/>
      <c r="BC106" s="823"/>
      <c r="BD106" s="823"/>
      <c r="BE106" s="823"/>
      <c r="BF106" s="823"/>
      <c r="BG106" s="823"/>
      <c r="BH106" s="823"/>
      <c r="BI106" s="823"/>
      <c r="BJ106" s="823"/>
      <c r="BK106" s="823"/>
      <c r="BL106" s="823"/>
      <c r="BM106" s="823"/>
      <c r="BN106" s="823"/>
      <c r="BO106" s="823"/>
      <c r="BP106" s="823"/>
      <c r="BQ106" s="823"/>
      <c r="BR106" s="823"/>
      <c r="BS106" s="823"/>
      <c r="BT106" s="824"/>
      <c r="BU106" s="17"/>
    </row>
    <row r="107" spans="2:73" ht="16">
      <c r="B107" s="821"/>
      <c r="C107" s="821"/>
      <c r="D107" s="821"/>
      <c r="E107" s="821"/>
      <c r="F107" s="821"/>
      <c r="G107" s="821"/>
      <c r="H107" s="821"/>
      <c r="I107" s="630"/>
      <c r="J107" s="630"/>
      <c r="K107" s="50"/>
      <c r="L107" s="822"/>
      <c r="M107" s="823"/>
      <c r="N107" s="823"/>
      <c r="O107" s="823"/>
      <c r="P107" s="823"/>
      <c r="Q107" s="823"/>
      <c r="R107" s="823"/>
      <c r="S107" s="823"/>
      <c r="T107" s="823"/>
      <c r="U107" s="823"/>
      <c r="V107" s="823"/>
      <c r="W107" s="823"/>
      <c r="X107" s="823"/>
      <c r="Y107" s="823"/>
      <c r="Z107" s="823"/>
      <c r="AA107" s="823"/>
      <c r="AB107" s="823"/>
      <c r="AC107" s="823"/>
      <c r="AD107" s="823"/>
      <c r="AE107" s="823"/>
      <c r="AF107" s="823"/>
      <c r="AG107" s="823"/>
      <c r="AH107" s="823"/>
      <c r="AI107" s="823"/>
      <c r="AJ107" s="823"/>
      <c r="AK107" s="823"/>
      <c r="AL107" s="823"/>
      <c r="AM107" s="823"/>
      <c r="AN107" s="823"/>
      <c r="AO107" s="824"/>
      <c r="AP107" s="50"/>
      <c r="AQ107" s="867"/>
      <c r="AR107" s="825"/>
      <c r="AS107" s="825"/>
      <c r="AT107" s="825"/>
      <c r="AU107" s="825"/>
      <c r="AV107" s="825"/>
      <c r="AW107" s="825"/>
      <c r="AX107" s="825"/>
      <c r="AY107" s="825"/>
      <c r="AZ107" s="825"/>
      <c r="BA107" s="825"/>
      <c r="BB107" s="825"/>
      <c r="BC107" s="825"/>
      <c r="BD107" s="825"/>
      <c r="BE107" s="825"/>
      <c r="BF107" s="825"/>
      <c r="BG107" s="825"/>
      <c r="BH107" s="825"/>
      <c r="BI107" s="825"/>
      <c r="BJ107" s="825"/>
      <c r="BK107" s="825"/>
      <c r="BL107" s="825"/>
      <c r="BM107" s="825"/>
      <c r="BN107" s="825"/>
      <c r="BO107" s="825"/>
      <c r="BP107" s="825"/>
      <c r="BQ107" s="825"/>
      <c r="BR107" s="825"/>
      <c r="BS107" s="825"/>
      <c r="BT107" s="826"/>
      <c r="BU107" s="17"/>
    </row>
    <row r="108" spans="2:73" ht="16">
      <c r="B108" s="821"/>
      <c r="C108" s="821"/>
      <c r="D108" s="821"/>
      <c r="E108" s="821"/>
      <c r="F108" s="821"/>
      <c r="G108" s="821"/>
      <c r="H108" s="821"/>
      <c r="I108" s="630"/>
      <c r="J108" s="630"/>
      <c r="K108" s="50"/>
      <c r="L108" s="822"/>
      <c r="M108" s="823"/>
      <c r="N108" s="823"/>
      <c r="O108" s="823"/>
      <c r="P108" s="823"/>
      <c r="Q108" s="823"/>
      <c r="R108" s="823"/>
      <c r="S108" s="823"/>
      <c r="T108" s="823"/>
      <c r="U108" s="823"/>
      <c r="V108" s="823"/>
      <c r="W108" s="823"/>
      <c r="X108" s="823"/>
      <c r="Y108" s="823"/>
      <c r="Z108" s="823"/>
      <c r="AA108" s="823"/>
      <c r="AB108" s="823"/>
      <c r="AC108" s="823"/>
      <c r="AD108" s="823"/>
      <c r="AE108" s="823"/>
      <c r="AF108" s="823"/>
      <c r="AG108" s="823"/>
      <c r="AH108" s="823"/>
      <c r="AI108" s="823"/>
      <c r="AJ108" s="823"/>
      <c r="AK108" s="823"/>
      <c r="AL108" s="823"/>
      <c r="AM108" s="823"/>
      <c r="AN108" s="823"/>
      <c r="AO108" s="824"/>
      <c r="AP108" s="50"/>
      <c r="AQ108" s="868"/>
      <c r="AR108" s="827"/>
      <c r="AS108" s="827"/>
      <c r="AT108" s="827"/>
      <c r="AU108" s="827"/>
      <c r="AV108" s="827"/>
      <c r="AW108" s="827"/>
      <c r="AX108" s="827"/>
      <c r="AY108" s="827"/>
      <c r="AZ108" s="827"/>
      <c r="BA108" s="827"/>
      <c r="BB108" s="827"/>
      <c r="BC108" s="827"/>
      <c r="BD108" s="827"/>
      <c r="BE108" s="827"/>
      <c r="BF108" s="827"/>
      <c r="BG108" s="827"/>
      <c r="BH108" s="827"/>
      <c r="BI108" s="827"/>
      <c r="BJ108" s="827"/>
      <c r="BK108" s="827"/>
      <c r="BL108" s="827"/>
      <c r="BM108" s="827"/>
      <c r="BN108" s="827"/>
      <c r="BO108" s="827"/>
      <c r="BP108" s="827"/>
      <c r="BQ108" s="827"/>
      <c r="BR108" s="827"/>
      <c r="BS108" s="827"/>
      <c r="BT108" s="828"/>
      <c r="BU108" s="17"/>
    </row>
    <row r="109" spans="2:73" ht="16">
      <c r="B109" s="821"/>
      <c r="C109" s="821"/>
      <c r="D109" s="821"/>
      <c r="E109" s="821"/>
      <c r="F109" s="821"/>
      <c r="G109" s="821"/>
      <c r="H109" s="821"/>
      <c r="I109" s="630"/>
      <c r="J109" s="630"/>
      <c r="K109" s="50"/>
      <c r="L109" s="822"/>
      <c r="M109" s="823"/>
      <c r="N109" s="823"/>
      <c r="O109" s="823"/>
      <c r="P109" s="823"/>
      <c r="Q109" s="823"/>
      <c r="R109" s="823"/>
      <c r="S109" s="823"/>
      <c r="T109" s="823"/>
      <c r="U109" s="823"/>
      <c r="V109" s="823"/>
      <c r="W109" s="823"/>
      <c r="X109" s="823"/>
      <c r="Y109" s="823"/>
      <c r="Z109" s="823"/>
      <c r="AA109" s="823"/>
      <c r="AB109" s="823"/>
      <c r="AC109" s="823"/>
      <c r="AD109" s="823"/>
      <c r="AE109" s="823"/>
      <c r="AF109" s="823"/>
      <c r="AG109" s="823"/>
      <c r="AH109" s="823"/>
      <c r="AI109" s="823"/>
      <c r="AJ109" s="823"/>
      <c r="AK109" s="823"/>
      <c r="AL109" s="823"/>
      <c r="AM109" s="823"/>
      <c r="AN109" s="823"/>
      <c r="AO109" s="824"/>
      <c r="AP109" s="50"/>
      <c r="AQ109" s="822"/>
      <c r="AR109" s="823"/>
      <c r="AS109" s="823"/>
      <c r="AT109" s="823"/>
      <c r="AU109" s="823"/>
      <c r="AV109" s="823"/>
      <c r="AW109" s="823"/>
      <c r="AX109" s="823"/>
      <c r="AY109" s="823"/>
      <c r="AZ109" s="823"/>
      <c r="BA109" s="823"/>
      <c r="BB109" s="823"/>
      <c r="BC109" s="823"/>
      <c r="BD109" s="823"/>
      <c r="BE109" s="823"/>
      <c r="BF109" s="823"/>
      <c r="BG109" s="823"/>
      <c r="BH109" s="823"/>
      <c r="BI109" s="823"/>
      <c r="BJ109" s="823"/>
      <c r="BK109" s="823"/>
      <c r="BL109" s="823"/>
      <c r="BM109" s="823"/>
      <c r="BN109" s="823"/>
      <c r="BO109" s="823"/>
      <c r="BP109" s="823"/>
      <c r="BQ109" s="823"/>
      <c r="BR109" s="823"/>
      <c r="BS109" s="823"/>
      <c r="BT109" s="824"/>
      <c r="BU109" s="17"/>
    </row>
    <row r="110" spans="2:73" ht="16">
      <c r="B110" s="821"/>
      <c r="C110" s="821"/>
      <c r="D110" s="821"/>
      <c r="E110" s="821"/>
      <c r="F110" s="821"/>
      <c r="G110" s="821"/>
      <c r="H110" s="821"/>
      <c r="I110" s="630"/>
      <c r="J110" s="630"/>
      <c r="K110" s="50"/>
      <c r="L110" s="822"/>
      <c r="M110" s="823"/>
      <c r="N110" s="823"/>
      <c r="O110" s="823"/>
      <c r="P110" s="823"/>
      <c r="Q110" s="823"/>
      <c r="R110" s="823"/>
      <c r="S110" s="823"/>
      <c r="T110" s="823"/>
      <c r="U110" s="823"/>
      <c r="V110" s="823"/>
      <c r="W110" s="823"/>
      <c r="X110" s="823"/>
      <c r="Y110" s="823"/>
      <c r="Z110" s="823"/>
      <c r="AA110" s="823"/>
      <c r="AB110" s="823"/>
      <c r="AC110" s="823"/>
      <c r="AD110" s="823"/>
      <c r="AE110" s="823"/>
      <c r="AF110" s="823"/>
      <c r="AG110" s="823"/>
      <c r="AH110" s="823"/>
      <c r="AI110" s="823"/>
      <c r="AJ110" s="823"/>
      <c r="AK110" s="823"/>
      <c r="AL110" s="823"/>
      <c r="AM110" s="823"/>
      <c r="AN110" s="823"/>
      <c r="AO110" s="824"/>
      <c r="AP110" s="50"/>
      <c r="AQ110" s="822"/>
      <c r="AR110" s="823"/>
      <c r="AS110" s="823"/>
      <c r="AT110" s="823"/>
      <c r="AU110" s="823"/>
      <c r="AV110" s="823"/>
      <c r="AW110" s="823"/>
      <c r="AX110" s="823"/>
      <c r="AY110" s="823"/>
      <c r="AZ110" s="823"/>
      <c r="BA110" s="823"/>
      <c r="BB110" s="823"/>
      <c r="BC110" s="823"/>
      <c r="BD110" s="823"/>
      <c r="BE110" s="823"/>
      <c r="BF110" s="823"/>
      <c r="BG110" s="823"/>
      <c r="BH110" s="823"/>
      <c r="BI110" s="823"/>
      <c r="BJ110" s="823"/>
      <c r="BK110" s="823"/>
      <c r="BL110" s="823"/>
      <c r="BM110" s="823"/>
      <c r="BN110" s="823"/>
      <c r="BO110" s="823"/>
      <c r="BP110" s="823"/>
      <c r="BQ110" s="823"/>
      <c r="BR110" s="823"/>
      <c r="BS110" s="823"/>
      <c r="BT110" s="824"/>
      <c r="BU110" s="17"/>
    </row>
    <row r="111" spans="2:73" ht="16">
      <c r="B111" s="821"/>
      <c r="C111" s="821"/>
      <c r="D111" s="821"/>
      <c r="E111" s="821"/>
      <c r="F111" s="821"/>
      <c r="G111" s="821"/>
      <c r="H111" s="821"/>
      <c r="I111" s="630"/>
      <c r="J111" s="630"/>
      <c r="K111" s="50"/>
      <c r="L111" s="822"/>
      <c r="M111" s="823"/>
      <c r="N111" s="823"/>
      <c r="O111" s="823"/>
      <c r="P111" s="823"/>
      <c r="Q111" s="823"/>
      <c r="R111" s="823"/>
      <c r="S111" s="823"/>
      <c r="T111" s="823"/>
      <c r="U111" s="823"/>
      <c r="V111" s="823"/>
      <c r="W111" s="823"/>
      <c r="X111" s="823"/>
      <c r="Y111" s="823"/>
      <c r="Z111" s="823"/>
      <c r="AA111" s="823"/>
      <c r="AB111" s="823"/>
      <c r="AC111" s="823"/>
      <c r="AD111" s="823"/>
      <c r="AE111" s="823"/>
      <c r="AF111" s="823"/>
      <c r="AG111" s="823"/>
      <c r="AH111" s="823"/>
      <c r="AI111" s="823"/>
      <c r="AJ111" s="823"/>
      <c r="AK111" s="823"/>
      <c r="AL111" s="823"/>
      <c r="AM111" s="823"/>
      <c r="AN111" s="823"/>
      <c r="AO111" s="824"/>
      <c r="AP111" s="50"/>
      <c r="AQ111" s="822"/>
      <c r="AR111" s="823"/>
      <c r="AS111" s="823"/>
      <c r="AT111" s="823"/>
      <c r="AU111" s="823"/>
      <c r="AV111" s="823"/>
      <c r="AW111" s="823"/>
      <c r="AX111" s="823"/>
      <c r="AY111" s="823"/>
      <c r="AZ111" s="823"/>
      <c r="BA111" s="823"/>
      <c r="BB111" s="823"/>
      <c r="BC111" s="823"/>
      <c r="BD111" s="823"/>
      <c r="BE111" s="823"/>
      <c r="BF111" s="823"/>
      <c r="BG111" s="823"/>
      <c r="BH111" s="823"/>
      <c r="BI111" s="823"/>
      <c r="BJ111" s="823"/>
      <c r="BK111" s="823"/>
      <c r="BL111" s="823"/>
      <c r="BM111" s="823"/>
      <c r="BN111" s="823"/>
      <c r="BO111" s="823"/>
      <c r="BP111" s="823"/>
      <c r="BQ111" s="823"/>
      <c r="BR111" s="823"/>
      <c r="BS111" s="823"/>
      <c r="BT111" s="824"/>
      <c r="BU111" s="17"/>
    </row>
    <row r="112" spans="2:73">
      <c r="B112" s="821"/>
      <c r="C112" s="821"/>
      <c r="D112" s="821"/>
      <c r="E112" s="821"/>
      <c r="F112" s="821"/>
      <c r="G112" s="821"/>
      <c r="H112" s="821"/>
      <c r="I112" s="630"/>
      <c r="J112" s="630"/>
      <c r="K112" s="50"/>
      <c r="L112" s="822"/>
      <c r="M112" s="823"/>
      <c r="N112" s="823"/>
      <c r="O112" s="823"/>
      <c r="P112" s="823"/>
      <c r="Q112" s="823"/>
      <c r="R112" s="823"/>
      <c r="S112" s="823"/>
      <c r="T112" s="823"/>
      <c r="U112" s="823"/>
      <c r="V112" s="823"/>
      <c r="W112" s="823"/>
      <c r="X112" s="823"/>
      <c r="Y112" s="823"/>
      <c r="Z112" s="823"/>
      <c r="AA112" s="823"/>
      <c r="AB112" s="823"/>
      <c r="AC112" s="823"/>
      <c r="AD112" s="823"/>
      <c r="AE112" s="823"/>
      <c r="AF112" s="823"/>
      <c r="AG112" s="823"/>
      <c r="AH112" s="823"/>
      <c r="AI112" s="823"/>
      <c r="AJ112" s="823"/>
      <c r="AK112" s="823"/>
      <c r="AL112" s="823"/>
      <c r="AM112" s="823"/>
      <c r="AN112" s="823"/>
      <c r="AO112" s="824"/>
      <c r="AP112" s="50"/>
      <c r="AQ112" s="822"/>
      <c r="AR112" s="823"/>
      <c r="AS112" s="823"/>
      <c r="AT112" s="823"/>
      <c r="AU112" s="823"/>
      <c r="AV112" s="823"/>
      <c r="AW112" s="823"/>
      <c r="AX112" s="823"/>
      <c r="AY112" s="823"/>
      <c r="AZ112" s="823"/>
      <c r="BA112" s="823"/>
      <c r="BB112" s="823"/>
      <c r="BC112" s="823"/>
      <c r="BD112" s="823"/>
      <c r="BE112" s="823"/>
      <c r="BF112" s="823"/>
      <c r="BG112" s="823"/>
      <c r="BH112" s="823"/>
      <c r="BI112" s="823"/>
      <c r="BJ112" s="823"/>
      <c r="BK112" s="823"/>
      <c r="BL112" s="823"/>
      <c r="BM112" s="823"/>
      <c r="BN112" s="823"/>
      <c r="BO112" s="823"/>
      <c r="BP112" s="823"/>
      <c r="BQ112" s="823"/>
      <c r="BR112" s="823"/>
      <c r="BS112" s="823"/>
      <c r="BT112" s="824"/>
    </row>
    <row r="113" spans="2:73">
      <c r="B113" s="821"/>
      <c r="C113" s="821"/>
      <c r="D113" s="821"/>
      <c r="E113" s="821"/>
      <c r="F113" s="821"/>
      <c r="G113" s="821"/>
      <c r="H113" s="821"/>
      <c r="I113" s="630"/>
      <c r="J113" s="630"/>
      <c r="K113" s="50"/>
      <c r="L113" s="822"/>
      <c r="M113" s="823"/>
      <c r="N113" s="823"/>
      <c r="O113" s="823"/>
      <c r="P113" s="823"/>
      <c r="Q113" s="823"/>
      <c r="R113" s="823"/>
      <c r="S113" s="823"/>
      <c r="T113" s="823"/>
      <c r="U113" s="823"/>
      <c r="V113" s="823"/>
      <c r="W113" s="823"/>
      <c r="X113" s="823"/>
      <c r="Y113" s="823"/>
      <c r="Z113" s="823"/>
      <c r="AA113" s="823"/>
      <c r="AB113" s="823"/>
      <c r="AC113" s="823"/>
      <c r="AD113" s="823"/>
      <c r="AE113" s="823"/>
      <c r="AF113" s="823"/>
      <c r="AG113" s="823"/>
      <c r="AH113" s="823"/>
      <c r="AI113" s="823"/>
      <c r="AJ113" s="823"/>
      <c r="AK113" s="823"/>
      <c r="AL113" s="823"/>
      <c r="AM113" s="823"/>
      <c r="AN113" s="823"/>
      <c r="AO113" s="824"/>
      <c r="AP113" s="50"/>
      <c r="AQ113" s="822"/>
      <c r="AR113" s="823"/>
      <c r="AS113" s="823"/>
      <c r="AT113" s="823"/>
      <c r="AU113" s="823"/>
      <c r="AV113" s="823"/>
      <c r="AW113" s="823"/>
      <c r="AX113" s="823"/>
      <c r="AY113" s="823"/>
      <c r="AZ113" s="823"/>
      <c r="BA113" s="823"/>
      <c r="BB113" s="823"/>
      <c r="BC113" s="823"/>
      <c r="BD113" s="823"/>
      <c r="BE113" s="823"/>
      <c r="BF113" s="823"/>
      <c r="BG113" s="823"/>
      <c r="BH113" s="823"/>
      <c r="BI113" s="823"/>
      <c r="BJ113" s="823"/>
      <c r="BK113" s="823"/>
      <c r="BL113" s="823"/>
      <c r="BM113" s="823"/>
      <c r="BN113" s="823"/>
      <c r="BO113" s="823"/>
      <c r="BP113" s="823"/>
      <c r="BQ113" s="823"/>
      <c r="BR113" s="823"/>
      <c r="BS113" s="823"/>
      <c r="BT113" s="824"/>
    </row>
    <row r="114" spans="2:73">
      <c r="B114" s="821"/>
      <c r="C114" s="821"/>
      <c r="D114" s="821"/>
      <c r="E114" s="821"/>
      <c r="F114" s="821"/>
      <c r="G114" s="821"/>
      <c r="H114" s="821"/>
      <c r="I114" s="630"/>
      <c r="J114" s="630"/>
      <c r="K114" s="50"/>
      <c r="L114" s="822"/>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823"/>
      <c r="AL114" s="823"/>
      <c r="AM114" s="823"/>
      <c r="AN114" s="823"/>
      <c r="AO114" s="824"/>
      <c r="AP114" s="50"/>
      <c r="AQ114" s="822"/>
      <c r="AR114" s="823"/>
      <c r="AS114" s="823"/>
      <c r="AT114" s="823"/>
      <c r="AU114" s="823"/>
      <c r="AV114" s="823"/>
      <c r="AW114" s="823"/>
      <c r="AX114" s="823"/>
      <c r="AY114" s="823"/>
      <c r="AZ114" s="823"/>
      <c r="BA114" s="823"/>
      <c r="BB114" s="823"/>
      <c r="BC114" s="823"/>
      <c r="BD114" s="823"/>
      <c r="BE114" s="823"/>
      <c r="BF114" s="823"/>
      <c r="BG114" s="823"/>
      <c r="BH114" s="823"/>
      <c r="BI114" s="823"/>
      <c r="BJ114" s="823"/>
      <c r="BK114" s="823"/>
      <c r="BL114" s="823"/>
      <c r="BM114" s="823"/>
      <c r="BN114" s="823"/>
      <c r="BO114" s="823"/>
      <c r="BP114" s="823"/>
      <c r="BQ114" s="823"/>
      <c r="BR114" s="823"/>
      <c r="BS114" s="823"/>
      <c r="BT114" s="824"/>
    </row>
    <row r="115" spans="2:73" ht="16">
      <c r="B115" s="821"/>
      <c r="C115" s="821"/>
      <c r="D115" s="821"/>
      <c r="E115" s="821"/>
      <c r="F115" s="821"/>
      <c r="G115" s="821"/>
      <c r="H115" s="821"/>
      <c r="I115" s="630"/>
      <c r="J115" s="630"/>
      <c r="K115" s="50"/>
      <c r="L115" s="822"/>
      <c r="M115" s="823"/>
      <c r="N115" s="823"/>
      <c r="O115" s="823"/>
      <c r="P115" s="823"/>
      <c r="Q115" s="823"/>
      <c r="R115" s="823"/>
      <c r="S115" s="823"/>
      <c r="T115" s="823"/>
      <c r="U115" s="823"/>
      <c r="V115" s="823"/>
      <c r="W115" s="823"/>
      <c r="X115" s="823"/>
      <c r="Y115" s="823"/>
      <c r="Z115" s="823"/>
      <c r="AA115" s="823"/>
      <c r="AB115" s="823"/>
      <c r="AC115" s="823"/>
      <c r="AD115" s="823"/>
      <c r="AE115" s="823"/>
      <c r="AF115" s="823"/>
      <c r="AG115" s="823"/>
      <c r="AH115" s="823"/>
      <c r="AI115" s="823"/>
      <c r="AJ115" s="823"/>
      <c r="AK115" s="823"/>
      <c r="AL115" s="823"/>
      <c r="AM115" s="823"/>
      <c r="AN115" s="823"/>
      <c r="AO115" s="824"/>
      <c r="AP115" s="50"/>
      <c r="AQ115" s="822"/>
      <c r="AR115" s="823"/>
      <c r="AS115" s="823"/>
      <c r="AT115" s="823"/>
      <c r="AU115" s="823"/>
      <c r="AV115" s="823"/>
      <c r="AW115" s="823"/>
      <c r="AX115" s="823"/>
      <c r="AY115" s="823"/>
      <c r="AZ115" s="823"/>
      <c r="BA115" s="823"/>
      <c r="BB115" s="823"/>
      <c r="BC115" s="823"/>
      <c r="BD115" s="823"/>
      <c r="BE115" s="823"/>
      <c r="BF115" s="823"/>
      <c r="BG115" s="823"/>
      <c r="BH115" s="823"/>
      <c r="BI115" s="823"/>
      <c r="BJ115" s="823"/>
      <c r="BK115" s="823"/>
      <c r="BL115" s="823"/>
      <c r="BM115" s="823"/>
      <c r="BN115" s="823"/>
      <c r="BO115" s="823"/>
      <c r="BP115" s="823"/>
      <c r="BQ115" s="823"/>
      <c r="BR115" s="823"/>
      <c r="BS115" s="823"/>
      <c r="BT115" s="824"/>
      <c r="BU115" s="17"/>
    </row>
    <row r="116" spans="2:73" ht="16">
      <c r="B116" s="821"/>
      <c r="C116" s="821"/>
      <c r="D116" s="821"/>
      <c r="E116" s="821"/>
      <c r="F116" s="821"/>
      <c r="G116" s="821"/>
      <c r="H116" s="821"/>
      <c r="I116" s="630"/>
      <c r="J116" s="630"/>
      <c r="K116" s="50"/>
      <c r="L116" s="822"/>
      <c r="M116" s="823"/>
      <c r="N116" s="823"/>
      <c r="O116" s="823"/>
      <c r="P116" s="823"/>
      <c r="Q116" s="823"/>
      <c r="R116" s="823"/>
      <c r="S116" s="823"/>
      <c r="T116" s="823"/>
      <c r="U116" s="823"/>
      <c r="V116" s="823"/>
      <c r="W116" s="823"/>
      <c r="X116" s="823"/>
      <c r="Y116" s="823"/>
      <c r="Z116" s="823"/>
      <c r="AA116" s="823"/>
      <c r="AB116" s="823"/>
      <c r="AC116" s="823"/>
      <c r="AD116" s="823"/>
      <c r="AE116" s="823"/>
      <c r="AF116" s="823"/>
      <c r="AG116" s="823"/>
      <c r="AH116" s="823"/>
      <c r="AI116" s="823"/>
      <c r="AJ116" s="823"/>
      <c r="AK116" s="823"/>
      <c r="AL116" s="823"/>
      <c r="AM116" s="823"/>
      <c r="AN116" s="823"/>
      <c r="AO116" s="824"/>
      <c r="AP116" s="50"/>
      <c r="AQ116" s="822"/>
      <c r="AR116" s="823"/>
      <c r="AS116" s="823"/>
      <c r="AT116" s="823"/>
      <c r="AU116" s="823"/>
      <c r="AV116" s="823"/>
      <c r="AW116" s="823"/>
      <c r="AX116" s="823"/>
      <c r="AY116" s="823"/>
      <c r="AZ116" s="823"/>
      <c r="BA116" s="823"/>
      <c r="BB116" s="823"/>
      <c r="BC116" s="823"/>
      <c r="BD116" s="823"/>
      <c r="BE116" s="823"/>
      <c r="BF116" s="823"/>
      <c r="BG116" s="823"/>
      <c r="BH116" s="823"/>
      <c r="BI116" s="823"/>
      <c r="BJ116" s="823"/>
      <c r="BK116" s="823"/>
      <c r="BL116" s="823"/>
      <c r="BM116" s="823"/>
      <c r="BN116" s="823"/>
      <c r="BO116" s="823"/>
      <c r="BP116" s="823"/>
      <c r="BQ116" s="823"/>
      <c r="BR116" s="823"/>
      <c r="BS116" s="823"/>
      <c r="BT116" s="824"/>
      <c r="BU116" s="17"/>
    </row>
    <row r="117" spans="2:73" ht="16">
      <c r="B117" s="821"/>
      <c r="C117" s="821"/>
      <c r="D117" s="821"/>
      <c r="E117" s="821"/>
      <c r="F117" s="821"/>
      <c r="G117" s="821"/>
      <c r="H117" s="821"/>
      <c r="I117" s="630"/>
      <c r="J117" s="630"/>
      <c r="K117" s="50"/>
      <c r="L117" s="822"/>
      <c r="M117" s="823"/>
      <c r="N117" s="823"/>
      <c r="O117" s="823"/>
      <c r="P117" s="823"/>
      <c r="Q117" s="823"/>
      <c r="R117" s="823"/>
      <c r="S117" s="823"/>
      <c r="T117" s="823"/>
      <c r="U117" s="823"/>
      <c r="V117" s="823"/>
      <c r="W117" s="823"/>
      <c r="X117" s="823"/>
      <c r="Y117" s="823"/>
      <c r="Z117" s="823"/>
      <c r="AA117" s="823"/>
      <c r="AB117" s="823"/>
      <c r="AC117" s="823"/>
      <c r="AD117" s="823"/>
      <c r="AE117" s="823"/>
      <c r="AF117" s="823"/>
      <c r="AG117" s="823"/>
      <c r="AH117" s="823"/>
      <c r="AI117" s="823"/>
      <c r="AJ117" s="823"/>
      <c r="AK117" s="823"/>
      <c r="AL117" s="823"/>
      <c r="AM117" s="823"/>
      <c r="AN117" s="823"/>
      <c r="AO117" s="824"/>
      <c r="AP117" s="50"/>
      <c r="AQ117" s="822"/>
      <c r="AR117" s="823"/>
      <c r="AS117" s="823"/>
      <c r="AT117" s="823"/>
      <c r="AU117" s="823"/>
      <c r="AV117" s="823"/>
      <c r="AW117" s="823"/>
      <c r="AX117" s="823"/>
      <c r="AY117" s="823"/>
      <c r="AZ117" s="823"/>
      <c r="BA117" s="823"/>
      <c r="BB117" s="823"/>
      <c r="BC117" s="823"/>
      <c r="BD117" s="823"/>
      <c r="BE117" s="823"/>
      <c r="BF117" s="823"/>
      <c r="BG117" s="823"/>
      <c r="BH117" s="823"/>
      <c r="BI117" s="823"/>
      <c r="BJ117" s="823"/>
      <c r="BK117" s="823"/>
      <c r="BL117" s="823"/>
      <c r="BM117" s="823"/>
      <c r="BN117" s="823"/>
      <c r="BO117" s="823"/>
      <c r="BP117" s="823"/>
      <c r="BQ117" s="823"/>
      <c r="BR117" s="823"/>
      <c r="BS117" s="823"/>
      <c r="BT117" s="824"/>
      <c r="BU117" s="17"/>
    </row>
    <row r="118" spans="2:73" ht="16">
      <c r="B118" s="821"/>
      <c r="C118" s="821"/>
      <c r="D118" s="821"/>
      <c r="E118" s="821"/>
      <c r="F118" s="821"/>
      <c r="G118" s="821"/>
      <c r="H118" s="821"/>
      <c r="I118" s="630"/>
      <c r="J118" s="630"/>
      <c r="K118" s="50"/>
      <c r="L118" s="822"/>
      <c r="M118" s="823"/>
      <c r="N118" s="823"/>
      <c r="O118" s="823"/>
      <c r="P118" s="823"/>
      <c r="Q118" s="823"/>
      <c r="R118" s="823"/>
      <c r="S118" s="823"/>
      <c r="T118" s="823"/>
      <c r="U118" s="823"/>
      <c r="V118" s="823"/>
      <c r="W118" s="823"/>
      <c r="X118" s="823"/>
      <c r="Y118" s="823"/>
      <c r="Z118" s="823"/>
      <c r="AA118" s="823"/>
      <c r="AB118" s="823"/>
      <c r="AC118" s="823"/>
      <c r="AD118" s="823"/>
      <c r="AE118" s="823"/>
      <c r="AF118" s="823"/>
      <c r="AG118" s="823"/>
      <c r="AH118" s="823"/>
      <c r="AI118" s="823"/>
      <c r="AJ118" s="823"/>
      <c r="AK118" s="823"/>
      <c r="AL118" s="823"/>
      <c r="AM118" s="823"/>
      <c r="AN118" s="823"/>
      <c r="AO118" s="824"/>
      <c r="AP118" s="50"/>
      <c r="AQ118" s="822"/>
      <c r="AR118" s="823"/>
      <c r="AS118" s="823"/>
      <c r="AT118" s="823"/>
      <c r="AU118" s="823"/>
      <c r="AV118" s="823"/>
      <c r="AW118" s="823"/>
      <c r="AX118" s="823"/>
      <c r="AY118" s="823"/>
      <c r="AZ118" s="823"/>
      <c r="BA118" s="823"/>
      <c r="BB118" s="823"/>
      <c r="BC118" s="823"/>
      <c r="BD118" s="823"/>
      <c r="BE118" s="823"/>
      <c r="BF118" s="823"/>
      <c r="BG118" s="823"/>
      <c r="BH118" s="823"/>
      <c r="BI118" s="823"/>
      <c r="BJ118" s="823"/>
      <c r="BK118" s="823"/>
      <c r="BL118" s="823"/>
      <c r="BM118" s="823"/>
      <c r="BN118" s="823"/>
      <c r="BO118" s="823"/>
      <c r="BP118" s="823"/>
      <c r="BQ118" s="823"/>
      <c r="BR118" s="823"/>
      <c r="BS118" s="823"/>
      <c r="BT118" s="824"/>
      <c r="BU118" s="17"/>
    </row>
    <row r="119" spans="2:73" ht="16">
      <c r="B119" s="821"/>
      <c r="C119" s="821"/>
      <c r="D119" s="821"/>
      <c r="E119" s="821"/>
      <c r="F119" s="821"/>
      <c r="G119" s="821"/>
      <c r="H119" s="821"/>
      <c r="I119" s="630"/>
      <c r="J119" s="630"/>
      <c r="K119" s="50"/>
      <c r="L119" s="822"/>
      <c r="M119" s="823"/>
      <c r="N119" s="823"/>
      <c r="O119" s="823"/>
      <c r="P119" s="823"/>
      <c r="Q119" s="823"/>
      <c r="R119" s="823"/>
      <c r="S119" s="823"/>
      <c r="T119" s="823"/>
      <c r="U119" s="823"/>
      <c r="V119" s="823"/>
      <c r="W119" s="823"/>
      <c r="X119" s="823"/>
      <c r="Y119" s="823"/>
      <c r="Z119" s="823"/>
      <c r="AA119" s="823"/>
      <c r="AB119" s="823"/>
      <c r="AC119" s="823"/>
      <c r="AD119" s="823"/>
      <c r="AE119" s="823"/>
      <c r="AF119" s="823"/>
      <c r="AG119" s="823"/>
      <c r="AH119" s="823"/>
      <c r="AI119" s="823"/>
      <c r="AJ119" s="823"/>
      <c r="AK119" s="823"/>
      <c r="AL119" s="823"/>
      <c r="AM119" s="823"/>
      <c r="AN119" s="823"/>
      <c r="AO119" s="824"/>
      <c r="AP119" s="50"/>
      <c r="AQ119" s="822"/>
      <c r="AR119" s="823"/>
      <c r="AS119" s="823"/>
      <c r="AT119" s="823"/>
      <c r="AU119" s="823"/>
      <c r="AV119" s="823"/>
      <c r="AW119" s="823"/>
      <c r="AX119" s="823"/>
      <c r="AY119" s="823"/>
      <c r="AZ119" s="823"/>
      <c r="BA119" s="823"/>
      <c r="BB119" s="823"/>
      <c r="BC119" s="823"/>
      <c r="BD119" s="823"/>
      <c r="BE119" s="823"/>
      <c r="BF119" s="823"/>
      <c r="BG119" s="823"/>
      <c r="BH119" s="823"/>
      <c r="BI119" s="823"/>
      <c r="BJ119" s="823"/>
      <c r="BK119" s="823"/>
      <c r="BL119" s="823"/>
      <c r="BM119" s="823"/>
      <c r="BN119" s="823"/>
      <c r="BO119" s="823"/>
      <c r="BP119" s="823"/>
      <c r="BQ119" s="823"/>
      <c r="BR119" s="823"/>
      <c r="BS119" s="823"/>
      <c r="BT119" s="824"/>
      <c r="BU119" s="17"/>
    </row>
    <row r="120" spans="2:73">
      <c r="B120" s="821"/>
      <c r="C120" s="821"/>
      <c r="D120" s="821"/>
      <c r="E120" s="821"/>
      <c r="F120" s="821"/>
      <c r="G120" s="821"/>
      <c r="H120" s="821"/>
      <c r="I120" s="630"/>
      <c r="J120" s="630"/>
      <c r="K120" s="50"/>
      <c r="L120" s="822"/>
      <c r="M120" s="823"/>
      <c r="N120" s="823"/>
      <c r="O120" s="823"/>
      <c r="P120" s="823"/>
      <c r="Q120" s="823"/>
      <c r="R120" s="823"/>
      <c r="S120" s="823"/>
      <c r="T120" s="823"/>
      <c r="U120" s="823"/>
      <c r="V120" s="823"/>
      <c r="W120" s="823"/>
      <c r="X120" s="823"/>
      <c r="Y120" s="823"/>
      <c r="Z120" s="823"/>
      <c r="AA120" s="823"/>
      <c r="AB120" s="823"/>
      <c r="AC120" s="823"/>
      <c r="AD120" s="823"/>
      <c r="AE120" s="823"/>
      <c r="AF120" s="823"/>
      <c r="AG120" s="823"/>
      <c r="AH120" s="823"/>
      <c r="AI120" s="823"/>
      <c r="AJ120" s="823"/>
      <c r="AK120" s="823"/>
      <c r="AL120" s="823"/>
      <c r="AM120" s="823"/>
      <c r="AN120" s="823"/>
      <c r="AO120" s="824"/>
      <c r="AP120" s="50"/>
      <c r="AQ120" s="822"/>
      <c r="AR120" s="823"/>
      <c r="AS120" s="823"/>
      <c r="AT120" s="823"/>
      <c r="AU120" s="823"/>
      <c r="AV120" s="823"/>
      <c r="AW120" s="823"/>
      <c r="AX120" s="823"/>
      <c r="AY120" s="823"/>
      <c r="AZ120" s="823"/>
      <c r="BA120" s="823"/>
      <c r="BB120" s="823"/>
      <c r="BC120" s="823"/>
      <c r="BD120" s="823"/>
      <c r="BE120" s="823"/>
      <c r="BF120" s="823"/>
      <c r="BG120" s="823"/>
      <c r="BH120" s="823"/>
      <c r="BI120" s="823"/>
      <c r="BJ120" s="823"/>
      <c r="BK120" s="823"/>
      <c r="BL120" s="823"/>
      <c r="BM120" s="823"/>
      <c r="BN120" s="823"/>
      <c r="BO120" s="823"/>
      <c r="BP120" s="823"/>
      <c r="BQ120" s="823"/>
      <c r="BR120" s="823"/>
      <c r="BS120" s="823"/>
      <c r="BT120" s="824"/>
    </row>
    <row r="121" spans="2:73" ht="16">
      <c r="B121" s="821"/>
      <c r="C121" s="821"/>
      <c r="D121" s="821"/>
      <c r="E121" s="821"/>
      <c r="F121" s="821"/>
      <c r="G121" s="821"/>
      <c r="H121" s="821"/>
      <c r="I121" s="630"/>
      <c r="J121" s="630"/>
      <c r="K121" s="50"/>
      <c r="L121" s="822"/>
      <c r="M121" s="823"/>
      <c r="N121" s="823"/>
      <c r="O121" s="823"/>
      <c r="P121" s="823"/>
      <c r="Q121" s="823"/>
      <c r="R121" s="823"/>
      <c r="S121" s="823"/>
      <c r="T121" s="823"/>
      <c r="U121" s="823"/>
      <c r="V121" s="823"/>
      <c r="W121" s="823"/>
      <c r="X121" s="823"/>
      <c r="Y121" s="823"/>
      <c r="Z121" s="823"/>
      <c r="AA121" s="823"/>
      <c r="AB121" s="823"/>
      <c r="AC121" s="823"/>
      <c r="AD121" s="823"/>
      <c r="AE121" s="823"/>
      <c r="AF121" s="823"/>
      <c r="AG121" s="823"/>
      <c r="AH121" s="823"/>
      <c r="AI121" s="823"/>
      <c r="AJ121" s="823"/>
      <c r="AK121" s="823"/>
      <c r="AL121" s="823"/>
      <c r="AM121" s="823"/>
      <c r="AN121" s="823"/>
      <c r="AO121" s="824"/>
      <c r="AP121" s="50"/>
      <c r="AQ121" s="822"/>
      <c r="AR121" s="823"/>
      <c r="AS121" s="823"/>
      <c r="AT121" s="823"/>
      <c r="AU121" s="823"/>
      <c r="AV121" s="823"/>
      <c r="AW121" s="823"/>
      <c r="AX121" s="823"/>
      <c r="AY121" s="823"/>
      <c r="AZ121" s="823"/>
      <c r="BA121" s="823"/>
      <c r="BB121" s="823"/>
      <c r="BC121" s="823"/>
      <c r="BD121" s="823"/>
      <c r="BE121" s="823"/>
      <c r="BF121" s="823"/>
      <c r="BG121" s="823"/>
      <c r="BH121" s="823"/>
      <c r="BI121" s="823"/>
      <c r="BJ121" s="823"/>
      <c r="BK121" s="823"/>
      <c r="BL121" s="823"/>
      <c r="BM121" s="823"/>
      <c r="BN121" s="823"/>
      <c r="BO121" s="823"/>
      <c r="BP121" s="823"/>
      <c r="BQ121" s="823"/>
      <c r="BR121" s="823"/>
      <c r="BS121" s="823"/>
      <c r="BT121" s="824"/>
      <c r="BU121" s="17"/>
    </row>
    <row r="122" spans="2:73" ht="16">
      <c r="B122" s="821"/>
      <c r="C122" s="821"/>
      <c r="D122" s="821"/>
      <c r="E122" s="821"/>
      <c r="F122" s="821"/>
      <c r="G122" s="821"/>
      <c r="H122" s="821"/>
      <c r="I122" s="630"/>
      <c r="J122" s="630"/>
      <c r="K122" s="50"/>
      <c r="L122" s="867"/>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25"/>
      <c r="AL122" s="825"/>
      <c r="AM122" s="825"/>
      <c r="AN122" s="825"/>
      <c r="AO122" s="826"/>
      <c r="AP122" s="50"/>
      <c r="AQ122" s="867"/>
      <c r="AR122" s="825"/>
      <c r="AS122" s="825"/>
      <c r="AT122" s="825"/>
      <c r="AU122" s="825"/>
      <c r="AV122" s="825"/>
      <c r="AW122" s="825"/>
      <c r="AX122" s="825"/>
      <c r="AY122" s="825"/>
      <c r="AZ122" s="825"/>
      <c r="BA122" s="825"/>
      <c r="BB122" s="825"/>
      <c r="BC122" s="825"/>
      <c r="BD122" s="825"/>
      <c r="BE122" s="825"/>
      <c r="BF122" s="825"/>
      <c r="BG122" s="825"/>
      <c r="BH122" s="825"/>
      <c r="BI122" s="825"/>
      <c r="BJ122" s="825"/>
      <c r="BK122" s="825"/>
      <c r="BL122" s="825"/>
      <c r="BM122" s="825"/>
      <c r="BN122" s="825"/>
      <c r="BO122" s="825"/>
      <c r="BP122" s="825"/>
      <c r="BQ122" s="825"/>
      <c r="BR122" s="825"/>
      <c r="BS122" s="825"/>
      <c r="BT122" s="826"/>
      <c r="BU122" s="17"/>
    </row>
  </sheetData>
  <autoFilter ref="C26:BT26" xr:uid="{00000000-0009-0000-0000-00000C000000}">
    <sortState xmlns:xlrd2="http://schemas.microsoft.com/office/spreadsheetml/2017/richdata2" ref="C26:BT42">
      <sortCondition ref="H25"/>
    </sortState>
  </autoFilter>
  <mergeCells count="1">
    <mergeCell ref="C24:G24"/>
  </mergeCells>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93EC17A-8B2E-3140-832F-E2F52AC5B781}">
          <x14:formula1>
            <xm:f>DropDownList!$H$2:$H$3</xm:f>
          </x14:formula1>
          <xm:sqref>J1:J1048576</xm:sqref>
        </x14:dataValidation>
        <x14:dataValidation type="list" allowBlank="1" showInputMessage="1" showErrorMessage="1" xr:uid="{6E128D5F-1A4B-3F48-A8E3-DE5A1D3D7884}">
          <x14:formula1>
            <xm:f>DropDownList!$G$2:$G$11</xm:f>
          </x14:formula1>
          <xm:sqref>I1:I1048576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150"/>
  <sheetViews>
    <sheetView topLeftCell="A71" zoomScale="90" zoomScaleNormal="90" workbookViewId="0">
      <selection activeCell="E136" sqref="E136"/>
    </sheetView>
  </sheetViews>
  <sheetFormatPr baseColWidth="10" defaultColWidth="9.1640625" defaultRowHeight="15"/>
  <cols>
    <col min="1" max="1" width="9.1640625" style="12"/>
    <col min="2" max="2" width="10.1640625" style="12" customWidth="1"/>
    <col min="3" max="3" width="11.33203125" style="12" customWidth="1"/>
    <col min="4" max="4" width="13.33203125" style="12" customWidth="1"/>
    <col min="5" max="5" width="12.83203125" style="12" customWidth="1"/>
    <col min="6" max="6" width="12" style="12" customWidth="1"/>
    <col min="7" max="7" width="11.1640625" style="12" customWidth="1"/>
    <col min="8" max="8" width="24.5" style="12" customWidth="1"/>
    <col min="9" max="9" width="11.1640625" style="12" customWidth="1"/>
    <col min="10" max="10" width="9.1640625" style="12"/>
    <col min="11" max="11" width="11.5" style="12" customWidth="1"/>
    <col min="12" max="12" width="9.1640625" style="12"/>
    <col min="13" max="13" width="26" style="12" customWidth="1"/>
    <col min="14" max="14" width="9.83203125"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79"/>
      <c r="B13" s="579" t="s">
        <v>163</v>
      </c>
      <c r="D13" s="126" t="s">
        <v>167</v>
      </c>
      <c r="E13" s="718"/>
      <c r="F13" s="177"/>
      <c r="G13" s="178"/>
      <c r="H13" s="179"/>
      <c r="K13" s="179"/>
      <c r="L13" s="177"/>
      <c r="M13" s="177"/>
      <c r="N13" s="177"/>
      <c r="O13" s="177"/>
      <c r="P13" s="177"/>
      <c r="Q13" s="180"/>
    </row>
    <row r="14" spans="1:17" s="9" customFormat="1" ht="15.5" customHeight="1">
      <c r="B14" s="542"/>
      <c r="D14" s="17"/>
      <c r="E14" s="17"/>
      <c r="F14" s="177"/>
      <c r="G14" s="178"/>
      <c r="H14" s="179"/>
      <c r="K14" s="179"/>
      <c r="L14" s="177"/>
      <c r="M14" s="177"/>
      <c r="N14" s="177"/>
      <c r="O14" s="177"/>
      <c r="P14" s="177"/>
      <c r="Q14" s="180"/>
    </row>
    <row r="15" spans="1:17" ht="16">
      <c r="B15" s="579" t="s">
        <v>485</v>
      </c>
    </row>
    <row r="16" spans="1:17" ht="16">
      <c r="B16" s="579"/>
    </row>
    <row r="17" spans="2:21" s="654" customFormat="1" ht="20.5" customHeight="1">
      <c r="B17" s="652" t="s">
        <v>647</v>
      </c>
      <c r="C17" s="653"/>
      <c r="D17" s="653"/>
      <c r="E17" s="653"/>
      <c r="F17" s="653"/>
      <c r="G17" s="653"/>
      <c r="H17" s="653"/>
      <c r="I17" s="653"/>
      <c r="J17" s="653"/>
      <c r="K17" s="653"/>
      <c r="L17" s="653"/>
      <c r="M17" s="653"/>
      <c r="N17" s="653"/>
      <c r="O17" s="653"/>
      <c r="P17" s="653"/>
      <c r="Q17" s="653"/>
      <c r="R17" s="653"/>
      <c r="S17" s="653"/>
      <c r="T17" s="653"/>
      <c r="U17" s="653"/>
    </row>
    <row r="18" spans="2:21" ht="60" customHeight="1">
      <c r="B18" s="903" t="s">
        <v>685</v>
      </c>
      <c r="C18" s="903"/>
      <c r="D18" s="903"/>
      <c r="E18" s="903"/>
      <c r="F18" s="903"/>
      <c r="G18" s="903"/>
      <c r="H18" s="903"/>
      <c r="I18" s="903"/>
      <c r="J18" s="903"/>
      <c r="K18" s="903"/>
      <c r="L18" s="903"/>
      <c r="M18" s="903"/>
      <c r="N18" s="903"/>
      <c r="O18" s="903"/>
      <c r="P18" s="903"/>
      <c r="Q18" s="903"/>
      <c r="R18" s="903"/>
      <c r="S18" s="903"/>
      <c r="T18" s="903"/>
      <c r="U18" s="903"/>
    </row>
    <row r="21" spans="2:21" ht="21">
      <c r="B21" s="716" t="s">
        <v>747</v>
      </c>
    </row>
    <row r="23" spans="2:21" ht="21">
      <c r="B23" s="716" t="s">
        <v>805</v>
      </c>
      <c r="C23" s="717"/>
      <c r="E23" s="717"/>
      <c r="F23" s="717"/>
      <c r="H23" s="716" t="s">
        <v>798</v>
      </c>
    </row>
    <row r="24" spans="2:21" ht="18.5" customHeight="1">
      <c r="B24" s="936" t="s">
        <v>663</v>
      </c>
      <c r="C24" s="936"/>
      <c r="D24" s="936"/>
      <c r="E24" s="936"/>
      <c r="F24" s="936"/>
      <c r="H24" s="12" t="s">
        <v>671</v>
      </c>
      <c r="M24" s="12" t="s">
        <v>672</v>
      </c>
    </row>
    <row r="25" spans="2:21" ht="48">
      <c r="B25" s="713" t="s">
        <v>54</v>
      </c>
      <c r="C25" s="713" t="s">
        <v>664</v>
      </c>
      <c r="D25" s="713" t="s">
        <v>665</v>
      </c>
      <c r="E25" s="713" t="s">
        <v>667</v>
      </c>
      <c r="F25" s="713" t="s">
        <v>666</v>
      </c>
      <c r="H25" s="713" t="s">
        <v>668</v>
      </c>
      <c r="I25" s="713" t="s">
        <v>669</v>
      </c>
      <c r="J25" s="713" t="s">
        <v>670</v>
      </c>
      <c r="K25" s="713" t="s">
        <v>664</v>
      </c>
      <c r="M25" s="713" t="s">
        <v>668</v>
      </c>
      <c r="N25" s="713" t="s">
        <v>669</v>
      </c>
      <c r="O25" s="713" t="s">
        <v>670</v>
      </c>
      <c r="P25" s="713" t="s">
        <v>664</v>
      </c>
    </row>
    <row r="26" spans="2:21" ht="18">
      <c r="B26" s="720"/>
      <c r="C26" s="720" t="s">
        <v>675</v>
      </c>
      <c r="D26" s="720" t="s">
        <v>676</v>
      </c>
      <c r="E26" s="720" t="s">
        <v>677</v>
      </c>
      <c r="F26" s="720" t="s">
        <v>678</v>
      </c>
      <c r="H26" s="720"/>
      <c r="I26" s="720" t="s">
        <v>679</v>
      </c>
      <c r="J26" s="720" t="s">
        <v>680</v>
      </c>
      <c r="K26" s="720" t="s">
        <v>681</v>
      </c>
      <c r="M26" s="720"/>
      <c r="N26" s="720" t="s">
        <v>682</v>
      </c>
      <c r="O26" s="720" t="s">
        <v>683</v>
      </c>
      <c r="P26" s="720" t="s">
        <v>684</v>
      </c>
    </row>
    <row r="27" spans="2:21" ht="15.5" customHeight="1">
      <c r="B27" s="715">
        <v>41640</v>
      </c>
      <c r="C27" s="810">
        <f>K45</f>
        <v>0</v>
      </c>
      <c r="D27" s="811"/>
      <c r="E27" s="806"/>
      <c r="F27" s="806"/>
      <c r="H27" s="714"/>
      <c r="I27" s="714"/>
      <c r="J27" s="714"/>
      <c r="K27" s="714">
        <f>I27*J27</f>
        <v>0</v>
      </c>
      <c r="M27" s="714"/>
      <c r="N27" s="714"/>
      <c r="O27" s="714"/>
      <c r="P27" s="714">
        <f>N27*O27</f>
        <v>0</v>
      </c>
    </row>
    <row r="28" spans="2:21" ht="15.5" customHeight="1">
      <c r="B28" s="715">
        <v>41671</v>
      </c>
      <c r="C28" s="812">
        <f>P45</f>
        <v>0</v>
      </c>
      <c r="D28" s="813"/>
      <c r="E28" s="806"/>
      <c r="F28" s="814"/>
      <c r="H28" s="714"/>
      <c r="I28" s="714"/>
      <c r="J28" s="714"/>
      <c r="K28" s="714"/>
      <c r="M28" s="714"/>
      <c r="N28" s="714"/>
      <c r="O28" s="714"/>
      <c r="P28" s="714"/>
    </row>
    <row r="29" spans="2:21" ht="15.5" customHeight="1">
      <c r="B29" s="715">
        <v>41699</v>
      </c>
      <c r="C29" s="806"/>
      <c r="D29" s="806"/>
      <c r="E29" s="806"/>
      <c r="F29" s="806"/>
      <c r="H29" s="714"/>
      <c r="I29" s="714"/>
      <c r="J29" s="714"/>
      <c r="K29" s="714"/>
      <c r="M29" s="714"/>
      <c r="N29" s="714"/>
      <c r="O29" s="714"/>
      <c r="P29" s="714"/>
    </row>
    <row r="30" spans="2:21" ht="15.5" customHeight="1">
      <c r="B30" s="715">
        <v>41730</v>
      </c>
      <c r="C30" s="806"/>
      <c r="D30" s="806"/>
      <c r="E30" s="806"/>
      <c r="F30" s="806"/>
      <c r="H30" s="714"/>
      <c r="I30" s="714"/>
      <c r="J30" s="714"/>
      <c r="K30" s="714"/>
      <c r="M30" s="714"/>
      <c r="N30" s="714"/>
      <c r="O30" s="714"/>
      <c r="P30" s="714"/>
    </row>
    <row r="31" spans="2:21" ht="15.5" customHeight="1">
      <c r="B31" s="715">
        <v>41760</v>
      </c>
      <c r="C31" s="806"/>
      <c r="D31" s="806"/>
      <c r="E31" s="806"/>
      <c r="F31" s="806"/>
      <c r="H31" s="714"/>
      <c r="I31" s="714"/>
      <c r="J31" s="714"/>
      <c r="K31" s="714"/>
      <c r="M31" s="714"/>
      <c r="N31" s="714"/>
      <c r="O31" s="714"/>
      <c r="P31" s="714"/>
    </row>
    <row r="32" spans="2:21" ht="15.5" customHeight="1">
      <c r="B32" s="715">
        <v>41791</v>
      </c>
      <c r="C32" s="806"/>
      <c r="D32" s="806"/>
      <c r="E32" s="806"/>
      <c r="F32" s="806"/>
      <c r="H32" s="714"/>
      <c r="I32" s="714"/>
      <c r="J32" s="714"/>
      <c r="K32" s="714"/>
      <c r="M32" s="714"/>
      <c r="N32" s="714"/>
      <c r="O32" s="714"/>
      <c r="P32" s="714"/>
    </row>
    <row r="33" spans="2:16" ht="15.5" customHeight="1">
      <c r="B33" s="715">
        <v>41821</v>
      </c>
      <c r="C33" s="806"/>
      <c r="D33" s="806"/>
      <c r="E33" s="806"/>
      <c r="F33" s="806"/>
      <c r="H33" s="714"/>
      <c r="I33" s="714"/>
      <c r="J33" s="714"/>
      <c r="K33" s="714"/>
      <c r="M33" s="714"/>
      <c r="N33" s="714"/>
      <c r="O33" s="714"/>
      <c r="P33" s="714"/>
    </row>
    <row r="34" spans="2:16" ht="15.5" customHeight="1">
      <c r="B34" s="715">
        <v>41852</v>
      </c>
      <c r="C34" s="806"/>
      <c r="D34" s="806"/>
      <c r="E34" s="806"/>
      <c r="F34" s="806"/>
      <c r="H34" s="714"/>
      <c r="I34" s="714"/>
      <c r="J34" s="714"/>
      <c r="K34" s="714"/>
      <c r="M34" s="714"/>
      <c r="N34" s="714"/>
      <c r="O34" s="714"/>
      <c r="P34" s="714"/>
    </row>
    <row r="35" spans="2:16" ht="15.5" customHeight="1">
      <c r="B35" s="715">
        <v>41883</v>
      </c>
      <c r="C35" s="806"/>
      <c r="D35" s="806"/>
      <c r="E35" s="806"/>
      <c r="F35" s="806"/>
      <c r="H35" s="714"/>
      <c r="I35" s="714"/>
      <c r="J35" s="714"/>
      <c r="K35" s="714"/>
      <c r="M35" s="714"/>
      <c r="N35" s="714"/>
      <c r="O35" s="714"/>
      <c r="P35" s="714"/>
    </row>
    <row r="36" spans="2:16" ht="15.5" customHeight="1">
      <c r="B36" s="715">
        <v>41913</v>
      </c>
      <c r="C36" s="806"/>
      <c r="D36" s="806"/>
      <c r="E36" s="806"/>
      <c r="F36" s="806"/>
      <c r="H36" s="714"/>
      <c r="I36" s="714"/>
      <c r="J36" s="714"/>
      <c r="K36" s="714"/>
      <c r="M36" s="714"/>
      <c r="N36" s="714"/>
      <c r="O36" s="714"/>
      <c r="P36" s="714"/>
    </row>
    <row r="37" spans="2:16" ht="15.5" customHeight="1">
      <c r="B37" s="715">
        <v>41944</v>
      </c>
      <c r="C37" s="806">
        <v>51.6</v>
      </c>
      <c r="D37" s="806"/>
      <c r="E37" s="806">
        <v>0</v>
      </c>
      <c r="F37" s="806">
        <v>0</v>
      </c>
      <c r="H37" s="714"/>
      <c r="I37" s="714"/>
      <c r="J37" s="714"/>
      <c r="K37" s="714"/>
      <c r="M37" s="714"/>
      <c r="N37" s="714"/>
      <c r="O37" s="714"/>
      <c r="P37" s="714"/>
    </row>
    <row r="38" spans="2:16" ht="15.5" customHeight="1">
      <c r="B38" s="715">
        <v>41974</v>
      </c>
      <c r="C38" s="806">
        <v>22.49</v>
      </c>
      <c r="D38" s="806">
        <f>C37-C38</f>
        <v>29.110000000000003</v>
      </c>
      <c r="E38" s="806">
        <v>0.72</v>
      </c>
      <c r="F38" s="806">
        <f>D38*E38</f>
        <v>20.959200000000003</v>
      </c>
      <c r="H38" s="714"/>
      <c r="I38" s="714"/>
      <c r="J38" s="714"/>
      <c r="K38" s="714"/>
      <c r="M38" s="714"/>
      <c r="N38" s="714"/>
      <c r="O38" s="714"/>
      <c r="P38" s="714"/>
    </row>
    <row r="39" spans="2:16" ht="16.25" customHeight="1">
      <c r="B39" s="723" t="s">
        <v>18</v>
      </c>
      <c r="C39" s="815">
        <v>22.49</v>
      </c>
      <c r="D39" s="815"/>
      <c r="E39" s="815"/>
      <c r="F39" s="809">
        <f>SUM(F28:F38)</f>
        <v>20.959200000000003</v>
      </c>
      <c r="H39" s="714"/>
      <c r="I39" s="714"/>
      <c r="J39" s="714"/>
      <c r="K39" s="714"/>
      <c r="M39" s="714"/>
      <c r="N39" s="714"/>
      <c r="O39" s="714"/>
      <c r="P39" s="714"/>
    </row>
    <row r="40" spans="2:16">
      <c r="B40" s="715" t="s">
        <v>748</v>
      </c>
      <c r="C40" s="806"/>
      <c r="D40" s="806"/>
      <c r="E40" s="806"/>
      <c r="F40" s="806">
        <f>F39*12</f>
        <v>251.51040000000003</v>
      </c>
      <c r="H40" s="714"/>
      <c r="I40" s="714"/>
      <c r="J40" s="714"/>
      <c r="K40" s="714"/>
      <c r="M40" s="714"/>
      <c r="N40" s="714"/>
      <c r="O40" s="714"/>
      <c r="P40" s="714"/>
    </row>
    <row r="41" spans="2:16">
      <c r="B41" s="715" t="s">
        <v>749</v>
      </c>
      <c r="C41" s="806"/>
      <c r="D41" s="806"/>
      <c r="E41" s="806"/>
      <c r="F41" s="806">
        <f>F40</f>
        <v>251.51040000000003</v>
      </c>
      <c r="H41" s="714"/>
      <c r="I41" s="714"/>
      <c r="J41" s="714"/>
      <c r="K41" s="714"/>
      <c r="M41" s="714"/>
      <c r="N41" s="714"/>
      <c r="O41" s="714"/>
      <c r="P41" s="714"/>
    </row>
    <row r="42" spans="2:16">
      <c r="B42" s="715" t="s">
        <v>750</v>
      </c>
      <c r="C42" s="806"/>
      <c r="D42" s="806"/>
      <c r="E42" s="806"/>
      <c r="F42" s="806">
        <f t="shared" ref="F42:F45" si="0">F41</f>
        <v>251.51040000000003</v>
      </c>
      <c r="H42" s="714"/>
      <c r="I42" s="714"/>
      <c r="J42" s="714"/>
      <c r="K42" s="714"/>
      <c r="M42" s="714"/>
      <c r="N42" s="714"/>
      <c r="O42" s="714"/>
      <c r="P42" s="714"/>
    </row>
    <row r="43" spans="2:16">
      <c r="B43" s="715" t="s">
        <v>751</v>
      </c>
      <c r="C43" s="806"/>
      <c r="D43" s="806"/>
      <c r="E43" s="806"/>
      <c r="F43" s="806">
        <f t="shared" si="0"/>
        <v>251.51040000000003</v>
      </c>
      <c r="H43" s="714"/>
      <c r="I43" s="714"/>
      <c r="J43" s="714"/>
      <c r="K43" s="714"/>
      <c r="M43" s="714"/>
      <c r="N43" s="714"/>
      <c r="O43" s="714"/>
      <c r="P43" s="714"/>
    </row>
    <row r="44" spans="2:16">
      <c r="B44" s="715" t="s">
        <v>752</v>
      </c>
      <c r="C44" s="806"/>
      <c r="D44" s="806"/>
      <c r="E44" s="806"/>
      <c r="F44" s="806">
        <f t="shared" si="0"/>
        <v>251.51040000000003</v>
      </c>
      <c r="H44" s="714"/>
      <c r="I44" s="714"/>
      <c r="J44" s="714"/>
      <c r="K44" s="714"/>
      <c r="M44" s="714"/>
      <c r="N44" s="714"/>
      <c r="O44" s="714"/>
      <c r="P44" s="714"/>
    </row>
    <row r="45" spans="2:16">
      <c r="B45" s="715" t="s">
        <v>753</v>
      </c>
      <c r="C45" s="806"/>
      <c r="D45" s="806"/>
      <c r="E45" s="806"/>
      <c r="F45" s="806">
        <f t="shared" si="0"/>
        <v>251.51040000000003</v>
      </c>
      <c r="H45" s="723" t="s">
        <v>18</v>
      </c>
      <c r="I45" s="724"/>
      <c r="J45" s="724"/>
      <c r="K45" s="721">
        <f>SUM(K27:K44)</f>
        <v>0</v>
      </c>
      <c r="M45" s="723" t="s">
        <v>18</v>
      </c>
      <c r="N45" s="724"/>
      <c r="O45" s="724"/>
      <c r="P45" s="722">
        <f>SUM(P27:P44)</f>
        <v>0</v>
      </c>
    </row>
    <row r="51" spans="2:16" ht="21">
      <c r="B51" s="716" t="s">
        <v>754</v>
      </c>
    </row>
    <row r="53" spans="2:16" ht="21">
      <c r="B53" s="716" t="s">
        <v>804</v>
      </c>
      <c r="C53" s="717"/>
      <c r="E53" s="717"/>
      <c r="F53" s="717"/>
      <c r="H53" s="716" t="s">
        <v>806</v>
      </c>
    </row>
    <row r="54" spans="2:16">
      <c r="B54" s="936" t="s">
        <v>663</v>
      </c>
      <c r="C54" s="936"/>
      <c r="D54" s="936"/>
      <c r="E54" s="936"/>
      <c r="F54" s="936"/>
      <c r="H54" s="12" t="s">
        <v>671</v>
      </c>
      <c r="M54" s="12" t="s">
        <v>672</v>
      </c>
    </row>
    <row r="55" spans="2:16" ht="48">
      <c r="B55" s="803" t="s">
        <v>54</v>
      </c>
      <c r="C55" s="803" t="s">
        <v>664</v>
      </c>
      <c r="D55" s="803" t="s">
        <v>665</v>
      </c>
      <c r="E55" s="803" t="s">
        <v>667</v>
      </c>
      <c r="F55" s="803" t="s">
        <v>666</v>
      </c>
      <c r="H55" s="831" t="s">
        <v>668</v>
      </c>
      <c r="I55" s="831" t="s">
        <v>669</v>
      </c>
      <c r="J55" s="831" t="s">
        <v>670</v>
      </c>
      <c r="K55" s="831" t="s">
        <v>664</v>
      </c>
      <c r="M55" s="831" t="s">
        <v>668</v>
      </c>
      <c r="N55" s="831" t="s">
        <v>669</v>
      </c>
      <c r="O55" s="831" t="s">
        <v>670</v>
      </c>
      <c r="P55" s="831" t="s">
        <v>664</v>
      </c>
    </row>
    <row r="56" spans="2:16" ht="18">
      <c r="B56" s="803"/>
      <c r="C56" s="803" t="s">
        <v>675</v>
      </c>
      <c r="D56" s="803" t="s">
        <v>676</v>
      </c>
      <c r="E56" s="803" t="s">
        <v>677</v>
      </c>
      <c r="F56" s="803" t="s">
        <v>678</v>
      </c>
      <c r="H56" s="831"/>
      <c r="I56" s="831" t="s">
        <v>679</v>
      </c>
      <c r="J56" s="831" t="s">
        <v>680</v>
      </c>
      <c r="K56" s="831" t="s">
        <v>681</v>
      </c>
      <c r="M56" s="831"/>
      <c r="N56" s="831" t="s">
        <v>682</v>
      </c>
      <c r="O56" s="831" t="s">
        <v>683</v>
      </c>
      <c r="P56" s="831" t="s">
        <v>684</v>
      </c>
    </row>
    <row r="57" spans="2:16">
      <c r="B57" s="715">
        <v>42005</v>
      </c>
      <c r="C57" s="810">
        <f>K75</f>
        <v>0</v>
      </c>
      <c r="D57" s="811"/>
      <c r="E57" s="806"/>
      <c r="F57" s="806"/>
      <c r="H57" s="714"/>
      <c r="I57" s="714"/>
      <c r="J57" s="714"/>
      <c r="K57" s="714">
        <f>I57*J57</f>
        <v>0</v>
      </c>
      <c r="M57" s="714"/>
      <c r="N57" s="714"/>
      <c r="O57" s="714"/>
      <c r="P57" s="714">
        <f>N57*O57</f>
        <v>0</v>
      </c>
    </row>
    <row r="58" spans="2:16">
      <c r="B58" s="715">
        <v>42036</v>
      </c>
      <c r="C58" s="812">
        <f>P75</f>
        <v>0</v>
      </c>
      <c r="D58" s="813"/>
      <c r="E58" s="806"/>
      <c r="F58" s="814"/>
      <c r="H58" s="714"/>
      <c r="I58" s="714"/>
      <c r="J58" s="714"/>
      <c r="K58" s="714"/>
      <c r="M58" s="714"/>
      <c r="N58" s="714"/>
      <c r="O58" s="714"/>
      <c r="P58" s="714"/>
    </row>
    <row r="59" spans="2:16">
      <c r="B59" s="715">
        <v>42064</v>
      </c>
      <c r="C59" s="806"/>
      <c r="D59" s="806"/>
      <c r="E59" s="806"/>
      <c r="F59" s="806"/>
      <c r="H59" s="714"/>
      <c r="I59" s="714"/>
      <c r="J59" s="714"/>
      <c r="K59" s="714"/>
      <c r="M59" s="714"/>
      <c r="N59" s="714"/>
      <c r="O59" s="714"/>
      <c r="P59" s="714"/>
    </row>
    <row r="60" spans="2:16">
      <c r="B60" s="715">
        <v>42095</v>
      </c>
      <c r="C60" s="806"/>
      <c r="D60" s="806"/>
      <c r="E60" s="806"/>
      <c r="F60" s="806"/>
      <c r="H60" s="714"/>
      <c r="I60" s="714"/>
      <c r="J60" s="714"/>
      <c r="K60" s="714"/>
      <c r="M60" s="714"/>
      <c r="N60" s="714"/>
      <c r="O60" s="714"/>
      <c r="P60" s="714"/>
    </row>
    <row r="61" spans="2:16">
      <c r="B61" s="715">
        <v>42125</v>
      </c>
      <c r="C61" s="806"/>
      <c r="D61" s="806"/>
      <c r="E61" s="806"/>
      <c r="F61" s="806"/>
      <c r="H61" s="714"/>
      <c r="I61" s="714"/>
      <c r="J61" s="714"/>
      <c r="K61" s="714"/>
      <c r="M61" s="714"/>
      <c r="N61" s="714"/>
      <c r="O61" s="714"/>
      <c r="P61" s="714"/>
    </row>
    <row r="62" spans="2:16">
      <c r="B62" s="715">
        <v>42156</v>
      </c>
      <c r="C62" s="806"/>
      <c r="D62" s="806"/>
      <c r="E62" s="806"/>
      <c r="F62" s="806"/>
      <c r="H62" s="714"/>
      <c r="I62" s="714"/>
      <c r="J62" s="714"/>
      <c r="K62" s="714"/>
      <c r="M62" s="714"/>
      <c r="N62" s="714"/>
      <c r="O62" s="714"/>
      <c r="P62" s="714"/>
    </row>
    <row r="63" spans="2:16">
      <c r="B63" s="715">
        <v>42186</v>
      </c>
      <c r="C63" s="806"/>
      <c r="D63" s="806"/>
      <c r="E63" s="806"/>
      <c r="F63" s="806"/>
      <c r="H63" s="714"/>
      <c r="I63" s="714"/>
      <c r="J63" s="714"/>
      <c r="K63" s="714"/>
      <c r="M63" s="714"/>
      <c r="N63" s="714"/>
      <c r="O63" s="714"/>
      <c r="P63" s="714"/>
    </row>
    <row r="64" spans="2:16">
      <c r="B64" s="715">
        <v>42217</v>
      </c>
      <c r="C64" s="806"/>
      <c r="D64" s="806"/>
      <c r="E64" s="806"/>
      <c r="F64" s="806"/>
      <c r="H64" s="714"/>
      <c r="I64" s="714"/>
      <c r="J64" s="714"/>
      <c r="K64" s="714"/>
      <c r="M64" s="714"/>
      <c r="N64" s="714"/>
      <c r="O64" s="714"/>
      <c r="P64" s="714"/>
    </row>
    <row r="65" spans="2:16">
      <c r="B65" s="715">
        <v>42248</v>
      </c>
      <c r="C65" s="806"/>
      <c r="D65" s="806"/>
      <c r="E65" s="806"/>
      <c r="F65" s="806"/>
      <c r="H65" s="714"/>
      <c r="I65" s="714"/>
      <c r="J65" s="714"/>
      <c r="K65" s="714"/>
      <c r="M65" s="714"/>
      <c r="N65" s="714"/>
      <c r="O65" s="714"/>
      <c r="P65" s="714"/>
    </row>
    <row r="66" spans="2:16">
      <c r="B66" s="715">
        <v>42278</v>
      </c>
      <c r="C66" s="806"/>
      <c r="D66" s="806"/>
      <c r="E66" s="806"/>
      <c r="F66" s="806"/>
      <c r="H66" s="714"/>
      <c r="I66" s="714"/>
      <c r="J66" s="714"/>
      <c r="K66" s="714"/>
      <c r="M66" s="714"/>
      <c r="N66" s="714"/>
      <c r="O66" s="714"/>
      <c r="P66" s="714"/>
    </row>
    <row r="67" spans="2:16">
      <c r="B67" s="715">
        <v>42309</v>
      </c>
      <c r="C67" s="806"/>
      <c r="D67" s="806"/>
      <c r="E67" s="806"/>
      <c r="F67" s="806"/>
      <c r="H67" s="714"/>
      <c r="I67" s="714"/>
      <c r="J67" s="714"/>
      <c r="K67" s="714"/>
      <c r="M67" s="714"/>
      <c r="N67" s="714"/>
      <c r="O67" s="714"/>
      <c r="P67" s="714"/>
    </row>
    <row r="68" spans="2:16">
      <c r="B68" s="715">
        <v>42339</v>
      </c>
      <c r="C68" s="806">
        <v>308</v>
      </c>
      <c r="D68" s="806">
        <f>D67+C68</f>
        <v>308</v>
      </c>
      <c r="E68" s="806">
        <v>0.655525238744884</v>
      </c>
      <c r="F68" s="806">
        <f>D68*E68</f>
        <v>201.90177353342426</v>
      </c>
      <c r="H68" s="714"/>
      <c r="I68" s="714"/>
      <c r="J68" s="714"/>
      <c r="K68" s="714"/>
      <c r="M68" s="714"/>
      <c r="N68" s="714"/>
      <c r="O68" s="714"/>
      <c r="P68" s="714"/>
    </row>
    <row r="69" spans="2:16">
      <c r="B69" s="723" t="s">
        <v>18</v>
      </c>
      <c r="C69" s="815">
        <v>109</v>
      </c>
      <c r="D69" s="815"/>
      <c r="E69" s="815"/>
      <c r="F69" s="809">
        <f>SUM(F58:F68)</f>
        <v>201.90177353342426</v>
      </c>
      <c r="H69" s="714"/>
      <c r="I69" s="714"/>
      <c r="J69" s="714"/>
      <c r="K69" s="714"/>
      <c r="M69" s="714"/>
      <c r="N69" s="714"/>
      <c r="O69" s="714"/>
      <c r="P69" s="714"/>
    </row>
    <row r="70" spans="2:16">
      <c r="B70" s="715" t="s">
        <v>748</v>
      </c>
      <c r="C70" s="806"/>
      <c r="D70" s="806"/>
      <c r="E70" s="806"/>
      <c r="F70" s="806">
        <f>(C68-C69)*E68*12</f>
        <v>1565.3942701227832</v>
      </c>
      <c r="H70" s="714"/>
      <c r="I70" s="714"/>
      <c r="J70" s="714"/>
      <c r="K70" s="714"/>
      <c r="M70" s="714"/>
      <c r="N70" s="714"/>
      <c r="O70" s="714"/>
      <c r="P70" s="714"/>
    </row>
    <row r="71" spans="2:16">
      <c r="B71" s="715" t="s">
        <v>749</v>
      </c>
      <c r="C71" s="806"/>
      <c r="D71" s="806"/>
      <c r="E71" s="806"/>
      <c r="F71" s="806">
        <f>F70</f>
        <v>1565.3942701227832</v>
      </c>
      <c r="H71" s="714"/>
      <c r="I71" s="714"/>
      <c r="J71" s="714"/>
      <c r="K71" s="714"/>
      <c r="M71" s="714"/>
      <c r="N71" s="714"/>
      <c r="O71" s="714"/>
      <c r="P71" s="714"/>
    </row>
    <row r="72" spans="2:16">
      <c r="B72" s="715" t="s">
        <v>750</v>
      </c>
      <c r="C72" s="806"/>
      <c r="D72" s="806"/>
      <c r="E72" s="806"/>
      <c r="F72" s="806">
        <f t="shared" ref="F72:F75" si="1">F71</f>
        <v>1565.3942701227832</v>
      </c>
      <c r="H72" s="714"/>
      <c r="I72" s="714"/>
      <c r="J72" s="714"/>
      <c r="K72" s="714"/>
      <c r="M72" s="714"/>
      <c r="N72" s="714"/>
      <c r="O72" s="714"/>
      <c r="P72" s="714"/>
    </row>
    <row r="73" spans="2:16">
      <c r="B73" s="715" t="s">
        <v>751</v>
      </c>
      <c r="C73" s="806"/>
      <c r="D73" s="806"/>
      <c r="E73" s="806"/>
      <c r="F73" s="806">
        <f t="shared" si="1"/>
        <v>1565.3942701227832</v>
      </c>
      <c r="H73" s="714"/>
      <c r="I73" s="714"/>
      <c r="J73" s="714"/>
      <c r="K73" s="714"/>
      <c r="M73" s="714"/>
      <c r="N73" s="714"/>
      <c r="O73" s="714"/>
      <c r="P73" s="714"/>
    </row>
    <row r="74" spans="2:16">
      <c r="B74" s="715" t="s">
        <v>752</v>
      </c>
      <c r="C74" s="806"/>
      <c r="D74" s="806"/>
      <c r="E74" s="806"/>
      <c r="F74" s="806">
        <f t="shared" si="1"/>
        <v>1565.3942701227832</v>
      </c>
      <c r="H74" s="714"/>
      <c r="I74" s="714"/>
      <c r="J74" s="714"/>
      <c r="K74" s="714"/>
      <c r="M74" s="714"/>
      <c r="N74" s="714"/>
      <c r="O74" s="714"/>
      <c r="P74" s="714"/>
    </row>
    <row r="75" spans="2:16">
      <c r="B75" s="715" t="s">
        <v>753</v>
      </c>
      <c r="C75" s="806"/>
      <c r="D75" s="806"/>
      <c r="E75" s="806"/>
      <c r="F75" s="806">
        <f t="shared" si="1"/>
        <v>1565.3942701227832</v>
      </c>
      <c r="H75" s="723" t="s">
        <v>18</v>
      </c>
      <c r="I75" s="724"/>
      <c r="J75" s="724"/>
      <c r="K75" s="721">
        <f>SUM(K57:K74)</f>
        <v>0</v>
      </c>
      <c r="M75" s="723" t="s">
        <v>18</v>
      </c>
      <c r="N75" s="724"/>
      <c r="O75" s="724"/>
      <c r="P75" s="722">
        <f>SUM(P57:P74)</f>
        <v>0</v>
      </c>
    </row>
    <row r="77" spans="2:16" ht="21">
      <c r="B77" s="716" t="s">
        <v>758</v>
      </c>
    </row>
    <row r="79" spans="2:16" ht="21">
      <c r="B79" s="716" t="s">
        <v>803</v>
      </c>
      <c r="C79" s="717"/>
      <c r="E79" s="717"/>
      <c r="F79" s="717"/>
      <c r="H79" s="716" t="s">
        <v>799</v>
      </c>
      <c r="M79" s="716" t="s">
        <v>800</v>
      </c>
    </row>
    <row r="80" spans="2:16">
      <c r="B80" s="936" t="s">
        <v>663</v>
      </c>
      <c r="C80" s="936"/>
      <c r="D80" s="936"/>
      <c r="E80" s="936"/>
      <c r="F80" s="936"/>
    </row>
    <row r="81" spans="2:16" ht="48">
      <c r="B81" s="803" t="s">
        <v>54</v>
      </c>
      <c r="C81" s="803" t="s">
        <v>664</v>
      </c>
      <c r="D81" s="803" t="s">
        <v>665</v>
      </c>
      <c r="E81" s="803" t="s">
        <v>667</v>
      </c>
      <c r="F81" s="803" t="s">
        <v>666</v>
      </c>
      <c r="H81" s="803" t="s">
        <v>668</v>
      </c>
      <c r="I81" s="803" t="s">
        <v>669</v>
      </c>
      <c r="J81" s="803" t="s">
        <v>670</v>
      </c>
      <c r="K81" s="803" t="s">
        <v>664</v>
      </c>
      <c r="M81" s="803" t="s">
        <v>668</v>
      </c>
      <c r="N81" s="803" t="s">
        <v>669</v>
      </c>
      <c r="O81" s="803" t="s">
        <v>670</v>
      </c>
      <c r="P81" s="803" t="s">
        <v>664</v>
      </c>
    </row>
    <row r="82" spans="2:16" ht="18">
      <c r="B82" s="803"/>
      <c r="C82" s="803" t="s">
        <v>675</v>
      </c>
      <c r="D82" s="803" t="s">
        <v>676</v>
      </c>
      <c r="E82" s="803" t="s">
        <v>677</v>
      </c>
      <c r="F82" s="803" t="s">
        <v>678</v>
      </c>
      <c r="H82" s="803"/>
      <c r="I82" s="803" t="s">
        <v>679</v>
      </c>
      <c r="J82" s="803" t="s">
        <v>680</v>
      </c>
      <c r="K82" s="803" t="s">
        <v>681</v>
      </c>
      <c r="M82" s="803"/>
      <c r="N82" s="803" t="s">
        <v>682</v>
      </c>
      <c r="O82" s="803" t="s">
        <v>683</v>
      </c>
      <c r="P82" s="803" t="s">
        <v>684</v>
      </c>
    </row>
    <row r="83" spans="2:16">
      <c r="B83" s="715">
        <v>42370</v>
      </c>
      <c r="C83" s="806">
        <v>0</v>
      </c>
      <c r="D83" s="816">
        <f>0+C83</f>
        <v>0</v>
      </c>
      <c r="E83" s="806">
        <v>0.74132159519639595</v>
      </c>
      <c r="F83" s="806">
        <f>D83*E83</f>
        <v>0</v>
      </c>
      <c r="H83" s="714" t="s">
        <v>759</v>
      </c>
      <c r="I83" s="818">
        <f>65/1000</f>
        <v>6.5000000000000002E-2</v>
      </c>
      <c r="J83" s="808">
        <v>4</v>
      </c>
      <c r="K83" s="806">
        <f>I83*J83</f>
        <v>0.26</v>
      </c>
      <c r="M83" s="714" t="s">
        <v>759</v>
      </c>
      <c r="N83" s="818">
        <f>65/1000</f>
        <v>6.5000000000000002E-2</v>
      </c>
      <c r="O83" s="808">
        <v>4</v>
      </c>
      <c r="P83" s="714">
        <f>N83*O83</f>
        <v>0.26</v>
      </c>
    </row>
    <row r="84" spans="2:16">
      <c r="B84" s="715">
        <v>42401</v>
      </c>
      <c r="C84" s="806">
        <v>0</v>
      </c>
      <c r="D84" s="816">
        <f t="shared" ref="D84:D94" si="2">D83+C84</f>
        <v>0</v>
      </c>
      <c r="E84" s="806">
        <v>0.74132159519639595</v>
      </c>
      <c r="F84" s="806">
        <f t="shared" ref="F84:F94" si="3">D84*E84</f>
        <v>0</v>
      </c>
      <c r="H84" s="714" t="s">
        <v>760</v>
      </c>
      <c r="I84" s="818">
        <f>97/1000</f>
        <v>9.7000000000000003E-2</v>
      </c>
      <c r="J84" s="808">
        <v>2355</v>
      </c>
      <c r="K84" s="806">
        <f>I84*J84</f>
        <v>228.435</v>
      </c>
      <c r="M84" s="714" t="s">
        <v>760</v>
      </c>
      <c r="N84" s="818">
        <f>97/1000</f>
        <v>9.7000000000000003E-2</v>
      </c>
      <c r="O84" s="808">
        <v>117</v>
      </c>
      <c r="P84" s="714">
        <f t="shared" ref="P84:P98" si="4">N84*O84</f>
        <v>11.349</v>
      </c>
    </row>
    <row r="85" spans="2:16">
      <c r="B85" s="715">
        <v>42430</v>
      </c>
      <c r="C85" s="806">
        <v>0</v>
      </c>
      <c r="D85" s="816">
        <f t="shared" si="2"/>
        <v>0</v>
      </c>
      <c r="E85" s="806">
        <v>0.74132159519639595</v>
      </c>
      <c r="F85" s="806">
        <f t="shared" si="3"/>
        <v>0</v>
      </c>
      <c r="H85" s="714" t="s">
        <v>761</v>
      </c>
      <c r="I85" s="818">
        <f>133/1000</f>
        <v>0.13300000000000001</v>
      </c>
      <c r="J85" s="808">
        <v>700</v>
      </c>
      <c r="K85" s="806">
        <f t="shared" ref="K85:K91" si="5">I85*J85</f>
        <v>93.100000000000009</v>
      </c>
      <c r="M85" s="714" t="s">
        <v>761</v>
      </c>
      <c r="N85" s="818">
        <f>133/1000</f>
        <v>0.13300000000000001</v>
      </c>
      <c r="O85" s="808">
        <v>148</v>
      </c>
      <c r="P85" s="714">
        <f t="shared" si="4"/>
        <v>19.684000000000001</v>
      </c>
    </row>
    <row r="86" spans="2:16">
      <c r="B86" s="715">
        <v>42461</v>
      </c>
      <c r="C86" s="806">
        <v>99.43</v>
      </c>
      <c r="D86" s="816">
        <f t="shared" si="2"/>
        <v>99.43</v>
      </c>
      <c r="E86" s="806">
        <v>0.74132159519639595</v>
      </c>
      <c r="F86" s="806">
        <f t="shared" si="3"/>
        <v>73.709606210377657</v>
      </c>
      <c r="H86" s="714" t="s">
        <v>762</v>
      </c>
      <c r="I86" s="818">
        <f>190/1000</f>
        <v>0.19</v>
      </c>
      <c r="J86" s="808">
        <v>1405</v>
      </c>
      <c r="K86" s="806">
        <f t="shared" si="5"/>
        <v>266.95</v>
      </c>
      <c r="M86" s="714" t="s">
        <v>762</v>
      </c>
      <c r="N86" s="818">
        <f>190/1000</f>
        <v>0.19</v>
      </c>
      <c r="O86" s="808">
        <v>97</v>
      </c>
      <c r="P86" s="714">
        <f t="shared" si="4"/>
        <v>18.43</v>
      </c>
    </row>
    <row r="87" spans="2:16">
      <c r="B87" s="715">
        <v>42491</v>
      </c>
      <c r="C87" s="806">
        <v>107.96</v>
      </c>
      <c r="D87" s="816">
        <f t="shared" si="2"/>
        <v>207.39</v>
      </c>
      <c r="E87" s="806">
        <v>0.74132159519639595</v>
      </c>
      <c r="F87" s="806">
        <f t="shared" si="3"/>
        <v>153.74268562778056</v>
      </c>
      <c r="H87" s="714" t="s">
        <v>763</v>
      </c>
      <c r="I87" s="818">
        <f>250/1000</f>
        <v>0.25</v>
      </c>
      <c r="J87" s="808">
        <v>10</v>
      </c>
      <c r="K87" s="806">
        <f t="shared" si="5"/>
        <v>2.5</v>
      </c>
      <c r="M87" s="714" t="s">
        <v>763</v>
      </c>
      <c r="N87" s="818">
        <f>250/1000</f>
        <v>0.25</v>
      </c>
      <c r="O87" s="808">
        <v>0</v>
      </c>
      <c r="P87" s="714">
        <f t="shared" si="4"/>
        <v>0</v>
      </c>
    </row>
    <row r="88" spans="2:16">
      <c r="B88" s="715">
        <v>42522</v>
      </c>
      <c r="C88" s="806">
        <v>0</v>
      </c>
      <c r="D88" s="816">
        <f t="shared" si="2"/>
        <v>207.39</v>
      </c>
      <c r="E88" s="806">
        <v>0.74132159519639595</v>
      </c>
      <c r="F88" s="806">
        <f t="shared" si="3"/>
        <v>153.74268562778056</v>
      </c>
      <c r="H88" s="714" t="s">
        <v>764</v>
      </c>
      <c r="I88" s="818">
        <f>315/1000</f>
        <v>0.315</v>
      </c>
      <c r="J88" s="808">
        <v>433</v>
      </c>
      <c r="K88" s="806">
        <f t="shared" si="5"/>
        <v>136.39500000000001</v>
      </c>
      <c r="M88" s="714" t="s">
        <v>764</v>
      </c>
      <c r="N88" s="818">
        <f>315/1000</f>
        <v>0.315</v>
      </c>
      <c r="O88" s="808">
        <v>182</v>
      </c>
      <c r="P88" s="714">
        <f t="shared" si="4"/>
        <v>57.33</v>
      </c>
    </row>
    <row r="89" spans="2:16">
      <c r="B89" s="715">
        <v>42552</v>
      </c>
      <c r="C89" s="806">
        <v>93.89</v>
      </c>
      <c r="D89" s="816">
        <f t="shared" si="2"/>
        <v>301.27999999999997</v>
      </c>
      <c r="E89" s="806">
        <v>0.74132159519639595</v>
      </c>
      <c r="F89" s="806">
        <f t="shared" si="3"/>
        <v>223.34537020077016</v>
      </c>
      <c r="H89" s="714" t="s">
        <v>765</v>
      </c>
      <c r="I89" s="818">
        <f>480/1000</f>
        <v>0.48</v>
      </c>
      <c r="J89" s="808">
        <v>5</v>
      </c>
      <c r="K89" s="806">
        <f t="shared" si="5"/>
        <v>2.4</v>
      </c>
      <c r="M89" s="714" t="s">
        <v>765</v>
      </c>
      <c r="N89" s="818">
        <f>480/1000</f>
        <v>0.48</v>
      </c>
      <c r="O89" s="808">
        <v>0</v>
      </c>
      <c r="P89" s="714">
        <f t="shared" si="4"/>
        <v>0</v>
      </c>
    </row>
    <row r="90" spans="2:16">
      <c r="B90" s="715">
        <v>42583</v>
      </c>
      <c r="C90" s="806">
        <v>0</v>
      </c>
      <c r="D90" s="816">
        <f t="shared" si="2"/>
        <v>301.27999999999997</v>
      </c>
      <c r="E90" s="806">
        <v>0.74132159519639595</v>
      </c>
      <c r="F90" s="806">
        <f t="shared" si="3"/>
        <v>223.34537020077016</v>
      </c>
      <c r="H90" s="714" t="s">
        <v>767</v>
      </c>
      <c r="I90" s="818">
        <f>93.54/1000</f>
        <v>9.3540000000000012E-2</v>
      </c>
      <c r="J90" s="808">
        <v>9</v>
      </c>
      <c r="K90" s="806">
        <f t="shared" si="5"/>
        <v>0.84186000000000005</v>
      </c>
      <c r="M90" s="714" t="s">
        <v>768</v>
      </c>
      <c r="N90" s="818">
        <f>40/1000</f>
        <v>0.04</v>
      </c>
      <c r="O90" s="808">
        <v>4</v>
      </c>
      <c r="P90" s="714">
        <f t="shared" si="4"/>
        <v>0.16</v>
      </c>
    </row>
    <row r="91" spans="2:16">
      <c r="B91" s="715">
        <v>42614</v>
      </c>
      <c r="C91" s="806">
        <v>4</v>
      </c>
      <c r="D91" s="816">
        <f t="shared" si="2"/>
        <v>305.27999999999997</v>
      </c>
      <c r="E91" s="806">
        <v>0.74132159519639595</v>
      </c>
      <c r="F91" s="806">
        <f t="shared" si="3"/>
        <v>226.31065658155575</v>
      </c>
      <c r="H91" s="714" t="s">
        <v>766</v>
      </c>
      <c r="I91" s="818">
        <f>107/1000</f>
        <v>0.107</v>
      </c>
      <c r="J91" s="808">
        <v>15</v>
      </c>
      <c r="K91" s="806">
        <f t="shared" si="5"/>
        <v>1.605</v>
      </c>
      <c r="M91" s="714" t="s">
        <v>769</v>
      </c>
      <c r="N91" s="818">
        <f>49/1000</f>
        <v>4.9000000000000002E-2</v>
      </c>
      <c r="O91" s="808">
        <v>2238</v>
      </c>
      <c r="P91" s="714">
        <f t="shared" si="4"/>
        <v>109.66200000000001</v>
      </c>
    </row>
    <row r="92" spans="2:16">
      <c r="B92" s="715">
        <v>42644</v>
      </c>
      <c r="C92" s="806">
        <v>8.24</v>
      </c>
      <c r="D92" s="816">
        <f t="shared" si="2"/>
        <v>313.52</v>
      </c>
      <c r="E92" s="806">
        <v>0.74132159519639595</v>
      </c>
      <c r="F92" s="806">
        <f t="shared" si="3"/>
        <v>232.41914652597404</v>
      </c>
      <c r="H92" s="723" t="s">
        <v>18</v>
      </c>
      <c r="I92" s="724"/>
      <c r="J92" s="724"/>
      <c r="K92" s="721">
        <f>SUM(K83:K91)</f>
        <v>732.48685999999998</v>
      </c>
      <c r="M92" s="714" t="s">
        <v>770</v>
      </c>
      <c r="N92" s="818">
        <f>60/1000</f>
        <v>0.06</v>
      </c>
      <c r="O92" s="808">
        <v>7</v>
      </c>
      <c r="P92" s="714">
        <f t="shared" si="4"/>
        <v>0.42</v>
      </c>
    </row>
    <row r="93" spans="2:16">
      <c r="B93" s="715">
        <v>42675</v>
      </c>
      <c r="C93" s="806">
        <v>2</v>
      </c>
      <c r="D93" s="816">
        <f t="shared" si="2"/>
        <v>315.52</v>
      </c>
      <c r="E93" s="806">
        <v>0.74132159519639595</v>
      </c>
      <c r="F93" s="806">
        <f t="shared" si="3"/>
        <v>233.90178971636684</v>
      </c>
      <c r="M93" s="714" t="s">
        <v>771</v>
      </c>
      <c r="N93" s="818">
        <f>72/1000</f>
        <v>7.1999999999999995E-2</v>
      </c>
      <c r="O93" s="808">
        <v>549</v>
      </c>
      <c r="P93" s="714">
        <f t="shared" si="4"/>
        <v>39.527999999999999</v>
      </c>
    </row>
    <row r="94" spans="2:16" ht="15" customHeight="1">
      <c r="B94" s="715">
        <v>42705</v>
      </c>
      <c r="C94" s="806">
        <v>0.38</v>
      </c>
      <c r="D94" s="816">
        <f t="shared" si="2"/>
        <v>315.89999999999998</v>
      </c>
      <c r="E94" s="806">
        <v>0.74132159519639595</v>
      </c>
      <c r="F94" s="806">
        <f t="shared" si="3"/>
        <v>234.18349192254146</v>
      </c>
      <c r="H94" s="716"/>
      <c r="M94" s="714" t="s">
        <v>772</v>
      </c>
      <c r="N94" s="818">
        <f>95/1000</f>
        <v>9.5000000000000001E-2</v>
      </c>
      <c r="O94" s="808">
        <v>1297</v>
      </c>
      <c r="P94" s="714">
        <f t="shared" si="4"/>
        <v>123.215</v>
      </c>
    </row>
    <row r="95" spans="2:16" ht="15" customHeight="1">
      <c r="B95" s="723" t="s">
        <v>18</v>
      </c>
      <c r="C95" s="817">
        <f>SUM(C83:C94)</f>
        <v>315.89999999999998</v>
      </c>
      <c r="D95" s="817"/>
      <c r="E95" s="815"/>
      <c r="F95" s="809">
        <f>SUM(F84:F94)</f>
        <v>1754.7008026139174</v>
      </c>
      <c r="H95" s="833"/>
      <c r="I95" s="833"/>
      <c r="J95" s="833"/>
      <c r="M95" s="714" t="s">
        <v>767</v>
      </c>
      <c r="N95" s="818">
        <f>94/1000</f>
        <v>9.4E-2</v>
      </c>
      <c r="O95" s="808">
        <v>9</v>
      </c>
      <c r="P95" s="714">
        <f t="shared" si="4"/>
        <v>0.84599999999999997</v>
      </c>
    </row>
    <row r="96" spans="2:16">
      <c r="B96" s="715" t="s">
        <v>750</v>
      </c>
      <c r="C96" s="806"/>
      <c r="D96" s="806"/>
      <c r="E96" s="806"/>
      <c r="F96" s="806">
        <f>E94*F94*12</f>
        <v>2083.2633576081689</v>
      </c>
      <c r="H96" s="833"/>
      <c r="I96" s="833"/>
      <c r="J96" s="833"/>
      <c r="M96" s="714" t="s">
        <v>766</v>
      </c>
      <c r="N96" s="818">
        <f>107/1000</f>
        <v>0.107</v>
      </c>
      <c r="O96" s="808">
        <v>15</v>
      </c>
      <c r="P96" s="714">
        <f t="shared" si="4"/>
        <v>1.605</v>
      </c>
    </row>
    <row r="97" spans="2:20">
      <c r="B97" s="715" t="s">
        <v>751</v>
      </c>
      <c r="C97" s="806"/>
      <c r="D97" s="806"/>
      <c r="E97" s="806"/>
      <c r="F97" s="806">
        <f t="shared" ref="F97:F99" si="6">F96</f>
        <v>2083.2633576081689</v>
      </c>
      <c r="M97" s="714" t="s">
        <v>773</v>
      </c>
      <c r="N97" s="818">
        <f>133/1000</f>
        <v>0.13300000000000001</v>
      </c>
      <c r="O97" s="808">
        <v>249</v>
      </c>
      <c r="P97" s="714">
        <f t="shared" si="4"/>
        <v>33.117000000000004</v>
      </c>
    </row>
    <row r="98" spans="2:20">
      <c r="B98" s="715" t="s">
        <v>752</v>
      </c>
      <c r="C98" s="806"/>
      <c r="D98" s="806"/>
      <c r="E98" s="806"/>
      <c r="F98" s="806">
        <f t="shared" si="6"/>
        <v>2083.2633576081689</v>
      </c>
      <c r="M98" s="714" t="s">
        <v>774</v>
      </c>
      <c r="N98" s="818">
        <v>0.17299999999999999</v>
      </c>
      <c r="O98" s="808">
        <v>4</v>
      </c>
      <c r="P98" s="714">
        <f t="shared" si="4"/>
        <v>0.69199999999999995</v>
      </c>
    </row>
    <row r="99" spans="2:20">
      <c r="B99" s="844" t="s">
        <v>753</v>
      </c>
      <c r="C99" s="845"/>
      <c r="D99" s="845"/>
      <c r="E99" s="845"/>
      <c r="F99" s="845">
        <f t="shared" si="6"/>
        <v>2083.2633576081689</v>
      </c>
      <c r="M99" s="723" t="s">
        <v>18</v>
      </c>
      <c r="N99" s="724"/>
      <c r="O99" s="724"/>
      <c r="P99" s="722">
        <f>SUM(P83:P98)</f>
        <v>416.29800000000006</v>
      </c>
      <c r="T99" s="819"/>
    </row>
    <row r="100" spans="2:20">
      <c r="B100" s="846" t="s">
        <v>807</v>
      </c>
      <c r="C100" s="846"/>
      <c r="D100" s="847"/>
      <c r="E100" s="846"/>
      <c r="F100" s="846"/>
      <c r="G100" s="848"/>
      <c r="H100" s="848"/>
    </row>
    <row r="101" spans="2:20" ht="21">
      <c r="B101" s="716"/>
      <c r="D101" s="832"/>
    </row>
    <row r="102" spans="2:20" ht="21">
      <c r="B102" s="716" t="s">
        <v>757</v>
      </c>
    </row>
    <row r="104" spans="2:20" ht="21">
      <c r="B104" s="716" t="s">
        <v>802</v>
      </c>
      <c r="C104" s="717"/>
      <c r="E104" s="717"/>
      <c r="F104" s="717"/>
      <c r="J104" s="716" t="s">
        <v>812</v>
      </c>
    </row>
    <row r="105" spans="2:20">
      <c r="B105" s="933" t="s">
        <v>663</v>
      </c>
      <c r="C105" s="934"/>
      <c r="D105" s="934"/>
      <c r="E105" s="934"/>
      <c r="F105" s="934"/>
      <c r="G105" s="935"/>
      <c r="J105" s="12" t="s">
        <v>671</v>
      </c>
      <c r="O105" s="12" t="s">
        <v>672</v>
      </c>
    </row>
    <row r="106" spans="2:20" ht="48">
      <c r="B106" s="803" t="s">
        <v>54</v>
      </c>
      <c r="C106" s="803" t="s">
        <v>664</v>
      </c>
      <c r="D106" s="803" t="s">
        <v>665</v>
      </c>
      <c r="E106" s="849" t="s">
        <v>811</v>
      </c>
      <c r="F106" s="803" t="s">
        <v>667</v>
      </c>
      <c r="G106" s="803" t="s">
        <v>666</v>
      </c>
      <c r="J106" s="803" t="s">
        <v>668</v>
      </c>
      <c r="K106" s="803" t="s">
        <v>669</v>
      </c>
      <c r="L106" s="803" t="s">
        <v>670</v>
      </c>
      <c r="M106" s="803" t="s">
        <v>664</v>
      </c>
      <c r="O106" s="803" t="s">
        <v>668</v>
      </c>
      <c r="P106" s="803" t="s">
        <v>669</v>
      </c>
      <c r="Q106" s="803" t="s">
        <v>670</v>
      </c>
      <c r="R106" s="803" t="s">
        <v>664</v>
      </c>
    </row>
    <row r="107" spans="2:20" ht="18">
      <c r="B107" s="803"/>
      <c r="C107" s="803"/>
      <c r="D107" s="803" t="s">
        <v>675</v>
      </c>
      <c r="E107" s="849" t="s">
        <v>676</v>
      </c>
      <c r="F107" s="803" t="s">
        <v>677</v>
      </c>
      <c r="G107" s="803" t="s">
        <v>678</v>
      </c>
      <c r="J107" s="803"/>
      <c r="K107" s="803" t="s">
        <v>679</v>
      </c>
      <c r="L107" s="803" t="s">
        <v>680</v>
      </c>
      <c r="M107" s="803" t="s">
        <v>681</v>
      </c>
      <c r="O107" s="803"/>
      <c r="P107" s="803" t="s">
        <v>682</v>
      </c>
      <c r="Q107" s="803" t="s">
        <v>683</v>
      </c>
      <c r="R107" s="803" t="s">
        <v>684</v>
      </c>
    </row>
    <row r="108" spans="2:20">
      <c r="B108" s="715">
        <v>42370</v>
      </c>
      <c r="C108" s="806">
        <v>0</v>
      </c>
      <c r="D108" s="816">
        <f>0+C108</f>
        <v>0</v>
      </c>
      <c r="E108" s="816">
        <f>0+D108</f>
        <v>0</v>
      </c>
      <c r="F108" s="806">
        <v>0.99881235154394299</v>
      </c>
      <c r="G108" s="806">
        <f>D108*F108</f>
        <v>0</v>
      </c>
      <c r="J108" s="714" t="s">
        <v>755</v>
      </c>
      <c r="K108" s="818">
        <v>8.5999999999999993E-2</v>
      </c>
      <c r="L108" s="808">
        <v>1</v>
      </c>
      <c r="M108" s="806">
        <f>K108*L108</f>
        <v>8.5999999999999993E-2</v>
      </c>
      <c r="O108" s="714" t="s">
        <v>756</v>
      </c>
      <c r="P108" s="818">
        <v>4.1000000000000002E-2</v>
      </c>
      <c r="Q108" s="808">
        <v>1</v>
      </c>
      <c r="R108" s="714">
        <f>P108*Q108</f>
        <v>4.1000000000000002E-2</v>
      </c>
    </row>
    <row r="109" spans="2:20">
      <c r="B109" s="715">
        <v>42401</v>
      </c>
      <c r="C109" s="806">
        <v>0</v>
      </c>
      <c r="D109" s="816">
        <f>D108+C109</f>
        <v>0</v>
      </c>
      <c r="E109" s="816">
        <f>E108+D109</f>
        <v>0</v>
      </c>
      <c r="F109" s="806">
        <v>0.99881235154394299</v>
      </c>
      <c r="G109" s="806">
        <f>D109*F109</f>
        <v>0</v>
      </c>
      <c r="J109" s="714" t="s">
        <v>755</v>
      </c>
      <c r="K109" s="818">
        <v>0.112</v>
      </c>
      <c r="L109" s="808">
        <v>3198</v>
      </c>
      <c r="M109" s="806">
        <f t="shared" ref="M109:M113" si="7">K109*L109</f>
        <v>358.17599999999999</v>
      </c>
      <c r="O109" s="714" t="s">
        <v>756</v>
      </c>
      <c r="P109" s="818">
        <v>4.1000000000000002E-2</v>
      </c>
      <c r="Q109" s="808">
        <v>3198</v>
      </c>
      <c r="R109" s="714">
        <f t="shared" ref="R109:R113" si="8">P109*Q109</f>
        <v>131.11799999999999</v>
      </c>
    </row>
    <row r="110" spans="2:20">
      <c r="B110" s="715">
        <v>42430</v>
      </c>
      <c r="C110" s="806">
        <v>0</v>
      </c>
      <c r="D110" s="816">
        <f>D109+C110</f>
        <v>0</v>
      </c>
      <c r="E110" s="816">
        <f>E109+D110</f>
        <v>0</v>
      </c>
      <c r="F110" s="806">
        <v>0.99881235154394299</v>
      </c>
      <c r="G110" s="806">
        <f>D110*F110</f>
        <v>0</v>
      </c>
      <c r="J110" s="714" t="s">
        <v>755</v>
      </c>
      <c r="K110" s="818">
        <v>0.152</v>
      </c>
      <c r="L110" s="808">
        <v>1840</v>
      </c>
      <c r="M110" s="806">
        <f t="shared" si="7"/>
        <v>279.68</v>
      </c>
      <c r="O110" s="714" t="s">
        <v>756</v>
      </c>
      <c r="P110" s="818">
        <v>5.2999999999999999E-2</v>
      </c>
      <c r="Q110" s="808">
        <v>1840</v>
      </c>
      <c r="R110" s="714">
        <f t="shared" si="8"/>
        <v>97.52</v>
      </c>
    </row>
    <row r="111" spans="2:20">
      <c r="B111" s="715">
        <v>42461</v>
      </c>
      <c r="C111" s="806">
        <v>0</v>
      </c>
      <c r="D111" s="816">
        <f t="shared" ref="D111:E111" si="9">D110+C111</f>
        <v>0</v>
      </c>
      <c r="E111" s="816">
        <f t="shared" si="9"/>
        <v>0</v>
      </c>
      <c r="F111" s="806">
        <v>0.99881235154394299</v>
      </c>
      <c r="G111" s="806">
        <f>D111*F111</f>
        <v>0</v>
      </c>
      <c r="J111" s="714" t="s">
        <v>755</v>
      </c>
      <c r="K111" s="818">
        <v>0.215</v>
      </c>
      <c r="L111" s="808">
        <v>5</v>
      </c>
      <c r="M111" s="806">
        <f t="shared" si="7"/>
        <v>1.075</v>
      </c>
      <c r="O111" s="714" t="s">
        <v>756</v>
      </c>
      <c r="P111" s="818">
        <v>6.7000000000000004E-2</v>
      </c>
      <c r="Q111" s="808">
        <v>5</v>
      </c>
      <c r="R111" s="714">
        <f t="shared" si="8"/>
        <v>0.33500000000000002</v>
      </c>
    </row>
    <row r="112" spans="2:20">
      <c r="B112" s="715">
        <v>42491</v>
      </c>
      <c r="C112" s="806"/>
      <c r="D112" s="816"/>
      <c r="E112" s="816">
        <f t="shared" ref="E112:E118" si="10">E111+D112</f>
        <v>0</v>
      </c>
      <c r="F112" s="806">
        <v>0.99881235154394299</v>
      </c>
      <c r="G112" s="806">
        <f>D112*F112</f>
        <v>0</v>
      </c>
      <c r="J112" s="714" t="s">
        <v>755</v>
      </c>
      <c r="K112" s="818">
        <v>0.28599999999999998</v>
      </c>
      <c r="L112" s="808">
        <v>943</v>
      </c>
      <c r="M112" s="806">
        <f t="shared" si="7"/>
        <v>269.69799999999998</v>
      </c>
      <c r="O112" s="714" t="s">
        <v>756</v>
      </c>
      <c r="P112" s="818">
        <v>6.7000000000000004E-2</v>
      </c>
      <c r="Q112" s="808">
        <v>943</v>
      </c>
      <c r="R112" s="714">
        <f t="shared" si="8"/>
        <v>63.181000000000004</v>
      </c>
    </row>
    <row r="113" spans="2:20">
      <c r="B113" s="715">
        <v>42522</v>
      </c>
      <c r="C113" s="807">
        <v>1631.23</v>
      </c>
      <c r="D113" s="820"/>
      <c r="E113" s="820">
        <f t="shared" si="10"/>
        <v>0</v>
      </c>
      <c r="F113" s="806">
        <v>0.99881235154394299</v>
      </c>
      <c r="G113" s="806">
        <f t="shared" ref="G113:G119" si="11">E113*F113</f>
        <v>0</v>
      </c>
      <c r="J113" s="714" t="s">
        <v>755</v>
      </c>
      <c r="K113" s="818">
        <v>0.38900000000000001</v>
      </c>
      <c r="L113" s="808">
        <v>35</v>
      </c>
      <c r="M113" s="806">
        <f t="shared" si="7"/>
        <v>13.615</v>
      </c>
      <c r="O113" s="714" t="s">
        <v>756</v>
      </c>
      <c r="P113" s="818">
        <v>0.108</v>
      </c>
      <c r="Q113" s="808">
        <v>35</v>
      </c>
      <c r="R113" s="714">
        <f t="shared" si="8"/>
        <v>3.78</v>
      </c>
    </row>
    <row r="114" spans="2:20">
      <c r="B114" s="715">
        <v>42552</v>
      </c>
      <c r="C114" s="807">
        <v>1631.23</v>
      </c>
      <c r="D114" s="820">
        <f t="shared" ref="D114:D119" si="12">C113-C114</f>
        <v>0</v>
      </c>
      <c r="E114" s="820">
        <f t="shared" si="10"/>
        <v>0</v>
      </c>
      <c r="F114" s="806">
        <v>0.99881235154394299</v>
      </c>
      <c r="G114" s="806">
        <f t="shared" si="11"/>
        <v>0</v>
      </c>
      <c r="J114" s="723" t="s">
        <v>18</v>
      </c>
      <c r="K114" s="724"/>
      <c r="L114" s="724"/>
      <c r="M114" s="721">
        <f>SUM(M108:M113)</f>
        <v>922.33</v>
      </c>
      <c r="O114" s="723" t="s">
        <v>18</v>
      </c>
      <c r="P114" s="724"/>
      <c r="Q114" s="724"/>
      <c r="R114" s="722">
        <f>SUM(R108:R113)</f>
        <v>295.97499999999997</v>
      </c>
      <c r="S114" s="819"/>
      <c r="T114" s="819"/>
    </row>
    <row r="115" spans="2:20">
      <c r="B115" s="715">
        <v>42583</v>
      </c>
      <c r="C115" s="807">
        <v>1581.2</v>
      </c>
      <c r="D115" s="820">
        <f t="shared" si="12"/>
        <v>50.029999999999973</v>
      </c>
      <c r="E115" s="820">
        <f t="shared" si="10"/>
        <v>50.029999999999973</v>
      </c>
      <c r="F115" s="806">
        <v>0.99881235154394299</v>
      </c>
      <c r="G115" s="806">
        <f t="shared" si="11"/>
        <v>49.97058194774344</v>
      </c>
    </row>
    <row r="116" spans="2:20">
      <c r="B116" s="715">
        <v>42614</v>
      </c>
      <c r="C116" s="807">
        <v>1471.2</v>
      </c>
      <c r="D116" s="820">
        <f t="shared" si="12"/>
        <v>110</v>
      </c>
      <c r="E116" s="820">
        <f t="shared" si="10"/>
        <v>160.02999999999997</v>
      </c>
      <c r="F116" s="806">
        <v>0.99881235154394299</v>
      </c>
      <c r="G116" s="806">
        <f t="shared" si="11"/>
        <v>159.83994061757716</v>
      </c>
    </row>
    <row r="117" spans="2:20">
      <c r="B117" s="715">
        <v>42644</v>
      </c>
      <c r="C117" s="807">
        <v>1305.2</v>
      </c>
      <c r="D117" s="820">
        <f t="shared" si="12"/>
        <v>166</v>
      </c>
      <c r="E117" s="820">
        <f t="shared" si="10"/>
        <v>326.02999999999997</v>
      </c>
      <c r="F117" s="806">
        <v>0.99881235154394299</v>
      </c>
      <c r="G117" s="806">
        <f t="shared" si="11"/>
        <v>325.64279097387168</v>
      </c>
    </row>
    <row r="118" spans="2:20">
      <c r="B118" s="715">
        <v>42675</v>
      </c>
      <c r="C118" s="807">
        <v>1148.2</v>
      </c>
      <c r="D118" s="820">
        <f t="shared" si="12"/>
        <v>157</v>
      </c>
      <c r="E118" s="820">
        <f t="shared" si="10"/>
        <v>483.03</v>
      </c>
      <c r="F118" s="806">
        <v>0.99881235154394299</v>
      </c>
      <c r="G118" s="806">
        <f t="shared" si="11"/>
        <v>482.45633016627073</v>
      </c>
    </row>
    <row r="119" spans="2:20">
      <c r="B119" s="715">
        <v>42705</v>
      </c>
      <c r="C119" s="807">
        <v>1005.23</v>
      </c>
      <c r="D119" s="820">
        <f t="shared" si="12"/>
        <v>142.97000000000003</v>
      </c>
      <c r="E119" s="820">
        <f>E118+D119</f>
        <v>626</v>
      </c>
      <c r="F119" s="806">
        <v>0.99881235154394299</v>
      </c>
      <c r="G119" s="806">
        <f t="shared" si="11"/>
        <v>625.25653206650827</v>
      </c>
    </row>
    <row r="120" spans="2:20">
      <c r="B120" s="723" t="s">
        <v>18</v>
      </c>
      <c r="C120" s="817"/>
      <c r="D120" s="817"/>
      <c r="E120" s="817"/>
      <c r="F120" s="815"/>
      <c r="G120" s="809">
        <f>SUM(G109:G119)</f>
        <v>1643.1661757719712</v>
      </c>
    </row>
    <row r="121" spans="2:20">
      <c r="B121" s="715" t="s">
        <v>750</v>
      </c>
      <c r="C121" s="806"/>
      <c r="D121" s="806"/>
      <c r="E121" s="806"/>
      <c r="F121" s="806"/>
      <c r="G121" s="806">
        <f>G119*12</f>
        <v>7503.0783847980993</v>
      </c>
    </row>
    <row r="122" spans="2:20">
      <c r="B122" s="715" t="s">
        <v>751</v>
      </c>
      <c r="C122" s="806"/>
      <c r="D122" s="806"/>
      <c r="E122" s="806"/>
      <c r="F122" s="806"/>
      <c r="G122" s="806">
        <f t="shared" ref="G122:G124" si="13">G121</f>
        <v>7503.0783847980993</v>
      </c>
    </row>
    <row r="123" spans="2:20">
      <c r="B123" s="715" t="s">
        <v>752</v>
      </c>
      <c r="C123" s="806"/>
      <c r="D123" s="806"/>
      <c r="E123" s="806"/>
      <c r="F123" s="806"/>
      <c r="G123" s="806">
        <f t="shared" si="13"/>
        <v>7503.0783847980993</v>
      </c>
    </row>
    <row r="124" spans="2:20">
      <c r="B124" s="715" t="s">
        <v>753</v>
      </c>
      <c r="C124" s="806"/>
      <c r="D124" s="806"/>
      <c r="E124" s="806"/>
      <c r="F124" s="806"/>
      <c r="G124" s="806">
        <f t="shared" si="13"/>
        <v>7503.0783847980993</v>
      </c>
    </row>
    <row r="127" spans="2:20" ht="21">
      <c r="B127" s="716"/>
    </row>
    <row r="130" spans="2:20" ht="15" customHeight="1"/>
    <row r="131" spans="2:20" ht="15" customHeight="1">
      <c r="B131" s="716" t="s">
        <v>801</v>
      </c>
      <c r="C131" s="717"/>
      <c r="E131" s="717"/>
      <c r="F131" s="717"/>
      <c r="J131" s="716" t="s">
        <v>813</v>
      </c>
    </row>
    <row r="132" spans="2:20">
      <c r="B132" s="933" t="s">
        <v>663</v>
      </c>
      <c r="C132" s="934"/>
      <c r="D132" s="934"/>
      <c r="E132" s="934"/>
      <c r="F132" s="934"/>
      <c r="G132" s="935"/>
      <c r="J132" s="12" t="s">
        <v>671</v>
      </c>
      <c r="O132" s="12" t="s">
        <v>672</v>
      </c>
    </row>
    <row r="133" spans="2:20" ht="48">
      <c r="B133" s="803" t="s">
        <v>54</v>
      </c>
      <c r="C133" s="803" t="s">
        <v>664</v>
      </c>
      <c r="D133" s="803" t="s">
        <v>665</v>
      </c>
      <c r="E133" s="849" t="s">
        <v>811</v>
      </c>
      <c r="F133" s="803" t="s">
        <v>667</v>
      </c>
      <c r="G133" s="803" t="s">
        <v>666</v>
      </c>
      <c r="J133" s="803" t="s">
        <v>668</v>
      </c>
      <c r="K133" s="803" t="s">
        <v>669</v>
      </c>
      <c r="L133" s="803" t="s">
        <v>670</v>
      </c>
      <c r="M133" s="803" t="s">
        <v>664</v>
      </c>
      <c r="O133" s="803" t="s">
        <v>668</v>
      </c>
      <c r="P133" s="803" t="s">
        <v>669</v>
      </c>
      <c r="Q133" s="803" t="s">
        <v>670</v>
      </c>
      <c r="R133" s="803" t="s">
        <v>664</v>
      </c>
    </row>
    <row r="134" spans="2:20" ht="18">
      <c r="B134" s="803"/>
      <c r="C134" s="803"/>
      <c r="D134" s="803" t="s">
        <v>675</v>
      </c>
      <c r="E134" s="849" t="s">
        <v>676</v>
      </c>
      <c r="F134" s="803" t="s">
        <v>677</v>
      </c>
      <c r="G134" s="803" t="s">
        <v>678</v>
      </c>
      <c r="J134" s="803"/>
      <c r="K134" s="803" t="s">
        <v>679</v>
      </c>
      <c r="L134" s="803" t="s">
        <v>680</v>
      </c>
      <c r="M134" s="803" t="s">
        <v>681</v>
      </c>
      <c r="O134" s="803"/>
      <c r="P134" s="803" t="s">
        <v>682</v>
      </c>
      <c r="Q134" s="803" t="s">
        <v>683</v>
      </c>
      <c r="R134" s="803" t="s">
        <v>684</v>
      </c>
    </row>
    <row r="135" spans="2:20">
      <c r="B135" s="715">
        <v>42736</v>
      </c>
      <c r="C135" s="806">
        <v>912.23</v>
      </c>
      <c r="D135" s="816">
        <f>C119-C135</f>
        <v>93</v>
      </c>
      <c r="E135" s="816">
        <f>D135</f>
        <v>93</v>
      </c>
      <c r="F135" s="806">
        <v>1.03938731</v>
      </c>
      <c r="G135" s="806">
        <f>E135*F135</f>
        <v>96.663019829999996</v>
      </c>
      <c r="J135" s="714" t="s">
        <v>755</v>
      </c>
      <c r="K135" s="818">
        <v>8.5999999999999993E-2</v>
      </c>
      <c r="L135" s="808">
        <v>995</v>
      </c>
      <c r="M135" s="806">
        <f>K135*L135</f>
        <v>85.57</v>
      </c>
      <c r="O135" s="714" t="s">
        <v>756</v>
      </c>
      <c r="P135" s="818">
        <v>4.1000000000000002E-2</v>
      </c>
      <c r="Q135" s="808">
        <v>995</v>
      </c>
      <c r="R135" s="714">
        <f>P135*Q135</f>
        <v>40.795000000000002</v>
      </c>
    </row>
    <row r="136" spans="2:20">
      <c r="B136" s="715">
        <v>42767</v>
      </c>
      <c r="C136" s="806">
        <v>858.23</v>
      </c>
      <c r="D136" s="816">
        <f>C135-C136</f>
        <v>54</v>
      </c>
      <c r="E136" s="816">
        <f>E135+D136</f>
        <v>147</v>
      </c>
      <c r="F136" s="806">
        <v>1.03938731</v>
      </c>
      <c r="G136" s="806">
        <f t="shared" ref="G136:G146" si="14">E136*F136</f>
        <v>152.78993456999999</v>
      </c>
      <c r="J136" s="714" t="s">
        <v>755</v>
      </c>
      <c r="K136" s="818">
        <v>0.112</v>
      </c>
      <c r="L136" s="808">
        <v>1202</v>
      </c>
      <c r="M136" s="806">
        <f t="shared" ref="M136:M140" si="15">K136*L136</f>
        <v>134.624</v>
      </c>
      <c r="O136" s="714" t="s">
        <v>756</v>
      </c>
      <c r="P136" s="818">
        <v>4.1000000000000002E-2</v>
      </c>
      <c r="Q136" s="808">
        <v>1202</v>
      </c>
      <c r="R136" s="714">
        <f t="shared" ref="R136:R140" si="16">P136*Q136</f>
        <v>49.282000000000004</v>
      </c>
    </row>
    <row r="137" spans="2:20">
      <c r="B137" s="715">
        <v>42795</v>
      </c>
      <c r="C137" s="806">
        <v>782.23</v>
      </c>
      <c r="D137" s="816">
        <f t="shared" ref="D137:D140" si="17">C136-C137</f>
        <v>76</v>
      </c>
      <c r="E137" s="816">
        <f t="shared" ref="E137:E146" si="18">E136+D137</f>
        <v>223</v>
      </c>
      <c r="F137" s="806">
        <v>1.03938731</v>
      </c>
      <c r="G137" s="806">
        <f t="shared" si="14"/>
        <v>231.78337012999998</v>
      </c>
      <c r="J137" s="714" t="s">
        <v>755</v>
      </c>
      <c r="K137" s="818">
        <v>0.152</v>
      </c>
      <c r="L137" s="808">
        <v>495</v>
      </c>
      <c r="M137" s="806">
        <f t="shared" si="15"/>
        <v>75.239999999999995</v>
      </c>
      <c r="O137" s="714" t="s">
        <v>756</v>
      </c>
      <c r="P137" s="818">
        <v>5.2999999999999999E-2</v>
      </c>
      <c r="Q137" s="808">
        <v>495</v>
      </c>
      <c r="R137" s="714">
        <f t="shared" si="16"/>
        <v>26.234999999999999</v>
      </c>
    </row>
    <row r="138" spans="2:20">
      <c r="B138" s="715">
        <v>42826</v>
      </c>
      <c r="C138" s="806">
        <v>745.2</v>
      </c>
      <c r="D138" s="816">
        <f t="shared" si="17"/>
        <v>37.029999999999973</v>
      </c>
      <c r="E138" s="816">
        <f t="shared" si="18"/>
        <v>260.02999999999997</v>
      </c>
      <c r="F138" s="806">
        <v>1.03938731</v>
      </c>
      <c r="G138" s="806">
        <f t="shared" si="14"/>
        <v>270.27188221929998</v>
      </c>
      <c r="J138" s="714" t="s">
        <v>755</v>
      </c>
      <c r="K138" s="818">
        <v>0.215</v>
      </c>
      <c r="L138" s="808">
        <v>0</v>
      </c>
      <c r="M138" s="806">
        <f t="shared" si="15"/>
        <v>0</v>
      </c>
      <c r="O138" s="714" t="s">
        <v>756</v>
      </c>
      <c r="P138" s="818">
        <v>6.7000000000000004E-2</v>
      </c>
      <c r="Q138" s="808">
        <v>0</v>
      </c>
      <c r="R138" s="714">
        <f t="shared" si="16"/>
        <v>0</v>
      </c>
    </row>
    <row r="139" spans="2:20">
      <c r="B139" s="715">
        <v>42856</v>
      </c>
      <c r="C139" s="806">
        <v>745.2</v>
      </c>
      <c r="D139" s="816">
        <f t="shared" si="17"/>
        <v>0</v>
      </c>
      <c r="E139" s="816">
        <f t="shared" si="18"/>
        <v>260.02999999999997</v>
      </c>
      <c r="F139" s="806">
        <v>1.03938731</v>
      </c>
      <c r="G139" s="806">
        <f t="shared" si="14"/>
        <v>270.27188221929998</v>
      </c>
      <c r="J139" s="714" t="s">
        <v>755</v>
      </c>
      <c r="K139" s="818">
        <v>0.28599999999999998</v>
      </c>
      <c r="L139" s="808">
        <v>450</v>
      </c>
      <c r="M139" s="806">
        <f t="shared" si="15"/>
        <v>128.69999999999999</v>
      </c>
      <c r="O139" s="714" t="s">
        <v>756</v>
      </c>
      <c r="P139" s="818">
        <v>6.7000000000000004E-2</v>
      </c>
      <c r="Q139" s="808">
        <v>450</v>
      </c>
      <c r="R139" s="714">
        <f t="shared" si="16"/>
        <v>30.150000000000002</v>
      </c>
    </row>
    <row r="140" spans="2:20">
      <c r="B140" s="715">
        <v>42887</v>
      </c>
      <c r="C140" s="806">
        <v>718.2</v>
      </c>
      <c r="D140" s="816">
        <f t="shared" si="17"/>
        <v>27</v>
      </c>
      <c r="E140" s="816">
        <f t="shared" si="18"/>
        <v>287.02999999999997</v>
      </c>
      <c r="F140" s="806">
        <v>1.03938731</v>
      </c>
      <c r="G140" s="806">
        <f t="shared" si="14"/>
        <v>298.33533958929996</v>
      </c>
      <c r="J140" s="714" t="s">
        <v>755</v>
      </c>
      <c r="K140" s="818">
        <v>0.38900000000000001</v>
      </c>
      <c r="L140" s="808">
        <v>30</v>
      </c>
      <c r="M140" s="806">
        <f t="shared" si="15"/>
        <v>11.67</v>
      </c>
      <c r="O140" s="714" t="s">
        <v>756</v>
      </c>
      <c r="P140" s="818">
        <v>0.108</v>
      </c>
      <c r="Q140" s="808">
        <v>30</v>
      </c>
      <c r="R140" s="714">
        <f t="shared" si="16"/>
        <v>3.2399999999999998</v>
      </c>
    </row>
    <row r="141" spans="2:20">
      <c r="B141" s="715">
        <v>42917</v>
      </c>
      <c r="C141" s="806"/>
      <c r="D141" s="816"/>
      <c r="E141" s="816">
        <f t="shared" si="18"/>
        <v>287.02999999999997</v>
      </c>
      <c r="F141" s="806">
        <v>1.03938731</v>
      </c>
      <c r="G141" s="806">
        <f t="shared" si="14"/>
        <v>298.33533958929996</v>
      </c>
      <c r="J141" s="723" t="s">
        <v>18</v>
      </c>
      <c r="K141" s="724"/>
      <c r="L141" s="724"/>
      <c r="M141" s="721">
        <f>SUM(M135:M140)</f>
        <v>435.80399999999997</v>
      </c>
      <c r="O141" s="723" t="s">
        <v>18</v>
      </c>
      <c r="P141" s="724"/>
      <c r="Q141" s="724"/>
      <c r="R141" s="722">
        <f>SUM(R135:R140)</f>
        <v>149.702</v>
      </c>
      <c r="T141" s="819"/>
    </row>
    <row r="142" spans="2:20">
      <c r="B142" s="715">
        <v>42948</v>
      </c>
      <c r="C142" s="806"/>
      <c r="D142" s="816"/>
      <c r="E142" s="816">
        <f t="shared" si="18"/>
        <v>287.02999999999997</v>
      </c>
      <c r="F142" s="806">
        <v>1.03938731</v>
      </c>
      <c r="G142" s="806">
        <f t="shared" si="14"/>
        <v>298.33533958929996</v>
      </c>
    </row>
    <row r="143" spans="2:20">
      <c r="B143" s="715">
        <v>42979</v>
      </c>
      <c r="C143" s="806"/>
      <c r="D143" s="816"/>
      <c r="E143" s="816">
        <f t="shared" si="18"/>
        <v>287.02999999999997</v>
      </c>
      <c r="F143" s="806">
        <v>1.03938731</v>
      </c>
      <c r="G143" s="806">
        <f t="shared" si="14"/>
        <v>298.33533958929996</v>
      </c>
    </row>
    <row r="144" spans="2:20">
      <c r="B144" s="715">
        <v>43009</v>
      </c>
      <c r="C144" s="806"/>
      <c r="D144" s="816"/>
      <c r="E144" s="816">
        <f t="shared" si="18"/>
        <v>287.02999999999997</v>
      </c>
      <c r="F144" s="806">
        <v>1.03938731</v>
      </c>
      <c r="G144" s="806">
        <f t="shared" si="14"/>
        <v>298.33533958929996</v>
      </c>
    </row>
    <row r="145" spans="2:7">
      <c r="B145" s="715">
        <v>43040</v>
      </c>
      <c r="C145" s="806"/>
      <c r="D145" s="816"/>
      <c r="E145" s="816">
        <f t="shared" si="18"/>
        <v>287.02999999999997</v>
      </c>
      <c r="F145" s="806">
        <v>1.03938731</v>
      </c>
      <c r="G145" s="806">
        <f t="shared" si="14"/>
        <v>298.33533958929996</v>
      </c>
    </row>
    <row r="146" spans="2:7">
      <c r="B146" s="715">
        <v>43070</v>
      </c>
      <c r="C146" s="806"/>
      <c r="D146" s="816"/>
      <c r="E146" s="816">
        <f t="shared" si="18"/>
        <v>287.02999999999997</v>
      </c>
      <c r="F146" s="806">
        <v>1.03938731</v>
      </c>
      <c r="G146" s="806">
        <f t="shared" si="14"/>
        <v>298.33533958929996</v>
      </c>
    </row>
    <row r="147" spans="2:7">
      <c r="B147" s="723" t="s">
        <v>18</v>
      </c>
      <c r="C147" s="815"/>
      <c r="D147" s="815"/>
      <c r="E147" s="815"/>
      <c r="F147" s="815"/>
      <c r="G147" s="809">
        <f>SUM(G136:G146)</f>
        <v>3013.4644462636998</v>
      </c>
    </row>
    <row r="148" spans="2:7">
      <c r="B148" s="715" t="s">
        <v>751</v>
      </c>
      <c r="C148" s="806"/>
      <c r="D148" s="806"/>
      <c r="E148" s="806"/>
      <c r="F148" s="806"/>
      <c r="G148" s="806">
        <f>G146*12</f>
        <v>3580.0240750715993</v>
      </c>
    </row>
    <row r="149" spans="2:7">
      <c r="B149" s="715" t="s">
        <v>752</v>
      </c>
      <c r="C149" s="806"/>
      <c r="D149" s="806"/>
      <c r="E149" s="806"/>
      <c r="F149" s="806"/>
      <c r="G149" s="806">
        <f t="shared" ref="G149:G150" si="19">G148</f>
        <v>3580.0240750715993</v>
      </c>
    </row>
    <row r="150" spans="2:7">
      <c r="B150" s="715" t="s">
        <v>753</v>
      </c>
      <c r="C150" s="806"/>
      <c r="D150" s="806"/>
      <c r="E150" s="806"/>
      <c r="F150" s="806"/>
      <c r="G150" s="806">
        <f t="shared" si="19"/>
        <v>3580.0240750715993</v>
      </c>
    </row>
  </sheetData>
  <mergeCells count="6">
    <mergeCell ref="B132:G132"/>
    <mergeCell ref="B80:F80"/>
    <mergeCell ref="B24:F24"/>
    <mergeCell ref="B18:U18"/>
    <mergeCell ref="B54:F54"/>
    <mergeCell ref="B105:G105"/>
  </mergeCells>
  <phoneticPr fontId="245" type="noConversion"/>
  <pageMargins left="0.7" right="0.7" top="0.75" bottom="0.75" header="0.3" footer="0.3"/>
  <pageSetup orientation="portrait" verticalDpi="0" r:id="rId1"/>
  <ignoredErrors>
    <ignoredError sqref="D136:G150 D108:G123 D135 F135:G1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R19" sqref="R19"/>
    </sheetView>
  </sheetViews>
  <sheetFormatPr baseColWidth="10" defaultColWidth="9.1640625" defaultRowHeight="15"/>
  <cols>
    <col min="1" max="1" width="9.1640625" style="12"/>
    <col min="2" max="2" width="36.83203125" style="677" customWidth="1"/>
    <col min="3" max="3" width="9.1640625" style="10"/>
    <col min="4" max="16384" width="9.1640625" style="12"/>
  </cols>
  <sheetData>
    <row r="16" spans="2:21" ht="26.25" customHeight="1">
      <c r="B16" s="678" t="s">
        <v>541</v>
      </c>
      <c r="C16" s="875" t="s">
        <v>485</v>
      </c>
      <c r="D16" s="876"/>
      <c r="E16" s="876"/>
      <c r="F16" s="876"/>
      <c r="G16" s="876"/>
      <c r="H16" s="876"/>
      <c r="I16" s="876"/>
      <c r="J16" s="876"/>
      <c r="K16" s="876"/>
      <c r="L16" s="876"/>
      <c r="M16" s="876"/>
      <c r="N16" s="876"/>
      <c r="O16" s="876"/>
      <c r="P16" s="876"/>
      <c r="Q16" s="876"/>
      <c r="R16" s="876"/>
      <c r="S16" s="876"/>
      <c r="T16" s="876"/>
      <c r="U16" s="876"/>
    </row>
    <row r="17" spans="2:21" ht="55.5" customHeight="1">
      <c r="B17" s="679" t="s">
        <v>617</v>
      </c>
      <c r="C17" s="877" t="s">
        <v>686</v>
      </c>
      <c r="D17" s="877"/>
      <c r="E17" s="877"/>
      <c r="F17" s="877"/>
      <c r="G17" s="877"/>
      <c r="H17" s="877"/>
      <c r="I17" s="877"/>
      <c r="J17" s="877"/>
      <c r="K17" s="877"/>
      <c r="L17" s="877"/>
      <c r="M17" s="877"/>
      <c r="N17" s="877"/>
      <c r="O17" s="877"/>
      <c r="P17" s="877"/>
      <c r="Q17" s="877"/>
      <c r="R17" s="877"/>
      <c r="S17" s="877"/>
      <c r="T17" s="877"/>
      <c r="U17" s="878"/>
    </row>
    <row r="18" spans="2:21" ht="16">
      <c r="B18" s="680"/>
      <c r="C18" s="681"/>
      <c r="D18" s="682"/>
      <c r="E18" s="682"/>
      <c r="F18" s="682"/>
      <c r="G18" s="682"/>
      <c r="H18" s="682"/>
      <c r="I18" s="682"/>
      <c r="J18" s="682"/>
      <c r="K18" s="682"/>
      <c r="L18" s="682"/>
      <c r="M18" s="682"/>
      <c r="N18" s="682"/>
      <c r="O18" s="682"/>
      <c r="P18" s="682"/>
      <c r="Q18" s="682"/>
      <c r="R18" s="682"/>
      <c r="S18" s="682"/>
      <c r="T18" s="682"/>
      <c r="U18" s="683"/>
    </row>
    <row r="19" spans="2:21" ht="16">
      <c r="B19" s="680"/>
      <c r="C19" s="681" t="s">
        <v>621</v>
      </c>
      <c r="D19" s="682"/>
      <c r="E19" s="682"/>
      <c r="F19" s="682"/>
      <c r="G19" s="682"/>
      <c r="H19" s="682"/>
      <c r="I19" s="682"/>
      <c r="J19" s="682"/>
      <c r="K19" s="682"/>
      <c r="L19" s="682"/>
      <c r="M19" s="682"/>
      <c r="N19" s="682"/>
      <c r="O19" s="682"/>
      <c r="P19" s="682"/>
      <c r="Q19" s="682"/>
      <c r="R19" s="682"/>
      <c r="S19" s="682"/>
      <c r="T19" s="682"/>
      <c r="U19" s="683"/>
    </row>
    <row r="20" spans="2:21" ht="16">
      <c r="B20" s="680"/>
      <c r="C20" s="681"/>
      <c r="D20" s="682"/>
      <c r="E20" s="682"/>
      <c r="F20" s="682"/>
      <c r="G20" s="682"/>
      <c r="H20" s="682"/>
      <c r="I20" s="682"/>
      <c r="J20" s="682"/>
      <c r="K20" s="682"/>
      <c r="L20" s="682"/>
      <c r="M20" s="682"/>
      <c r="N20" s="682"/>
      <c r="O20" s="682"/>
      <c r="P20" s="682"/>
      <c r="Q20" s="682"/>
      <c r="R20" s="682"/>
      <c r="S20" s="682"/>
      <c r="T20" s="682"/>
      <c r="U20" s="683"/>
    </row>
    <row r="21" spans="2:21" ht="16">
      <c r="B21" s="680"/>
      <c r="C21" s="681" t="s">
        <v>618</v>
      </c>
      <c r="D21" s="682"/>
      <c r="E21" s="682"/>
      <c r="F21" s="682"/>
      <c r="G21" s="682"/>
      <c r="H21" s="682"/>
      <c r="I21" s="682"/>
      <c r="J21" s="682"/>
      <c r="K21" s="682"/>
      <c r="L21" s="682"/>
      <c r="M21" s="682"/>
      <c r="N21" s="682"/>
      <c r="O21" s="682"/>
      <c r="P21" s="682"/>
      <c r="Q21" s="682"/>
      <c r="R21" s="682"/>
      <c r="S21" s="682"/>
      <c r="T21" s="682"/>
      <c r="U21" s="683"/>
    </row>
    <row r="22" spans="2:21" ht="16">
      <c r="B22" s="680"/>
      <c r="C22" s="681"/>
      <c r="D22" s="682"/>
      <c r="E22" s="682"/>
      <c r="F22" s="682"/>
      <c r="G22" s="682"/>
      <c r="H22" s="682"/>
      <c r="I22" s="682"/>
      <c r="J22" s="682"/>
      <c r="K22" s="682"/>
      <c r="L22" s="682"/>
      <c r="M22" s="682"/>
      <c r="N22" s="682"/>
      <c r="O22" s="682"/>
      <c r="P22" s="682"/>
      <c r="Q22" s="682"/>
      <c r="R22" s="682"/>
      <c r="S22" s="682"/>
      <c r="T22" s="682"/>
      <c r="U22" s="683"/>
    </row>
    <row r="23" spans="2:21" ht="30" customHeight="1">
      <c r="B23" s="680"/>
      <c r="C23" s="874" t="s">
        <v>619</v>
      </c>
      <c r="D23" s="874"/>
      <c r="E23" s="874"/>
      <c r="F23" s="874"/>
      <c r="G23" s="874"/>
      <c r="H23" s="874"/>
      <c r="I23" s="874"/>
      <c r="J23" s="874"/>
      <c r="K23" s="874"/>
      <c r="L23" s="874"/>
      <c r="M23" s="874"/>
      <c r="N23" s="874"/>
      <c r="O23" s="874"/>
      <c r="P23" s="874"/>
      <c r="Q23" s="874"/>
      <c r="R23" s="874"/>
      <c r="S23" s="874"/>
      <c r="T23" s="682"/>
      <c r="U23" s="683"/>
    </row>
    <row r="24" spans="2:21" ht="16">
      <c r="B24" s="680"/>
      <c r="C24" s="681"/>
      <c r="D24" s="682"/>
      <c r="E24" s="682"/>
      <c r="F24" s="682"/>
      <c r="G24" s="682"/>
      <c r="H24" s="682"/>
      <c r="I24" s="682"/>
      <c r="J24" s="682"/>
      <c r="K24" s="682"/>
      <c r="L24" s="682"/>
      <c r="M24" s="682"/>
      <c r="N24" s="682"/>
      <c r="O24" s="682"/>
      <c r="P24" s="682"/>
      <c r="Q24" s="682"/>
      <c r="R24" s="682"/>
      <c r="S24" s="682"/>
      <c r="T24" s="682"/>
      <c r="U24" s="683"/>
    </row>
    <row r="25" spans="2:21" ht="16">
      <c r="B25" s="680"/>
      <c r="C25" s="681" t="s">
        <v>622</v>
      </c>
      <c r="D25" s="682"/>
      <c r="E25" s="682"/>
      <c r="F25" s="682"/>
      <c r="G25" s="682"/>
      <c r="H25" s="682"/>
      <c r="I25" s="682"/>
      <c r="J25" s="682"/>
      <c r="K25" s="682"/>
      <c r="L25" s="682"/>
      <c r="M25" s="682"/>
      <c r="N25" s="682"/>
      <c r="O25" s="682"/>
      <c r="P25" s="682"/>
      <c r="Q25" s="682"/>
      <c r="R25" s="682"/>
      <c r="S25" s="682"/>
      <c r="T25" s="682"/>
      <c r="U25" s="683"/>
    </row>
    <row r="26" spans="2:21" ht="16">
      <c r="B26" s="680"/>
      <c r="C26" s="681"/>
      <c r="D26" s="682"/>
      <c r="E26" s="682"/>
      <c r="F26" s="682"/>
      <c r="G26" s="682"/>
      <c r="H26" s="682"/>
      <c r="I26" s="682"/>
      <c r="J26" s="682"/>
      <c r="K26" s="682"/>
      <c r="L26" s="682"/>
      <c r="M26" s="682"/>
      <c r="N26" s="682"/>
      <c r="O26" s="682"/>
      <c r="P26" s="682"/>
      <c r="Q26" s="682"/>
      <c r="R26" s="682"/>
      <c r="S26" s="682"/>
      <c r="T26" s="682"/>
      <c r="U26" s="683"/>
    </row>
    <row r="27" spans="2:21" ht="31.5" customHeight="1">
      <c r="B27" s="680"/>
      <c r="C27" s="874" t="s">
        <v>620</v>
      </c>
      <c r="D27" s="874"/>
      <c r="E27" s="874"/>
      <c r="F27" s="874"/>
      <c r="G27" s="874"/>
      <c r="H27" s="874"/>
      <c r="I27" s="874"/>
      <c r="J27" s="874"/>
      <c r="K27" s="874"/>
      <c r="L27" s="874"/>
      <c r="M27" s="874"/>
      <c r="N27" s="874"/>
      <c r="O27" s="874"/>
      <c r="P27" s="874"/>
      <c r="Q27" s="874"/>
      <c r="R27" s="874"/>
      <c r="S27" s="874"/>
      <c r="T27" s="874"/>
      <c r="U27" s="879"/>
    </row>
    <row r="28" spans="2:21" ht="16">
      <c r="B28" s="680"/>
      <c r="C28" s="681"/>
      <c r="D28" s="682"/>
      <c r="E28" s="682"/>
      <c r="F28" s="682"/>
      <c r="G28" s="682"/>
      <c r="H28" s="682"/>
      <c r="I28" s="682"/>
      <c r="J28" s="682"/>
      <c r="K28" s="682"/>
      <c r="L28" s="682"/>
      <c r="M28" s="682"/>
      <c r="N28" s="682"/>
      <c r="O28" s="682"/>
      <c r="P28" s="682"/>
      <c r="Q28" s="682"/>
      <c r="R28" s="682"/>
      <c r="S28" s="682"/>
      <c r="T28" s="682"/>
      <c r="U28" s="683"/>
    </row>
    <row r="29" spans="2:21" ht="31.5" customHeight="1">
      <c r="B29" s="680"/>
      <c r="C29" s="874" t="s">
        <v>623</v>
      </c>
      <c r="D29" s="874"/>
      <c r="E29" s="874"/>
      <c r="F29" s="874"/>
      <c r="G29" s="874"/>
      <c r="H29" s="874"/>
      <c r="I29" s="874"/>
      <c r="J29" s="874"/>
      <c r="K29" s="874"/>
      <c r="L29" s="874"/>
      <c r="M29" s="874"/>
      <c r="N29" s="874"/>
      <c r="O29" s="874"/>
      <c r="P29" s="874"/>
      <c r="Q29" s="874"/>
      <c r="R29" s="874"/>
      <c r="S29" s="874"/>
      <c r="T29" s="874"/>
      <c r="U29" s="879"/>
    </row>
    <row r="30" spans="2:21" ht="16">
      <c r="B30" s="680"/>
      <c r="C30" s="681"/>
      <c r="D30" s="682"/>
      <c r="E30" s="682"/>
      <c r="F30" s="682"/>
      <c r="G30" s="682"/>
      <c r="H30" s="682"/>
      <c r="I30" s="682"/>
      <c r="J30" s="682"/>
      <c r="K30" s="682"/>
      <c r="L30" s="682"/>
      <c r="M30" s="682"/>
      <c r="N30" s="682"/>
      <c r="O30" s="682"/>
      <c r="P30" s="682"/>
      <c r="Q30" s="682"/>
      <c r="R30" s="682"/>
      <c r="S30" s="682"/>
      <c r="T30" s="682"/>
      <c r="U30" s="683"/>
    </row>
    <row r="31" spans="2:21" ht="16">
      <c r="B31" s="680"/>
      <c r="C31" s="681" t="s">
        <v>624</v>
      </c>
      <c r="D31" s="682"/>
      <c r="E31" s="682"/>
      <c r="F31" s="682"/>
      <c r="G31" s="682"/>
      <c r="H31" s="682"/>
      <c r="I31" s="682"/>
      <c r="J31" s="682"/>
      <c r="K31" s="682"/>
      <c r="L31" s="682"/>
      <c r="M31" s="682"/>
      <c r="N31" s="682"/>
      <c r="O31" s="682"/>
      <c r="P31" s="682"/>
      <c r="Q31" s="682"/>
      <c r="R31" s="682"/>
      <c r="S31" s="682"/>
      <c r="T31" s="682"/>
      <c r="U31" s="683"/>
    </row>
    <row r="32" spans="2:21" ht="16">
      <c r="B32" s="684"/>
      <c r="C32" s="685"/>
      <c r="D32" s="686"/>
      <c r="E32" s="686"/>
      <c r="F32" s="686"/>
      <c r="G32" s="686"/>
      <c r="H32" s="686"/>
      <c r="I32" s="686"/>
      <c r="J32" s="686"/>
      <c r="K32" s="686"/>
      <c r="L32" s="686"/>
      <c r="M32" s="686"/>
      <c r="N32" s="686"/>
      <c r="O32" s="686"/>
      <c r="P32" s="686"/>
      <c r="Q32" s="686"/>
      <c r="R32" s="686"/>
      <c r="S32" s="686"/>
      <c r="T32" s="686"/>
      <c r="U32" s="687"/>
    </row>
    <row r="33" spans="2:21" ht="39" customHeight="1">
      <c r="B33" s="688" t="s">
        <v>625</v>
      </c>
      <c r="C33" s="880" t="s">
        <v>626</v>
      </c>
      <c r="D33" s="880"/>
      <c r="E33" s="880"/>
      <c r="F33" s="880"/>
      <c r="G33" s="880"/>
      <c r="H33" s="880"/>
      <c r="I33" s="880"/>
      <c r="J33" s="880"/>
      <c r="K33" s="880"/>
      <c r="L33" s="880"/>
      <c r="M33" s="880"/>
      <c r="N33" s="880"/>
      <c r="O33" s="880"/>
      <c r="P33" s="880"/>
      <c r="Q33" s="880"/>
      <c r="R33" s="880"/>
      <c r="S33" s="880"/>
      <c r="T33" s="880"/>
      <c r="U33" s="881"/>
    </row>
    <row r="34" spans="2:21">
      <c r="B34" s="689"/>
      <c r="C34" s="690"/>
      <c r="D34" s="690"/>
      <c r="E34" s="690"/>
      <c r="F34" s="690"/>
      <c r="G34" s="690"/>
      <c r="H34" s="690"/>
      <c r="I34" s="690"/>
      <c r="J34" s="690"/>
      <c r="K34" s="690"/>
      <c r="L34" s="690"/>
      <c r="M34" s="690"/>
      <c r="N34" s="690"/>
      <c r="O34" s="690"/>
      <c r="P34" s="690"/>
      <c r="Q34" s="690"/>
      <c r="R34" s="690"/>
      <c r="S34" s="690"/>
      <c r="T34" s="690"/>
      <c r="U34" s="691"/>
    </row>
    <row r="35" spans="2:21" ht="17">
      <c r="B35" s="692" t="s">
        <v>627</v>
      </c>
      <c r="C35" s="693" t="s">
        <v>628</v>
      </c>
      <c r="D35" s="682"/>
      <c r="E35" s="682"/>
      <c r="F35" s="682"/>
      <c r="G35" s="682"/>
      <c r="H35" s="682"/>
      <c r="I35" s="682"/>
      <c r="J35" s="682"/>
      <c r="K35" s="682"/>
      <c r="L35" s="682"/>
      <c r="M35" s="682"/>
      <c r="N35" s="682"/>
      <c r="O35" s="682"/>
      <c r="P35" s="682"/>
      <c r="Q35" s="682"/>
      <c r="R35" s="682"/>
      <c r="S35" s="682"/>
      <c r="T35" s="682"/>
      <c r="U35" s="683"/>
    </row>
    <row r="36" spans="2:21">
      <c r="B36" s="694"/>
      <c r="C36" s="686"/>
      <c r="D36" s="686"/>
      <c r="E36" s="686"/>
      <c r="F36" s="686"/>
      <c r="G36" s="686"/>
      <c r="H36" s="686"/>
      <c r="I36" s="686"/>
      <c r="J36" s="686"/>
      <c r="K36" s="686"/>
      <c r="L36" s="686"/>
      <c r="M36" s="686"/>
      <c r="N36" s="686"/>
      <c r="O36" s="686"/>
      <c r="P36" s="686"/>
      <c r="Q36" s="686"/>
      <c r="R36" s="686"/>
      <c r="S36" s="686"/>
      <c r="T36" s="686"/>
      <c r="U36" s="687"/>
    </row>
    <row r="37" spans="2:21" ht="34.5" customHeight="1">
      <c r="B37" s="679" t="s">
        <v>629</v>
      </c>
      <c r="C37" s="882" t="s">
        <v>630</v>
      </c>
      <c r="D37" s="882"/>
      <c r="E37" s="882"/>
      <c r="F37" s="882"/>
      <c r="G37" s="882"/>
      <c r="H37" s="882"/>
      <c r="I37" s="882"/>
      <c r="J37" s="882"/>
      <c r="K37" s="882"/>
      <c r="L37" s="882"/>
      <c r="M37" s="882"/>
      <c r="N37" s="882"/>
      <c r="O37" s="882"/>
      <c r="P37" s="882"/>
      <c r="Q37" s="882"/>
      <c r="R37" s="882"/>
      <c r="S37" s="882"/>
      <c r="T37" s="882"/>
      <c r="U37" s="883"/>
    </row>
    <row r="38" spans="2:21">
      <c r="B38" s="694"/>
      <c r="C38" s="686"/>
      <c r="D38" s="686"/>
      <c r="E38" s="686"/>
      <c r="F38" s="686"/>
      <c r="G38" s="686"/>
      <c r="H38" s="686"/>
      <c r="I38" s="686"/>
      <c r="J38" s="686"/>
      <c r="K38" s="686"/>
      <c r="L38" s="686"/>
      <c r="M38" s="686"/>
      <c r="N38" s="686"/>
      <c r="O38" s="686"/>
      <c r="P38" s="686"/>
      <c r="Q38" s="686"/>
      <c r="R38" s="686"/>
      <c r="S38" s="686"/>
      <c r="T38" s="686"/>
      <c r="U38" s="687"/>
    </row>
    <row r="39" spans="2:21" ht="17">
      <c r="B39" s="679" t="s">
        <v>631</v>
      </c>
      <c r="C39" s="695" t="s">
        <v>632</v>
      </c>
      <c r="D39" s="690"/>
      <c r="E39" s="690"/>
      <c r="F39" s="690"/>
      <c r="G39" s="690"/>
      <c r="H39" s="690"/>
      <c r="I39" s="690"/>
      <c r="J39" s="690"/>
      <c r="K39" s="690"/>
      <c r="L39" s="690"/>
      <c r="M39" s="690"/>
      <c r="N39" s="690"/>
      <c r="O39" s="690"/>
      <c r="P39" s="690"/>
      <c r="Q39" s="690"/>
      <c r="R39" s="690"/>
      <c r="S39" s="690"/>
      <c r="T39" s="690"/>
      <c r="U39" s="691"/>
    </row>
    <row r="40" spans="2:21">
      <c r="B40" s="694"/>
      <c r="C40" s="686"/>
      <c r="D40" s="686"/>
      <c r="E40" s="686"/>
      <c r="F40" s="686"/>
      <c r="G40" s="686"/>
      <c r="H40" s="686"/>
      <c r="I40" s="686"/>
      <c r="J40" s="686"/>
      <c r="K40" s="686"/>
      <c r="L40" s="686"/>
      <c r="M40" s="686"/>
      <c r="N40" s="686"/>
      <c r="O40" s="686"/>
      <c r="P40" s="686"/>
      <c r="Q40" s="686"/>
      <c r="R40" s="686"/>
      <c r="S40" s="686"/>
      <c r="T40" s="686"/>
      <c r="U40" s="687"/>
    </row>
    <row r="41" spans="2:21" ht="38.25" customHeight="1">
      <c r="B41" s="688" t="s">
        <v>633</v>
      </c>
      <c r="C41" s="884" t="s">
        <v>634</v>
      </c>
      <c r="D41" s="884"/>
      <c r="E41" s="884"/>
      <c r="F41" s="884"/>
      <c r="G41" s="884"/>
      <c r="H41" s="884"/>
      <c r="I41" s="884"/>
      <c r="J41" s="884"/>
      <c r="K41" s="884"/>
      <c r="L41" s="884"/>
      <c r="M41" s="884"/>
      <c r="N41" s="884"/>
      <c r="O41" s="884"/>
      <c r="P41" s="884"/>
      <c r="Q41" s="884"/>
      <c r="R41" s="884"/>
      <c r="S41" s="884"/>
      <c r="T41" s="884"/>
      <c r="U41" s="885"/>
    </row>
    <row r="42" spans="2:21">
      <c r="B42" s="696"/>
      <c r="C42" s="690"/>
      <c r="D42" s="690"/>
      <c r="E42" s="690"/>
      <c r="F42" s="690"/>
      <c r="G42" s="690"/>
      <c r="H42" s="690"/>
      <c r="I42" s="690"/>
      <c r="J42" s="690"/>
      <c r="K42" s="690"/>
      <c r="L42" s="690"/>
      <c r="M42" s="690"/>
      <c r="N42" s="690"/>
      <c r="O42" s="690"/>
      <c r="P42" s="690"/>
      <c r="Q42" s="690"/>
      <c r="R42" s="690"/>
      <c r="S42" s="690"/>
      <c r="T42" s="690"/>
      <c r="U42" s="691"/>
    </row>
    <row r="43" spans="2:21" ht="17">
      <c r="B43" s="692" t="s">
        <v>635</v>
      </c>
      <c r="C43" s="693" t="s">
        <v>636</v>
      </c>
      <c r="D43" s="682"/>
      <c r="E43" s="682"/>
      <c r="F43" s="682"/>
      <c r="G43" s="682"/>
      <c r="H43" s="682"/>
      <c r="I43" s="682"/>
      <c r="J43" s="682"/>
      <c r="K43" s="682"/>
      <c r="L43" s="682"/>
      <c r="M43" s="682"/>
      <c r="N43" s="682"/>
      <c r="O43" s="682"/>
      <c r="P43" s="682"/>
      <c r="Q43" s="682"/>
      <c r="R43" s="682"/>
      <c r="S43" s="682"/>
      <c r="T43" s="682"/>
      <c r="U43" s="683"/>
    </row>
    <row r="44" spans="2:21">
      <c r="B44" s="697"/>
      <c r="C44" s="682"/>
      <c r="D44" s="682"/>
      <c r="E44" s="682"/>
      <c r="F44" s="682"/>
      <c r="G44" s="682"/>
      <c r="H44" s="682"/>
      <c r="I44" s="682"/>
      <c r="J44" s="682"/>
      <c r="K44" s="682"/>
      <c r="L44" s="682"/>
      <c r="M44" s="682"/>
      <c r="N44" s="682"/>
      <c r="O44" s="682"/>
      <c r="P44" s="682"/>
      <c r="Q44" s="682"/>
      <c r="R44" s="682"/>
      <c r="S44" s="682"/>
      <c r="T44" s="682"/>
      <c r="U44" s="683"/>
    </row>
    <row r="45" spans="2:21" ht="36" customHeight="1">
      <c r="B45" s="697"/>
      <c r="C45" s="872" t="s">
        <v>652</v>
      </c>
      <c r="D45" s="872"/>
      <c r="E45" s="872"/>
      <c r="F45" s="872"/>
      <c r="G45" s="872"/>
      <c r="H45" s="872"/>
      <c r="I45" s="872"/>
      <c r="J45" s="872"/>
      <c r="K45" s="872"/>
      <c r="L45" s="872"/>
      <c r="M45" s="872"/>
      <c r="N45" s="872"/>
      <c r="O45" s="872"/>
      <c r="P45" s="872"/>
      <c r="Q45" s="872"/>
      <c r="R45" s="872"/>
      <c r="S45" s="872"/>
      <c r="T45" s="872"/>
      <c r="U45" s="873"/>
    </row>
    <row r="46" spans="2:21">
      <c r="B46" s="697"/>
      <c r="C46" s="698"/>
      <c r="D46" s="682"/>
      <c r="E46" s="682"/>
      <c r="F46" s="682"/>
      <c r="G46" s="682"/>
      <c r="H46" s="682"/>
      <c r="I46" s="682"/>
      <c r="J46" s="682"/>
      <c r="K46" s="682"/>
      <c r="L46" s="682"/>
      <c r="M46" s="682"/>
      <c r="N46" s="682"/>
      <c r="O46" s="682"/>
      <c r="P46" s="682"/>
      <c r="Q46" s="682"/>
      <c r="R46" s="682"/>
      <c r="S46" s="682"/>
      <c r="T46" s="682"/>
      <c r="U46" s="683"/>
    </row>
    <row r="47" spans="2:21" ht="35.25" customHeight="1">
      <c r="B47" s="697"/>
      <c r="C47" s="872" t="s">
        <v>637</v>
      </c>
      <c r="D47" s="872"/>
      <c r="E47" s="872"/>
      <c r="F47" s="872"/>
      <c r="G47" s="872"/>
      <c r="H47" s="872"/>
      <c r="I47" s="872"/>
      <c r="J47" s="872"/>
      <c r="K47" s="872"/>
      <c r="L47" s="872"/>
      <c r="M47" s="872"/>
      <c r="N47" s="872"/>
      <c r="O47" s="872"/>
      <c r="P47" s="872"/>
      <c r="Q47" s="872"/>
      <c r="R47" s="872"/>
      <c r="S47" s="872"/>
      <c r="T47" s="872"/>
      <c r="U47" s="873"/>
    </row>
    <row r="48" spans="2:21">
      <c r="B48" s="697"/>
      <c r="C48" s="698"/>
      <c r="D48" s="682"/>
      <c r="E48" s="682"/>
      <c r="F48" s="682"/>
      <c r="G48" s="682"/>
      <c r="H48" s="682"/>
      <c r="I48" s="682"/>
      <c r="J48" s="682"/>
      <c r="K48" s="682"/>
      <c r="L48" s="682"/>
      <c r="M48" s="682"/>
      <c r="N48" s="682"/>
      <c r="O48" s="682"/>
      <c r="P48" s="682"/>
      <c r="Q48" s="682"/>
      <c r="R48" s="682"/>
      <c r="S48" s="682"/>
      <c r="T48" s="682"/>
      <c r="U48" s="683"/>
    </row>
    <row r="49" spans="2:21" ht="40.5" customHeight="1">
      <c r="B49" s="697"/>
      <c r="C49" s="872" t="s">
        <v>638</v>
      </c>
      <c r="D49" s="872"/>
      <c r="E49" s="872"/>
      <c r="F49" s="872"/>
      <c r="G49" s="872"/>
      <c r="H49" s="872"/>
      <c r="I49" s="872"/>
      <c r="J49" s="872"/>
      <c r="K49" s="872"/>
      <c r="L49" s="872"/>
      <c r="M49" s="872"/>
      <c r="N49" s="872"/>
      <c r="O49" s="872"/>
      <c r="P49" s="872"/>
      <c r="Q49" s="872"/>
      <c r="R49" s="872"/>
      <c r="S49" s="872"/>
      <c r="T49" s="872"/>
      <c r="U49" s="873"/>
    </row>
    <row r="50" spans="2:21">
      <c r="B50" s="697"/>
      <c r="C50" s="698"/>
      <c r="D50" s="682"/>
      <c r="E50" s="682"/>
      <c r="F50" s="682"/>
      <c r="G50" s="682"/>
      <c r="H50" s="682"/>
      <c r="I50" s="682"/>
      <c r="J50" s="682"/>
      <c r="K50" s="682"/>
      <c r="L50" s="682"/>
      <c r="M50" s="682"/>
      <c r="N50" s="682"/>
      <c r="O50" s="682"/>
      <c r="P50" s="682"/>
      <c r="Q50" s="682"/>
      <c r="R50" s="682"/>
      <c r="S50" s="682"/>
      <c r="T50" s="682"/>
      <c r="U50" s="683"/>
    </row>
    <row r="51" spans="2:21" ht="30" customHeight="1">
      <c r="B51" s="697"/>
      <c r="C51" s="872" t="s">
        <v>639</v>
      </c>
      <c r="D51" s="872"/>
      <c r="E51" s="872"/>
      <c r="F51" s="872"/>
      <c r="G51" s="872"/>
      <c r="H51" s="872"/>
      <c r="I51" s="872"/>
      <c r="J51" s="872"/>
      <c r="K51" s="872"/>
      <c r="L51" s="872"/>
      <c r="M51" s="872"/>
      <c r="N51" s="872"/>
      <c r="O51" s="872"/>
      <c r="P51" s="872"/>
      <c r="Q51" s="872"/>
      <c r="R51" s="872"/>
      <c r="S51" s="872"/>
      <c r="T51" s="872"/>
      <c r="U51" s="873"/>
    </row>
    <row r="52" spans="2:21" ht="16">
      <c r="B52" s="697"/>
      <c r="C52" s="681"/>
      <c r="D52" s="682"/>
      <c r="E52" s="682"/>
      <c r="F52" s="682"/>
      <c r="G52" s="682"/>
      <c r="H52" s="682"/>
      <c r="I52" s="682"/>
      <c r="J52" s="682"/>
      <c r="K52" s="682"/>
      <c r="L52" s="682"/>
      <c r="M52" s="682"/>
      <c r="N52" s="682"/>
      <c r="O52" s="682"/>
      <c r="P52" s="682"/>
      <c r="Q52" s="682"/>
      <c r="R52" s="682"/>
      <c r="S52" s="682"/>
      <c r="T52" s="682"/>
      <c r="U52" s="683"/>
    </row>
    <row r="53" spans="2:21" ht="31.5" customHeight="1">
      <c r="B53" s="697"/>
      <c r="C53" s="874" t="s">
        <v>651</v>
      </c>
      <c r="D53" s="874"/>
      <c r="E53" s="874"/>
      <c r="F53" s="874"/>
      <c r="G53" s="874"/>
      <c r="H53" s="874"/>
      <c r="I53" s="874"/>
      <c r="J53" s="874"/>
      <c r="K53" s="874"/>
      <c r="L53" s="874"/>
      <c r="M53" s="874"/>
      <c r="N53" s="874"/>
      <c r="O53" s="874"/>
      <c r="P53" s="874"/>
      <c r="Q53" s="874"/>
      <c r="R53" s="874"/>
      <c r="S53" s="874"/>
      <c r="T53" s="874"/>
      <c r="U53" s="879"/>
    </row>
    <row r="54" spans="2:21">
      <c r="B54" s="694"/>
      <c r="C54" s="686"/>
      <c r="D54" s="686"/>
      <c r="E54" s="686"/>
      <c r="F54" s="686"/>
      <c r="G54" s="686"/>
      <c r="H54" s="686"/>
      <c r="I54" s="686"/>
      <c r="J54" s="686"/>
      <c r="K54" s="686"/>
      <c r="L54" s="686"/>
      <c r="M54" s="686"/>
      <c r="N54" s="686"/>
      <c r="O54" s="686"/>
      <c r="P54" s="686"/>
      <c r="Q54" s="686"/>
      <c r="R54" s="686"/>
      <c r="S54" s="686"/>
      <c r="T54" s="686"/>
      <c r="U54" s="687"/>
    </row>
    <row r="55" spans="2:21" ht="48" customHeight="1">
      <c r="B55" s="679" t="s">
        <v>640</v>
      </c>
      <c r="C55" s="882" t="s">
        <v>641</v>
      </c>
      <c r="D55" s="882"/>
      <c r="E55" s="882"/>
      <c r="F55" s="882"/>
      <c r="G55" s="882"/>
      <c r="H55" s="882"/>
      <c r="I55" s="882"/>
      <c r="J55" s="882"/>
      <c r="K55" s="882"/>
      <c r="L55" s="882"/>
      <c r="M55" s="882"/>
      <c r="N55" s="882"/>
      <c r="O55" s="882"/>
      <c r="P55" s="882"/>
      <c r="Q55" s="882"/>
      <c r="R55" s="882"/>
      <c r="S55" s="882"/>
      <c r="T55" s="882"/>
      <c r="U55" s="883"/>
    </row>
    <row r="56" spans="2:21">
      <c r="B56" s="694"/>
      <c r="C56" s="686"/>
      <c r="D56" s="686"/>
      <c r="E56" s="686"/>
      <c r="F56" s="686"/>
      <c r="G56" s="686"/>
      <c r="H56" s="686"/>
      <c r="I56" s="686"/>
      <c r="J56" s="686"/>
      <c r="K56" s="686"/>
      <c r="L56" s="686"/>
      <c r="M56" s="686"/>
      <c r="N56" s="686"/>
      <c r="O56" s="686"/>
      <c r="P56" s="686"/>
      <c r="Q56" s="686"/>
      <c r="R56" s="686"/>
      <c r="S56" s="686"/>
      <c r="T56" s="686"/>
      <c r="U56" s="687"/>
    </row>
    <row r="57" spans="2:21" ht="34.5" customHeight="1">
      <c r="B57" s="679" t="s">
        <v>642</v>
      </c>
      <c r="C57" s="882" t="s">
        <v>643</v>
      </c>
      <c r="D57" s="882"/>
      <c r="E57" s="882"/>
      <c r="F57" s="882"/>
      <c r="G57" s="882"/>
      <c r="H57" s="882"/>
      <c r="I57" s="882"/>
      <c r="J57" s="882"/>
      <c r="K57" s="882"/>
      <c r="L57" s="882"/>
      <c r="M57" s="882"/>
      <c r="N57" s="882"/>
      <c r="O57" s="882"/>
      <c r="P57" s="882"/>
      <c r="Q57" s="882"/>
      <c r="R57" s="882"/>
      <c r="S57" s="882"/>
      <c r="T57" s="882"/>
      <c r="U57" s="883"/>
    </row>
    <row r="58" spans="2:21">
      <c r="B58" s="699"/>
      <c r="C58" s="686"/>
      <c r="D58" s="686"/>
      <c r="E58" s="686"/>
      <c r="F58" s="686"/>
      <c r="G58" s="686"/>
      <c r="H58" s="686"/>
      <c r="I58" s="686"/>
      <c r="J58" s="686"/>
      <c r="K58" s="686"/>
      <c r="L58" s="686"/>
      <c r="M58" s="686"/>
      <c r="N58" s="686"/>
      <c r="O58" s="686"/>
      <c r="P58" s="686"/>
      <c r="Q58" s="686"/>
      <c r="R58" s="686"/>
      <c r="S58" s="686"/>
      <c r="T58" s="686"/>
      <c r="U58" s="687"/>
    </row>
    <row r="59" spans="2:21" ht="30.75" customHeight="1">
      <c r="B59" s="688" t="s">
        <v>644</v>
      </c>
      <c r="C59" s="700" t="s">
        <v>645</v>
      </c>
      <c r="D59" s="701"/>
      <c r="E59" s="701"/>
      <c r="F59" s="701"/>
      <c r="G59" s="701"/>
      <c r="H59" s="701"/>
      <c r="I59" s="701"/>
      <c r="J59" s="701"/>
      <c r="K59" s="701"/>
      <c r="L59" s="701"/>
      <c r="M59" s="701"/>
      <c r="N59" s="701"/>
      <c r="O59" s="701"/>
      <c r="P59" s="701"/>
      <c r="Q59" s="701"/>
      <c r="R59" s="701"/>
      <c r="S59" s="701"/>
      <c r="T59" s="701"/>
      <c r="U59" s="702"/>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baseColWidth="10" defaultColWidth="9.1640625" defaultRowHeight="16"/>
  <cols>
    <col min="1" max="1" width="3.1640625" style="12" customWidth="1"/>
    <col min="2" max="2" width="61.6640625" style="10" customWidth="1"/>
    <col min="3" max="3" width="58.6640625" style="12" customWidth="1"/>
    <col min="4" max="4" width="62.5" style="12" customWidth="1"/>
    <col min="5" max="5" width="53.5" style="12" customWidth="1"/>
    <col min="6" max="6" width="47.1640625" style="12" customWidth="1"/>
    <col min="7" max="7" width="9.1640625" style="16"/>
    <col min="8" max="10" width="9.1640625" style="12"/>
    <col min="11" max="11" width="26.1640625" style="12" customWidth="1"/>
    <col min="12" max="12" width="59.83203125" style="17" customWidth="1"/>
    <col min="13" max="13" width="14.6640625" style="25" customWidth="1"/>
    <col min="14" max="14" width="29.6640625" style="17" customWidth="1"/>
    <col min="15" max="16384" width="9.1640625" style="12"/>
  </cols>
  <sheetData>
    <row r="1" spans="2:20" ht="146.25" customHeight="1"/>
    <row r="3" spans="2:20" ht="25.5" customHeight="1">
      <c r="B3" s="887" t="s">
        <v>674</v>
      </c>
      <c r="C3" s="888"/>
      <c r="D3" s="888"/>
      <c r="E3" s="888"/>
      <c r="F3" s="889"/>
      <c r="G3" s="122"/>
    </row>
    <row r="4" spans="2:20" ht="16.5" customHeight="1">
      <c r="B4" s="890"/>
      <c r="C4" s="891"/>
      <c r="D4" s="891"/>
      <c r="E4" s="891"/>
      <c r="F4" s="892"/>
      <c r="G4" s="122"/>
    </row>
    <row r="5" spans="2:20" ht="71.25" customHeight="1">
      <c r="B5" s="890"/>
      <c r="C5" s="891"/>
      <c r="D5" s="891"/>
      <c r="E5" s="891"/>
      <c r="F5" s="892"/>
      <c r="G5" s="122"/>
    </row>
    <row r="6" spans="2:20" ht="21.75" customHeight="1">
      <c r="B6" s="893"/>
      <c r="C6" s="894"/>
      <c r="D6" s="894"/>
      <c r="E6" s="894"/>
      <c r="F6" s="895"/>
      <c r="G6" s="122"/>
    </row>
    <row r="8" spans="2:20" ht="20">
      <c r="B8" s="886" t="s">
        <v>466</v>
      </c>
      <c r="C8" s="886"/>
      <c r="D8" s="886"/>
      <c r="E8" s="886"/>
      <c r="F8" s="886"/>
      <c r="G8" s="886"/>
    </row>
    <row r="9" spans="2:20" ht="24.75" customHeight="1" thickBot="1">
      <c r="B9" s="114"/>
      <c r="C9" s="114"/>
      <c r="D9" s="114"/>
      <c r="E9" s="114"/>
      <c r="F9" s="114"/>
      <c r="G9" s="119"/>
    </row>
    <row r="10" spans="2:20" ht="27.75" customHeight="1" thickBot="1">
      <c r="B10" s="117" t="s">
        <v>163</v>
      </c>
      <c r="C10" s="102" t="s">
        <v>392</v>
      </c>
      <c r="D10" s="114"/>
      <c r="E10" s="114"/>
      <c r="F10" s="114"/>
      <c r="G10" s="119"/>
    </row>
    <row r="11" spans="2:20">
      <c r="B11" s="114"/>
      <c r="C11" s="114"/>
      <c r="D11" s="114"/>
      <c r="E11" s="114"/>
      <c r="F11" s="114"/>
      <c r="G11" s="119"/>
    </row>
    <row r="12" spans="2:20" s="9" customFormat="1" ht="31.5" customHeight="1" thickBot="1">
      <c r="B12" s="83" t="s">
        <v>572</v>
      </c>
      <c r="G12" s="28"/>
      <c r="L12" s="33"/>
      <c r="M12" s="33"/>
      <c r="N12" s="33"/>
      <c r="O12" s="33"/>
      <c r="P12" s="33"/>
      <c r="Q12" s="68"/>
      <c r="S12" s="8"/>
      <c r="T12" s="8"/>
    </row>
    <row r="13" spans="2:20" s="9" customFormat="1" ht="26.25" customHeight="1" thickBot="1">
      <c r="B13" s="102"/>
      <c r="C13" s="124" t="s">
        <v>611</v>
      </c>
      <c r="G13" s="109"/>
      <c r="L13" s="33"/>
      <c r="M13" s="33"/>
      <c r="N13" s="33"/>
      <c r="O13" s="33"/>
      <c r="P13" s="33"/>
      <c r="Q13" s="68"/>
      <c r="S13" s="8"/>
      <c r="T13" s="8"/>
    </row>
    <row r="14" spans="2:20" s="9" customFormat="1" ht="26.25" customHeight="1" thickBot="1">
      <c r="B14" s="102"/>
      <c r="C14" s="172" t="s">
        <v>606</v>
      </c>
      <c r="G14" s="123"/>
      <c r="L14" s="33"/>
      <c r="M14" s="33"/>
      <c r="N14" s="33"/>
      <c r="O14" s="33"/>
      <c r="P14" s="33"/>
      <c r="Q14" s="68"/>
      <c r="S14" s="8"/>
      <c r="T14" s="8"/>
    </row>
    <row r="15" spans="2:20" s="9" customFormat="1" ht="26.25" customHeight="1" thickBot="1">
      <c r="B15" s="102"/>
      <c r="C15" s="172" t="s">
        <v>607</v>
      </c>
      <c r="G15" s="123"/>
      <c r="L15" s="33"/>
      <c r="M15" s="33"/>
      <c r="N15" s="33"/>
      <c r="O15" s="33"/>
      <c r="P15" s="33"/>
      <c r="Q15" s="68"/>
      <c r="S15" s="8"/>
      <c r="T15" s="8"/>
    </row>
    <row r="16" spans="2:20" s="9" customFormat="1" ht="26.25" customHeight="1" thickBot="1">
      <c r="B16" s="102"/>
      <c r="C16" s="172" t="s">
        <v>608</v>
      </c>
      <c r="G16" s="123"/>
      <c r="L16" s="33"/>
      <c r="M16" s="33"/>
      <c r="N16" s="33"/>
      <c r="O16" s="33"/>
      <c r="P16" s="33"/>
      <c r="Q16" s="68"/>
      <c r="S16" s="8"/>
      <c r="T16" s="8"/>
    </row>
    <row r="17" spans="2:20" s="9" customFormat="1" ht="26.25" customHeight="1" thickBot="1">
      <c r="B17" s="102"/>
      <c r="C17" s="124" t="s">
        <v>609</v>
      </c>
      <c r="G17" s="109"/>
      <c r="L17" s="33"/>
      <c r="M17" s="33"/>
      <c r="N17" s="33"/>
      <c r="O17" s="33"/>
      <c r="P17" s="33"/>
      <c r="Q17" s="68"/>
      <c r="S17" s="8"/>
      <c r="T17" s="8"/>
    </row>
    <row r="18" spans="2:20" s="9" customFormat="1" ht="26.25" customHeight="1" thickBot="1">
      <c r="B18" s="102"/>
      <c r="C18" s="124" t="s">
        <v>610</v>
      </c>
      <c r="G18" s="123"/>
      <c r="L18" s="33"/>
      <c r="M18" s="33"/>
      <c r="N18" s="33"/>
      <c r="O18" s="33"/>
      <c r="P18" s="33"/>
      <c r="Q18" s="68"/>
      <c r="S18" s="8"/>
      <c r="T18" s="8"/>
    </row>
    <row r="19" spans="2:20" s="9" customFormat="1" ht="26.25" customHeight="1" thickBot="1">
      <c r="B19" s="102"/>
      <c r="C19" s="124" t="s">
        <v>612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520</v>
      </c>
      <c r="C21" s="243" t="s">
        <v>456</v>
      </c>
      <c r="D21" s="243" t="s">
        <v>432</v>
      </c>
      <c r="E21" s="243" t="s">
        <v>424</v>
      </c>
      <c r="F21" s="243" t="s">
        <v>533</v>
      </c>
      <c r="G21" s="40"/>
      <c r="M21" s="25"/>
      <c r="T21" s="25"/>
    </row>
    <row r="22" spans="2:20" s="103" customFormat="1" ht="36" customHeight="1">
      <c r="B22" s="633" t="s">
        <v>523</v>
      </c>
      <c r="C22" s="639" t="s">
        <v>422</v>
      </c>
      <c r="D22" s="642" t="s">
        <v>428</v>
      </c>
      <c r="E22" s="646" t="s">
        <v>571</v>
      </c>
      <c r="F22" s="642" t="s">
        <v>433</v>
      </c>
      <c r="G22" s="174"/>
      <c r="M22" s="631"/>
      <c r="T22" s="631"/>
    </row>
    <row r="23" spans="2:20" s="103" customFormat="1" ht="35.25" customHeight="1">
      <c r="B23" s="634" t="s">
        <v>443</v>
      </c>
      <c r="C23" s="640" t="s">
        <v>423</v>
      </c>
      <c r="D23" s="643" t="s">
        <v>429</v>
      </c>
      <c r="E23" s="647" t="s">
        <v>571</v>
      </c>
      <c r="F23" s="643" t="s">
        <v>433</v>
      </c>
      <c r="G23" s="174"/>
      <c r="M23" s="631"/>
      <c r="T23" s="631"/>
    </row>
    <row r="24" spans="2:20" s="103" customFormat="1" ht="34.5" customHeight="1">
      <c r="B24" s="634" t="s">
        <v>440</v>
      </c>
      <c r="C24" s="640" t="s">
        <v>423</v>
      </c>
      <c r="D24" s="643" t="s">
        <v>430</v>
      </c>
      <c r="E24" s="647" t="s">
        <v>571</v>
      </c>
      <c r="F24" s="643" t="s">
        <v>433</v>
      </c>
      <c r="G24" s="174"/>
      <c r="M24" s="631"/>
      <c r="T24" s="631"/>
    </row>
    <row r="25" spans="2:20" s="103" customFormat="1" ht="32.25" customHeight="1">
      <c r="B25" s="635" t="s">
        <v>441</v>
      </c>
      <c r="C25" s="640" t="s">
        <v>422</v>
      </c>
      <c r="D25" s="643" t="s">
        <v>431</v>
      </c>
      <c r="E25" s="648" t="s">
        <v>590</v>
      </c>
      <c r="F25" s="651"/>
      <c r="G25" s="174"/>
      <c r="M25" s="631"/>
      <c r="T25" s="631"/>
    </row>
    <row r="26" spans="2:20" s="103" customFormat="1" ht="30.75" customHeight="1">
      <c r="B26" s="636" t="s">
        <v>521</v>
      </c>
      <c r="C26" s="640" t="s">
        <v>422</v>
      </c>
      <c r="D26" s="643"/>
      <c r="E26" s="648"/>
      <c r="F26" s="651"/>
      <c r="G26" s="174"/>
      <c r="M26" s="631"/>
      <c r="T26" s="631"/>
    </row>
    <row r="27" spans="2:20" s="103" customFormat="1" ht="32.25" customHeight="1">
      <c r="B27" s="637" t="s">
        <v>522</v>
      </c>
      <c r="C27" s="640" t="s">
        <v>422</v>
      </c>
      <c r="D27" s="644" t="s">
        <v>518</v>
      </c>
      <c r="E27" s="648"/>
      <c r="F27" s="651"/>
      <c r="G27" s="174"/>
      <c r="M27" s="631"/>
      <c r="T27" s="631"/>
    </row>
    <row r="28" spans="2:20" s="103" customFormat="1" ht="27" customHeight="1">
      <c r="B28" s="635" t="s">
        <v>442</v>
      </c>
      <c r="C28" s="640" t="s">
        <v>425</v>
      </c>
      <c r="D28" s="643" t="s">
        <v>467</v>
      </c>
      <c r="E28" s="648" t="s">
        <v>444</v>
      </c>
      <c r="F28" s="651"/>
      <c r="G28" s="174"/>
      <c r="M28" s="631"/>
      <c r="T28" s="631"/>
    </row>
    <row r="29" spans="2:20" s="103" customFormat="1" ht="27" customHeight="1">
      <c r="B29" s="637" t="s">
        <v>437</v>
      </c>
      <c r="C29" s="640" t="s">
        <v>422</v>
      </c>
      <c r="D29" s="643"/>
      <c r="E29" s="648"/>
      <c r="F29" s="643" t="s">
        <v>393</v>
      </c>
      <c r="G29" s="174"/>
      <c r="M29" s="631"/>
      <c r="T29" s="631"/>
    </row>
    <row r="30" spans="2:20" s="103" customFormat="1" ht="32.25" customHeight="1">
      <c r="B30" s="635" t="s">
        <v>199</v>
      </c>
      <c r="C30" s="640" t="s">
        <v>427</v>
      </c>
      <c r="D30" s="643" t="s">
        <v>535</v>
      </c>
      <c r="E30" s="649"/>
      <c r="F30" s="643" t="s">
        <v>534</v>
      </c>
      <c r="G30" s="632"/>
      <c r="M30" s="631"/>
    </row>
    <row r="31" spans="2:20" s="103" customFormat="1" ht="27.75" customHeight="1">
      <c r="B31" s="638" t="s">
        <v>519</v>
      </c>
      <c r="C31" s="641" t="s">
        <v>426</v>
      </c>
      <c r="D31" s="645"/>
      <c r="E31" s="650"/>
      <c r="F31" s="645"/>
      <c r="G31" s="632"/>
      <c r="M31" s="631"/>
    </row>
    <row r="32" spans="2:20" s="103" customFormat="1" ht="23.25" customHeight="1">
      <c r="C32" s="175"/>
      <c r="D32" s="175"/>
      <c r="E32" s="175"/>
      <c r="G32" s="632"/>
      <c r="M32" s="631"/>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topLeftCell="A2" zoomScale="120" zoomScaleNormal="120" workbookViewId="0">
      <selection activeCell="F8" sqref="F8"/>
    </sheetView>
  </sheetViews>
  <sheetFormatPr baseColWidth="10" defaultColWidth="9.1640625" defaultRowHeight="15"/>
  <cols>
    <col min="1" max="1" width="61.1640625" style="12" bestFit="1" customWidth="1"/>
    <col min="2" max="2" width="13.6640625" style="12" customWidth="1"/>
    <col min="3" max="3" width="9.1640625" style="10"/>
    <col min="4" max="4" width="15" style="12" customWidth="1"/>
    <col min="5" max="5" width="11.5" style="10" customWidth="1"/>
    <col min="6" max="6" width="24.1640625" style="12" customWidth="1"/>
    <col min="7" max="7" width="32" style="12" customWidth="1"/>
    <col min="8" max="8" width="14.6640625" style="12" customWidth="1"/>
    <col min="9" max="16384" width="9.1640625" style="12"/>
  </cols>
  <sheetData>
    <row r="1" spans="1:8">
      <c r="A1" s="8" t="s">
        <v>396</v>
      </c>
      <c r="B1" s="8" t="s">
        <v>33</v>
      </c>
      <c r="C1" s="120" t="s">
        <v>220</v>
      </c>
      <c r="D1" s="8" t="s">
        <v>400</v>
      </c>
      <c r="E1" s="120" t="s">
        <v>435</v>
      </c>
      <c r="F1" s="120" t="s">
        <v>529</v>
      </c>
      <c r="G1" s="120" t="s">
        <v>554</v>
      </c>
      <c r="H1" s="120" t="s">
        <v>565</v>
      </c>
    </row>
    <row r="2" spans="1:8">
      <c r="A2" s="12" t="s">
        <v>21</v>
      </c>
      <c r="B2" s="12" t="s">
        <v>19</v>
      </c>
      <c r="C2" s="10">
        <v>2006</v>
      </c>
      <c r="D2" s="12" t="s">
        <v>401</v>
      </c>
      <c r="E2" s="10">
        <f>'2. LRAMVA Threshold'!D9</f>
        <v>2011</v>
      </c>
      <c r="F2" s="26" t="s">
        <v>162</v>
      </c>
      <c r="G2" s="12" t="s">
        <v>555</v>
      </c>
      <c r="H2" s="12" t="s">
        <v>573</v>
      </c>
    </row>
    <row r="3" spans="1:8">
      <c r="A3" s="12" t="s">
        <v>357</v>
      </c>
      <c r="B3" s="12" t="s">
        <v>19</v>
      </c>
      <c r="C3" s="10">
        <v>2007</v>
      </c>
      <c r="D3" s="12" t="s">
        <v>402</v>
      </c>
      <c r="E3" s="10">
        <f>'2. LRAMVA Threshold'!D24</f>
        <v>2016</v>
      </c>
      <c r="F3" s="12" t="s">
        <v>530</v>
      </c>
      <c r="G3" s="12" t="s">
        <v>556</v>
      </c>
      <c r="H3" s="12" t="s">
        <v>566</v>
      </c>
    </row>
    <row r="4" spans="1:8">
      <c r="A4" s="12" t="s">
        <v>358</v>
      </c>
      <c r="B4" s="12" t="s">
        <v>20</v>
      </c>
      <c r="C4" s="10">
        <v>2008</v>
      </c>
      <c r="D4" s="12" t="s">
        <v>403</v>
      </c>
      <c r="F4" s="12" t="s">
        <v>161</v>
      </c>
      <c r="G4" s="12" t="s">
        <v>557</v>
      </c>
    </row>
    <row r="5" spans="1:8">
      <c r="A5" s="12" t="s">
        <v>359</v>
      </c>
      <c r="B5" s="12" t="s">
        <v>20</v>
      </c>
      <c r="C5" s="10">
        <v>2009</v>
      </c>
      <c r="F5" s="12" t="s">
        <v>354</v>
      </c>
      <c r="G5" s="12" t="s">
        <v>558</v>
      </c>
    </row>
    <row r="6" spans="1:8">
      <c r="A6" s="12" t="s">
        <v>360</v>
      </c>
      <c r="B6" s="12" t="s">
        <v>20</v>
      </c>
      <c r="C6" s="10">
        <v>2010</v>
      </c>
      <c r="F6" s="12" t="s">
        <v>355</v>
      </c>
      <c r="G6" s="12" t="s">
        <v>559</v>
      </c>
    </row>
    <row r="7" spans="1:8">
      <c r="A7" s="12" t="s">
        <v>361</v>
      </c>
      <c r="B7" s="12" t="s">
        <v>20</v>
      </c>
      <c r="C7" s="10">
        <v>2011</v>
      </c>
      <c r="F7" s="12" t="s">
        <v>356</v>
      </c>
      <c r="G7" s="12" t="s">
        <v>560</v>
      </c>
    </row>
    <row r="8" spans="1:8">
      <c r="A8" s="12" t="s">
        <v>362</v>
      </c>
      <c r="B8" s="12" t="s">
        <v>20</v>
      </c>
      <c r="C8" s="10">
        <v>2012</v>
      </c>
      <c r="F8" s="12" t="s">
        <v>538</v>
      </c>
      <c r="G8" s="12" t="s">
        <v>561</v>
      </c>
    </row>
    <row r="9" spans="1:8">
      <c r="A9" s="12" t="s">
        <v>363</v>
      </c>
      <c r="B9" s="12" t="s">
        <v>20</v>
      </c>
      <c r="C9" s="10">
        <v>2013</v>
      </c>
      <c r="G9" s="12" t="s">
        <v>562</v>
      </c>
    </row>
    <row r="10" spans="1:8">
      <c r="A10" s="12" t="s">
        <v>364</v>
      </c>
      <c r="B10" s="12" t="s">
        <v>20</v>
      </c>
      <c r="C10" s="10">
        <v>2014</v>
      </c>
      <c r="G10" s="12" t="s">
        <v>563</v>
      </c>
    </row>
    <row r="11" spans="1:8">
      <c r="A11" s="12" t="s">
        <v>365</v>
      </c>
      <c r="B11" s="12" t="s">
        <v>20</v>
      </c>
      <c r="C11" s="10">
        <v>2015</v>
      </c>
      <c r="G11" s="12" t="s">
        <v>564</v>
      </c>
    </row>
    <row r="12" spans="1:8">
      <c r="A12" s="12" t="s">
        <v>366</v>
      </c>
      <c r="B12" s="12" t="s">
        <v>20</v>
      </c>
      <c r="C12" s="10">
        <v>2016</v>
      </c>
    </row>
    <row r="13" spans="1:8">
      <c r="A13" s="12" t="s">
        <v>367</v>
      </c>
      <c r="B13" s="12" t="s">
        <v>20</v>
      </c>
      <c r="C13" s="10">
        <v>2017</v>
      </c>
    </row>
    <row r="14" spans="1:8">
      <c r="A14" s="12" t="s">
        <v>368</v>
      </c>
      <c r="B14" s="12" t="s">
        <v>20</v>
      </c>
      <c r="C14" s="10">
        <v>2018</v>
      </c>
    </row>
    <row r="15" spans="1:8">
      <c r="A15" s="12" t="s">
        <v>369</v>
      </c>
      <c r="B15" s="12" t="s">
        <v>20</v>
      </c>
      <c r="C15" s="10">
        <v>2019</v>
      </c>
    </row>
    <row r="16" spans="1:8">
      <c r="A16" s="12" t="s">
        <v>370</v>
      </c>
      <c r="B16" s="12" t="s">
        <v>20</v>
      </c>
      <c r="C16" s="10">
        <v>2020</v>
      </c>
    </row>
    <row r="17" spans="1:2">
      <c r="A17" s="12" t="s">
        <v>371</v>
      </c>
      <c r="B17" s="12" t="s">
        <v>20</v>
      </c>
    </row>
    <row r="18" spans="1:2">
      <c r="A18" s="12" t="s">
        <v>372</v>
      </c>
      <c r="B18" s="12" t="s">
        <v>20</v>
      </c>
    </row>
    <row r="19" spans="1:2">
      <c r="A19" s="12" t="s">
        <v>373</v>
      </c>
      <c r="B19" s="12" t="s">
        <v>20</v>
      </c>
    </row>
    <row r="20" spans="1:2">
      <c r="A20" s="12" t="s">
        <v>374</v>
      </c>
      <c r="B20" s="12" t="s">
        <v>20</v>
      </c>
    </row>
    <row r="21" spans="1:2">
      <c r="A21" s="12" t="s">
        <v>375</v>
      </c>
      <c r="B21" s="12" t="s">
        <v>20</v>
      </c>
    </row>
    <row r="22" spans="1:2">
      <c r="A22" s="12" t="s">
        <v>376</v>
      </c>
      <c r="B22" s="12" t="s">
        <v>20</v>
      </c>
    </row>
    <row r="23" spans="1:2">
      <c r="A23" s="12" t="s">
        <v>377</v>
      </c>
      <c r="B23" s="12" t="s">
        <v>20</v>
      </c>
    </row>
    <row r="24" spans="1:2">
      <c r="A24" s="12" t="s">
        <v>378</v>
      </c>
      <c r="B24" s="12" t="s">
        <v>20</v>
      </c>
    </row>
    <row r="25" spans="1:2">
      <c r="A25" s="12" t="s">
        <v>379</v>
      </c>
      <c r="B25" s="12" t="s">
        <v>20</v>
      </c>
    </row>
    <row r="26" spans="1:2">
      <c r="A26" s="12" t="s">
        <v>24</v>
      </c>
      <c r="B26" s="12" t="s">
        <v>19</v>
      </c>
    </row>
    <row r="27" spans="1:2">
      <c r="A27" s="12" t="s">
        <v>380</v>
      </c>
      <c r="B27" s="12" t="s">
        <v>20</v>
      </c>
    </row>
    <row r="28" spans="1:2">
      <c r="A28" s="12" t="s">
        <v>381</v>
      </c>
      <c r="B28" s="12" t="s">
        <v>20</v>
      </c>
    </row>
    <row r="29" spans="1:2">
      <c r="A29" s="12" t="s">
        <v>382</v>
      </c>
      <c r="B29" s="12" t="s">
        <v>20</v>
      </c>
    </row>
    <row r="30" spans="1:2">
      <c r="A30" s="12" t="s">
        <v>22</v>
      </c>
      <c r="B30" s="12" t="s">
        <v>20</v>
      </c>
    </row>
    <row r="31" spans="1:2">
      <c r="A31" s="12" t="s">
        <v>383</v>
      </c>
      <c r="B31" s="12" t="s">
        <v>20</v>
      </c>
    </row>
    <row r="32" spans="1:2">
      <c r="A32" s="12" t="s">
        <v>384</v>
      </c>
      <c r="B32" s="12" t="s">
        <v>20</v>
      </c>
    </row>
    <row r="33" spans="1:2">
      <c r="A33" s="12" t="s">
        <v>385</v>
      </c>
      <c r="B33" s="12" t="s">
        <v>20</v>
      </c>
    </row>
    <row r="34" spans="1:2">
      <c r="A34" s="12" t="s">
        <v>386</v>
      </c>
      <c r="B34" s="12" t="s">
        <v>20</v>
      </c>
    </row>
    <row r="35" spans="1:2">
      <c r="A35" s="12" t="s">
        <v>387</v>
      </c>
      <c r="B35" s="12" t="s">
        <v>20</v>
      </c>
    </row>
    <row r="36" spans="1:2">
      <c r="A36" s="12" t="s">
        <v>388</v>
      </c>
      <c r="B36" s="12" t="s">
        <v>20</v>
      </c>
    </row>
    <row r="37" spans="1:2">
      <c r="A37" s="12" t="s">
        <v>389</v>
      </c>
      <c r="B37" s="12" t="s">
        <v>20</v>
      </c>
    </row>
    <row r="38" spans="1:2">
      <c r="A38" s="12" t="s">
        <v>390</v>
      </c>
      <c r="B38" s="12" t="s">
        <v>20</v>
      </c>
    </row>
    <row r="39" spans="1:2">
      <c r="A39" s="12" t="s">
        <v>391</v>
      </c>
      <c r="B39" s="12" t="s">
        <v>20</v>
      </c>
    </row>
    <row r="40" spans="1:2">
      <c r="A40" s="12" t="s">
        <v>23</v>
      </c>
      <c r="B40" s="12" t="s">
        <v>20</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B11" zoomScale="83" zoomScaleNormal="60" workbookViewId="0">
      <selection activeCell="L15" sqref="L15"/>
    </sheetView>
  </sheetViews>
  <sheetFormatPr baseColWidth="10" defaultColWidth="9.1640625" defaultRowHeight="16"/>
  <cols>
    <col min="1" max="1" width="2.6640625" style="9" customWidth="1"/>
    <col min="2" max="2" width="33.5" style="9" customWidth="1"/>
    <col min="3" max="4" width="29.5" style="9" customWidth="1"/>
    <col min="5" max="5" width="24.5" style="17" customWidth="1"/>
    <col min="6" max="6" width="34.5" style="9" customWidth="1"/>
    <col min="7" max="7" width="27.5" style="9" customWidth="1"/>
    <col min="8" max="8" width="28.83203125" style="9" customWidth="1"/>
    <col min="9" max="9" width="23.1640625" style="9" customWidth="1"/>
    <col min="10" max="10" width="22" style="9" customWidth="1"/>
    <col min="11" max="11" width="19.6640625" style="9" customWidth="1"/>
    <col min="12" max="12" width="21.6640625" style="9" customWidth="1"/>
    <col min="13" max="13" width="24" style="9" customWidth="1"/>
    <col min="14" max="14" width="24.1640625" style="9" customWidth="1"/>
    <col min="15" max="15" width="21.5" style="9" customWidth="1"/>
    <col min="16" max="16" width="22.1640625" style="9" customWidth="1"/>
    <col min="17" max="17" width="16.5" style="9" customWidth="1"/>
    <col min="18" max="18" width="15.5" style="9" customWidth="1"/>
    <col min="19" max="19" width="17.1640625" style="9" customWidth="1"/>
    <col min="20" max="20" width="13.6640625" style="8" customWidth="1"/>
    <col min="21" max="21" width="6.33203125" style="8" customWidth="1"/>
    <col min="22" max="22" width="13.5" style="9" customWidth="1"/>
    <col min="23" max="23" width="15.33203125" style="9" customWidth="1"/>
    <col min="24" max="16384" width="9.16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163</v>
      </c>
      <c r="C4" s="126" t="s">
        <v>167</v>
      </c>
      <c r="E4" s="9"/>
      <c r="T4" s="9"/>
      <c r="V4" s="8"/>
    </row>
    <row r="5" spans="2:22" ht="26.25" customHeight="1" thickBot="1">
      <c r="C5" s="129" t="s">
        <v>164</v>
      </c>
      <c r="E5" s="9"/>
      <c r="T5" s="9"/>
      <c r="V5" s="8"/>
    </row>
    <row r="6" spans="2:22" ht="27" customHeight="1" thickBot="1">
      <c r="B6" s="83"/>
      <c r="C6" s="560" t="s">
        <v>531</v>
      </c>
      <c r="D6" s="17"/>
      <c r="E6" s="9"/>
      <c r="T6" s="9"/>
      <c r="V6" s="8"/>
    </row>
    <row r="7" spans="2:22" ht="21" customHeight="1">
      <c r="B7" s="528"/>
      <c r="C7" s="17"/>
      <c r="D7" s="17"/>
      <c r="E7" s="9"/>
      <c r="T7" s="9"/>
      <c r="V7" s="8"/>
    </row>
    <row r="8" spans="2:22" ht="24.75" customHeight="1">
      <c r="B8" s="117" t="s">
        <v>225</v>
      </c>
      <c r="C8" s="189"/>
      <c r="D8" s="592"/>
      <c r="E8" s="9"/>
      <c r="T8" s="9"/>
      <c r="V8" s="8"/>
    </row>
    <row r="9" spans="2:22" ht="41.25" customHeight="1">
      <c r="B9" s="542" t="s">
        <v>500</v>
      </c>
      <c r="C9" s="538"/>
      <c r="D9" s="536"/>
      <c r="E9" s="536"/>
      <c r="F9" s="536"/>
      <c r="G9" s="536"/>
      <c r="H9" s="536"/>
      <c r="I9" s="536"/>
      <c r="J9" s="537"/>
      <c r="K9" s="537"/>
      <c r="L9" s="537"/>
      <c r="M9" s="18"/>
      <c r="T9" s="9"/>
      <c r="V9" s="8"/>
    </row>
    <row r="10" spans="2:22" ht="10.5" customHeight="1">
      <c r="B10" s="542"/>
      <c r="C10" s="538"/>
      <c r="D10" s="536"/>
      <c r="E10" s="536"/>
      <c r="F10" s="536"/>
      <c r="G10" s="536"/>
      <c r="H10" s="536"/>
      <c r="I10" s="536"/>
      <c r="J10" s="537"/>
      <c r="K10" s="537"/>
      <c r="L10" s="537"/>
      <c r="M10" s="18"/>
      <c r="T10" s="9"/>
      <c r="V10" s="8"/>
    </row>
    <row r="11" spans="2:22" s="540" customFormat="1" ht="26.25" customHeight="1">
      <c r="B11" s="559" t="s">
        <v>536</v>
      </c>
      <c r="C11" s="558"/>
      <c r="D11" s="558"/>
      <c r="E11" s="558"/>
      <c r="F11" s="558"/>
      <c r="G11" s="558"/>
      <c r="H11" s="558"/>
      <c r="T11" s="541"/>
      <c r="U11" s="541"/>
    </row>
    <row r="12" spans="2:22" s="32" customFormat="1" ht="18.75" customHeight="1">
      <c r="B12" s="535"/>
      <c r="T12" s="186"/>
      <c r="U12" s="186"/>
    </row>
    <row r="13" spans="2:22" s="32" customFormat="1" ht="22.5" customHeight="1" thickBot="1">
      <c r="B13" s="185" t="s">
        <v>488</v>
      </c>
      <c r="C13" s="17"/>
      <c r="F13" s="185" t="s">
        <v>489</v>
      </c>
      <c r="G13" s="36"/>
      <c r="H13" s="31"/>
      <c r="I13" s="9"/>
      <c r="J13" s="184" t="s">
        <v>486</v>
      </c>
      <c r="N13" s="103"/>
      <c r="P13" s="9"/>
      <c r="Q13" s="187"/>
      <c r="R13" s="42"/>
      <c r="T13" s="186"/>
      <c r="U13" s="186"/>
    </row>
    <row r="14" spans="2:22" ht="29.25" customHeight="1" thickBot="1">
      <c r="B14" s="124" t="s">
        <v>527</v>
      </c>
      <c r="D14" s="533" t="s">
        <v>687</v>
      </c>
      <c r="E14" s="130"/>
      <c r="F14" s="124" t="s">
        <v>528</v>
      </c>
      <c r="H14" s="533" t="s">
        <v>689</v>
      </c>
      <c r="J14" s="124" t="s">
        <v>495</v>
      </c>
      <c r="L14" s="132">
        <v>335434.59999999998</v>
      </c>
      <c r="N14" s="103"/>
      <c r="Q14" s="99"/>
      <c r="R14" s="96"/>
    </row>
    <row r="15" spans="2:22" ht="26.25" customHeight="1" thickBot="1">
      <c r="B15" s="124" t="s">
        <v>409</v>
      </c>
      <c r="C15" s="106"/>
      <c r="D15" s="533" t="s">
        <v>688</v>
      </c>
      <c r="F15" s="124" t="s">
        <v>399</v>
      </c>
      <c r="G15" s="127"/>
      <c r="H15" s="533" t="s">
        <v>690</v>
      </c>
      <c r="I15" s="17"/>
      <c r="J15" s="124" t="s">
        <v>496</v>
      </c>
      <c r="L15" s="132"/>
      <c r="M15" s="103"/>
      <c r="Q15" s="108"/>
      <c r="R15" s="96"/>
    </row>
    <row r="16" spans="2:22" ht="28.5" customHeight="1" thickBot="1">
      <c r="B16" s="124" t="s">
        <v>439</v>
      </c>
      <c r="C16" s="106"/>
      <c r="D16" s="534">
        <v>2016</v>
      </c>
      <c r="E16" s="103"/>
      <c r="F16" s="124" t="s">
        <v>419</v>
      </c>
      <c r="G16" s="125"/>
      <c r="H16" s="534">
        <v>2017</v>
      </c>
      <c r="I16" s="103"/>
      <c r="K16" s="195"/>
      <c r="L16" s="195"/>
      <c r="M16" s="195"/>
      <c r="N16" s="195"/>
      <c r="Q16" s="115"/>
      <c r="R16" s="96"/>
    </row>
    <row r="17" spans="1:21" ht="29.25" customHeight="1" thickBot="1">
      <c r="B17" s="124" t="s">
        <v>406</v>
      </c>
      <c r="C17" s="106"/>
      <c r="D17" s="132">
        <v>206215</v>
      </c>
      <c r="E17" s="121"/>
      <c r="F17" s="712" t="s">
        <v>655</v>
      </c>
      <c r="G17" s="195"/>
      <c r="H17" s="706">
        <v>1</v>
      </c>
      <c r="I17" s="17"/>
      <c r="M17" s="195"/>
      <c r="N17" s="195"/>
      <c r="P17" s="99"/>
      <c r="Q17" s="99"/>
      <c r="R17" s="96"/>
    </row>
    <row r="18" spans="1:21" s="28" customFormat="1" ht="29.25" customHeight="1">
      <c r="B18" s="124"/>
      <c r="C18" s="707"/>
      <c r="D18" s="705"/>
      <c r="E18" s="708"/>
      <c r="F18" s="704"/>
      <c r="G18" s="709"/>
      <c r="H18" s="710"/>
      <c r="I18" s="163"/>
      <c r="M18" s="709"/>
      <c r="N18" s="709"/>
      <c r="P18" s="709"/>
      <c r="Q18" s="709"/>
      <c r="R18" s="711"/>
      <c r="T18" s="37"/>
      <c r="U18" s="37"/>
    </row>
    <row r="19" spans="1:21" ht="27.75" customHeight="1" thickBot="1">
      <c r="E19" s="9"/>
      <c r="F19" s="124" t="s">
        <v>420</v>
      </c>
      <c r="G19" s="594" t="s">
        <v>349</v>
      </c>
      <c r="H19" s="242">
        <f>SUM(R54,R57,R60,R63,R66,R69,R72,R75)</f>
        <v>479936.39314374776</v>
      </c>
      <c r="I19" s="17"/>
      <c r="J19" s="115"/>
      <c r="K19" s="115"/>
      <c r="L19" s="115"/>
      <c r="M19" s="115"/>
      <c r="N19" s="115"/>
      <c r="P19" s="115"/>
      <c r="Q19" s="115"/>
      <c r="R19" s="96"/>
    </row>
    <row r="20" spans="1:21" ht="27.75" customHeight="1" thickBot="1">
      <c r="E20" s="9"/>
      <c r="F20" s="124" t="s">
        <v>421</v>
      </c>
      <c r="G20" s="594" t="s">
        <v>350</v>
      </c>
      <c r="H20" s="131">
        <f>-SUM(R55,R58,R61,R64,R67,R70,R73,R76)</f>
        <v>161865.29490000001</v>
      </c>
      <c r="I20" s="17"/>
      <c r="J20" s="115"/>
      <c r="P20" s="115"/>
      <c r="Q20" s="115"/>
      <c r="R20" s="96"/>
    </row>
    <row r="21" spans="1:21" ht="27.75" customHeight="1" thickBot="1">
      <c r="C21" s="32"/>
      <c r="D21" s="32"/>
      <c r="E21" s="32"/>
      <c r="F21" s="124" t="s">
        <v>394</v>
      </c>
      <c r="G21" s="594" t="s">
        <v>351</v>
      </c>
      <c r="H21" s="188">
        <f>R84</f>
        <v>16669.264696985567</v>
      </c>
      <c r="I21" s="103"/>
      <c r="P21" s="115"/>
      <c r="Q21" s="115"/>
      <c r="R21" s="96"/>
    </row>
    <row r="22" spans="1:21" ht="27.75" customHeight="1">
      <c r="C22" s="32"/>
      <c r="D22" s="32"/>
      <c r="E22" s="32"/>
      <c r="F22" s="124" t="s">
        <v>490</v>
      </c>
      <c r="G22" s="594" t="s">
        <v>434</v>
      </c>
      <c r="H22" s="188">
        <f>H19-H20+H21</f>
        <v>334740.36294073326</v>
      </c>
      <c r="I22" s="103"/>
      <c r="P22" s="195"/>
      <c r="Q22" s="195"/>
      <c r="R22" s="96"/>
    </row>
    <row r="23" spans="1:21" ht="22.5" customHeight="1">
      <c r="A23" s="28"/>
      <c r="E23" s="9"/>
    </row>
    <row r="24" spans="1:21" ht="13.5" customHeight="1">
      <c r="A24" s="28"/>
      <c r="B24" s="118" t="s">
        <v>404</v>
      </c>
      <c r="C24" s="35"/>
      <c r="E24" s="9"/>
    </row>
    <row r="25" spans="1:21" ht="13.5" customHeight="1">
      <c r="A25" s="28"/>
      <c r="B25" s="118"/>
      <c r="C25" s="35"/>
      <c r="E25" s="9"/>
    </row>
    <row r="26" spans="1:21" ht="108" customHeight="1">
      <c r="A26" s="28"/>
      <c r="B26" s="898" t="s">
        <v>662</v>
      </c>
      <c r="C26" s="898"/>
      <c r="D26" s="898"/>
      <c r="E26" s="898"/>
      <c r="F26" s="898"/>
      <c r="G26" s="898"/>
    </row>
    <row r="27" spans="1:21" ht="14.25" customHeight="1">
      <c r="A27" s="28"/>
      <c r="B27" s="539"/>
      <c r="C27" s="539"/>
      <c r="D27" s="529"/>
      <c r="E27" s="529"/>
      <c r="F27" s="529"/>
      <c r="G27" s="539"/>
    </row>
    <row r="28" spans="1:21" s="17" customFormat="1" ht="27" customHeight="1">
      <c r="B28" s="899" t="s">
        <v>487</v>
      </c>
      <c r="C28" s="900"/>
      <c r="D28" s="133" t="s">
        <v>33</v>
      </c>
      <c r="E28" s="134" t="s">
        <v>653</v>
      </c>
      <c r="F28" s="134" t="s">
        <v>394</v>
      </c>
      <c r="G28" s="135" t="s">
        <v>395</v>
      </c>
      <c r="T28" s="136"/>
      <c r="U28" s="136"/>
    </row>
    <row r="29" spans="1:21" ht="20.25" customHeight="1">
      <c r="B29" s="725" t="s">
        <v>693</v>
      </c>
      <c r="C29" s="726"/>
      <c r="D29" s="627" t="s">
        <v>19</v>
      </c>
      <c r="E29" s="138">
        <f>SUM(D54:D83)</f>
        <v>70277.21077288955</v>
      </c>
      <c r="F29" s="139">
        <f>D84</f>
        <v>3811.9530410061502</v>
      </c>
      <c r="G29" s="138">
        <f>E29+F29</f>
        <v>74089.163813895706</v>
      </c>
    </row>
    <row r="30" spans="1:21" ht="20.25" customHeight="1">
      <c r="B30" s="725" t="s">
        <v>694</v>
      </c>
      <c r="C30" s="726"/>
      <c r="D30" s="627" t="s">
        <v>19</v>
      </c>
      <c r="E30" s="140">
        <f>SUM(E54:E83)</f>
        <v>21965.009999061993</v>
      </c>
      <c r="F30" s="141">
        <f>E84</f>
        <v>1191.4187506991209</v>
      </c>
      <c r="G30" s="140">
        <f>E30+F30</f>
        <v>23156.428749761115</v>
      </c>
    </row>
    <row r="31" spans="1:21" ht="20.25" customHeight="1">
      <c r="B31" s="725" t="s">
        <v>695</v>
      </c>
      <c r="C31" s="726"/>
      <c r="D31" s="627" t="s">
        <v>20</v>
      </c>
      <c r="E31" s="140">
        <f>SUM(F54:F83)</f>
        <v>134149.70748534647</v>
      </c>
      <c r="F31" s="141">
        <f>F84</f>
        <v>7276.5037168510025</v>
      </c>
      <c r="G31" s="140">
        <f t="shared" ref="G31:G34" si="0">E31+F31</f>
        <v>141426.21120219748</v>
      </c>
    </row>
    <row r="32" spans="1:21" ht="20.25" customHeight="1">
      <c r="B32" s="725" t="s">
        <v>696</v>
      </c>
      <c r="C32" s="726"/>
      <c r="D32" s="627" t="s">
        <v>20</v>
      </c>
      <c r="E32" s="140">
        <f>SUM(G54:G83)</f>
        <v>2127.9529234434535</v>
      </c>
      <c r="F32" s="141">
        <f>G84</f>
        <v>115.42371315577866</v>
      </c>
      <c r="G32" s="140">
        <f t="shared" si="0"/>
        <v>2243.3766365992324</v>
      </c>
    </row>
    <row r="33" spans="2:22" ht="20.25" customHeight="1">
      <c r="B33" s="725" t="s">
        <v>697</v>
      </c>
      <c r="C33" s="726"/>
      <c r="D33" s="627" t="s">
        <v>20</v>
      </c>
      <c r="E33" s="140">
        <f>SUM(H54:H83)</f>
        <v>9261.0624411182453</v>
      </c>
      <c r="F33" s="141">
        <f>H84</f>
        <v>502.33546191032212</v>
      </c>
      <c r="G33" s="140">
        <f>E33+F33</f>
        <v>9763.3979030285682</v>
      </c>
    </row>
    <row r="34" spans="2:22" ht="20.25" customHeight="1">
      <c r="B34" s="725" t="s">
        <v>698</v>
      </c>
      <c r="C34" s="726"/>
      <c r="D34" s="627" t="s">
        <v>19</v>
      </c>
      <c r="E34" s="140">
        <f>SUM(I54:I83)</f>
        <v>37974.683163118469</v>
      </c>
      <c r="F34" s="141">
        <f>I84</f>
        <v>1783.8607415874899</v>
      </c>
      <c r="G34" s="140">
        <f t="shared" si="0"/>
        <v>39758.543904705955</v>
      </c>
    </row>
    <row r="35" spans="2:22" ht="20.25" customHeight="1">
      <c r="B35" s="725" t="s">
        <v>699</v>
      </c>
      <c r="C35" s="726"/>
      <c r="D35" s="627" t="s">
        <v>19</v>
      </c>
      <c r="E35" s="140">
        <f>SUM(J54:J83)</f>
        <v>16958.460134823192</v>
      </c>
      <c r="F35" s="141">
        <f>J84</f>
        <v>796.62366483331971</v>
      </c>
      <c r="G35" s="140">
        <f>E35+F35</f>
        <v>17755.08379965651</v>
      </c>
    </row>
    <row r="36" spans="2:22" ht="20.25" customHeight="1">
      <c r="B36" s="725" t="s">
        <v>721</v>
      </c>
      <c r="C36" s="726"/>
      <c r="D36" s="627" t="s">
        <v>20</v>
      </c>
      <c r="E36" s="140">
        <f>SUM(K54:K83)</f>
        <v>25286.318016736739</v>
      </c>
      <c r="F36" s="141">
        <f>K84</f>
        <v>1187.8247888362084</v>
      </c>
      <c r="G36" s="140">
        <f t="shared" ref="G36:G42" si="1">E36+F36</f>
        <v>26474.142805572948</v>
      </c>
    </row>
    <row r="37" spans="2:22" ht="20.25" customHeight="1">
      <c r="B37" s="725" t="s">
        <v>700</v>
      </c>
      <c r="C37" s="726"/>
      <c r="D37" s="627" t="s">
        <v>20</v>
      </c>
      <c r="E37" s="140">
        <f>SUM(L54:L83)</f>
        <v>70.69330720965489</v>
      </c>
      <c r="F37" s="141">
        <f>L84</f>
        <v>3.3208181061735385</v>
      </c>
      <c r="G37" s="140">
        <f t="shared" si="1"/>
        <v>74.014125315828423</v>
      </c>
    </row>
    <row r="38" spans="2:22" ht="20.25" customHeight="1">
      <c r="B38" s="896" t="s">
        <v>834</v>
      </c>
      <c r="C38" s="897"/>
      <c r="D38" s="627" t="s">
        <v>19</v>
      </c>
      <c r="E38" s="140">
        <f>SUM(M54:M83)</f>
        <v>0</v>
      </c>
      <c r="F38" s="141">
        <f>M84</f>
        <v>0</v>
      </c>
      <c r="G38" s="140">
        <f t="shared" si="1"/>
        <v>0</v>
      </c>
    </row>
    <row r="39" spans="2:22" ht="20.25" customHeight="1">
      <c r="B39" s="896"/>
      <c r="C39" s="897"/>
      <c r="D39" s="627"/>
      <c r="E39" s="140">
        <f>SUM(N54:N83)</f>
        <v>0</v>
      </c>
      <c r="F39" s="141">
        <f>N84</f>
        <v>0</v>
      </c>
      <c r="G39" s="140">
        <f t="shared" si="1"/>
        <v>0</v>
      </c>
    </row>
    <row r="40" spans="2:22" ht="20.25" customHeight="1">
      <c r="B40" s="896"/>
      <c r="C40" s="897"/>
      <c r="D40" s="627"/>
      <c r="E40" s="140">
        <f>SUM(O54:O83)</f>
        <v>0</v>
      </c>
      <c r="F40" s="141">
        <f>O84</f>
        <v>0</v>
      </c>
      <c r="G40" s="140">
        <f t="shared" si="1"/>
        <v>0</v>
      </c>
    </row>
    <row r="41" spans="2:22" ht="20.25" customHeight="1">
      <c r="B41" s="896"/>
      <c r="C41" s="897"/>
      <c r="D41" s="627"/>
      <c r="E41" s="140">
        <f>SUM(P54:P83)</f>
        <v>0</v>
      </c>
      <c r="F41" s="141">
        <f>P84</f>
        <v>0</v>
      </c>
      <c r="G41" s="140">
        <f t="shared" si="1"/>
        <v>0</v>
      </c>
    </row>
    <row r="42" spans="2:22" ht="20.25" customHeight="1">
      <c r="B42" s="896"/>
      <c r="C42" s="897"/>
      <c r="D42" s="628"/>
      <c r="E42" s="142">
        <f>SUM(Q54:Q83)</f>
        <v>0</v>
      </c>
      <c r="F42" s="143">
        <f>Q84</f>
        <v>0</v>
      </c>
      <c r="G42" s="142">
        <f t="shared" si="1"/>
        <v>0</v>
      </c>
    </row>
    <row r="43" spans="2:22" s="8" customFormat="1" ht="21" customHeight="1">
      <c r="B43" s="901" t="s">
        <v>18</v>
      </c>
      <c r="C43" s="902"/>
      <c r="D43" s="137"/>
      <c r="E43" s="144">
        <f>SUM(E29:E42)</f>
        <v>318071.09824374772</v>
      </c>
      <c r="F43" s="144">
        <f>SUM(F29:F42)</f>
        <v>16669.264696985567</v>
      </c>
      <c r="G43" s="144">
        <f>SUM(G29:G42)</f>
        <v>334740.36294073332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445</v>
      </c>
      <c r="C46" s="31"/>
      <c r="D46" s="31"/>
      <c r="E46" s="588"/>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8" t="s">
        <v>593</v>
      </c>
      <c r="C48" s="898"/>
      <c r="D48" s="898"/>
      <c r="E48" s="898"/>
      <c r="F48" s="898"/>
      <c r="G48" s="898"/>
      <c r="H48" s="898"/>
      <c r="I48" s="898"/>
      <c r="J48" s="898"/>
      <c r="K48" s="898"/>
      <c r="L48" s="898"/>
      <c r="M48" s="607"/>
      <c r="N48" s="105"/>
      <c r="O48" s="105"/>
      <c r="P48" s="105"/>
      <c r="Q48" s="105"/>
      <c r="R48" s="105"/>
      <c r="T48" s="37"/>
      <c r="U48" s="19"/>
      <c r="V48" s="38"/>
    </row>
    <row r="49" spans="2:22" s="28" customFormat="1" ht="41" customHeight="1">
      <c r="B49" s="898" t="s">
        <v>544</v>
      </c>
      <c r="C49" s="898"/>
      <c r="D49" s="898"/>
      <c r="E49" s="898"/>
      <c r="F49" s="898"/>
      <c r="G49" s="898"/>
      <c r="H49" s="898"/>
      <c r="I49" s="898"/>
      <c r="J49" s="898"/>
      <c r="K49" s="898"/>
      <c r="L49" s="898"/>
      <c r="M49" s="607"/>
      <c r="N49" s="105"/>
      <c r="O49" s="105"/>
      <c r="P49" s="105"/>
      <c r="Q49" s="105"/>
      <c r="R49" s="105"/>
      <c r="T49" s="37"/>
      <c r="U49" s="19"/>
      <c r="V49" s="38"/>
    </row>
    <row r="50" spans="2:22" s="28" customFormat="1" ht="18" customHeight="1">
      <c r="B50" s="898" t="s">
        <v>661</v>
      </c>
      <c r="C50" s="898"/>
      <c r="D50" s="898"/>
      <c r="E50" s="898"/>
      <c r="F50" s="898"/>
      <c r="G50" s="898"/>
      <c r="H50" s="898"/>
      <c r="I50" s="898"/>
      <c r="J50" s="898"/>
      <c r="K50" s="898"/>
      <c r="L50" s="898"/>
      <c r="M50" s="607"/>
      <c r="N50" s="105"/>
      <c r="O50" s="105"/>
      <c r="P50" s="105"/>
      <c r="Q50" s="105"/>
      <c r="R50" s="105"/>
      <c r="T50" s="37"/>
      <c r="U50" s="19"/>
      <c r="V50" s="38"/>
    </row>
    <row r="51" spans="2:22" ht="15" customHeight="1">
      <c r="B51" s="604"/>
      <c r="C51" s="31"/>
      <c r="D51" s="31"/>
      <c r="E51" s="31"/>
      <c r="F51" s="31"/>
      <c r="G51" s="31"/>
      <c r="H51" s="31"/>
      <c r="I51" s="31"/>
      <c r="J51" s="31"/>
      <c r="K51" s="31"/>
      <c r="L51" s="31"/>
      <c r="M51" s="31"/>
      <c r="N51" s="31"/>
      <c r="O51" s="31"/>
      <c r="P51" s="31"/>
      <c r="Q51" s="31"/>
      <c r="R51" s="31"/>
      <c r="U51" s="19"/>
      <c r="V51" s="13"/>
    </row>
    <row r="52" spans="2:22" s="17" customFormat="1" ht="63" customHeight="1">
      <c r="B52" s="243" t="s">
        <v>26</v>
      </c>
      <c r="C52" s="243" t="s">
        <v>497</v>
      </c>
      <c r="D52" s="135" t="str">
        <f>IF($B29&lt;&gt;"",$B29,"")</f>
        <v>Main - Residential</v>
      </c>
      <c r="E52" s="135" t="str">
        <f>IF($B30&lt;&gt;"",$B30,"")</f>
        <v>Main - GS&lt;50 kW</v>
      </c>
      <c r="F52" s="135" t="str">
        <f>IF($B31&lt;&gt;"",$B31,"")</f>
        <v>Main - GS 50 to 4,999 kW</v>
      </c>
      <c r="G52" s="135" t="str">
        <f>IF($B32&lt;&gt;"",$B32,"")</f>
        <v>Main - Large Use</v>
      </c>
      <c r="H52" s="135" t="str">
        <f>IF($B33&lt;&gt;"",$B33,"")</f>
        <v>Main - Streetlighting</v>
      </c>
      <c r="I52" s="135" t="str">
        <f>IF($B34&lt;&gt;"",$B34,"")</f>
        <v>STEI - Residential</v>
      </c>
      <c r="J52" s="135" t="str">
        <f>IF($B35&lt;&gt;"",$B35,"")</f>
        <v>STEI - GS&lt;50 kW</v>
      </c>
      <c r="K52" s="135" t="str">
        <f>IF($B36&lt;&gt;"",$B36,"")</f>
        <v>STEI - GS 50 to 4,999 kW</v>
      </c>
      <c r="L52" s="135" t="str">
        <f>IF($B37&lt;&gt;"",$B37,"")</f>
        <v>STEI - Streetlighting</v>
      </c>
      <c r="M52" s="135" t="str">
        <f>IF($B38&lt;&gt;"",$B38,"")</f>
        <v>STEI- Unmetered Scattered Load</v>
      </c>
      <c r="N52" s="135" t="str">
        <f>IF($B39&lt;&gt;"",$B39,"")</f>
        <v/>
      </c>
      <c r="O52" s="135" t="str">
        <f>IF($B40&lt;&gt;"",$B40,"")</f>
        <v/>
      </c>
      <c r="P52" s="135" t="str">
        <f>IF($B41&lt;&gt;"",$B41,"")</f>
        <v/>
      </c>
      <c r="Q52" s="135" t="str">
        <f>IF($B42&lt;&gt;"",$B42,"")</f>
        <v/>
      </c>
      <c r="R52" s="243" t="s">
        <v>18</v>
      </c>
      <c r="T52" s="136"/>
      <c r="U52" s="145"/>
    </row>
    <row r="53" spans="2:22" s="146" customFormat="1" ht="15.75" customHeight="1">
      <c r="B53" s="566"/>
      <c r="C53" s="567"/>
      <c r="D53" s="567" t="str">
        <f>D29</f>
        <v>kWh</v>
      </c>
      <c r="E53" s="567" t="str">
        <f>D30</f>
        <v>kWh</v>
      </c>
      <c r="F53" s="567" t="str">
        <f>D31</f>
        <v>kW</v>
      </c>
      <c r="G53" s="567" t="str">
        <f>D32</f>
        <v>kW</v>
      </c>
      <c r="H53" s="567" t="str">
        <f>D33</f>
        <v>kW</v>
      </c>
      <c r="I53" s="567" t="str">
        <f>D34</f>
        <v>kWh</v>
      </c>
      <c r="J53" s="567" t="str">
        <f>D35</f>
        <v>kWh</v>
      </c>
      <c r="K53" s="567" t="str">
        <f>D36</f>
        <v>kW</v>
      </c>
      <c r="L53" s="567" t="str">
        <f>D37</f>
        <v>kW</v>
      </c>
      <c r="M53" s="567" t="str">
        <f>D38</f>
        <v>kWh</v>
      </c>
      <c r="N53" s="567">
        <f>D39</f>
        <v>0</v>
      </c>
      <c r="O53" s="567">
        <f>D40</f>
        <v>0</v>
      </c>
      <c r="P53" s="567">
        <f>D41</f>
        <v>0</v>
      </c>
      <c r="Q53" s="567">
        <f>D42</f>
        <v>0</v>
      </c>
      <c r="R53" s="568"/>
      <c r="U53" s="147"/>
    </row>
    <row r="54" spans="2:22" s="17" customFormat="1">
      <c r="B54" s="148" t="s">
        <v>134</v>
      </c>
      <c r="C54" s="149"/>
      <c r="D54" s="150">
        <f>'4.  2011-2014 LRAM'!Y133</f>
        <v>0</v>
      </c>
      <c r="E54" s="150">
        <f>'4.  2011-2014 LRAM'!Z133</f>
        <v>0</v>
      </c>
      <c r="F54" s="150">
        <f>'4.  2011-2014 LRAM'!AA133</f>
        <v>0</v>
      </c>
      <c r="G54" s="150">
        <f>'4.  2011-2014 LRAM'!AB133</f>
        <v>0</v>
      </c>
      <c r="H54" s="150">
        <f>'4.  2011-2014 LRAM'!AC133</f>
        <v>0</v>
      </c>
      <c r="I54" s="150">
        <f>'4.  2011-2014 LRAM'!AD133</f>
        <v>0</v>
      </c>
      <c r="J54" s="150">
        <f>'4.  2011-2014 LRAM'!AE133</f>
        <v>0</v>
      </c>
      <c r="K54" s="150">
        <f>'4.  2011-2014 LRAM'!AF133</f>
        <v>0</v>
      </c>
      <c r="L54" s="150">
        <f>'4.  2011-2014 LRAM'!AG133</f>
        <v>0</v>
      </c>
      <c r="M54" s="150">
        <f>'4.  2011-2014 LRAM'!AH133</f>
        <v>0</v>
      </c>
      <c r="N54" s="150">
        <f>'4.  2011-2014 LRAM'!AI133</f>
        <v>0</v>
      </c>
      <c r="O54" s="150">
        <f>'4.  2011-2014 LRAM'!AJ133</f>
        <v>0</v>
      </c>
      <c r="P54" s="150">
        <f>'4.  2011-2014 LRAM'!AK133</f>
        <v>0</v>
      </c>
      <c r="Q54" s="150">
        <f>'4.  2011-2014 LRAM'!AL133</f>
        <v>0</v>
      </c>
      <c r="R54" s="151">
        <f>SUM(D54:Q54)</f>
        <v>0</v>
      </c>
      <c r="U54" s="152"/>
      <c r="V54" s="153"/>
    </row>
    <row r="55" spans="2:22" s="17" customFormat="1">
      <c r="B55" s="154" t="s">
        <v>27</v>
      </c>
      <c r="C55" s="155"/>
      <c r="D55" s="156">
        <f>-'4.  2011-2014 LRAM'!Y134</f>
        <v>0</v>
      </c>
      <c r="E55" s="156">
        <f>-'4.  2011-2014 LRAM'!Z134</f>
        <v>0</v>
      </c>
      <c r="F55" s="156">
        <f>-'4.  2011-2014 LRAM'!AA134</f>
        <v>0</v>
      </c>
      <c r="G55" s="156">
        <f>-'4.  2011-2014 LRAM'!AB134</f>
        <v>0</v>
      </c>
      <c r="H55" s="156">
        <f>-'4.  2011-2014 LRAM'!AC134</f>
        <v>0</v>
      </c>
      <c r="I55" s="156">
        <f>-'4.  2011-2014 LRAM'!AD134</f>
        <v>0</v>
      </c>
      <c r="J55" s="156">
        <f>-'4.  2011-2014 LRAM'!AE134</f>
        <v>0</v>
      </c>
      <c r="K55" s="156">
        <f>-'4.  2011-2014 LRAM'!AF134</f>
        <v>0</v>
      </c>
      <c r="L55" s="156">
        <f>-'4.  2011-2014 LRAM'!AG134</f>
        <v>0</v>
      </c>
      <c r="M55" s="156">
        <f>-'4.  2011-2014 LRAM'!AH134</f>
        <v>0</v>
      </c>
      <c r="N55" s="156">
        <f>-'4.  2011-2014 LRAM'!AI134</f>
        <v>0</v>
      </c>
      <c r="O55" s="156">
        <f>-'4.  2011-2014 LRAM'!AJ134</f>
        <v>0</v>
      </c>
      <c r="P55" s="156">
        <f>-'4.  2011-2014 LRAM'!AK134</f>
        <v>0</v>
      </c>
      <c r="Q55" s="156">
        <f>-'4.  2011-2014 LRAM'!AL134</f>
        <v>0</v>
      </c>
      <c r="R55" s="157">
        <f>SUM(D55:Q55)</f>
        <v>0</v>
      </c>
      <c r="S55" s="158"/>
      <c r="T55" s="136"/>
      <c r="U55" s="159"/>
      <c r="V55" s="153"/>
    </row>
    <row r="56" spans="2:22" s="136" customFormat="1">
      <c r="B56" s="615" t="s">
        <v>59</v>
      </c>
      <c r="C56" s="611"/>
      <c r="D56" s="160"/>
      <c r="E56" s="160"/>
      <c r="F56" s="160"/>
      <c r="G56" s="160"/>
      <c r="H56" s="160"/>
      <c r="I56" s="160"/>
      <c r="J56" s="160"/>
      <c r="K56" s="161"/>
      <c r="L56" s="161"/>
      <c r="M56" s="161"/>
      <c r="N56" s="161"/>
      <c r="O56" s="161"/>
      <c r="P56" s="161"/>
      <c r="Q56" s="161"/>
      <c r="R56" s="162"/>
      <c r="U56" s="159"/>
      <c r="V56" s="153"/>
    </row>
    <row r="57" spans="2:22" s="17" customFormat="1">
      <c r="B57" s="154" t="s">
        <v>135</v>
      </c>
      <c r="C57" s="155"/>
      <c r="D57" s="156">
        <f>'4.  2011-2014 LRAM'!Y266</f>
        <v>0</v>
      </c>
      <c r="E57" s="156">
        <f>'4.  2011-2014 LRAM'!Z266</f>
        <v>0</v>
      </c>
      <c r="F57" s="156">
        <f>'4.  2011-2014 LRAM'!AA266</f>
        <v>0</v>
      </c>
      <c r="G57" s="156">
        <f>'4.  2011-2014 LRAM'!AB266</f>
        <v>0</v>
      </c>
      <c r="H57" s="156">
        <f>'4.  2011-2014 LRAM'!AC266</f>
        <v>0</v>
      </c>
      <c r="I57" s="156">
        <f>'4.  2011-2014 LRAM'!AD266</f>
        <v>0</v>
      </c>
      <c r="J57" s="156">
        <f>'4.  2011-2014 LRAM'!AE266</f>
        <v>0</v>
      </c>
      <c r="K57" s="156">
        <f>'4.  2011-2014 LRAM'!AF266</f>
        <v>0</v>
      </c>
      <c r="L57" s="156">
        <f>'4.  2011-2014 LRAM'!AG266</f>
        <v>0</v>
      </c>
      <c r="M57" s="156">
        <f>'4.  2011-2014 LRAM'!AH266</f>
        <v>0</v>
      </c>
      <c r="N57" s="156">
        <f>'4.  2011-2014 LRAM'!AI266</f>
        <v>0</v>
      </c>
      <c r="O57" s="156">
        <f>'4.  2011-2014 LRAM'!AJ266</f>
        <v>0</v>
      </c>
      <c r="P57" s="156">
        <f>'4.  2011-2014 LRAM'!AK266</f>
        <v>0</v>
      </c>
      <c r="Q57" s="156">
        <f>'4.  2011-2014 LRAM'!AL266</f>
        <v>0</v>
      </c>
      <c r="R57" s="157">
        <f>SUM(D57:Q57)</f>
        <v>0</v>
      </c>
      <c r="U57" s="152"/>
      <c r="V57" s="153"/>
    </row>
    <row r="58" spans="2:22" s="17" customFormat="1">
      <c r="B58" s="154" t="s">
        <v>28</v>
      </c>
      <c r="C58" s="155"/>
      <c r="D58" s="156">
        <f>-'4.  2011-2014 LRAM'!Y267</f>
        <v>0</v>
      </c>
      <c r="E58" s="156">
        <f>-'4.  2011-2014 LRAM'!Z267</f>
        <v>0</v>
      </c>
      <c r="F58" s="156">
        <f>-'4.  2011-2014 LRAM'!AA267</f>
        <v>0</v>
      </c>
      <c r="G58" s="156">
        <f>-'4.  2011-2014 LRAM'!AB267</f>
        <v>0</v>
      </c>
      <c r="H58" s="156">
        <f>-'4.  2011-2014 LRAM'!AC267</f>
        <v>0</v>
      </c>
      <c r="I58" s="156">
        <f>-'4.  2011-2014 LRAM'!AD267</f>
        <v>0</v>
      </c>
      <c r="J58" s="156">
        <f>-'4.  2011-2014 LRAM'!AE267</f>
        <v>0</v>
      </c>
      <c r="K58" s="156">
        <f>-'4.  2011-2014 LRAM'!AF267</f>
        <v>0</v>
      </c>
      <c r="L58" s="156">
        <f>-'4.  2011-2014 LRAM'!AG267</f>
        <v>0</v>
      </c>
      <c r="M58" s="156">
        <f>-'4.  2011-2014 LRAM'!AH267</f>
        <v>0</v>
      </c>
      <c r="N58" s="156">
        <f>-'4.  2011-2014 LRAM'!AI267</f>
        <v>0</v>
      </c>
      <c r="O58" s="156">
        <f>-'4.  2011-2014 LRAM'!AJ267</f>
        <v>0</v>
      </c>
      <c r="P58" s="156">
        <f>-'4.  2011-2014 LRAM'!AK267</f>
        <v>0</v>
      </c>
      <c r="Q58" s="156">
        <f>-'4.  2011-2014 LRAM'!AL267</f>
        <v>0</v>
      </c>
      <c r="R58" s="157">
        <f>SUM(D58:Q58)</f>
        <v>0</v>
      </c>
      <c r="S58" s="158"/>
      <c r="U58" s="152"/>
      <c r="V58" s="153"/>
    </row>
    <row r="59" spans="2:22" s="136" customFormat="1">
      <c r="B59" s="615" t="s">
        <v>59</v>
      </c>
      <c r="C59" s="611"/>
      <c r="D59" s="160"/>
      <c r="E59" s="160"/>
      <c r="F59" s="160"/>
      <c r="G59" s="160"/>
      <c r="H59" s="160"/>
      <c r="I59" s="160"/>
      <c r="J59" s="160"/>
      <c r="K59" s="161"/>
      <c r="L59" s="161"/>
      <c r="M59" s="161"/>
      <c r="N59" s="161"/>
      <c r="O59" s="161"/>
      <c r="P59" s="161"/>
      <c r="Q59" s="161"/>
      <c r="R59" s="162"/>
      <c r="U59" s="159"/>
      <c r="V59" s="153"/>
    </row>
    <row r="60" spans="2:22" s="163" customFormat="1">
      <c r="B60" s="154" t="s">
        <v>30</v>
      </c>
      <c r="C60" s="155"/>
      <c r="D60" s="156">
        <f>'4.  2011-2014 LRAM'!Y398</f>
        <v>0</v>
      </c>
      <c r="E60" s="156">
        <f>'4.  2011-2014 LRAM'!Z398</f>
        <v>0</v>
      </c>
      <c r="F60" s="156">
        <f>'4.  2011-2014 LRAM'!AA398</f>
        <v>0</v>
      </c>
      <c r="G60" s="156">
        <f>'4.  2011-2014 LRAM'!AB398</f>
        <v>0</v>
      </c>
      <c r="H60" s="156">
        <f>'4.  2011-2014 LRAM'!AC398</f>
        <v>0</v>
      </c>
      <c r="I60" s="156">
        <f>'4.  2011-2014 LRAM'!AD398</f>
        <v>0</v>
      </c>
      <c r="J60" s="156">
        <f>'4.  2011-2014 LRAM'!AE398</f>
        <v>0</v>
      </c>
      <c r="K60" s="156">
        <f>'4.  2011-2014 LRAM'!AF398</f>
        <v>0</v>
      </c>
      <c r="L60" s="156">
        <f>'4.  2011-2014 LRAM'!AG398</f>
        <v>0</v>
      </c>
      <c r="M60" s="156">
        <f>'4.  2011-2014 LRAM'!AH398</f>
        <v>0</v>
      </c>
      <c r="N60" s="156">
        <f>'4.  2011-2014 LRAM'!AI398</f>
        <v>0</v>
      </c>
      <c r="O60" s="156">
        <f>'4.  2011-2014 LRAM'!AJ398</f>
        <v>0</v>
      </c>
      <c r="P60" s="156">
        <f>'4.  2011-2014 LRAM'!AK398</f>
        <v>0</v>
      </c>
      <c r="Q60" s="156">
        <f>'4.  2011-2014 LRAM'!AL398</f>
        <v>0</v>
      </c>
      <c r="R60" s="157">
        <f>SUM(D60:Q60)</f>
        <v>0</v>
      </c>
      <c r="U60" s="152"/>
      <c r="V60" s="153"/>
    </row>
    <row r="61" spans="2:22" s="163" customFormat="1">
      <c r="B61" s="154" t="s">
        <v>29</v>
      </c>
      <c r="C61" s="155"/>
      <c r="D61" s="156">
        <f>-'4.  2011-2014 LRAM'!Y399</f>
        <v>0</v>
      </c>
      <c r="E61" s="156">
        <f>-'4.  2011-2014 LRAM'!Z399</f>
        <v>0</v>
      </c>
      <c r="F61" s="156">
        <f>-'4.  2011-2014 LRAM'!AA399</f>
        <v>0</v>
      </c>
      <c r="G61" s="156">
        <f>-'4.  2011-2014 LRAM'!AB399</f>
        <v>0</v>
      </c>
      <c r="H61" s="156">
        <f>-'4.  2011-2014 LRAM'!AC399</f>
        <v>0</v>
      </c>
      <c r="I61" s="156">
        <f>-'4.  2011-2014 LRAM'!AD399</f>
        <v>0</v>
      </c>
      <c r="J61" s="156">
        <f>-'4.  2011-2014 LRAM'!AE399</f>
        <v>0</v>
      </c>
      <c r="K61" s="156">
        <f>-'4.  2011-2014 LRAM'!AF399</f>
        <v>0</v>
      </c>
      <c r="L61" s="156">
        <f>-'4.  2011-2014 LRAM'!AG399</f>
        <v>0</v>
      </c>
      <c r="M61" s="156">
        <f>-'4.  2011-2014 LRAM'!AH399</f>
        <v>0</v>
      </c>
      <c r="N61" s="156">
        <f>-'4.  2011-2014 LRAM'!AI399</f>
        <v>0</v>
      </c>
      <c r="O61" s="156">
        <f>-'4.  2011-2014 LRAM'!AJ399</f>
        <v>0</v>
      </c>
      <c r="P61" s="156">
        <f>-'4.  2011-2014 LRAM'!AK399</f>
        <v>0</v>
      </c>
      <c r="Q61" s="156">
        <f>-'4.  2011-2014 LRAM'!AL399</f>
        <v>0</v>
      </c>
      <c r="R61" s="157">
        <f>SUM(D61:Q61)</f>
        <v>0</v>
      </c>
      <c r="S61" s="158"/>
      <c r="U61" s="152"/>
      <c r="V61" s="153"/>
    </row>
    <row r="62" spans="2:22" s="136" customFormat="1">
      <c r="B62" s="615" t="s">
        <v>59</v>
      </c>
      <c r="C62" s="611"/>
      <c r="D62" s="160"/>
      <c r="E62" s="160"/>
      <c r="F62" s="160"/>
      <c r="G62" s="160"/>
      <c r="H62" s="160"/>
      <c r="I62" s="160"/>
      <c r="J62" s="160"/>
      <c r="K62" s="161"/>
      <c r="L62" s="161"/>
      <c r="M62" s="161"/>
      <c r="N62" s="161"/>
      <c r="O62" s="161"/>
      <c r="P62" s="161"/>
      <c r="Q62" s="161"/>
      <c r="R62" s="162"/>
      <c r="U62" s="159"/>
      <c r="V62" s="153"/>
    </row>
    <row r="63" spans="2:22" s="163" customFormat="1">
      <c r="B63" s="154" t="s">
        <v>32</v>
      </c>
      <c r="C63" s="155"/>
      <c r="D63" s="156">
        <f>'4.  2011-2014 LRAM'!Y576</f>
        <v>0</v>
      </c>
      <c r="E63" s="156">
        <f>'4.  2011-2014 LRAM'!Z576</f>
        <v>0</v>
      </c>
      <c r="F63" s="156">
        <f>'4.  2011-2014 LRAM'!AA576</f>
        <v>0</v>
      </c>
      <c r="G63" s="156">
        <f>'4.  2011-2014 LRAM'!AB576</f>
        <v>0</v>
      </c>
      <c r="H63" s="156">
        <f>'4.  2011-2014 LRAM'!AC576</f>
        <v>0</v>
      </c>
      <c r="I63" s="156">
        <f>'4.  2011-2014 LRAM'!AD576</f>
        <v>0</v>
      </c>
      <c r="J63" s="156">
        <f>'4.  2011-2014 LRAM'!AE576</f>
        <v>0</v>
      </c>
      <c r="K63" s="156">
        <f>'4.  2011-2014 LRAM'!AF576</f>
        <v>0</v>
      </c>
      <c r="L63" s="156">
        <f>'4.  2011-2014 LRAM'!AG576</f>
        <v>0</v>
      </c>
      <c r="M63" s="156">
        <f>'4.  2011-2014 LRAM'!AH576</f>
        <v>0</v>
      </c>
      <c r="N63" s="156">
        <f>'4.  2011-2014 LRAM'!AI576</f>
        <v>0</v>
      </c>
      <c r="O63" s="156">
        <f>'4.  2011-2014 LRAM'!AJ576</f>
        <v>0</v>
      </c>
      <c r="P63" s="156">
        <f>'4.  2011-2014 LRAM'!AK576</f>
        <v>0</v>
      </c>
      <c r="Q63" s="156">
        <f>'4.  2011-2014 LRAM'!AL576</f>
        <v>0</v>
      </c>
      <c r="R63" s="157">
        <f>SUM(D63:Q63)</f>
        <v>0</v>
      </c>
      <c r="U63" s="152"/>
      <c r="V63" s="153"/>
    </row>
    <row r="64" spans="2:22" s="163" customFormat="1">
      <c r="B64" s="154" t="s">
        <v>31</v>
      </c>
      <c r="C64" s="155"/>
      <c r="D64" s="156">
        <f>-'4.  2011-2014 LRAM'!Y577</f>
        <v>0</v>
      </c>
      <c r="E64" s="156">
        <f>-'4.  2011-2014 LRAM'!Z577</f>
        <v>0</v>
      </c>
      <c r="F64" s="156">
        <f>-'4.  2011-2014 LRAM'!AA577</f>
        <v>0</v>
      </c>
      <c r="G64" s="156">
        <f>-'4.  2011-2014 LRAM'!AB577</f>
        <v>0</v>
      </c>
      <c r="H64" s="156">
        <f>-'4.  2011-2014 LRAM'!AC577</f>
        <v>0</v>
      </c>
      <c r="I64" s="156">
        <f>-'4.  2011-2014 LRAM'!AD577</f>
        <v>0</v>
      </c>
      <c r="J64" s="156">
        <f>-'4.  2011-2014 LRAM'!AE577</f>
        <v>0</v>
      </c>
      <c r="K64" s="156">
        <f>-'4.  2011-2014 LRAM'!AF577</f>
        <v>0</v>
      </c>
      <c r="L64" s="156">
        <f>-'4.  2011-2014 LRAM'!AG577</f>
        <v>0</v>
      </c>
      <c r="M64" s="156">
        <f>-'4.  2011-2014 LRAM'!AH577</f>
        <v>0</v>
      </c>
      <c r="N64" s="156">
        <f>-'4.  2011-2014 LRAM'!AI577</f>
        <v>0</v>
      </c>
      <c r="O64" s="156">
        <f>-'4.  2011-2014 LRAM'!AJ577</f>
        <v>0</v>
      </c>
      <c r="P64" s="156">
        <f>-'4.  2011-2014 LRAM'!AK577</f>
        <v>0</v>
      </c>
      <c r="Q64" s="156">
        <f>-'4.  2011-2014 LRAM'!AL577</f>
        <v>0</v>
      </c>
      <c r="R64" s="157">
        <f>SUM(D64:Q64)</f>
        <v>0</v>
      </c>
      <c r="S64" s="158"/>
      <c r="U64" s="152"/>
      <c r="V64" s="153"/>
    </row>
    <row r="65" spans="2:22" s="136" customFormat="1">
      <c r="B65" s="615" t="s">
        <v>59</v>
      </c>
      <c r="C65" s="611"/>
      <c r="D65" s="160"/>
      <c r="E65" s="160"/>
      <c r="F65" s="160"/>
      <c r="G65" s="160"/>
      <c r="H65" s="160"/>
      <c r="I65" s="160"/>
      <c r="J65" s="160"/>
      <c r="K65" s="161"/>
      <c r="L65" s="161"/>
      <c r="M65" s="161"/>
      <c r="N65" s="161"/>
      <c r="O65" s="161"/>
      <c r="P65" s="161"/>
      <c r="Q65" s="161"/>
      <c r="R65" s="162"/>
      <c r="U65" s="159"/>
      <c r="V65" s="153"/>
    </row>
    <row r="66" spans="2:22" s="163" customFormat="1">
      <c r="B66" s="154" t="s">
        <v>86</v>
      </c>
      <c r="C66" s="526"/>
      <c r="D66" s="164">
        <f>'5.  2015-2020 LRAM'!Y272</f>
        <v>0</v>
      </c>
      <c r="E66" s="164">
        <f>'5.  2015-2020 LRAM'!Z272</f>
        <v>0</v>
      </c>
      <c r="F66" s="164">
        <f>'5.  2015-2020 LRAM'!AA272</f>
        <v>0</v>
      </c>
      <c r="G66" s="164">
        <f>'5.  2015-2020 LRAM'!AB272</f>
        <v>0</v>
      </c>
      <c r="H66" s="164">
        <f>'5.  2015-2020 LRAM'!AC272</f>
        <v>0</v>
      </c>
      <c r="I66" s="164">
        <f>'5.  2015-2020 LRAM'!AD272</f>
        <v>0</v>
      </c>
      <c r="J66" s="164">
        <f>'5.  2015-2020 LRAM'!AE272</f>
        <v>0</v>
      </c>
      <c r="K66" s="164">
        <f>'5.  2015-2020 LRAM'!AF272</f>
        <v>0</v>
      </c>
      <c r="L66" s="164">
        <f>'5.  2015-2020 LRAM'!AG272</f>
        <v>0</v>
      </c>
      <c r="M66" s="164">
        <f>'5.  2015-2020 LRAM'!AH272</f>
        <v>0</v>
      </c>
      <c r="N66" s="164">
        <f>'5.  2015-2020 LRAM'!AI272</f>
        <v>0</v>
      </c>
      <c r="O66" s="164">
        <f>'5.  2015-2020 LRAM'!AJ272</f>
        <v>0</v>
      </c>
      <c r="P66" s="164">
        <f>'5.  2015-2020 LRAM'!AK272</f>
        <v>0</v>
      </c>
      <c r="Q66" s="164">
        <f>'5.  2015-2020 LRAM'!AL272</f>
        <v>0</v>
      </c>
      <c r="R66" s="157">
        <f>SUM(D66:Q66)</f>
        <v>0</v>
      </c>
      <c r="U66" s="152"/>
      <c r="V66" s="153"/>
    </row>
    <row r="67" spans="2:22" s="163" customFormat="1">
      <c r="B67" s="154" t="s">
        <v>85</v>
      </c>
      <c r="C67" s="155"/>
      <c r="D67" s="164">
        <f>-'5.  2015-2020 LRAM'!Y273</f>
        <v>0</v>
      </c>
      <c r="E67" s="164">
        <f>-'5.  2015-2020 LRAM'!Z273</f>
        <v>0</v>
      </c>
      <c r="F67" s="164">
        <f>-'5.  2015-2020 LRAM'!AA273</f>
        <v>0</v>
      </c>
      <c r="G67" s="164">
        <f>-'5.  2015-2020 LRAM'!AB273</f>
        <v>0</v>
      </c>
      <c r="H67" s="164">
        <f>-'5.  2015-2020 LRAM'!AC273</f>
        <v>0</v>
      </c>
      <c r="I67" s="164">
        <f>-'5.  2015-2020 LRAM'!AD273</f>
        <v>0</v>
      </c>
      <c r="J67" s="164">
        <f>-'5.  2015-2020 LRAM'!AE273</f>
        <v>0</v>
      </c>
      <c r="K67" s="164">
        <f>-'5.  2015-2020 LRAM'!AF273</f>
        <v>0</v>
      </c>
      <c r="L67" s="164">
        <f>-'5.  2015-2020 LRAM'!AG273</f>
        <v>0</v>
      </c>
      <c r="M67" s="164">
        <f>-'5.  2015-2020 LRAM'!AH273</f>
        <v>0</v>
      </c>
      <c r="N67" s="164">
        <f>-'5.  2015-2020 LRAM'!AI273</f>
        <v>0</v>
      </c>
      <c r="O67" s="164">
        <f>-'5.  2015-2020 LRAM'!AJ273</f>
        <v>0</v>
      </c>
      <c r="P67" s="164">
        <f>-'5.  2015-2020 LRAM'!AK273</f>
        <v>0</v>
      </c>
      <c r="Q67" s="164">
        <f>-'5.  2015-2020 LRAM'!AL273</f>
        <v>0</v>
      </c>
      <c r="R67" s="157">
        <f>SUM(D67:Q67)</f>
        <v>0</v>
      </c>
      <c r="S67" s="158"/>
      <c r="U67" s="152"/>
      <c r="V67" s="153"/>
    </row>
    <row r="68" spans="2:22" s="136" customFormat="1">
      <c r="B68" s="615" t="s">
        <v>59</v>
      </c>
      <c r="C68" s="611"/>
      <c r="D68" s="160"/>
      <c r="E68" s="160"/>
      <c r="F68" s="160"/>
      <c r="G68" s="160"/>
      <c r="H68" s="160"/>
      <c r="I68" s="160"/>
      <c r="J68" s="160"/>
      <c r="K68" s="161"/>
      <c r="L68" s="161"/>
      <c r="M68" s="161"/>
      <c r="N68" s="161"/>
      <c r="O68" s="161"/>
      <c r="P68" s="161"/>
      <c r="Q68" s="161"/>
      <c r="R68" s="162"/>
      <c r="U68" s="159"/>
      <c r="V68" s="153"/>
    </row>
    <row r="69" spans="2:22" s="163" customFormat="1">
      <c r="B69" s="154" t="s">
        <v>211</v>
      </c>
      <c r="C69" s="526"/>
      <c r="D69" s="156">
        <f>'5.  2015-2020 LRAM'!Y482</f>
        <v>0</v>
      </c>
      <c r="E69" s="156">
        <f>'5.  2015-2020 LRAM'!Z482</f>
        <v>0</v>
      </c>
      <c r="F69" s="156">
        <f>'5.  2015-2020 LRAM'!AA482</f>
        <v>0</v>
      </c>
      <c r="G69" s="156">
        <f>'5.  2015-2020 LRAM'!AB482</f>
        <v>0</v>
      </c>
      <c r="H69" s="156">
        <f>'5.  2015-2020 LRAM'!AC482</f>
        <v>0</v>
      </c>
      <c r="I69" s="156">
        <f>'5.  2015-2020 LRAM'!AD482</f>
        <v>0</v>
      </c>
      <c r="J69" s="156">
        <f>'5.  2015-2020 LRAM'!AE482</f>
        <v>0</v>
      </c>
      <c r="K69" s="156">
        <f>'5.  2015-2020 LRAM'!AF482</f>
        <v>0</v>
      </c>
      <c r="L69" s="156">
        <f>'5.  2015-2020 LRAM'!AG482</f>
        <v>0</v>
      </c>
      <c r="M69" s="156">
        <f>'5.  2015-2020 LRAM'!AH482</f>
        <v>0</v>
      </c>
      <c r="N69" s="156">
        <f>'5.  2015-2020 LRAM'!AI482</f>
        <v>0</v>
      </c>
      <c r="O69" s="156">
        <f>'5.  2015-2020 LRAM'!AJ482</f>
        <v>0</v>
      </c>
      <c r="P69" s="156">
        <f>'5.  2015-2020 LRAM'!AK482</f>
        <v>0</v>
      </c>
      <c r="Q69" s="156">
        <f>'5.  2015-2020 LRAM'!AL482</f>
        <v>0</v>
      </c>
      <c r="R69" s="157">
        <f>SUM(D69:Q69)</f>
        <v>0</v>
      </c>
      <c r="U69" s="152"/>
      <c r="V69" s="153"/>
    </row>
    <row r="70" spans="2:22" s="163" customFormat="1">
      <c r="B70" s="154" t="s">
        <v>210</v>
      </c>
      <c r="C70" s="155"/>
      <c r="D70" s="156">
        <f>-'5.  2015-2020 LRAM'!Y483</f>
        <v>0</v>
      </c>
      <c r="E70" s="156">
        <f>-'5.  2015-2020 LRAM'!Z483</f>
        <v>0</v>
      </c>
      <c r="F70" s="156">
        <f>-'5.  2015-2020 LRAM'!AA483</f>
        <v>0</v>
      </c>
      <c r="G70" s="156">
        <f>-'5.  2015-2020 LRAM'!AB483</f>
        <v>0</v>
      </c>
      <c r="H70" s="156">
        <f>-'5.  2015-2020 LRAM'!AC483</f>
        <v>0</v>
      </c>
      <c r="I70" s="156">
        <f>-'5.  2015-2020 LRAM'!AD483</f>
        <v>0</v>
      </c>
      <c r="J70" s="156">
        <f>-'5.  2015-2020 LRAM'!AE483</f>
        <v>0</v>
      </c>
      <c r="K70" s="156">
        <f>-'5.  2015-2020 LRAM'!AF483</f>
        <v>0</v>
      </c>
      <c r="L70" s="156">
        <f>-'5.  2015-2020 LRAM'!AG483</f>
        <v>0</v>
      </c>
      <c r="M70" s="156">
        <f>-'5.  2015-2020 LRAM'!AH483</f>
        <v>0</v>
      </c>
      <c r="N70" s="156">
        <f>-'5.  2015-2020 LRAM'!AI483</f>
        <v>0</v>
      </c>
      <c r="O70" s="156">
        <f>-'5.  2015-2020 LRAM'!AJ483</f>
        <v>0</v>
      </c>
      <c r="P70" s="156">
        <f>-'5.  2015-2020 LRAM'!AK483</f>
        <v>0</v>
      </c>
      <c r="Q70" s="156">
        <f>-'5.  2015-2020 LRAM'!AL483</f>
        <v>0</v>
      </c>
      <c r="R70" s="157">
        <f>SUM(D70:Q70)</f>
        <v>0</v>
      </c>
      <c r="S70" s="158"/>
      <c r="U70" s="152"/>
      <c r="V70" s="153"/>
    </row>
    <row r="71" spans="2:22" s="136" customFormat="1">
      <c r="B71" s="615" t="s">
        <v>59</v>
      </c>
      <c r="C71" s="611"/>
      <c r="D71" s="160"/>
      <c r="E71" s="160"/>
      <c r="F71" s="160"/>
      <c r="G71" s="160"/>
      <c r="H71" s="160"/>
      <c r="I71" s="160"/>
      <c r="J71" s="160"/>
      <c r="K71" s="161"/>
      <c r="L71" s="161"/>
      <c r="M71" s="161"/>
      <c r="N71" s="161"/>
      <c r="O71" s="161"/>
      <c r="P71" s="161"/>
      <c r="Q71" s="161"/>
      <c r="R71" s="162"/>
      <c r="U71" s="159"/>
      <c r="V71" s="153"/>
    </row>
    <row r="72" spans="2:22" s="163" customFormat="1">
      <c r="B72" s="154" t="s">
        <v>213</v>
      </c>
      <c r="C72" s="526"/>
      <c r="D72" s="156">
        <f>'5.  2015-2020 LRAM'!Y706</f>
        <v>86694.140772889543</v>
      </c>
      <c r="E72" s="156">
        <f>'5.  2015-2020 LRAM'!Z706</f>
        <v>65989.169999061996</v>
      </c>
      <c r="F72" s="156">
        <f>'5.  2015-2020 LRAM'!AA706</f>
        <v>192607.04648534648</v>
      </c>
      <c r="G72" s="156">
        <f>'5.  2015-2020 LRAM'!AB706</f>
        <v>2625.5990234434535</v>
      </c>
      <c r="H72" s="156">
        <f>'5.  2015-2020 LRAM'!AC706</f>
        <v>11642.774441118245</v>
      </c>
      <c r="I72" s="156">
        <f>'5.  2015-2020 LRAM'!AD706</f>
        <v>52995.425963118469</v>
      </c>
      <c r="J72" s="156">
        <f>'5.  2015-2020 LRAM'!AE706</f>
        <v>26614.681734823193</v>
      </c>
      <c r="K72" s="156">
        <f>'5.  2015-2020 LRAM'!AF706</f>
        <v>40692.348916736737</v>
      </c>
      <c r="L72" s="156">
        <f>'5.  2015-2020 LRAM'!AG706</f>
        <v>75.205807209654893</v>
      </c>
      <c r="M72" s="156">
        <f>'5.  2015-2020 LRAM'!AH706</f>
        <v>0</v>
      </c>
      <c r="N72" s="156">
        <f>'5.  2015-2020 LRAM'!AI706</f>
        <v>0</v>
      </c>
      <c r="O72" s="156">
        <f>'5.  2015-2020 LRAM'!AJ706</f>
        <v>0</v>
      </c>
      <c r="P72" s="156">
        <f>'5.  2015-2020 LRAM'!AK706</f>
        <v>0</v>
      </c>
      <c r="Q72" s="156">
        <f>'5.  2015-2020 LRAM'!AL706</f>
        <v>0</v>
      </c>
      <c r="R72" s="157">
        <f>SUM(D72:Q72)</f>
        <v>479936.39314374776</v>
      </c>
      <c r="U72" s="152"/>
      <c r="V72" s="153"/>
    </row>
    <row r="73" spans="2:22" s="163" customFormat="1">
      <c r="B73" s="154" t="s">
        <v>212</v>
      </c>
      <c r="C73" s="155"/>
      <c r="D73" s="156">
        <f>-'5.  2015-2020 LRAM'!Y707</f>
        <v>-16416.93</v>
      </c>
      <c r="E73" s="156">
        <f>-'5.  2015-2020 LRAM'!Z707</f>
        <v>-44024.160000000003</v>
      </c>
      <c r="F73" s="156">
        <f>-'5.  2015-2020 LRAM'!AA707</f>
        <v>-58457.339</v>
      </c>
      <c r="G73" s="156">
        <f>-'5.  2015-2020 LRAM'!AB707</f>
        <v>-497.64609999999999</v>
      </c>
      <c r="H73" s="156">
        <f>-'5.  2015-2020 LRAM'!AC707</f>
        <v>-2381.712</v>
      </c>
      <c r="I73" s="156">
        <f>-'5.  2015-2020 LRAM'!AD707</f>
        <v>-15020.7428</v>
      </c>
      <c r="J73" s="156">
        <f>-'5.  2015-2020 LRAM'!AE707</f>
        <v>-9656.2216000000008</v>
      </c>
      <c r="K73" s="156">
        <f>-'5.  2015-2020 LRAM'!AF707</f>
        <v>-15406.0309</v>
      </c>
      <c r="L73" s="156">
        <f>-'5.  2015-2020 LRAM'!AG707</f>
        <v>-4.5125000000000002</v>
      </c>
      <c r="M73" s="156">
        <f>-'5.  2015-2020 LRAM'!AH707</f>
        <v>0</v>
      </c>
      <c r="N73" s="156">
        <f>-'5.  2015-2020 LRAM'!AI707</f>
        <v>0</v>
      </c>
      <c r="O73" s="156">
        <f>-'5.  2015-2020 LRAM'!AJ707</f>
        <v>0</v>
      </c>
      <c r="P73" s="156">
        <f>-'5.  2015-2020 LRAM'!AK707</f>
        <v>0</v>
      </c>
      <c r="Q73" s="156">
        <f>-'5.  2015-2020 LRAM'!AL707</f>
        <v>0</v>
      </c>
      <c r="R73" s="157">
        <f>SUM(D73:Q73)</f>
        <v>-161865.29490000001</v>
      </c>
      <c r="S73" s="158"/>
      <c r="U73" s="152"/>
      <c r="V73" s="153"/>
    </row>
    <row r="74" spans="2:22" s="136" customFormat="1">
      <c r="B74" s="615" t="s">
        <v>59</v>
      </c>
      <c r="C74" s="611"/>
      <c r="D74" s="160"/>
      <c r="E74" s="160"/>
      <c r="F74" s="160"/>
      <c r="G74" s="160"/>
      <c r="H74" s="160"/>
      <c r="I74" s="160"/>
      <c r="J74" s="160"/>
      <c r="K74" s="161"/>
      <c r="L74" s="161"/>
      <c r="M74" s="161"/>
      <c r="N74" s="161"/>
      <c r="O74" s="161"/>
      <c r="P74" s="161"/>
      <c r="Q74" s="161"/>
      <c r="R74" s="162"/>
      <c r="U74" s="159"/>
      <c r="V74" s="153"/>
    </row>
    <row r="75" spans="2:22" s="163" customFormat="1">
      <c r="B75" s="154" t="s">
        <v>215</v>
      </c>
      <c r="C75" s="526"/>
      <c r="D75" s="156">
        <f>'5.  2015-2020 LRAM'!Y890</f>
        <v>0</v>
      </c>
      <c r="E75" s="156">
        <f>'5.  2015-2020 LRAM'!Z890</f>
        <v>0</v>
      </c>
      <c r="F75" s="156">
        <f>'5.  2015-2020 LRAM'!AA890</f>
        <v>0</v>
      </c>
      <c r="G75" s="156">
        <f>'5.  2015-2020 LRAM'!AB890</f>
        <v>0</v>
      </c>
      <c r="H75" s="156">
        <f>'5.  2015-2020 LRAM'!AC890</f>
        <v>0</v>
      </c>
      <c r="I75" s="156">
        <f>'5.  2015-2020 LRAM'!AD890</f>
        <v>0</v>
      </c>
      <c r="J75" s="156">
        <f>'5.  2015-2020 LRAM'!AE890</f>
        <v>0</v>
      </c>
      <c r="K75" s="156">
        <f>'5.  2015-2020 LRAM'!AF890</f>
        <v>0</v>
      </c>
      <c r="L75" s="156">
        <f>'5.  2015-2020 LRAM'!AG890</f>
        <v>0</v>
      </c>
      <c r="M75" s="156">
        <f>'5.  2015-2020 LRAM'!AH890</f>
        <v>0</v>
      </c>
      <c r="N75" s="156">
        <f>'5.  2015-2020 LRAM'!AI890</f>
        <v>0</v>
      </c>
      <c r="O75" s="156">
        <f>'5.  2015-2020 LRAM'!AJ890</f>
        <v>0</v>
      </c>
      <c r="P75" s="156">
        <f>'5.  2015-2020 LRAM'!AK890</f>
        <v>0</v>
      </c>
      <c r="Q75" s="156">
        <f>'5.  2015-2020 LRAM'!AL890</f>
        <v>0</v>
      </c>
      <c r="R75" s="157">
        <f>SUM(D75:Q75)</f>
        <v>0</v>
      </c>
      <c r="U75" s="152"/>
      <c r="V75" s="153"/>
    </row>
    <row r="76" spans="2:22" s="163" customFormat="1" ht="16.5" customHeight="1">
      <c r="B76" s="154" t="s">
        <v>214</v>
      </c>
      <c r="C76" s="155"/>
      <c r="D76" s="156">
        <f>-'5.  2015-2020 LRAM'!Y891</f>
        <v>0</v>
      </c>
      <c r="E76" s="156">
        <f>-'5.  2015-2020 LRAM'!Z891</f>
        <v>0</v>
      </c>
      <c r="F76" s="156">
        <f>-'5.  2015-2020 LRAM'!AA891</f>
        <v>0</v>
      </c>
      <c r="G76" s="156">
        <f>-'5.  2015-2020 LRAM'!AB891</f>
        <v>0</v>
      </c>
      <c r="H76" s="156">
        <f>-'5.  2015-2020 LRAM'!AC891</f>
        <v>0</v>
      </c>
      <c r="I76" s="156">
        <f>-'5.  2015-2020 LRAM'!AD891</f>
        <v>0</v>
      </c>
      <c r="J76" s="156">
        <f>-'5.  2015-2020 LRAM'!AE891</f>
        <v>0</v>
      </c>
      <c r="K76" s="156">
        <f>-'5.  2015-2020 LRAM'!AF891</f>
        <v>0</v>
      </c>
      <c r="L76" s="156">
        <f>-'5.  2015-2020 LRAM'!AG891</f>
        <v>0</v>
      </c>
      <c r="M76" s="156">
        <f>-'5.  2015-2020 LRAM'!AH891</f>
        <v>0</v>
      </c>
      <c r="N76" s="156">
        <f>-'5.  2015-2020 LRAM'!AI891</f>
        <v>0</v>
      </c>
      <c r="O76" s="156">
        <f>-'5.  2015-2020 LRAM'!AJ891</f>
        <v>0</v>
      </c>
      <c r="P76" s="156">
        <f>-'5.  2015-2020 LRAM'!AK891</f>
        <v>0</v>
      </c>
      <c r="Q76" s="156">
        <f>-'5.  2015-2020 LRAM'!AL891</f>
        <v>0</v>
      </c>
      <c r="R76" s="157">
        <f>SUM(D76:Q76)</f>
        <v>0</v>
      </c>
      <c r="S76" s="158"/>
      <c r="U76" s="152"/>
      <c r="V76" s="153"/>
    </row>
    <row r="77" spans="2:22" s="136" customFormat="1">
      <c r="B77" s="615" t="s">
        <v>59</v>
      </c>
      <c r="C77" s="611"/>
      <c r="D77" s="160"/>
      <c r="E77" s="160"/>
      <c r="F77" s="160"/>
      <c r="G77" s="160"/>
      <c r="H77" s="160"/>
      <c r="I77" s="160"/>
      <c r="J77" s="160"/>
      <c r="K77" s="161"/>
      <c r="L77" s="161"/>
      <c r="M77" s="161"/>
      <c r="N77" s="161"/>
      <c r="O77" s="161"/>
      <c r="P77" s="161"/>
      <c r="Q77" s="161"/>
      <c r="R77" s="162"/>
      <c r="U77" s="159"/>
      <c r="V77" s="153"/>
    </row>
    <row r="78" spans="2:22" s="163" customFormat="1" hidden="1">
      <c r="B78" s="154" t="s">
        <v>217</v>
      </c>
      <c r="C78" s="155"/>
      <c r="D78" s="156">
        <f>'5.  2015-2020 LRAM'!Y1074</f>
        <v>0</v>
      </c>
      <c r="E78" s="156">
        <f>'5.  2015-2020 LRAM'!Z1074</f>
        <v>0</v>
      </c>
      <c r="F78" s="156">
        <f>'5.  2015-2020 LRAM'!AA1074</f>
        <v>0</v>
      </c>
      <c r="G78" s="156">
        <f>'5.  2015-2020 LRAM'!AB1074</f>
        <v>0</v>
      </c>
      <c r="H78" s="156">
        <f>'5.  2015-2020 LRAM'!AC1074</f>
        <v>0</v>
      </c>
      <c r="I78" s="156">
        <f>'5.  2015-2020 LRAM'!AD1074</f>
        <v>0</v>
      </c>
      <c r="J78" s="156">
        <f>'5.  2015-2020 LRAM'!AE1074</f>
        <v>0</v>
      </c>
      <c r="K78" s="156">
        <f>'5.  2015-2020 LRAM'!AF1074</f>
        <v>0</v>
      </c>
      <c r="L78" s="156">
        <f>'5.  2015-2020 LRAM'!AG1074</f>
        <v>0</v>
      </c>
      <c r="M78" s="156">
        <f>'5.  2015-2020 LRAM'!AH1074</f>
        <v>0</v>
      </c>
      <c r="N78" s="156">
        <f>'5.  2015-2020 LRAM'!AI1074</f>
        <v>0</v>
      </c>
      <c r="O78" s="156">
        <f>'5.  2015-2020 LRAM'!AJ1074</f>
        <v>0</v>
      </c>
      <c r="P78" s="156">
        <f>'5.  2015-2020 LRAM'!AK1074</f>
        <v>0</v>
      </c>
      <c r="Q78" s="156">
        <f>'5.  2015-2020 LRAM'!AL1074</f>
        <v>0</v>
      </c>
      <c r="R78" s="157">
        <f>SUM(D78:Q78)</f>
        <v>0</v>
      </c>
      <c r="U78" s="152"/>
      <c r="V78" s="153"/>
    </row>
    <row r="79" spans="2:22" s="163" customFormat="1" hidden="1">
      <c r="B79" s="154" t="s">
        <v>216</v>
      </c>
      <c r="C79" s="155"/>
      <c r="D79" s="156">
        <f>-'5.  2015-2020 LRAM'!Y1075</f>
        <v>0</v>
      </c>
      <c r="E79" s="156">
        <f>-'5.  2015-2020 LRAM'!Z1075</f>
        <v>0</v>
      </c>
      <c r="F79" s="156">
        <f>-'5.  2015-2020 LRAM'!AA1075</f>
        <v>0</v>
      </c>
      <c r="G79" s="156">
        <f>-'5.  2015-2020 LRAM'!AB1075</f>
        <v>0</v>
      </c>
      <c r="H79" s="156">
        <f>-'5.  2015-2020 LRAM'!AC1075</f>
        <v>0</v>
      </c>
      <c r="I79" s="156">
        <f>-'5.  2015-2020 LRAM'!AD1075</f>
        <v>0</v>
      </c>
      <c r="J79" s="156">
        <f>-'5.  2015-2020 LRAM'!AE1075</f>
        <v>0</v>
      </c>
      <c r="K79" s="156">
        <f>-'5.  2015-2020 LRAM'!AF1075</f>
        <v>0</v>
      </c>
      <c r="L79" s="156">
        <f>-'5.  2015-2020 LRAM'!AG1075</f>
        <v>0</v>
      </c>
      <c r="M79" s="156">
        <f>-'5.  2015-2020 LRAM'!AH1075</f>
        <v>0</v>
      </c>
      <c r="N79" s="156">
        <f>-'5.  2015-2020 LRAM'!AI1075</f>
        <v>0</v>
      </c>
      <c r="O79" s="156">
        <f>-'5.  2015-2020 LRAM'!AJ1075</f>
        <v>0</v>
      </c>
      <c r="P79" s="156">
        <f>-'5.  2015-2020 LRAM'!AK1075</f>
        <v>0</v>
      </c>
      <c r="Q79" s="156">
        <f>-'5.  2015-2020 LRAM'!AL1075</f>
        <v>0</v>
      </c>
      <c r="R79" s="157">
        <f>SUM(D79:Q79)</f>
        <v>0</v>
      </c>
      <c r="S79" s="158"/>
      <c r="U79" s="152"/>
      <c r="V79" s="153"/>
    </row>
    <row r="80" spans="2:22" s="136" customFormat="1" hidden="1">
      <c r="B80" s="615" t="s">
        <v>59</v>
      </c>
      <c r="C80" s="611"/>
      <c r="D80" s="160"/>
      <c r="E80" s="160"/>
      <c r="F80" s="160"/>
      <c r="G80" s="160"/>
      <c r="H80" s="160"/>
      <c r="I80" s="160"/>
      <c r="J80" s="160"/>
      <c r="K80" s="161"/>
      <c r="L80" s="161"/>
      <c r="M80" s="161"/>
      <c r="N80" s="161"/>
      <c r="O80" s="161"/>
      <c r="P80" s="161"/>
      <c r="Q80" s="161"/>
      <c r="R80" s="162"/>
      <c r="U80" s="159"/>
      <c r="V80" s="153"/>
    </row>
    <row r="81" spans="2:22" s="163" customFormat="1" hidden="1">
      <c r="B81" s="154" t="s">
        <v>219</v>
      </c>
      <c r="C81" s="526"/>
      <c r="D81" s="156">
        <f>'5.  2015-2020 LRAM'!Y1258</f>
        <v>0</v>
      </c>
      <c r="E81" s="156">
        <f>'5.  2015-2020 LRAM'!Z1258</f>
        <v>0</v>
      </c>
      <c r="F81" s="156">
        <f>'5.  2015-2020 LRAM'!AA1258</f>
        <v>0</v>
      </c>
      <c r="G81" s="156">
        <f>'5.  2015-2020 LRAM'!AB1258</f>
        <v>0</v>
      </c>
      <c r="H81" s="156">
        <f>'5.  2015-2020 LRAM'!AC1258</f>
        <v>0</v>
      </c>
      <c r="I81" s="156">
        <f>'5.  2015-2020 LRAM'!AD1258</f>
        <v>0</v>
      </c>
      <c r="J81" s="156">
        <f>'5.  2015-2020 LRAM'!AE1258</f>
        <v>0</v>
      </c>
      <c r="K81" s="156">
        <f>'5.  2015-2020 LRAM'!AF1258</f>
        <v>0</v>
      </c>
      <c r="L81" s="156">
        <f>'5.  2015-2020 LRAM'!AG1258</f>
        <v>0</v>
      </c>
      <c r="M81" s="156">
        <f>'5.  2015-2020 LRAM'!AH1258</f>
        <v>0</v>
      </c>
      <c r="N81" s="156">
        <f>'5.  2015-2020 LRAM'!AI1258</f>
        <v>0</v>
      </c>
      <c r="O81" s="156">
        <f>'5.  2015-2020 LRAM'!AJ1258</f>
        <v>0</v>
      </c>
      <c r="P81" s="156">
        <f>'5.  2015-2020 LRAM'!AK1258</f>
        <v>0</v>
      </c>
      <c r="Q81" s="156">
        <f>'5.  2015-2020 LRAM'!AL1258</f>
        <v>0</v>
      </c>
      <c r="R81" s="157">
        <f>SUM(D81:Q81)</f>
        <v>0</v>
      </c>
      <c r="U81" s="152"/>
      <c r="V81" s="153"/>
    </row>
    <row r="82" spans="2:22" s="163" customFormat="1" hidden="1">
      <c r="B82" s="154" t="s">
        <v>218</v>
      </c>
      <c r="C82" s="155"/>
      <c r="D82" s="156">
        <f>-'5.  2015-2020 LRAM'!Y1259</f>
        <v>0</v>
      </c>
      <c r="E82" s="156">
        <f>-'5.  2015-2020 LRAM'!Z1259</f>
        <v>0</v>
      </c>
      <c r="F82" s="156">
        <f>-'5.  2015-2020 LRAM'!AA1259</f>
        <v>0</v>
      </c>
      <c r="G82" s="156">
        <f>-'5.  2015-2020 LRAM'!AB1259</f>
        <v>0</v>
      </c>
      <c r="H82" s="156">
        <f>-'5.  2015-2020 LRAM'!AC1259</f>
        <v>0</v>
      </c>
      <c r="I82" s="156">
        <f>-'5.  2015-2020 LRAM'!AD1259</f>
        <v>0</v>
      </c>
      <c r="J82" s="156">
        <f>-'5.  2015-2020 LRAM'!AE1259</f>
        <v>0</v>
      </c>
      <c r="K82" s="156">
        <f>-'5.  2015-2020 LRAM'!AF1259</f>
        <v>0</v>
      </c>
      <c r="L82" s="156">
        <f>-'5.  2015-2020 LRAM'!AG1259</f>
        <v>0</v>
      </c>
      <c r="M82" s="156">
        <f>-'5.  2015-2020 LRAM'!AH1259</f>
        <v>0</v>
      </c>
      <c r="N82" s="156">
        <f>-'5.  2015-2020 LRAM'!AI1259</f>
        <v>0</v>
      </c>
      <c r="O82" s="156">
        <f>-'5.  2015-2020 LRAM'!AJ1259</f>
        <v>0</v>
      </c>
      <c r="P82" s="156">
        <f>-'5.  2015-2020 LRAM'!AK1259</f>
        <v>0</v>
      </c>
      <c r="Q82" s="156">
        <f>-'5.  2015-2020 LRAM'!AL1259</f>
        <v>0</v>
      </c>
      <c r="R82" s="157">
        <f>SUM(D82:Q82)</f>
        <v>0</v>
      </c>
      <c r="S82" s="158"/>
      <c r="U82" s="152"/>
      <c r="V82" s="153"/>
    </row>
    <row r="83" spans="2:22" s="136" customFormat="1" hidden="1">
      <c r="B83" s="615" t="s">
        <v>59</v>
      </c>
      <c r="C83" s="611"/>
      <c r="D83" s="160"/>
      <c r="E83" s="160"/>
      <c r="F83" s="160"/>
      <c r="G83" s="160"/>
      <c r="H83" s="160"/>
      <c r="I83" s="160"/>
      <c r="J83" s="160"/>
      <c r="K83" s="161"/>
      <c r="L83" s="161"/>
      <c r="M83" s="161"/>
      <c r="N83" s="161"/>
      <c r="O83" s="161"/>
      <c r="P83" s="161"/>
      <c r="Q83" s="161"/>
      <c r="R83" s="162"/>
      <c r="U83" s="159"/>
      <c r="V83" s="153"/>
    </row>
    <row r="84" spans="2:22" s="17" customFormat="1" ht="20.25" customHeight="1">
      <c r="B84" s="612" t="s">
        <v>35</v>
      </c>
      <c r="C84" s="611"/>
      <c r="D84" s="664">
        <f>'6.  Carrying Charges'!I162</f>
        <v>3811.9530410061502</v>
      </c>
      <c r="E84" s="664">
        <f>'6.  Carrying Charges'!J162</f>
        <v>1191.4187506991209</v>
      </c>
      <c r="F84" s="664">
        <f>'6.  Carrying Charges'!K162</f>
        <v>7276.5037168510025</v>
      </c>
      <c r="G84" s="664">
        <f>'6.  Carrying Charges'!L162</f>
        <v>115.42371315577866</v>
      </c>
      <c r="H84" s="664">
        <f>'6.  Carrying Charges'!M162</f>
        <v>502.33546191032212</v>
      </c>
      <c r="I84" s="664">
        <f>'6.  Carrying Charges'!N162</f>
        <v>1783.8607415874899</v>
      </c>
      <c r="J84" s="664">
        <f>'6.  Carrying Charges'!O162</f>
        <v>796.62366483331971</v>
      </c>
      <c r="K84" s="664">
        <f>'6.  Carrying Charges'!P162</f>
        <v>1187.8247888362084</v>
      </c>
      <c r="L84" s="664">
        <f>'6.  Carrying Charges'!Q162</f>
        <v>3.3208181061735385</v>
      </c>
      <c r="M84" s="664">
        <f>'6.  Carrying Charges'!R162</f>
        <v>0</v>
      </c>
      <c r="N84" s="664">
        <f>'6.  Carrying Charges'!S162</f>
        <v>0</v>
      </c>
      <c r="O84" s="664">
        <f>'6.  Carrying Charges'!T162</f>
        <v>0</v>
      </c>
      <c r="P84" s="664">
        <f>'6.  Carrying Charges'!U162</f>
        <v>0</v>
      </c>
      <c r="Q84" s="664">
        <f>'6.  Carrying Charges'!V162</f>
        <v>0</v>
      </c>
      <c r="R84" s="665">
        <f>SUM(D84:Q84)</f>
        <v>16669.264696985567</v>
      </c>
      <c r="U84" s="152"/>
      <c r="V84" s="153"/>
    </row>
    <row r="85" spans="2:22" s="163" customFormat="1" ht="21.75" customHeight="1">
      <c r="B85" s="613" t="s">
        <v>226</v>
      </c>
      <c r="C85" s="614"/>
      <c r="D85" s="613">
        <f>SUM(D54:D77)+D84</f>
        <v>74089.163813895706</v>
      </c>
      <c r="E85" s="613">
        <f>SUM(E54:E77)+E84</f>
        <v>23156.428749761115</v>
      </c>
      <c r="F85" s="613">
        <f>SUM(F54:F77)+F84</f>
        <v>141426.21120219748</v>
      </c>
      <c r="G85" s="613">
        <f>SUM(G54:G77)+G84</f>
        <v>2243.3766365992324</v>
      </c>
      <c r="H85" s="613">
        <f>SUM(H54:H77)+H84</f>
        <v>9763.3979030285682</v>
      </c>
      <c r="I85" s="613">
        <f t="shared" ref="I85:O85" si="2">SUM(I54:I77)+I84</f>
        <v>39758.543904705955</v>
      </c>
      <c r="J85" s="613">
        <f t="shared" si="2"/>
        <v>17755.08379965651</v>
      </c>
      <c r="K85" s="613">
        <f t="shared" si="2"/>
        <v>26474.142805572948</v>
      </c>
      <c r="L85" s="613">
        <f t="shared" si="2"/>
        <v>74.014125315828423</v>
      </c>
      <c r="M85" s="613">
        <f t="shared" si="2"/>
        <v>0</v>
      </c>
      <c r="N85" s="613">
        <f>SUM(N54:N77)+N84</f>
        <v>0</v>
      </c>
      <c r="O85" s="613">
        <f t="shared" si="2"/>
        <v>0</v>
      </c>
      <c r="P85" s="613">
        <f>SUM(P54:P77)+P84</f>
        <v>0</v>
      </c>
      <c r="Q85" s="613">
        <f>SUM(Q54:Q77)+Q84</f>
        <v>0</v>
      </c>
      <c r="R85" s="613">
        <f>SUM(R54:R77)+R84</f>
        <v>334740.36294073326</v>
      </c>
      <c r="U85" s="152"/>
      <c r="V85" s="153"/>
    </row>
    <row r="86" spans="2:22" ht="20.25" customHeight="1">
      <c r="B86" s="444" t="s">
        <v>516</v>
      </c>
      <c r="C86" s="593"/>
      <c r="D86" s="592"/>
      <c r="E86" s="592"/>
      <c r="F86" s="592"/>
      <c r="G86" s="592"/>
      <c r="H86" s="592"/>
      <c r="I86" s="592"/>
      <c r="J86" s="592"/>
      <c r="K86" s="592"/>
      <c r="L86" s="592"/>
      <c r="M86" s="592"/>
      <c r="N86" s="592"/>
      <c r="O86" s="592"/>
      <c r="P86" s="592"/>
      <c r="Q86" s="592"/>
      <c r="R86" s="592"/>
      <c r="V86" s="13"/>
    </row>
    <row r="87" spans="2:22" ht="20.25" customHeight="1">
      <c r="B87" s="610"/>
      <c r="C87" s="66"/>
      <c r="E87" s="9"/>
      <c r="V87" s="13"/>
    </row>
    <row r="88" spans="2:22" ht="15">
      <c r="E88" s="9"/>
    </row>
    <row r="89" spans="2:22" ht="21" hidden="1" customHeight="1">
      <c r="B89" s="118" t="s">
        <v>517</v>
      </c>
      <c r="F89" s="580"/>
    </row>
    <row r="90" spans="2:22" s="540" customFormat="1" ht="27.75" hidden="1" customHeight="1">
      <c r="B90" s="561" t="s">
        <v>537</v>
      </c>
      <c r="C90" s="557"/>
      <c r="D90" s="557"/>
      <c r="E90" s="564"/>
      <c r="F90" s="557"/>
      <c r="G90" s="557"/>
      <c r="H90" s="557"/>
      <c r="I90" s="557"/>
      <c r="J90" s="557"/>
      <c r="T90" s="541"/>
      <c r="U90" s="541"/>
    </row>
    <row r="91" spans="2:22" ht="11.25" hidden="1" customHeight="1">
      <c r="B91" s="110"/>
    </row>
    <row r="92" spans="2:22" s="553" customFormat="1" ht="25.5" hidden="1" customHeight="1">
      <c r="B92" s="555"/>
      <c r="C92" s="551">
        <v>2011</v>
      </c>
      <c r="D92" s="551">
        <v>2012</v>
      </c>
      <c r="E92" s="551">
        <v>2013</v>
      </c>
      <c r="F92" s="551">
        <v>2014</v>
      </c>
      <c r="G92" s="551">
        <v>2015</v>
      </c>
      <c r="H92" s="551">
        <v>2016</v>
      </c>
      <c r="I92" s="551">
        <v>2017</v>
      </c>
      <c r="J92" s="551">
        <v>2018</v>
      </c>
      <c r="K92" s="551">
        <v>2019</v>
      </c>
      <c r="L92" s="551">
        <v>2020</v>
      </c>
      <c r="M92" s="552" t="s">
        <v>18</v>
      </c>
      <c r="T92" s="554"/>
      <c r="U92" s="554"/>
    </row>
    <row r="93" spans="2:22" s="90" customFormat="1" ht="23.25" hidden="1" customHeight="1">
      <c r="B93" s="198">
        <v>2011</v>
      </c>
      <c r="C93" s="546">
        <f>'4.  2011-2014 LRAM'!AM133</f>
        <v>0</v>
      </c>
      <c r="D93" s="547">
        <f>SUM('4.  2011-2014 LRAM'!Y264:AL264)</f>
        <v>0</v>
      </c>
      <c r="E93" s="547">
        <f>SUM('4.  2011-2014 LRAM'!Y395:AL395)</f>
        <v>0</v>
      </c>
      <c r="F93" s="548">
        <f>SUM('4.  2011-2014 LRAM'!Y572:AL572)</f>
        <v>0</v>
      </c>
      <c r="G93" s="548">
        <f>SUM('5.  2015-2020 LRAM'!Y267:AL267)</f>
        <v>0</v>
      </c>
      <c r="H93" s="547">
        <f>SUM('5.  2015-2020 LRAM'!Y476:AL476)</f>
        <v>0</v>
      </c>
      <c r="I93" s="548">
        <f>SUM('5.  2015-2020 LRAM'!Y699:AL699)</f>
        <v>0</v>
      </c>
      <c r="J93" s="547">
        <f>SUM('5.  2015-2020 LRAM'!Y882:AL882)</f>
        <v>0</v>
      </c>
      <c r="K93" s="547">
        <f>SUM('5.  2015-2020 LRAM'!Y1065:AL1065)</f>
        <v>0</v>
      </c>
      <c r="L93" s="547">
        <f>SUM('5.  2015-2020 LRAM'!Y1248:AL1248)</f>
        <v>0</v>
      </c>
      <c r="M93" s="547">
        <f>SUM(C93:L93)</f>
        <v>0</v>
      </c>
      <c r="T93" s="197"/>
      <c r="U93" s="197"/>
    </row>
    <row r="94" spans="2:22" s="90" customFormat="1" ht="23.25" hidden="1" customHeight="1">
      <c r="B94" s="198">
        <v>2012</v>
      </c>
      <c r="C94" s="549"/>
      <c r="D94" s="548">
        <f>SUM('4.  2011-2014 LRAM'!Y265:AL265)</f>
        <v>0</v>
      </c>
      <c r="E94" s="547">
        <f>SUM('4.  2011-2014 LRAM'!Y396:AL396)</f>
        <v>0</v>
      </c>
      <c r="F94" s="548">
        <f>SUM('4.  2011-2014 LRAM'!Y573:AL573)</f>
        <v>0</v>
      </c>
      <c r="G94" s="548">
        <f>SUM('5.  2015-2020 LRAM'!Y268:AL268)</f>
        <v>0</v>
      </c>
      <c r="H94" s="547">
        <f>SUM('5.  2015-2020 LRAM'!Y477:AL477)</f>
        <v>0</v>
      </c>
      <c r="I94" s="548">
        <f>SUM('5.  2015-2020 LRAM'!Y700:AL700)</f>
        <v>0</v>
      </c>
      <c r="J94" s="547">
        <f>SUM('5.  2015-2020 LRAM'!Y883:AL883)</f>
        <v>0</v>
      </c>
      <c r="K94" s="547">
        <f>SUM('5.  2015-2020 LRAM'!Y1066:AL1066)</f>
        <v>0</v>
      </c>
      <c r="L94" s="547">
        <f>SUM('5.  2015-2020 LRAM'!Y1249:AL1249)</f>
        <v>0</v>
      </c>
      <c r="M94" s="547">
        <f>SUM(D94:L94)</f>
        <v>0</v>
      </c>
      <c r="T94" s="197"/>
      <c r="U94" s="197"/>
    </row>
    <row r="95" spans="2:22" s="90" customFormat="1" ht="23.25" hidden="1" customHeight="1">
      <c r="B95" s="198">
        <v>2013</v>
      </c>
      <c r="C95" s="550"/>
      <c r="D95" s="550"/>
      <c r="E95" s="548">
        <f>SUM('4.  2011-2014 LRAM'!Y397:AL397)</f>
        <v>0</v>
      </c>
      <c r="F95" s="548">
        <f>SUM('4.  2011-2014 LRAM'!Y574:AL574)</f>
        <v>0</v>
      </c>
      <c r="G95" s="548">
        <f>SUM('5.  2015-2020 LRAM'!Y269:AL269)</f>
        <v>0</v>
      </c>
      <c r="H95" s="547">
        <f>SUM('5.  2015-2020 LRAM'!Y478:AL478)</f>
        <v>0</v>
      </c>
      <c r="I95" s="548">
        <f>SUM('5.  2015-2020 LRAM'!Y701:AL701)</f>
        <v>18057.169130151324</v>
      </c>
      <c r="J95" s="547">
        <f>SUM('5.  2015-2020 LRAM'!Y884:AL884)</f>
        <v>0</v>
      </c>
      <c r="K95" s="547">
        <f>SUM('5.  2015-2020 LRAM'!Y1067:AL1067)</f>
        <v>0</v>
      </c>
      <c r="L95" s="547">
        <f>SUM('5.  2015-2020 LRAM'!Y1250:AL1250)</f>
        <v>0</v>
      </c>
      <c r="M95" s="547">
        <f>SUM(C95:L95)</f>
        <v>18057.169130151324</v>
      </c>
      <c r="T95" s="197"/>
      <c r="U95" s="197"/>
    </row>
    <row r="96" spans="2:22" s="90" customFormat="1" ht="23.25" hidden="1" customHeight="1">
      <c r="B96" s="198">
        <v>2014</v>
      </c>
      <c r="C96" s="550"/>
      <c r="D96" s="550"/>
      <c r="E96" s="550"/>
      <c r="F96" s="548">
        <f>SUM('4.  2011-2014 LRAM'!Y575:AL575)</f>
        <v>0</v>
      </c>
      <c r="G96" s="548">
        <f>SUM('5.  2015-2020 LRAM'!Y270:AL270)</f>
        <v>0</v>
      </c>
      <c r="H96" s="547">
        <f>SUM('5.  2015-2020 LRAM'!Y479:AL479)</f>
        <v>0</v>
      </c>
      <c r="I96" s="548">
        <f>SUM('5.  2015-2020 LRAM'!Y702:AL702)</f>
        <v>74944.313391538715</v>
      </c>
      <c r="J96" s="547">
        <f>SUM('5.  2015-2020 LRAM'!Y885:AL885)</f>
        <v>0</v>
      </c>
      <c r="K96" s="547">
        <f>SUM('5.  2015-2020 LRAM'!Y1068:AL1068)</f>
        <v>0</v>
      </c>
      <c r="L96" s="547">
        <f>SUM('5.  2015-2020 LRAM'!Y1251:AL1251)</f>
        <v>0</v>
      </c>
      <c r="M96" s="547">
        <f>SUM(F96:L96)</f>
        <v>74944.313391538715</v>
      </c>
      <c r="T96" s="197"/>
      <c r="U96" s="197"/>
    </row>
    <row r="97" spans="2:21" s="90" customFormat="1" ht="23.25" hidden="1" customHeight="1">
      <c r="B97" s="198">
        <v>2015</v>
      </c>
      <c r="C97" s="550"/>
      <c r="D97" s="550"/>
      <c r="E97" s="550"/>
      <c r="F97" s="550"/>
      <c r="G97" s="548">
        <f>SUM('5.  2015-2020 LRAM'!Y271:AL271)</f>
        <v>0</v>
      </c>
      <c r="H97" s="547">
        <f>SUM('5.  2015-2020 LRAM'!Y480:AL480)</f>
        <v>0</v>
      </c>
      <c r="I97" s="548">
        <f>SUM('5.  2015-2020 LRAM'!Y703:AL703)</f>
        <v>101608.86308552264</v>
      </c>
      <c r="J97" s="547">
        <f>SUM('5.  2015-2020 LRAM'!Y886:AL886)</f>
        <v>0</v>
      </c>
      <c r="K97" s="547">
        <f>SUM('5.  2015-2020 LRAM'!Y1069:AL1069)</f>
        <v>0</v>
      </c>
      <c r="L97" s="547">
        <f>SUM('5.  2015-2020 LRAM'!Y1252:AL1252)</f>
        <v>0</v>
      </c>
      <c r="M97" s="547">
        <f>SUM(G97:L97)</f>
        <v>101608.86308552264</v>
      </c>
      <c r="T97" s="197"/>
      <c r="U97" s="197"/>
    </row>
    <row r="98" spans="2:21" s="90" customFormat="1" ht="23.25" hidden="1" customHeight="1">
      <c r="B98" s="198">
        <v>2016</v>
      </c>
      <c r="C98" s="550"/>
      <c r="D98" s="550"/>
      <c r="E98" s="550"/>
      <c r="F98" s="550"/>
      <c r="G98" s="550"/>
      <c r="H98" s="547">
        <f>SUM('5.  2015-2020 LRAM'!Y481:AL481)</f>
        <v>0</v>
      </c>
      <c r="I98" s="548">
        <f>SUM('5.  2015-2020 LRAM'!Y704:AL704)</f>
        <v>113285.18292657008</v>
      </c>
      <c r="J98" s="547">
        <f>SUM('5.  2015-2020 LRAM'!Y887:AL887)</f>
        <v>0</v>
      </c>
      <c r="K98" s="547">
        <f>SUM('5.  2015-2020 LRAM'!Y1070:AL1070)</f>
        <v>0</v>
      </c>
      <c r="L98" s="547">
        <f>SUM('5.  2015-2020 LRAM'!Y1253:AL1253)</f>
        <v>0</v>
      </c>
      <c r="M98" s="547">
        <f>SUM(H98:L98)</f>
        <v>113285.18292657008</v>
      </c>
      <c r="T98" s="197"/>
      <c r="U98" s="197"/>
    </row>
    <row r="99" spans="2:21" s="90" customFormat="1" ht="23.25" hidden="1" customHeight="1">
      <c r="B99" s="198">
        <v>2017</v>
      </c>
      <c r="C99" s="550"/>
      <c r="D99" s="550"/>
      <c r="E99" s="550"/>
      <c r="F99" s="550"/>
      <c r="G99" s="550"/>
      <c r="H99" s="550"/>
      <c r="I99" s="547">
        <f>SUM('5.  2015-2020 LRAM'!Y705:AL705)</f>
        <v>172040.86460996507</v>
      </c>
      <c r="J99" s="547">
        <f>SUM('5.  2015-2020 LRAM'!Y888:AL888)</f>
        <v>0</v>
      </c>
      <c r="K99" s="547">
        <f>SUM('5.  2015-2020 LRAM'!Y1071:AL1071)</f>
        <v>0</v>
      </c>
      <c r="L99" s="547">
        <f>SUM('5.  2015-2020 LRAM'!Y1254:AL1254)</f>
        <v>0</v>
      </c>
      <c r="M99" s="547">
        <f>SUM(I99:L99)</f>
        <v>172040.86460996507</v>
      </c>
      <c r="T99" s="197"/>
      <c r="U99" s="197"/>
    </row>
    <row r="100" spans="2:21" s="90" customFormat="1" ht="23.25" hidden="1" customHeight="1">
      <c r="B100" s="198">
        <v>2018</v>
      </c>
      <c r="C100" s="550"/>
      <c r="D100" s="550"/>
      <c r="E100" s="550"/>
      <c r="F100" s="550"/>
      <c r="G100" s="550"/>
      <c r="H100" s="550"/>
      <c r="I100" s="550"/>
      <c r="J100" s="547">
        <f>SUM('5.  2015-2020 LRAM'!Y889:AL889)</f>
        <v>0</v>
      </c>
      <c r="K100" s="547">
        <f>SUM('5.  2015-2020 LRAM'!Y1072:AL1072)</f>
        <v>0</v>
      </c>
      <c r="L100" s="547">
        <f>SUM('5.  2015-2020 LRAM'!Y1255:AL1255)</f>
        <v>0</v>
      </c>
      <c r="M100" s="547">
        <f>SUM(J100:L100)</f>
        <v>0</v>
      </c>
      <c r="T100" s="197"/>
      <c r="U100" s="197"/>
    </row>
    <row r="101" spans="2:21" s="90" customFormat="1" ht="23.25" hidden="1" customHeight="1">
      <c r="B101" s="198">
        <v>2019</v>
      </c>
      <c r="C101" s="550"/>
      <c r="D101" s="550"/>
      <c r="E101" s="550"/>
      <c r="F101" s="550"/>
      <c r="G101" s="550"/>
      <c r="H101" s="550"/>
      <c r="I101" s="550"/>
      <c r="J101" s="550"/>
      <c r="K101" s="547">
        <f>SUM('5.  2015-2020 LRAM'!Y1073:AL1073)</f>
        <v>0</v>
      </c>
      <c r="L101" s="547">
        <f>SUM('5.  2015-2020 LRAM'!Y1256:AL1256)</f>
        <v>0</v>
      </c>
      <c r="M101" s="547">
        <f>SUM(K101:L101)</f>
        <v>0</v>
      </c>
      <c r="T101" s="197"/>
      <c r="U101" s="197"/>
    </row>
    <row r="102" spans="2:21" s="90" customFormat="1" ht="23.25" hidden="1" customHeight="1">
      <c r="B102" s="198">
        <v>2020</v>
      </c>
      <c r="C102" s="550"/>
      <c r="D102" s="550"/>
      <c r="E102" s="550"/>
      <c r="F102" s="550"/>
      <c r="G102" s="550"/>
      <c r="H102" s="550"/>
      <c r="I102" s="550"/>
      <c r="J102" s="550"/>
      <c r="K102" s="550"/>
      <c r="L102" s="549">
        <f>SUM('5.  2015-2020 LRAM'!Y1257:AL1257)</f>
        <v>0</v>
      </c>
      <c r="M102" s="549">
        <f>L102</f>
        <v>0</v>
      </c>
      <c r="T102" s="197"/>
      <c r="U102" s="197"/>
    </row>
    <row r="103" spans="2:21" s="196" customFormat="1" ht="24" hidden="1" customHeight="1">
      <c r="B103" s="562" t="s">
        <v>499</v>
      </c>
      <c r="C103" s="546">
        <f>C93</f>
        <v>0</v>
      </c>
      <c r="D103" s="547">
        <f>D93+D94</f>
        <v>0</v>
      </c>
      <c r="E103" s="547">
        <f>E93+E94+E95</f>
        <v>0</v>
      </c>
      <c r="F103" s="547">
        <f>F93+F94+F95+F96</f>
        <v>0</v>
      </c>
      <c r="G103" s="547">
        <f>G93+G94+G95+G96+G97</f>
        <v>0</v>
      </c>
      <c r="H103" s="547">
        <f>H93+H94+H95+H96+H97+H98</f>
        <v>0</v>
      </c>
      <c r="I103" s="547">
        <f>I93+I94+I95+I96+I97+I98+I99</f>
        <v>479936.39314374782</v>
      </c>
      <c r="J103" s="547">
        <f>J93+J94+J95+J96+J97+J98+J99+J100</f>
        <v>0</v>
      </c>
      <c r="K103" s="547">
        <f>K93+K94+K95+K96+K97+K98+K99+K100+K101</f>
        <v>0</v>
      </c>
      <c r="L103" s="547">
        <f>SUM(L93:L102)</f>
        <v>0</v>
      </c>
      <c r="M103" s="547">
        <f>SUM(M93:M102)</f>
        <v>479936.39314374782</v>
      </c>
      <c r="T103" s="199"/>
      <c r="U103" s="199"/>
    </row>
    <row r="104" spans="2:21" s="27" customFormat="1" ht="24.75" hidden="1" customHeight="1">
      <c r="B104" s="563" t="s">
        <v>498</v>
      </c>
      <c r="C104" s="545">
        <f>'4.  2011-2014 LRAM'!AM134</f>
        <v>0</v>
      </c>
      <c r="D104" s="545">
        <f>'4.  2011-2014 LRAM'!AM267</f>
        <v>0</v>
      </c>
      <c r="E104" s="545">
        <f>'4.  2011-2014 LRAM'!AM399</f>
        <v>0</v>
      </c>
      <c r="F104" s="545">
        <f>'4.  2011-2014 LRAM'!AM577</f>
        <v>0</v>
      </c>
      <c r="G104" s="545">
        <f>'5.  2015-2020 LRAM'!AM273</f>
        <v>0</v>
      </c>
      <c r="H104" s="545">
        <f>'5.  2015-2020 LRAM'!AM483</f>
        <v>0</v>
      </c>
      <c r="I104" s="545">
        <f>'5.  2015-2020 LRAM'!AM707</f>
        <v>161865.29490000001</v>
      </c>
      <c r="J104" s="545">
        <f>'5.  2015-2020 LRAM'!AM891</f>
        <v>0</v>
      </c>
      <c r="K104" s="545">
        <f>'5.  2015-2020 LRAM'!AM1075</f>
        <v>0</v>
      </c>
      <c r="L104" s="545">
        <f>'5.  2015-2020 LRAM'!AM1259</f>
        <v>0</v>
      </c>
      <c r="M104" s="547">
        <f>SUM(C104:L104)</f>
        <v>161865.29490000001</v>
      </c>
      <c r="T104" s="89"/>
      <c r="U104" s="89"/>
    </row>
    <row r="105" spans="2:21" ht="24.75" hidden="1" customHeight="1">
      <c r="B105" s="563" t="s">
        <v>35</v>
      </c>
      <c r="C105" s="545">
        <f>'6.  Carrying Charges'!W27</f>
        <v>0</v>
      </c>
      <c r="D105" s="545">
        <f>'6.  Carrying Charges'!W42</f>
        <v>0</v>
      </c>
      <c r="E105" s="545">
        <f>'6.  Carrying Charges'!W57</f>
        <v>0</v>
      </c>
      <c r="F105" s="545">
        <f>'6.  Carrying Charges'!W72</f>
        <v>0</v>
      </c>
      <c r="G105" s="545">
        <f>'6.  Carrying Charges'!W87</f>
        <v>0</v>
      </c>
      <c r="H105" s="545">
        <f>'6.  Carrying Charges'!W102</f>
        <v>0</v>
      </c>
      <c r="I105" s="545">
        <f>'6.  Carrying Charges'!W117</f>
        <v>1868.667702182018</v>
      </c>
      <c r="J105" s="545">
        <f>'6.  Carrying Charges'!W132</f>
        <v>7792.7419069718217</v>
      </c>
      <c r="K105" s="545">
        <f>'6.  Carrying Charges'!W147</f>
        <v>14941.389840000054</v>
      </c>
      <c r="L105" s="545">
        <f>'6.  Carrying Charges'!W162</f>
        <v>16669.26469698557</v>
      </c>
      <c r="M105" s="547">
        <f>SUM(C105:L105)</f>
        <v>41272.064146139463</v>
      </c>
    </row>
    <row r="106" spans="2:21" ht="23.25" hidden="1" customHeight="1">
      <c r="B106" s="562" t="s">
        <v>18</v>
      </c>
      <c r="C106" s="545">
        <f>C103-C104+C105</f>
        <v>0</v>
      </c>
      <c r="D106" s="545">
        <f t="shared" ref="D106:J106" si="3">D103-D104+D105</f>
        <v>0</v>
      </c>
      <c r="E106" s="545">
        <f t="shared" si="3"/>
        <v>0</v>
      </c>
      <c r="F106" s="545">
        <f t="shared" si="3"/>
        <v>0</v>
      </c>
      <c r="G106" s="545">
        <f t="shared" si="3"/>
        <v>0</v>
      </c>
      <c r="H106" s="545">
        <f t="shared" si="3"/>
        <v>0</v>
      </c>
      <c r="I106" s="545">
        <f t="shared" si="3"/>
        <v>319939.76594592986</v>
      </c>
      <c r="J106" s="545">
        <f t="shared" si="3"/>
        <v>7792.7419069718217</v>
      </c>
      <c r="K106" s="545">
        <f>K103-K104+K105</f>
        <v>14941.389840000054</v>
      </c>
      <c r="L106" s="545">
        <f>L103-L104+L105</f>
        <v>16669.26469698557</v>
      </c>
      <c r="M106" s="545">
        <f>M103-M104+M105</f>
        <v>359343.16238988732</v>
      </c>
    </row>
    <row r="107" spans="2:21" hidden="1"/>
    <row r="108" spans="2:21">
      <c r="B108" s="580" t="s">
        <v>506</v>
      </c>
    </row>
  </sheetData>
  <mergeCells count="11">
    <mergeCell ref="B48:L48"/>
    <mergeCell ref="B49:L49"/>
    <mergeCell ref="B50:L50"/>
    <mergeCell ref="B41:C41"/>
    <mergeCell ref="B42:C42"/>
    <mergeCell ref="B43:C43"/>
    <mergeCell ref="B38:C38"/>
    <mergeCell ref="B26:G26"/>
    <mergeCell ref="B28:C28"/>
    <mergeCell ref="B39:C39"/>
    <mergeCell ref="B40:C40"/>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58AF-F0FE-BA4B-B557-E3EC2AD53F29}">
  <sheetPr>
    <pageSetUpPr fitToPage="1"/>
  </sheetPr>
  <dimension ref="B13:F50"/>
  <sheetViews>
    <sheetView topLeftCell="A20" zoomScale="80" zoomScaleNormal="80" workbookViewId="0">
      <selection activeCell="E41" sqref="E41"/>
    </sheetView>
  </sheetViews>
  <sheetFormatPr baseColWidth="10" defaultColWidth="9.1640625" defaultRowHeight="15"/>
  <cols>
    <col min="1" max="1" width="5.5" style="12" customWidth="1"/>
    <col min="2" max="2" width="27" style="12" customWidth="1"/>
    <col min="3" max="3" width="24.33203125" style="12" customWidth="1"/>
    <col min="4" max="4" width="23.5" style="12" customWidth="1"/>
    <col min="5" max="5" width="68" style="12" customWidth="1"/>
    <col min="6" max="6" width="82.33203125" style="12" customWidth="1"/>
    <col min="7" max="16384" width="9.1640625" style="12"/>
  </cols>
  <sheetData>
    <row r="13" spans="2:3" ht="16" thickBot="1"/>
    <row r="14" spans="2:3" ht="26.25" customHeight="1" thickBot="1">
      <c r="B14" s="869" t="s">
        <v>163</v>
      </c>
      <c r="C14" s="126" t="s">
        <v>167</v>
      </c>
    </row>
    <row r="15" spans="2:3" ht="26.25" customHeight="1" thickBot="1">
      <c r="C15" s="128" t="s">
        <v>392</v>
      </c>
    </row>
    <row r="16" spans="2:3" ht="27" customHeight="1" thickBot="1">
      <c r="C16" s="560" t="s">
        <v>531</v>
      </c>
    </row>
    <row r="19" spans="2:6" ht="16">
      <c r="B19" s="869" t="s">
        <v>598</v>
      </c>
    </row>
    <row r="20" spans="2:6" ht="13.5" customHeight="1"/>
    <row r="21" spans="2:6" ht="41" customHeight="1">
      <c r="B21" s="903" t="s">
        <v>660</v>
      </c>
      <c r="C21" s="903"/>
      <c r="D21" s="903"/>
      <c r="E21" s="903"/>
      <c r="F21" s="903"/>
    </row>
    <row r="23" spans="2:6" s="600" customFormat="1" ht="16">
      <c r="B23" s="609" t="s">
        <v>526</v>
      </c>
      <c r="C23" s="609" t="s">
        <v>541</v>
      </c>
      <c r="D23" s="609" t="s">
        <v>525</v>
      </c>
      <c r="E23" s="860" t="s">
        <v>26</v>
      </c>
      <c r="F23" s="860" t="s">
        <v>524</v>
      </c>
    </row>
    <row r="24" spans="2:6" ht="16">
      <c r="B24" s="599">
        <v>1</v>
      </c>
      <c r="C24" s="630" t="s">
        <v>161</v>
      </c>
      <c r="D24" s="598" t="s">
        <v>715</v>
      </c>
      <c r="E24" s="859" t="s">
        <v>716</v>
      </c>
      <c r="F24" s="861" t="s">
        <v>717</v>
      </c>
    </row>
    <row r="25" spans="2:6" ht="16">
      <c r="B25" s="599">
        <v>2</v>
      </c>
      <c r="C25" s="630" t="s">
        <v>161</v>
      </c>
      <c r="D25" s="598" t="s">
        <v>840</v>
      </c>
      <c r="E25" s="859" t="s">
        <v>841</v>
      </c>
      <c r="F25" s="861" t="s">
        <v>842</v>
      </c>
    </row>
    <row r="26" spans="2:6" ht="16">
      <c r="B26" s="599">
        <v>3</v>
      </c>
      <c r="C26" s="630" t="s">
        <v>354</v>
      </c>
      <c r="D26" s="598" t="s">
        <v>824</v>
      </c>
      <c r="E26" s="859" t="s">
        <v>703</v>
      </c>
      <c r="F26" s="861"/>
    </row>
    <row r="27" spans="2:6" ht="32">
      <c r="B27" s="599">
        <v>4</v>
      </c>
      <c r="C27" s="630" t="s">
        <v>354</v>
      </c>
      <c r="D27" s="598" t="s">
        <v>822</v>
      </c>
      <c r="E27" s="859" t="s">
        <v>709</v>
      </c>
      <c r="F27" s="861" t="s">
        <v>710</v>
      </c>
    </row>
    <row r="28" spans="2:6" ht="16">
      <c r="B28" s="599">
        <v>5</v>
      </c>
      <c r="C28" s="630" t="s">
        <v>355</v>
      </c>
      <c r="D28" s="598" t="s">
        <v>826</v>
      </c>
      <c r="E28" s="859" t="s">
        <v>825</v>
      </c>
      <c r="F28" s="861"/>
    </row>
    <row r="29" spans="2:6" ht="16">
      <c r="B29" s="599">
        <v>6</v>
      </c>
      <c r="C29" s="630" t="s">
        <v>355</v>
      </c>
      <c r="D29" s="598" t="s">
        <v>827</v>
      </c>
      <c r="E29" s="859" t="s">
        <v>711</v>
      </c>
      <c r="F29" s="861" t="s">
        <v>712</v>
      </c>
    </row>
    <row r="30" spans="2:6" ht="32">
      <c r="B30" s="599">
        <v>7</v>
      </c>
      <c r="C30" s="630" t="s">
        <v>355</v>
      </c>
      <c r="D30" s="598" t="s">
        <v>704</v>
      </c>
      <c r="E30" s="859" t="s">
        <v>705</v>
      </c>
      <c r="F30" s="861" t="s">
        <v>706</v>
      </c>
    </row>
    <row r="31" spans="2:6" ht="16">
      <c r="B31" s="599">
        <v>8</v>
      </c>
      <c r="C31" s="630" t="s">
        <v>355</v>
      </c>
      <c r="D31" s="598" t="s">
        <v>823</v>
      </c>
      <c r="E31" s="859" t="s">
        <v>713</v>
      </c>
      <c r="F31" s="861" t="s">
        <v>714</v>
      </c>
    </row>
    <row r="32" spans="2:6" ht="32">
      <c r="B32" s="599">
        <v>9</v>
      </c>
      <c r="C32" s="630" t="s">
        <v>355</v>
      </c>
      <c r="D32" s="598" t="s">
        <v>821</v>
      </c>
      <c r="E32" s="859" t="s">
        <v>709</v>
      </c>
      <c r="F32" s="861" t="s">
        <v>710</v>
      </c>
    </row>
    <row r="33" spans="2:6" ht="16">
      <c r="B33" s="599">
        <v>10</v>
      </c>
      <c r="C33" s="630" t="s">
        <v>355</v>
      </c>
      <c r="D33" s="598" t="s">
        <v>829</v>
      </c>
      <c r="E33" s="859" t="s">
        <v>830</v>
      </c>
      <c r="F33" s="861" t="s">
        <v>831</v>
      </c>
    </row>
    <row r="34" spans="2:6" ht="16">
      <c r="B34" s="599">
        <v>11</v>
      </c>
      <c r="C34" s="630" t="s">
        <v>356</v>
      </c>
      <c r="D34" s="598" t="s">
        <v>845</v>
      </c>
      <c r="E34" s="859" t="s">
        <v>707</v>
      </c>
      <c r="F34" s="861" t="s">
        <v>708</v>
      </c>
    </row>
    <row r="35" spans="2:6" ht="16">
      <c r="B35" s="599">
        <v>12</v>
      </c>
      <c r="C35" s="630" t="s">
        <v>356</v>
      </c>
      <c r="D35" s="598" t="s">
        <v>843</v>
      </c>
      <c r="E35" s="859" t="s">
        <v>844</v>
      </c>
      <c r="F35" s="861" t="s">
        <v>842</v>
      </c>
    </row>
    <row r="36" spans="2:6" ht="30.75" customHeight="1">
      <c r="B36" s="869" t="s">
        <v>594</v>
      </c>
    </row>
    <row r="37" spans="2:6" ht="23.25" customHeight="1">
      <c r="B37" s="870" t="s">
        <v>599</v>
      </c>
      <c r="C37" s="596"/>
      <c r="D37" s="596"/>
      <c r="E37" s="596"/>
      <c r="F37" s="596"/>
    </row>
    <row r="39" spans="2:6" s="90" customFormat="1" ht="16">
      <c r="B39" s="609" t="s">
        <v>526</v>
      </c>
      <c r="C39" s="609" t="s">
        <v>541</v>
      </c>
      <c r="D39" s="609" t="s">
        <v>525</v>
      </c>
      <c r="E39" s="860" t="s">
        <v>26</v>
      </c>
      <c r="F39" s="860" t="s">
        <v>524</v>
      </c>
    </row>
    <row r="40" spans="2:6" ht="16">
      <c r="B40" s="599">
        <v>1</v>
      </c>
      <c r="C40" s="630" t="s">
        <v>355</v>
      </c>
      <c r="D40" s="598" t="s">
        <v>851</v>
      </c>
      <c r="E40" s="859" t="s">
        <v>853</v>
      </c>
      <c r="F40" s="861" t="s">
        <v>852</v>
      </c>
    </row>
    <row r="41" spans="2:6">
      <c r="B41" s="599">
        <v>2</v>
      </c>
      <c r="C41" s="630"/>
      <c r="D41" s="598"/>
      <c r="E41" s="859"/>
      <c r="F41" s="861"/>
    </row>
    <row r="42" spans="2:6">
      <c r="B42" s="599">
        <v>3</v>
      </c>
      <c r="C42" s="630"/>
      <c r="D42" s="598"/>
      <c r="E42" s="859"/>
      <c r="F42" s="861"/>
    </row>
    <row r="43" spans="2:6">
      <c r="B43" s="599">
        <v>4</v>
      </c>
      <c r="C43" s="630"/>
      <c r="D43" s="598"/>
      <c r="E43" s="859"/>
      <c r="F43" s="861"/>
    </row>
    <row r="44" spans="2:6">
      <c r="B44" s="599">
        <v>5</v>
      </c>
      <c r="C44" s="630"/>
      <c r="D44" s="598"/>
      <c r="E44" s="859"/>
      <c r="F44" s="861"/>
    </row>
    <row r="45" spans="2:6">
      <c r="B45" s="599">
        <v>6</v>
      </c>
      <c r="C45" s="630"/>
      <c r="D45" s="598"/>
      <c r="E45" s="859"/>
      <c r="F45" s="861"/>
    </row>
    <row r="46" spans="2:6">
      <c r="B46" s="599">
        <v>7</v>
      </c>
      <c r="C46" s="630"/>
      <c r="D46" s="598"/>
      <c r="E46" s="859"/>
      <c r="F46" s="861"/>
    </row>
    <row r="47" spans="2:6">
      <c r="B47" s="599">
        <v>8</v>
      </c>
      <c r="C47" s="630"/>
      <c r="D47" s="598"/>
      <c r="E47" s="859"/>
      <c r="F47" s="861"/>
    </row>
    <row r="48" spans="2:6">
      <c r="B48" s="599">
        <v>9</v>
      </c>
      <c r="C48" s="630"/>
      <c r="D48" s="598"/>
      <c r="E48" s="859"/>
      <c r="F48" s="861"/>
    </row>
    <row r="49" spans="2:6">
      <c r="B49" s="599">
        <v>10</v>
      </c>
      <c r="C49" s="630"/>
      <c r="D49" s="598"/>
      <c r="E49" s="859"/>
      <c r="F49" s="861"/>
    </row>
    <row r="50" spans="2:6">
      <c r="B50" s="599" t="s">
        <v>465</v>
      </c>
      <c r="C50" s="630"/>
      <c r="D50" s="598"/>
      <c r="E50" s="859"/>
      <c r="F50" s="861"/>
    </row>
  </sheetData>
  <mergeCells count="1">
    <mergeCell ref="B21:F21"/>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C679E4-B4EE-1D4F-B2E7-041F13CC9DEF}">
          <x14:formula1>
            <xm:f>DropDownList!$F$2:$F$8</xm:f>
          </x14:formula1>
          <xm:sqref>C40:C50 C24:C35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8" zoomScale="80" zoomScaleNormal="80" workbookViewId="0">
      <selection activeCell="M43" sqref="M43"/>
    </sheetView>
  </sheetViews>
  <sheetFormatPr baseColWidth="10" defaultColWidth="9.1640625" defaultRowHeight="15"/>
  <cols>
    <col min="1" max="1" width="5.33203125" style="12" customWidth="1"/>
    <col min="2" max="2" width="27.33203125" style="10" customWidth="1"/>
    <col min="3" max="3" width="24.33203125" style="10" customWidth="1"/>
    <col min="4" max="4" width="32.33203125" style="12" customWidth="1"/>
    <col min="5" max="5" width="26.33203125" style="12" customWidth="1"/>
    <col min="6" max="6" width="28.6640625" style="12" customWidth="1"/>
    <col min="7" max="7" width="21.5" style="12" customWidth="1"/>
    <col min="8" max="8" width="24.1640625" style="12" customWidth="1"/>
    <col min="9" max="13" width="22.1640625" style="12" customWidth="1"/>
    <col min="14" max="14" width="26" style="12" customWidth="1"/>
    <col min="15" max="16" width="22.1640625" style="12" customWidth="1"/>
    <col min="17" max="17" width="16.33203125" style="12" customWidth="1"/>
    <col min="18" max="18" width="13.5" style="12" customWidth="1"/>
    <col min="19" max="19" width="13.83203125" style="12" customWidth="1"/>
    <col min="20" max="20" width="20" style="12" customWidth="1"/>
    <col min="21" max="21" width="10.1640625" style="12" customWidth="1"/>
    <col min="22" max="30" width="14" style="12" customWidth="1"/>
    <col min="31" max="16384" width="9.16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1" t="s">
        <v>163</v>
      </c>
      <c r="C4" s="447"/>
      <c r="D4" s="255" t="s">
        <v>167</v>
      </c>
      <c r="E4" s="429"/>
      <c r="F4" s="429"/>
      <c r="G4" s="429"/>
      <c r="H4" s="429"/>
      <c r="I4" s="429"/>
      <c r="J4" s="429"/>
      <c r="K4" s="429"/>
      <c r="L4" s="429"/>
      <c r="M4" s="429"/>
      <c r="N4" s="429"/>
      <c r="O4" s="429"/>
      <c r="P4" s="429"/>
      <c r="Q4" s="448"/>
    </row>
    <row r="5" spans="2:17" s="2" customFormat="1" ht="24" customHeight="1" thickBot="1">
      <c r="B5" s="449"/>
      <c r="C5" s="447"/>
      <c r="D5" s="450" t="s">
        <v>392</v>
      </c>
      <c r="F5" s="429"/>
      <c r="G5" s="429"/>
      <c r="H5" s="429"/>
      <c r="I5" s="429"/>
      <c r="J5" s="429"/>
      <c r="K5" s="429"/>
      <c r="L5" s="429"/>
      <c r="M5" s="429"/>
      <c r="N5" s="429"/>
      <c r="O5" s="429"/>
      <c r="P5" s="429"/>
      <c r="Q5" s="448"/>
    </row>
    <row r="6" spans="2:17" s="2" customFormat="1" ht="28.5" customHeight="1" thickBot="1">
      <c r="B6" s="449"/>
      <c r="C6" s="447"/>
      <c r="D6" s="259" t="s">
        <v>164</v>
      </c>
      <c r="E6" s="429"/>
      <c r="F6" s="429"/>
      <c r="G6" s="429"/>
      <c r="H6" s="429"/>
      <c r="I6" s="429"/>
      <c r="J6" s="429"/>
      <c r="K6" s="429"/>
      <c r="L6" s="429"/>
      <c r="M6" s="429"/>
      <c r="N6" s="429"/>
      <c r="O6" s="429"/>
      <c r="P6" s="429"/>
      <c r="Q6" s="448"/>
    </row>
    <row r="7" spans="2:17" s="104" customFormat="1" ht="29.25" customHeight="1" thickBot="1">
      <c r="D7" s="560" t="s">
        <v>531</v>
      </c>
      <c r="P7" s="105"/>
      <c r="Q7" s="105"/>
    </row>
    <row r="8" spans="2:17" s="104" customFormat="1" ht="30" customHeight="1">
      <c r="D8" s="565"/>
      <c r="P8" s="105"/>
      <c r="Q8" s="105"/>
    </row>
    <row r="9" spans="2:17" s="2" customFormat="1" ht="24.75" customHeight="1">
      <c r="B9" s="118" t="s">
        <v>397</v>
      </c>
      <c r="C9" s="17"/>
      <c r="D9" s="446">
        <v>2011</v>
      </c>
    </row>
    <row r="10" spans="2:17" s="17" customFormat="1" ht="16.5" customHeight="1"/>
    <row r="11" spans="2:17" s="17" customFormat="1" ht="36.75" customHeight="1">
      <c r="B11" s="904" t="s">
        <v>543</v>
      </c>
      <c r="C11" s="904"/>
      <c r="D11" s="904"/>
      <c r="E11" s="904"/>
      <c r="F11" s="904"/>
      <c r="G11" s="904"/>
      <c r="H11" s="904"/>
      <c r="I11" s="904"/>
      <c r="J11" s="904"/>
      <c r="K11" s="904"/>
      <c r="L11" s="904"/>
      <c r="M11" s="904"/>
      <c r="N11" s="605"/>
      <c r="O11" s="605"/>
      <c r="P11" s="605"/>
      <c r="Q11" s="605"/>
    </row>
    <row r="12" spans="2:17" s="2" customFormat="1" ht="15.75" customHeight="1">
      <c r="D12" s="20"/>
    </row>
    <row r="13" spans="2:17" s="17" customFormat="1" ht="48" customHeight="1">
      <c r="C13" s="243" t="str">
        <f>'1.  LRAMVA Summary'!R52</f>
        <v>Total</v>
      </c>
      <c r="D13" s="243" t="str">
        <f>'1.  LRAMVA Summary'!D52</f>
        <v>Main - Residential</v>
      </c>
      <c r="E13" s="243" t="str">
        <f>'1.  LRAMVA Summary'!E52</f>
        <v>Main - GS&lt;50 kW</v>
      </c>
      <c r="F13" s="243" t="str">
        <f>'1.  LRAMVA Summary'!F52</f>
        <v>Main - GS 50 to 4,999 kW</v>
      </c>
      <c r="G13" s="243" t="str">
        <f>'1.  LRAMVA Summary'!G52</f>
        <v>Main - Large Use</v>
      </c>
      <c r="H13" s="243" t="str">
        <f>'1.  LRAMVA Summary'!H52</f>
        <v>Main - Streetlighting</v>
      </c>
      <c r="I13" s="243" t="str">
        <f>'1.  LRAMVA Summary'!I52</f>
        <v>STEI - Residential</v>
      </c>
      <c r="J13" s="243" t="str">
        <f>'1.  LRAMVA Summary'!J52</f>
        <v>STEI - GS&lt;50 kW</v>
      </c>
      <c r="K13" s="243" t="str">
        <f>'1.  LRAMVA Summary'!K52</f>
        <v>STEI - GS 50 to 4,999 kW</v>
      </c>
      <c r="L13" s="243" t="str">
        <f>'1.  LRAMVA Summary'!L52</f>
        <v>STEI - Streetlighting</v>
      </c>
      <c r="M13" s="243" t="str">
        <f>'1.  LRAMVA Summary'!M52</f>
        <v>STEI- Unmetered Scattered Load</v>
      </c>
      <c r="N13" s="243" t="str">
        <f>'1.  LRAMVA Summary'!N52</f>
        <v/>
      </c>
      <c r="O13" s="243" t="str">
        <f>'1.  LRAMVA Summary'!O52</f>
        <v/>
      </c>
      <c r="P13" s="243" t="str">
        <f>'1.  LRAMVA Summary'!P52</f>
        <v/>
      </c>
      <c r="Q13" s="243" t="str">
        <f>'1.  LRAMVA Summary'!Q52</f>
        <v/>
      </c>
    </row>
    <row r="14" spans="2:17" s="2" customFormat="1" ht="15.75" customHeight="1">
      <c r="B14" s="82"/>
      <c r="C14" s="569"/>
      <c r="D14" s="570" t="str">
        <f>'1.  LRAMVA Summary'!D53</f>
        <v>kWh</v>
      </c>
      <c r="E14" s="570" t="str">
        <f>'1.  LRAMVA Summary'!E53</f>
        <v>kWh</v>
      </c>
      <c r="F14" s="570" t="str">
        <f>'1.  LRAMVA Summary'!F53</f>
        <v>kW</v>
      </c>
      <c r="G14" s="570" t="str">
        <f>'1.  LRAMVA Summary'!G53</f>
        <v>kW</v>
      </c>
      <c r="H14" s="570" t="str">
        <f>'1.  LRAMVA Summary'!H53</f>
        <v>kW</v>
      </c>
      <c r="I14" s="570" t="str">
        <f>'1.  LRAMVA Summary'!I53</f>
        <v>kWh</v>
      </c>
      <c r="J14" s="570" t="str">
        <f>'1.  LRAMVA Summary'!J53</f>
        <v>kWh</v>
      </c>
      <c r="K14" s="570" t="str">
        <f>'1.  LRAMVA Summary'!K53</f>
        <v>kW</v>
      </c>
      <c r="L14" s="570" t="str">
        <f>'1.  LRAMVA Summary'!L53</f>
        <v>kW</v>
      </c>
      <c r="M14" s="570" t="str">
        <f>'1.  LRAMVA Summary'!M53</f>
        <v>kWh</v>
      </c>
      <c r="N14" s="570">
        <f>'1.  LRAMVA Summary'!N53</f>
        <v>0</v>
      </c>
      <c r="O14" s="570">
        <f>'1.  LRAMVA Summary'!O53</f>
        <v>0</v>
      </c>
      <c r="P14" s="570">
        <f>'1.  LRAMVA Summary'!P53</f>
        <v>0</v>
      </c>
      <c r="Q14" s="571">
        <f>'1.  LRAMVA Summary'!Q53</f>
        <v>0</v>
      </c>
    </row>
    <row r="15" spans="2:17" s="447" customFormat="1" ht="15.75" customHeight="1">
      <c r="B15" s="452" t="s">
        <v>19</v>
      </c>
      <c r="C15" s="616">
        <f>SUM(D15:Q15)</f>
        <v>1492000</v>
      </c>
      <c r="D15" s="442">
        <v>0</v>
      </c>
      <c r="E15" s="442">
        <v>0</v>
      </c>
      <c r="F15" s="442">
        <v>0</v>
      </c>
      <c r="G15" s="442">
        <v>0</v>
      </c>
      <c r="H15" s="442">
        <v>0</v>
      </c>
      <c r="I15" s="728">
        <v>419793</v>
      </c>
      <c r="J15" s="728">
        <v>632603</v>
      </c>
      <c r="K15" s="728">
        <v>439604</v>
      </c>
      <c r="L15" s="442">
        <v>0</v>
      </c>
      <c r="M15" s="442"/>
      <c r="N15" s="442"/>
      <c r="O15" s="442"/>
      <c r="P15" s="443"/>
      <c r="Q15" s="443"/>
    </row>
    <row r="16" spans="2:17" s="447" customFormat="1" ht="15.75" customHeight="1">
      <c r="B16" s="452" t="s">
        <v>20</v>
      </c>
      <c r="C16" s="616">
        <f>SUM(D16:Q16)</f>
        <v>115</v>
      </c>
      <c r="D16" s="441">
        <v>0</v>
      </c>
      <c r="E16" s="441">
        <v>0</v>
      </c>
      <c r="F16" s="441">
        <v>0</v>
      </c>
      <c r="G16" s="441">
        <v>0</v>
      </c>
      <c r="H16" s="441">
        <v>0</v>
      </c>
      <c r="I16" s="728">
        <v>0</v>
      </c>
      <c r="J16" s="728">
        <v>0</v>
      </c>
      <c r="K16" s="728">
        <v>115</v>
      </c>
      <c r="L16" s="443">
        <v>0</v>
      </c>
      <c r="M16" s="443"/>
      <c r="N16" s="443"/>
      <c r="O16" s="443"/>
      <c r="P16" s="443"/>
      <c r="Q16" s="443"/>
    </row>
    <row r="17" spans="2:17" s="17" customFormat="1" ht="15.75" customHeight="1"/>
    <row r="18" spans="2:17" s="25" customFormat="1" ht="15.75" customHeight="1">
      <c r="B18" s="191" t="s">
        <v>436</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419793</v>
      </c>
      <c r="J18" s="192">
        <f t="shared" si="1"/>
        <v>632603</v>
      </c>
      <c r="K18" s="192">
        <f t="shared" si="1"/>
        <v>115</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29" customFormat="1" ht="21" customHeight="1">
      <c r="B20" s="451" t="s">
        <v>654</v>
      </c>
      <c r="C20" s="444"/>
      <c r="D20" s="445"/>
    </row>
    <row r="21" spans="2:17" s="429" customFormat="1" ht="21" customHeight="1">
      <c r="B21" s="451" t="s">
        <v>352</v>
      </c>
      <c r="C21" s="444" t="s">
        <v>691</v>
      </c>
      <c r="D21" s="445"/>
    </row>
    <row r="22" spans="2:17" s="17" customFormat="1" ht="15.75" customHeight="1">
      <c r="B22" s="166"/>
      <c r="C22" s="167"/>
      <c r="D22" s="163"/>
    </row>
    <row r="23" spans="2:17" s="17" customFormat="1" ht="23.25" customHeight="1">
      <c r="B23" s="168"/>
      <c r="C23" s="168"/>
      <c r="D23" s="163"/>
    </row>
    <row r="24" spans="2:17" s="17" customFormat="1" ht="22.5" customHeight="1">
      <c r="B24" s="118" t="s">
        <v>398</v>
      </c>
      <c r="C24" s="729" t="s">
        <v>701</v>
      </c>
      <c r="D24" s="446">
        <v>2016</v>
      </c>
      <c r="E24" s="729" t="s">
        <v>702</v>
      </c>
      <c r="F24" s="446">
        <v>2015</v>
      </c>
    </row>
    <row r="25" spans="2:17" s="2" customFormat="1" ht="15.75" customHeight="1">
      <c r="D25" s="20"/>
    </row>
    <row r="26" spans="2:17" s="2" customFormat="1" ht="42" customHeight="1">
      <c r="B26" s="904" t="s">
        <v>542</v>
      </c>
      <c r="C26" s="904"/>
      <c r="D26" s="904"/>
      <c r="E26" s="904"/>
      <c r="F26" s="904"/>
      <c r="G26" s="904"/>
      <c r="H26" s="904"/>
      <c r="I26" s="904"/>
      <c r="J26" s="904"/>
      <c r="K26" s="904"/>
      <c r="L26" s="904"/>
      <c r="M26" s="904"/>
      <c r="N26" s="605"/>
      <c r="O26" s="605"/>
      <c r="P26" s="605"/>
      <c r="Q26" s="605"/>
    </row>
    <row r="27" spans="2:17" s="2" customFormat="1" ht="15.75" customHeight="1">
      <c r="D27" s="20"/>
    </row>
    <row r="28" spans="2:17" s="17" customFormat="1" ht="44.25" customHeight="1">
      <c r="C28" s="243" t="str">
        <f>'1.  LRAMVA Summary'!R52</f>
        <v>Total</v>
      </c>
      <c r="D28" s="243" t="str">
        <f>'1.  LRAMVA Summary'!D52</f>
        <v>Main - Residential</v>
      </c>
      <c r="E28" s="243" t="str">
        <f>'1.  LRAMVA Summary'!E52</f>
        <v>Main - GS&lt;50 kW</v>
      </c>
      <c r="F28" s="243" t="str">
        <f>'1.  LRAMVA Summary'!F52</f>
        <v>Main - GS 50 to 4,999 kW</v>
      </c>
      <c r="G28" s="243" t="str">
        <f>'1.  LRAMVA Summary'!G52</f>
        <v>Main - Large Use</v>
      </c>
      <c r="H28" s="243" t="str">
        <f>'1.  LRAMVA Summary'!H52</f>
        <v>Main - Streetlighting</v>
      </c>
      <c r="I28" s="243" t="str">
        <f>'1.  LRAMVA Summary'!I52</f>
        <v>STEI - Residential</v>
      </c>
      <c r="J28" s="243" t="str">
        <f>'1.  LRAMVA Summary'!J52</f>
        <v>STEI - GS&lt;50 kW</v>
      </c>
      <c r="K28" s="243" t="str">
        <f>'1.  LRAMVA Summary'!K52</f>
        <v>STEI - GS 50 to 4,999 kW</v>
      </c>
      <c r="L28" s="243" t="str">
        <f>'1.  LRAMVA Summary'!L52</f>
        <v>STEI - Streetlighting</v>
      </c>
      <c r="M28" s="243" t="s">
        <v>832</v>
      </c>
      <c r="N28" s="243" t="str">
        <f>'1.  LRAMVA Summary'!N52</f>
        <v/>
      </c>
      <c r="O28" s="243" t="str">
        <f>'1.  LRAMVA Summary'!O52</f>
        <v/>
      </c>
      <c r="P28" s="243" t="str">
        <f>'1.  LRAMVA Summary'!P52</f>
        <v/>
      </c>
      <c r="Q28" s="243" t="str">
        <f>'1.  LRAMVA Summary'!Q52</f>
        <v/>
      </c>
    </row>
    <row r="29" spans="2:17" s="2" customFormat="1" ht="15.75" customHeight="1">
      <c r="B29" s="82"/>
      <c r="C29" s="569"/>
      <c r="D29" s="570" t="str">
        <f>'1.  LRAMVA Summary'!D53</f>
        <v>kWh</v>
      </c>
      <c r="E29" s="570" t="str">
        <f>'1.  LRAMVA Summary'!E53</f>
        <v>kWh</v>
      </c>
      <c r="F29" s="570" t="str">
        <f>'1.  LRAMVA Summary'!F53</f>
        <v>kW</v>
      </c>
      <c r="G29" s="570" t="str">
        <f>'1.  LRAMVA Summary'!G53</f>
        <v>kW</v>
      </c>
      <c r="H29" s="570" t="str">
        <f>'1.  LRAMVA Summary'!H53</f>
        <v>kW</v>
      </c>
      <c r="I29" s="570" t="str">
        <f>'1.  LRAMVA Summary'!I53</f>
        <v>kWh</v>
      </c>
      <c r="J29" s="570" t="str">
        <f>'1.  LRAMVA Summary'!J53</f>
        <v>kWh</v>
      </c>
      <c r="K29" s="570" t="str">
        <f>'1.  LRAMVA Summary'!K53</f>
        <v>kW</v>
      </c>
      <c r="L29" s="570" t="str">
        <f>'1.  LRAMVA Summary'!L53</f>
        <v>kW</v>
      </c>
      <c r="M29" s="570" t="s">
        <v>833</v>
      </c>
      <c r="N29" s="570">
        <f>'1.  LRAMVA Summary'!N53</f>
        <v>0</v>
      </c>
      <c r="O29" s="570">
        <f>'1.  LRAMVA Summary'!O53</f>
        <v>0</v>
      </c>
      <c r="P29" s="570">
        <f>'1.  LRAMVA Summary'!P53</f>
        <v>0</v>
      </c>
      <c r="Q29" s="571">
        <f>'1.  LRAMVA Summary'!Q53</f>
        <v>0</v>
      </c>
    </row>
    <row r="30" spans="2:17" s="447" customFormat="1" ht="15.75" customHeight="1">
      <c r="B30" s="452" t="s">
        <v>19</v>
      </c>
      <c r="C30" s="616">
        <f>SUM(D30:Q30)</f>
        <v>11206271</v>
      </c>
      <c r="D30" s="727">
        <v>2736155</v>
      </c>
      <c r="E30" s="727">
        <v>4402416</v>
      </c>
      <c r="F30" s="727">
        <v>0</v>
      </c>
      <c r="G30" s="727">
        <v>0</v>
      </c>
      <c r="H30" s="727">
        <v>0</v>
      </c>
      <c r="I30" s="727">
        <v>1746598</v>
      </c>
      <c r="J30" s="727">
        <v>588794</v>
      </c>
      <c r="K30" s="727">
        <v>1687119</v>
      </c>
      <c r="L30" s="727">
        <v>45158</v>
      </c>
      <c r="M30" s="453">
        <v>31</v>
      </c>
      <c r="N30" s="453"/>
      <c r="O30" s="453"/>
      <c r="P30" s="453"/>
      <c r="Q30" s="443"/>
    </row>
    <row r="31" spans="2:17" s="454" customFormat="1" ht="15" customHeight="1">
      <c r="B31" s="452" t="s">
        <v>20</v>
      </c>
      <c r="C31" s="616">
        <f>SUM(D31:Q31)</f>
        <v>25434</v>
      </c>
      <c r="D31" s="727">
        <v>0</v>
      </c>
      <c r="E31" s="727">
        <v>0</v>
      </c>
      <c r="F31" s="727">
        <v>17935</v>
      </c>
      <c r="G31" s="727">
        <v>217</v>
      </c>
      <c r="H31" s="727">
        <v>2523</v>
      </c>
      <c r="I31" s="727"/>
      <c r="J31" s="727"/>
      <c r="K31" s="727">
        <v>4303</v>
      </c>
      <c r="L31" s="727">
        <v>125</v>
      </c>
      <c r="M31" s="443">
        <v>331</v>
      </c>
      <c r="N31" s="443"/>
      <c r="O31" s="443"/>
      <c r="P31" s="443"/>
      <c r="Q31" s="443"/>
    </row>
    <row r="32" spans="2:17" s="17" customFormat="1" ht="15.75" customHeight="1"/>
    <row r="33" spans="2:32" s="25" customFormat="1" ht="15.75" customHeight="1">
      <c r="B33" s="191" t="s">
        <v>436</v>
      </c>
      <c r="C33" s="192"/>
      <c r="D33" s="851">
        <f>IF(D29="kw",HLOOKUP(D29,D29:D31,3,FALSE),HLOOKUP(D29,D29:D31,2,FALSE))</f>
        <v>2736155</v>
      </c>
      <c r="E33" s="851">
        <f>IF(E29="kw",HLOOKUP(E29,E29:E31,3,FALSE),HLOOKUP(E29,E29:E31,2,FALSE))</f>
        <v>4402416</v>
      </c>
      <c r="F33" s="851">
        <f>IF(F29="kw",HLOOKUP(F29,F29:F31,3,FALSE),HLOOKUP(F29,F29:F31,2,FALSE))</f>
        <v>17935</v>
      </c>
      <c r="G33" s="851">
        <f>IF(G29="kw",HLOOKUP(G29,G29:G31,3,FALSE),HLOOKUP(G29,G29:G31,2,FALSE))</f>
        <v>217</v>
      </c>
      <c r="H33" s="851">
        <f t="shared" ref="H33:Q33" si="2">IF(H29="kw",HLOOKUP(H29,H29:H31,3,FALSE),HLOOKUP(H29,H29:H31,2,FALSE))</f>
        <v>2523</v>
      </c>
      <c r="I33" s="851">
        <f t="shared" si="2"/>
        <v>1746598</v>
      </c>
      <c r="J33" s="851">
        <f t="shared" si="2"/>
        <v>588794</v>
      </c>
      <c r="K33" s="851">
        <f t="shared" si="2"/>
        <v>4303</v>
      </c>
      <c r="L33" s="851">
        <f t="shared" si="2"/>
        <v>125</v>
      </c>
      <c r="M33" s="192">
        <f t="shared" si="2"/>
        <v>31</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1" t="s">
        <v>654</v>
      </c>
      <c r="C35" s="359" t="s">
        <v>793</v>
      </c>
      <c r="D35" s="445" t="s">
        <v>794</v>
      </c>
      <c r="E35" s="93"/>
      <c r="F35" s="93"/>
      <c r="G35" s="93"/>
      <c r="H35" s="93"/>
      <c r="I35" s="93"/>
      <c r="J35" s="93"/>
      <c r="K35" s="93"/>
      <c r="L35" s="93"/>
      <c r="M35" s="93"/>
      <c r="N35" s="93"/>
      <c r="O35" s="93"/>
      <c r="P35" s="93"/>
      <c r="Q35" s="93"/>
    </row>
    <row r="36" spans="2:32" s="429" customFormat="1" ht="21" customHeight="1">
      <c r="B36" s="451" t="s">
        <v>795</v>
      </c>
      <c r="C36" s="359" t="s">
        <v>692</v>
      </c>
      <c r="D36" s="445"/>
    </row>
    <row r="37" spans="2:32" s="17" customFormat="1" ht="15.75" customHeight="1">
      <c r="B37" s="829" t="s">
        <v>796</v>
      </c>
      <c r="C37" s="359" t="s">
        <v>797</v>
      </c>
      <c r="D37" s="830"/>
      <c r="R37" s="163"/>
    </row>
    <row r="38" spans="2:32" s="17" customFormat="1" ht="15.75" customHeight="1">
      <c r="B38" s="166"/>
      <c r="C38" s="166"/>
      <c r="D38" s="163"/>
      <c r="R38" s="163"/>
    </row>
    <row r="39" spans="2:32" s="20" customFormat="1" ht="16">
      <c r="B39" s="118" t="s">
        <v>438</v>
      </c>
      <c r="C39" s="35"/>
      <c r="D39" s="34"/>
      <c r="E39" s="39"/>
      <c r="F39" s="40"/>
    </row>
    <row r="40" spans="2:32" s="70" customFormat="1" ht="39" customHeight="1">
      <c r="B40" s="904" t="s">
        <v>592</v>
      </c>
      <c r="C40" s="904"/>
      <c r="D40" s="904"/>
      <c r="E40" s="904"/>
      <c r="F40" s="904"/>
      <c r="G40" s="904"/>
      <c r="H40" s="904"/>
      <c r="I40" s="904"/>
      <c r="J40" s="904"/>
      <c r="K40" s="904"/>
      <c r="L40" s="904"/>
      <c r="M40" s="904"/>
      <c r="N40" s="605"/>
      <c r="O40" s="605"/>
      <c r="P40" s="605"/>
      <c r="Q40" s="605"/>
    </row>
    <row r="41" spans="2:32" s="2" customFormat="1" ht="16.5" customHeight="1">
      <c r="B41" s="10"/>
      <c r="C41" s="10"/>
      <c r="D41" s="22"/>
      <c r="E41" s="20"/>
      <c r="F41" s="20"/>
      <c r="G41" s="20"/>
      <c r="R41" s="20"/>
    </row>
    <row r="42" spans="2:32" s="17" customFormat="1" ht="56.25" customHeight="1">
      <c r="B42" s="243" t="s">
        <v>220</v>
      </c>
      <c r="C42" s="243" t="s">
        <v>589</v>
      </c>
      <c r="D42" s="243" t="str">
        <f>'1.  LRAMVA Summary'!D52</f>
        <v>Main - Residential</v>
      </c>
      <c r="E42" s="243" t="str">
        <f>'1.  LRAMVA Summary'!E52</f>
        <v>Main - GS&lt;50 kW</v>
      </c>
      <c r="F42" s="243" t="str">
        <f>'1.  LRAMVA Summary'!F52</f>
        <v>Main - GS 50 to 4,999 kW</v>
      </c>
      <c r="G42" s="243" t="str">
        <f>'1.  LRAMVA Summary'!G52</f>
        <v>Main - Large Use</v>
      </c>
      <c r="H42" s="243" t="str">
        <f>'1.  LRAMVA Summary'!H52</f>
        <v>Main - Streetlighting</v>
      </c>
      <c r="I42" s="243" t="str">
        <f>'1.  LRAMVA Summary'!I52</f>
        <v>STEI - Residential</v>
      </c>
      <c r="J42" s="243" t="str">
        <f>'1.  LRAMVA Summary'!J52</f>
        <v>STEI - GS&lt;50 kW</v>
      </c>
      <c r="K42" s="243" t="str">
        <f>'1.  LRAMVA Summary'!K52</f>
        <v>STEI - GS 50 to 4,999 kW</v>
      </c>
      <c r="L42" s="243" t="str">
        <f>'1.  LRAMVA Summary'!L52</f>
        <v>STEI - Streetlighting</v>
      </c>
      <c r="M42" s="243" t="str">
        <f>'1.  LRAMVA Summary'!M52</f>
        <v>STEI- Unmetered Scattered Load</v>
      </c>
      <c r="N42" s="243" t="str">
        <f>'1.  LRAMVA Summary'!N52</f>
        <v/>
      </c>
      <c r="O42" s="243" t="str">
        <f>'1.  LRAMVA Summary'!O52</f>
        <v/>
      </c>
      <c r="P42" s="243" t="str">
        <f>'1.  LRAMVA Summary'!P52</f>
        <v/>
      </c>
      <c r="Q42" s="243" t="str">
        <f>'1.  LRAMVA Summary'!Q52</f>
        <v/>
      </c>
      <c r="R42" s="193"/>
    </row>
    <row r="43" spans="2:32" s="146" customFormat="1" ht="18" customHeight="1">
      <c r="B43" s="572"/>
      <c r="C43" s="573"/>
      <c r="D43" s="574" t="str">
        <f>'1.  LRAMVA Summary'!D53</f>
        <v>kWh</v>
      </c>
      <c r="E43" s="574" t="str">
        <f>'1.  LRAMVA Summary'!E53</f>
        <v>kWh</v>
      </c>
      <c r="F43" s="574" t="str">
        <f>'1.  LRAMVA Summary'!F53</f>
        <v>kW</v>
      </c>
      <c r="G43" s="574" t="str">
        <f>'1.  LRAMVA Summary'!G53</f>
        <v>kW</v>
      </c>
      <c r="H43" s="574" t="str">
        <f>'1.  LRAMVA Summary'!H53</f>
        <v>kW</v>
      </c>
      <c r="I43" s="574" t="str">
        <f>'1.  LRAMVA Summary'!I53</f>
        <v>kWh</v>
      </c>
      <c r="J43" s="574" t="str">
        <f>'1.  LRAMVA Summary'!J53</f>
        <v>kWh</v>
      </c>
      <c r="K43" s="574" t="str">
        <f>'1.  LRAMVA Summary'!K53</f>
        <v>kW</v>
      </c>
      <c r="L43" s="574" t="str">
        <f>'1.  LRAMVA Summary'!L53</f>
        <v>kW</v>
      </c>
      <c r="M43" s="574" t="str">
        <f>'1.  LRAMVA Summary'!M53</f>
        <v>kWh</v>
      </c>
      <c r="N43" s="574">
        <f>'1.  LRAMVA Summary'!N53</f>
        <v>0</v>
      </c>
      <c r="O43" s="574">
        <f>'1.  LRAMVA Summary'!O53</f>
        <v>0</v>
      </c>
      <c r="P43" s="574">
        <f>'1.  LRAMVA Summary'!P53</f>
        <v>0</v>
      </c>
      <c r="Q43" s="575">
        <f>'1.  LRAMVA Summary'!Q53</f>
        <v>0</v>
      </c>
      <c r="R43" s="169"/>
    </row>
    <row r="44" spans="2:32" s="17" customFormat="1" ht="16">
      <c r="B44" s="170">
        <v>2011</v>
      </c>
      <c r="C44" s="525"/>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6">
      <c r="B45" s="170">
        <v>2012</v>
      </c>
      <c r="C45" s="525"/>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6">
      <c r="B46" s="171">
        <v>2013</v>
      </c>
      <c r="C46" s="525"/>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6">
      <c r="B47" s="171">
        <v>2014</v>
      </c>
      <c r="C47" s="525"/>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6">
      <c r="B48" s="171">
        <v>2015</v>
      </c>
      <c r="C48" s="525"/>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6">
      <c r="B49" s="171">
        <v>2016</v>
      </c>
      <c r="C49" s="525"/>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6">
      <c r="B50" s="171">
        <v>2017</v>
      </c>
      <c r="C50" s="525">
        <v>2016</v>
      </c>
      <c r="D50" s="190">
        <f t="shared" ref="D50:I50" si="9">IF(ISBLANK($C$50),0,IF($C$50=$D$9,HLOOKUP(D43,D14:D18,5,FALSE),HLOOKUP(D43,D29:D33,5,FALSE)))</f>
        <v>2736155</v>
      </c>
      <c r="E50" s="190">
        <f t="shared" si="9"/>
        <v>4402416</v>
      </c>
      <c r="F50" s="190">
        <f t="shared" si="9"/>
        <v>17935</v>
      </c>
      <c r="G50" s="190">
        <f t="shared" si="9"/>
        <v>217</v>
      </c>
      <c r="H50" s="190">
        <f t="shared" si="9"/>
        <v>2523</v>
      </c>
      <c r="I50" s="190">
        <f t="shared" si="9"/>
        <v>1746598</v>
      </c>
      <c r="J50" s="190">
        <f t="shared" ref="J50:Q50" si="10">IF(ISBLANK($C$50),0,IF($C$50=$D$9,HLOOKUP(J43,J14:J18,5,FALSE),HLOOKUP(J43,J29:J33,5,FALSE)))</f>
        <v>588794</v>
      </c>
      <c r="K50" s="190">
        <f t="shared" si="10"/>
        <v>4303</v>
      </c>
      <c r="L50" s="190">
        <f t="shared" si="10"/>
        <v>125</v>
      </c>
      <c r="M50" s="190">
        <f t="shared" si="10"/>
        <v>31</v>
      </c>
      <c r="N50" s="190">
        <f t="shared" si="10"/>
        <v>0</v>
      </c>
      <c r="O50" s="190">
        <f t="shared" si="10"/>
        <v>0</v>
      </c>
      <c r="P50" s="190">
        <f t="shared" si="10"/>
        <v>0</v>
      </c>
      <c r="Q50" s="190">
        <f t="shared" si="10"/>
        <v>0</v>
      </c>
      <c r="R50" s="163"/>
      <c r="AF50" s="163"/>
    </row>
    <row r="51" spans="2:32" s="17" customFormat="1" ht="16">
      <c r="B51" s="171">
        <v>2018</v>
      </c>
      <c r="C51" s="525"/>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6" hidden="1">
      <c r="B52" s="171">
        <v>2019</v>
      </c>
      <c r="C52" s="525"/>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6" hidden="1">
      <c r="B53" s="171">
        <v>2020</v>
      </c>
      <c r="C53" s="525"/>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29" customFormat="1" ht="21" customHeight="1">
      <c r="B54" s="444" t="s">
        <v>516</v>
      </c>
      <c r="C54" s="455"/>
      <c r="D54" s="456"/>
      <c r="E54" s="457"/>
      <c r="F54" s="457"/>
      <c r="G54" s="457"/>
      <c r="H54" s="457"/>
      <c r="I54" s="457"/>
      <c r="J54" s="457"/>
      <c r="K54" s="457"/>
      <c r="L54" s="457"/>
      <c r="M54" s="457"/>
      <c r="N54" s="457"/>
      <c r="O54" s="457"/>
      <c r="P54" s="457"/>
      <c r="Q54" s="456"/>
      <c r="R54" s="448"/>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 F24</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20" activePane="bottomLeft" state="frozen"/>
      <selection pane="bottomLeft" activeCell="H130" sqref="H130"/>
    </sheetView>
  </sheetViews>
  <sheetFormatPr baseColWidth="10" defaultColWidth="9.1640625" defaultRowHeight="15" outlineLevelRow="1"/>
  <cols>
    <col min="1" max="1" width="6.5" style="4" customWidth="1"/>
    <col min="2" max="2" width="36.5" style="5" customWidth="1"/>
    <col min="3" max="3" width="16.83203125" style="78" customWidth="1"/>
    <col min="4" max="5" width="17.83203125" style="5" customWidth="1"/>
    <col min="6" max="6" width="18.6640625" style="5" customWidth="1"/>
    <col min="7" max="8" width="15.5" style="5" customWidth="1"/>
    <col min="9" max="9" width="17.33203125" style="5" customWidth="1"/>
    <col min="10" max="12" width="16.83203125" style="5" customWidth="1"/>
    <col min="13" max="13" width="15.83203125" style="5" customWidth="1"/>
    <col min="14" max="14" width="18.83203125" style="5" customWidth="1"/>
    <col min="15" max="15" width="16.5" style="5" customWidth="1"/>
    <col min="16" max="16" width="17.1640625" style="5" customWidth="1"/>
    <col min="17" max="16384" width="9.16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05" t="s">
        <v>163</v>
      </c>
      <c r="C4" s="85" t="s">
        <v>167</v>
      </c>
      <c r="D4" s="85"/>
      <c r="E4" s="49"/>
    </row>
    <row r="5" spans="1:26" s="18" customFormat="1" ht="26.25" hidden="1" customHeight="1" outlineLevel="1" thickBot="1">
      <c r="A5" s="4"/>
      <c r="B5" s="905"/>
      <c r="C5" s="86" t="s">
        <v>164</v>
      </c>
      <c r="D5" s="86"/>
      <c r="E5" s="49"/>
    </row>
    <row r="6" spans="1:26" ht="26.25" hidden="1" customHeight="1" outlineLevel="1" thickBot="1">
      <c r="B6" s="905"/>
      <c r="C6" s="911" t="s">
        <v>531</v>
      </c>
      <c r="D6" s="912"/>
      <c r="F6" s="18"/>
      <c r="M6" s="6"/>
      <c r="N6" s="6"/>
      <c r="O6" s="6"/>
      <c r="P6" s="6"/>
      <c r="Q6" s="6"/>
      <c r="R6" s="6"/>
      <c r="S6" s="6"/>
      <c r="T6" s="6"/>
      <c r="U6" s="6"/>
      <c r="V6" s="6"/>
      <c r="W6" s="6"/>
      <c r="X6" s="6"/>
      <c r="Y6" s="6"/>
      <c r="Z6" s="6"/>
    </row>
    <row r="7" spans="1:26" s="18" customFormat="1" ht="26.25" hidden="1" customHeight="1" outlineLevel="1">
      <c r="A7" s="4"/>
      <c r="B7" s="531"/>
      <c r="M7" s="6"/>
      <c r="N7" s="6"/>
      <c r="O7" s="6"/>
      <c r="P7" s="6"/>
      <c r="Q7" s="6"/>
      <c r="R7" s="6"/>
      <c r="S7" s="6"/>
      <c r="T7" s="6"/>
      <c r="U7" s="6"/>
      <c r="V7" s="6"/>
      <c r="W7" s="6"/>
      <c r="X7" s="6"/>
      <c r="Y7" s="6"/>
      <c r="Z7" s="6"/>
    </row>
    <row r="8" spans="1:26" s="18" customFormat="1" ht="19.5" hidden="1" customHeight="1" outlineLevel="1">
      <c r="A8" s="4"/>
      <c r="B8" s="531" t="s">
        <v>507</v>
      </c>
      <c r="C8" s="585" t="s">
        <v>467</v>
      </c>
      <c r="D8" s="584"/>
      <c r="M8" s="6"/>
      <c r="N8" s="6"/>
      <c r="O8" s="6"/>
      <c r="P8" s="6"/>
      <c r="Q8" s="6"/>
      <c r="R8" s="6"/>
      <c r="S8" s="6"/>
      <c r="T8" s="6"/>
      <c r="U8" s="6"/>
      <c r="V8" s="6"/>
      <c r="W8" s="6"/>
      <c r="X8" s="6"/>
      <c r="Y8" s="6"/>
      <c r="Z8" s="6"/>
    </row>
    <row r="9" spans="1:26" s="18" customFormat="1" ht="19.5" hidden="1" customHeight="1" outlineLevel="1">
      <c r="A9" s="4"/>
      <c r="B9" s="531"/>
      <c r="C9" s="585" t="s">
        <v>508</v>
      </c>
      <c r="D9" s="584"/>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468</v>
      </c>
      <c r="O11" s="543"/>
    </row>
    <row r="12" spans="1:26" ht="58.5" customHeight="1">
      <c r="B12" s="913" t="s">
        <v>600</v>
      </c>
      <c r="C12" s="913"/>
      <c r="D12" s="913"/>
      <c r="E12" s="913"/>
      <c r="F12" s="913"/>
      <c r="G12" s="913"/>
      <c r="H12" s="913"/>
      <c r="I12" s="913"/>
      <c r="J12" s="913"/>
      <c r="K12" s="913"/>
      <c r="L12" s="913"/>
      <c r="M12" s="913"/>
      <c r="N12" s="913"/>
      <c r="O12" s="9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4"/>
      <c r="C14" s="462" t="s">
        <v>33</v>
      </c>
      <c r="D14" s="463" t="s">
        <v>545</v>
      </c>
      <c r="E14" s="463" t="s">
        <v>546</v>
      </c>
      <c r="F14" s="463" t="s">
        <v>547</v>
      </c>
      <c r="G14" s="463" t="s">
        <v>548</v>
      </c>
      <c r="H14" s="463" t="s">
        <v>549</v>
      </c>
      <c r="I14" s="463" t="s">
        <v>550</v>
      </c>
      <c r="J14" s="463" t="s">
        <v>835</v>
      </c>
      <c r="K14" s="463" t="s">
        <v>836</v>
      </c>
      <c r="L14" s="463" t="s">
        <v>837</v>
      </c>
      <c r="M14" s="463"/>
      <c r="N14" s="463"/>
      <c r="O14" s="463"/>
      <c r="P14" s="7"/>
    </row>
    <row r="15" spans="1:26" s="7" customFormat="1" ht="18.75" customHeight="1">
      <c r="B15" s="464" t="s">
        <v>180</v>
      </c>
      <c r="C15" s="906"/>
      <c r="D15" s="465">
        <v>2010</v>
      </c>
      <c r="E15" s="465">
        <v>2011</v>
      </c>
      <c r="F15" s="465">
        <v>2012</v>
      </c>
      <c r="G15" s="465">
        <v>2013</v>
      </c>
      <c r="H15" s="465">
        <v>2014</v>
      </c>
      <c r="I15" s="465">
        <v>2015</v>
      </c>
      <c r="J15" s="465">
        <v>2016</v>
      </c>
      <c r="K15" s="465">
        <v>2017</v>
      </c>
      <c r="L15" s="854">
        <v>2017</v>
      </c>
      <c r="M15" s="465">
        <v>2018</v>
      </c>
      <c r="N15" s="465">
        <v>2019</v>
      </c>
      <c r="O15" s="466">
        <v>2020</v>
      </c>
    </row>
    <row r="16" spans="1:26" s="111" customFormat="1" ht="18" customHeight="1">
      <c r="B16" s="467" t="s">
        <v>539</v>
      </c>
      <c r="C16" s="907"/>
      <c r="D16" s="468"/>
      <c r="E16" s="468"/>
      <c r="F16" s="468"/>
      <c r="G16" s="468"/>
      <c r="H16" s="468"/>
      <c r="I16" s="468"/>
      <c r="J16" s="468">
        <v>4</v>
      </c>
      <c r="K16" s="468">
        <v>4</v>
      </c>
      <c r="L16" s="468">
        <v>0</v>
      </c>
      <c r="M16" s="468"/>
      <c r="N16" s="468"/>
      <c r="O16" s="469"/>
    </row>
    <row r="17" spans="1:15" s="111" customFormat="1" ht="17.25" customHeight="1">
      <c r="B17" s="470" t="s">
        <v>540</v>
      </c>
      <c r="C17" s="908"/>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12</v>
      </c>
      <c r="M17" s="112">
        <f t="shared" si="1"/>
        <v>12</v>
      </c>
      <c r="N17" s="112">
        <f t="shared" si="1"/>
        <v>12</v>
      </c>
      <c r="O17" s="113">
        <f t="shared" si="1"/>
        <v>12</v>
      </c>
    </row>
    <row r="18" spans="1:15" s="7" customFormat="1" ht="17.25" customHeight="1">
      <c r="B18" s="471" t="str">
        <f>'1.  LRAMVA Summary'!B29</f>
        <v>Main - Residential</v>
      </c>
      <c r="C18" s="909" t="str">
        <f>'2. LRAMVA Threshold'!D43</f>
        <v>kWh</v>
      </c>
      <c r="D18" s="46"/>
      <c r="E18" s="46"/>
      <c r="F18" s="46"/>
      <c r="G18" s="46"/>
      <c r="H18" s="46"/>
      <c r="I18" s="46"/>
      <c r="J18" s="46">
        <v>7.7000000000000002E-3</v>
      </c>
      <c r="K18" s="46">
        <v>5.1999999999999998E-3</v>
      </c>
      <c r="L18" s="46"/>
      <c r="M18" s="46"/>
      <c r="N18" s="46"/>
      <c r="O18" s="69"/>
    </row>
    <row r="19" spans="1:15" s="7" customFormat="1" ht="15" hidden="1" customHeight="1" outlineLevel="1">
      <c r="B19" s="527" t="s">
        <v>491</v>
      </c>
      <c r="C19" s="907"/>
      <c r="D19" s="46"/>
      <c r="E19" s="46"/>
      <c r="F19" s="46"/>
      <c r="G19" s="46"/>
      <c r="H19" s="46"/>
      <c r="I19" s="46"/>
      <c r="J19" s="46"/>
      <c r="K19" s="46"/>
      <c r="L19" s="46"/>
      <c r="M19" s="46"/>
      <c r="N19" s="46"/>
      <c r="O19" s="69"/>
    </row>
    <row r="20" spans="1:15" s="7" customFormat="1" ht="15" hidden="1" customHeight="1" outlineLevel="1">
      <c r="B20" s="527" t="s">
        <v>492</v>
      </c>
      <c r="C20" s="907"/>
      <c r="D20" s="46"/>
      <c r="E20" s="46"/>
      <c r="F20" s="46"/>
      <c r="G20" s="46"/>
      <c r="H20" s="46"/>
      <c r="I20" s="46"/>
      <c r="J20" s="46"/>
      <c r="K20" s="46"/>
      <c r="L20" s="46"/>
      <c r="M20" s="46"/>
      <c r="N20" s="46"/>
      <c r="O20" s="69"/>
    </row>
    <row r="21" spans="1:15" s="7" customFormat="1" ht="15" hidden="1" customHeight="1" outlineLevel="1">
      <c r="B21" s="527" t="s">
        <v>471</v>
      </c>
      <c r="C21" s="907"/>
      <c r="D21" s="46"/>
      <c r="E21" s="46"/>
      <c r="F21" s="46"/>
      <c r="G21" s="46"/>
      <c r="H21" s="46"/>
      <c r="I21" s="46"/>
      <c r="J21" s="46"/>
      <c r="K21" s="46"/>
      <c r="L21" s="46"/>
      <c r="M21" s="46"/>
      <c r="N21" s="46"/>
      <c r="O21" s="69"/>
    </row>
    <row r="22" spans="1:15" s="7" customFormat="1" ht="14.25" customHeight="1" collapsed="1">
      <c r="B22" s="527" t="s">
        <v>493</v>
      </c>
      <c r="C22" s="910"/>
      <c r="D22" s="65">
        <f>SUM(D18:D21)</f>
        <v>0</v>
      </c>
      <c r="E22" s="65">
        <f>SUM(E18:E21)</f>
        <v>0</v>
      </c>
      <c r="F22" s="65">
        <f>SUM(F18:F21)</f>
        <v>0</v>
      </c>
      <c r="G22" s="65">
        <f t="shared" ref="G22:N22" si="2">SUM(G18:G21)</f>
        <v>0</v>
      </c>
      <c r="H22" s="65">
        <f t="shared" si="2"/>
        <v>0</v>
      </c>
      <c r="I22" s="65">
        <f t="shared" si="2"/>
        <v>0</v>
      </c>
      <c r="J22" s="65">
        <f>SUM(J18:J21)</f>
        <v>7.7000000000000002E-3</v>
      </c>
      <c r="K22" s="65">
        <f>SUM(K18:K21)</f>
        <v>5.1999999999999998E-3</v>
      </c>
      <c r="L22" s="65">
        <f t="shared" si="2"/>
        <v>0</v>
      </c>
      <c r="M22" s="65">
        <f t="shared" si="2"/>
        <v>0</v>
      </c>
      <c r="N22" s="65">
        <f t="shared" si="2"/>
        <v>0</v>
      </c>
      <c r="O22" s="76"/>
    </row>
    <row r="23" spans="1:15" s="63" customFormat="1">
      <c r="A23" s="62"/>
      <c r="B23" s="483" t="s">
        <v>494</v>
      </c>
      <c r="C23" s="473"/>
      <c r="D23" s="474"/>
      <c r="E23" s="475">
        <f t="shared" ref="E23:K23" si="3">ROUND(SUM(D22*E16+E22*E17)/12,4)</f>
        <v>0</v>
      </c>
      <c r="F23" s="475">
        <f t="shared" si="3"/>
        <v>0</v>
      </c>
      <c r="G23" s="475">
        <f t="shared" si="3"/>
        <v>0</v>
      </c>
      <c r="H23" s="475">
        <f t="shared" si="3"/>
        <v>0</v>
      </c>
      <c r="I23" s="475">
        <f t="shared" si="3"/>
        <v>0</v>
      </c>
      <c r="J23" s="730">
        <f t="shared" si="3"/>
        <v>5.1000000000000004E-3</v>
      </c>
      <c r="K23" s="730">
        <f t="shared" si="3"/>
        <v>6.0000000000000001E-3</v>
      </c>
      <c r="L23" s="475">
        <v>0</v>
      </c>
      <c r="M23" s="475">
        <f t="shared" ref="M23:N23" si="4">ROUND(SUM(L22*M16+M22*M17)/12,4)</f>
        <v>0</v>
      </c>
      <c r="N23" s="475">
        <f t="shared" si="4"/>
        <v>0</v>
      </c>
      <c r="O23" s="476"/>
    </row>
    <row r="24" spans="1:15" s="63" customFormat="1">
      <c r="A24" s="62"/>
      <c r="B24" s="472"/>
      <c r="C24" s="477"/>
      <c r="D24" s="474"/>
      <c r="E24" s="475"/>
      <c r="F24" s="475"/>
      <c r="G24" s="475"/>
      <c r="H24" s="475"/>
      <c r="I24" s="475"/>
      <c r="J24" s="730"/>
      <c r="K24" s="730"/>
      <c r="L24" s="478"/>
      <c r="M24" s="478"/>
      <c r="N24" s="478"/>
      <c r="O24" s="476"/>
    </row>
    <row r="25" spans="1:15" s="63" customFormat="1" ht="15.75" customHeight="1">
      <c r="A25" s="62"/>
      <c r="B25" s="595" t="str">
        <f>'1.  LRAMVA Summary'!B30</f>
        <v>Main - GS&lt;50 kW</v>
      </c>
      <c r="C25" s="909" t="str">
        <f>'2. LRAMVA Threshold'!E43</f>
        <v>kWh</v>
      </c>
      <c r="D25" s="46"/>
      <c r="E25" s="46"/>
      <c r="F25" s="46"/>
      <c r="G25" s="46"/>
      <c r="H25" s="46"/>
      <c r="I25" s="46"/>
      <c r="J25" s="46">
        <v>9.9000000000000008E-3</v>
      </c>
      <c r="K25" s="46">
        <v>1.01E-2</v>
      </c>
      <c r="L25" s="46"/>
      <c r="M25" s="46"/>
      <c r="N25" s="46"/>
      <c r="O25" s="69"/>
    </row>
    <row r="26" spans="1:15" s="18" customFormat="1" hidden="1" outlineLevel="1">
      <c r="A26" s="4"/>
      <c r="B26" s="527" t="s">
        <v>491</v>
      </c>
      <c r="C26" s="907"/>
      <c r="D26" s="46"/>
      <c r="E26" s="46"/>
      <c r="F26" s="46"/>
      <c r="G26" s="46"/>
      <c r="H26" s="46"/>
      <c r="I26" s="46"/>
      <c r="J26" s="46"/>
      <c r="K26" s="46"/>
      <c r="L26" s="46"/>
      <c r="M26" s="46"/>
      <c r="N26" s="46"/>
      <c r="O26" s="69"/>
    </row>
    <row r="27" spans="1:15" s="18" customFormat="1" hidden="1" outlineLevel="1">
      <c r="A27" s="4"/>
      <c r="B27" s="527" t="s">
        <v>492</v>
      </c>
      <c r="C27" s="907"/>
      <c r="D27" s="46"/>
      <c r="E27" s="46"/>
      <c r="F27" s="46"/>
      <c r="G27" s="46"/>
      <c r="H27" s="46"/>
      <c r="I27" s="46"/>
      <c r="J27" s="46"/>
      <c r="K27" s="46"/>
      <c r="L27" s="46"/>
      <c r="M27" s="46"/>
      <c r="N27" s="46"/>
      <c r="O27" s="69"/>
    </row>
    <row r="28" spans="1:15" s="18" customFormat="1" hidden="1" outlineLevel="1">
      <c r="A28" s="4"/>
      <c r="B28" s="527" t="s">
        <v>471</v>
      </c>
      <c r="C28" s="907"/>
      <c r="D28" s="46"/>
      <c r="E28" s="46"/>
      <c r="F28" s="46"/>
      <c r="G28" s="46"/>
      <c r="H28" s="46"/>
      <c r="I28" s="46"/>
      <c r="J28" s="46"/>
      <c r="K28" s="46"/>
      <c r="L28" s="46"/>
      <c r="M28" s="46"/>
      <c r="N28" s="46"/>
      <c r="O28" s="69"/>
    </row>
    <row r="29" spans="1:15" s="18" customFormat="1" collapsed="1">
      <c r="A29" s="4"/>
      <c r="B29" s="527" t="s">
        <v>493</v>
      </c>
      <c r="C29" s="910"/>
      <c r="D29" s="65">
        <f>SUM(D25:D28)</f>
        <v>0</v>
      </c>
      <c r="E29" s="65">
        <f t="shared" ref="E29:N29" si="5">SUM(E25:E28)</f>
        <v>0</v>
      </c>
      <c r="F29" s="65">
        <f t="shared" si="5"/>
        <v>0</v>
      </c>
      <c r="G29" s="65">
        <f t="shared" si="5"/>
        <v>0</v>
      </c>
      <c r="H29" s="65">
        <f t="shared" si="5"/>
        <v>0</v>
      </c>
      <c r="I29" s="65">
        <f t="shared" si="5"/>
        <v>0</v>
      </c>
      <c r="J29" s="65">
        <f t="shared" si="5"/>
        <v>9.9000000000000008E-3</v>
      </c>
      <c r="K29" s="65">
        <f t="shared" si="5"/>
        <v>1.01E-2</v>
      </c>
      <c r="L29" s="65">
        <f t="shared" si="5"/>
        <v>0</v>
      </c>
      <c r="M29" s="65">
        <f t="shared" si="5"/>
        <v>0</v>
      </c>
      <c r="N29" s="65">
        <f t="shared" si="5"/>
        <v>0</v>
      </c>
      <c r="O29" s="76"/>
    </row>
    <row r="30" spans="1:15" s="18" customFormat="1">
      <c r="A30" s="4"/>
      <c r="B30" s="483" t="s">
        <v>494</v>
      </c>
      <c r="C30" s="479"/>
      <c r="D30" s="71"/>
      <c r="E30" s="475">
        <f>ROUND(SUM(D29*E16+E29*E17)/12,4)</f>
        <v>0</v>
      </c>
      <c r="F30" s="475">
        <f t="shared" ref="F30:N30" si="6">ROUND(SUM(E29*F16+F29*F17)/12,4)</f>
        <v>0</v>
      </c>
      <c r="G30" s="475">
        <f t="shared" si="6"/>
        <v>0</v>
      </c>
      <c r="H30" s="475">
        <f t="shared" si="6"/>
        <v>0</v>
      </c>
      <c r="I30" s="475">
        <f t="shared" si="6"/>
        <v>0</v>
      </c>
      <c r="J30" s="730">
        <f>ROUND(SUM(I29*J16+J29*J17)/12,4)</f>
        <v>6.6E-3</v>
      </c>
      <c r="K30" s="730">
        <f t="shared" ref="K30" si="7">ROUND(SUM(J29*K16+K29*K17)/12,4)</f>
        <v>0.01</v>
      </c>
      <c r="L30" s="475"/>
      <c r="M30" s="475">
        <f t="shared" si="6"/>
        <v>0</v>
      </c>
      <c r="N30" s="475">
        <f t="shared" si="6"/>
        <v>0</v>
      </c>
      <c r="O30" s="480"/>
    </row>
    <row r="31" spans="1:15" s="18" customFormat="1">
      <c r="A31" s="4"/>
      <c r="B31" s="472"/>
      <c r="C31" s="481"/>
      <c r="D31" s="482"/>
      <c r="E31" s="482"/>
      <c r="F31" s="482"/>
      <c r="G31" s="482"/>
      <c r="H31" s="482"/>
      <c r="I31" s="482"/>
      <c r="J31" s="731"/>
      <c r="K31" s="731"/>
      <c r="L31" s="482"/>
      <c r="M31" s="482"/>
      <c r="N31" s="478"/>
      <c r="O31" s="480"/>
    </row>
    <row r="32" spans="1:15" s="64" customFormat="1">
      <c r="B32" s="595" t="str">
        <f>'1.  LRAMVA Summary'!B31</f>
        <v>Main - GS 50 to 4,999 kW</v>
      </c>
      <c r="C32" s="909" t="str">
        <f>'2. LRAMVA Threshold'!F43</f>
        <v>kW</v>
      </c>
      <c r="D32" s="46"/>
      <c r="E32" s="46"/>
      <c r="F32" s="46"/>
      <c r="G32" s="46"/>
      <c r="H32" s="46"/>
      <c r="I32" s="46"/>
      <c r="J32" s="46">
        <v>3.2218</v>
      </c>
      <c r="K32" s="46">
        <v>3.2782</v>
      </c>
      <c r="L32" s="46"/>
      <c r="M32" s="46"/>
      <c r="N32" s="46"/>
      <c r="O32" s="69"/>
    </row>
    <row r="33" spans="1:16" s="18" customFormat="1" hidden="1" outlineLevel="1">
      <c r="A33" s="4"/>
      <c r="B33" s="527" t="s">
        <v>491</v>
      </c>
      <c r="C33" s="907"/>
      <c r="D33" s="46"/>
      <c r="E33" s="46"/>
      <c r="F33" s="46"/>
      <c r="G33" s="46"/>
      <c r="H33" s="46"/>
      <c r="I33" s="46"/>
      <c r="J33" s="46"/>
      <c r="K33" s="46"/>
      <c r="L33" s="46"/>
      <c r="M33" s="46"/>
      <c r="N33" s="46"/>
      <c r="O33" s="69"/>
    </row>
    <row r="34" spans="1:16" s="18" customFormat="1" hidden="1" outlineLevel="1">
      <c r="A34" s="4"/>
      <c r="B34" s="527" t="s">
        <v>492</v>
      </c>
      <c r="C34" s="907"/>
      <c r="D34" s="46"/>
      <c r="E34" s="46"/>
      <c r="F34" s="46"/>
      <c r="G34" s="46"/>
      <c r="H34" s="46"/>
      <c r="I34" s="46"/>
      <c r="J34" s="46"/>
      <c r="K34" s="46"/>
      <c r="L34" s="46"/>
      <c r="M34" s="46"/>
      <c r="N34" s="46"/>
      <c r="O34" s="69"/>
    </row>
    <row r="35" spans="1:16" s="18" customFormat="1" hidden="1" outlineLevel="1">
      <c r="A35" s="4"/>
      <c r="B35" s="527" t="s">
        <v>471</v>
      </c>
      <c r="C35" s="907"/>
      <c r="D35" s="46"/>
      <c r="E35" s="46"/>
      <c r="F35" s="46"/>
      <c r="G35" s="46"/>
      <c r="H35" s="46"/>
      <c r="I35" s="46"/>
      <c r="J35" s="46"/>
      <c r="K35" s="46"/>
      <c r="L35" s="46"/>
      <c r="M35" s="46"/>
      <c r="N35" s="46"/>
      <c r="O35" s="69"/>
    </row>
    <row r="36" spans="1:16" s="18" customFormat="1" collapsed="1">
      <c r="A36" s="4"/>
      <c r="B36" s="527" t="s">
        <v>493</v>
      </c>
      <c r="C36" s="910"/>
      <c r="D36" s="65">
        <f>SUM(D32:D35)</f>
        <v>0</v>
      </c>
      <c r="E36" s="65">
        <f>SUM(E32:E35)</f>
        <v>0</v>
      </c>
      <c r="F36" s="65">
        <f t="shared" ref="F36:M36" si="8">SUM(F32:F35)</f>
        <v>0</v>
      </c>
      <c r="G36" s="65">
        <f t="shared" si="8"/>
        <v>0</v>
      </c>
      <c r="H36" s="65">
        <f t="shared" si="8"/>
        <v>0</v>
      </c>
      <c r="I36" s="65">
        <f t="shared" si="8"/>
        <v>0</v>
      </c>
      <c r="J36" s="65">
        <f t="shared" si="8"/>
        <v>3.2218</v>
      </c>
      <c r="K36" s="65">
        <f t="shared" si="8"/>
        <v>3.2782</v>
      </c>
      <c r="L36" s="65">
        <f t="shared" si="8"/>
        <v>0</v>
      </c>
      <c r="M36" s="65">
        <f t="shared" si="8"/>
        <v>0</v>
      </c>
      <c r="N36" s="65">
        <f>SUM(N32:N35)</f>
        <v>0</v>
      </c>
      <c r="O36" s="76"/>
    </row>
    <row r="37" spans="1:16" s="18" customFormat="1">
      <c r="A37" s="4"/>
      <c r="B37" s="483" t="s">
        <v>494</v>
      </c>
      <c r="C37" s="479"/>
      <c r="D37" s="71"/>
      <c r="E37" s="475">
        <f t="shared" ref="E37:N37" si="9">ROUND(SUM(D36*E16+E36*E17)/12,4)</f>
        <v>0</v>
      </c>
      <c r="F37" s="475">
        <f t="shared" si="9"/>
        <v>0</v>
      </c>
      <c r="G37" s="475">
        <f t="shared" si="9"/>
        <v>0</v>
      </c>
      <c r="H37" s="475">
        <f t="shared" si="9"/>
        <v>0</v>
      </c>
      <c r="I37" s="475">
        <f t="shared" si="9"/>
        <v>0</v>
      </c>
      <c r="J37" s="730">
        <f t="shared" si="9"/>
        <v>2.1478999999999999</v>
      </c>
      <c r="K37" s="730">
        <f t="shared" si="9"/>
        <v>3.2593999999999999</v>
      </c>
      <c r="L37" s="475"/>
      <c r="M37" s="475">
        <f t="shared" si="9"/>
        <v>0</v>
      </c>
      <c r="N37" s="475">
        <f t="shared" si="9"/>
        <v>0</v>
      </c>
      <c r="O37" s="480"/>
    </row>
    <row r="38" spans="1:16" s="70" customFormat="1" ht="15.75" customHeight="1">
      <c r="B38" s="483"/>
      <c r="C38" s="479"/>
      <c r="D38" s="71"/>
      <c r="E38" s="71"/>
      <c r="F38" s="71"/>
      <c r="G38" s="71"/>
      <c r="H38" s="71"/>
      <c r="I38" s="71"/>
      <c r="J38" s="71"/>
      <c r="K38" s="71"/>
      <c r="L38" s="478"/>
      <c r="M38" s="478"/>
      <c r="N38" s="478"/>
      <c r="O38" s="484"/>
    </row>
    <row r="39" spans="1:16" s="64" customFormat="1">
      <c r="A39" s="62"/>
      <c r="B39" s="595" t="str">
        <f>'1.  LRAMVA Summary'!B32</f>
        <v>Main - Large Use</v>
      </c>
      <c r="C39" s="909" t="str">
        <f>'2. LRAMVA Threshold'!G43</f>
        <v>kW</v>
      </c>
      <c r="D39" s="46"/>
      <c r="E39" s="46"/>
      <c r="F39" s="46"/>
      <c r="G39" s="46"/>
      <c r="H39" s="46"/>
      <c r="I39" s="46"/>
      <c r="J39" s="46">
        <v>2.2667999999999999</v>
      </c>
      <c r="K39" s="46">
        <v>2.3065000000000002</v>
      </c>
      <c r="L39" s="46"/>
      <c r="M39" s="46"/>
      <c r="N39" s="46"/>
      <c r="O39" s="69"/>
    </row>
    <row r="40" spans="1:16" s="18" customFormat="1" hidden="1" outlineLevel="1">
      <c r="A40" s="4"/>
      <c r="B40" s="527" t="s">
        <v>491</v>
      </c>
      <c r="C40" s="907"/>
      <c r="D40" s="46"/>
      <c r="E40" s="46"/>
      <c r="F40" s="46"/>
      <c r="G40" s="46"/>
      <c r="H40" s="46"/>
      <c r="I40" s="46"/>
      <c r="J40" s="46"/>
      <c r="K40" s="46"/>
      <c r="L40" s="46"/>
      <c r="M40" s="46"/>
      <c r="N40" s="46"/>
      <c r="O40" s="69"/>
      <c r="P40" s="855">
        <f>(J39*4+K39*8)/12</f>
        <v>2.2932666666666668</v>
      </c>
    </row>
    <row r="41" spans="1:16" s="18" customFormat="1" hidden="1" outlineLevel="1">
      <c r="A41" s="4"/>
      <c r="B41" s="527" t="s">
        <v>492</v>
      </c>
      <c r="C41" s="907"/>
      <c r="D41" s="46"/>
      <c r="E41" s="46"/>
      <c r="F41" s="46"/>
      <c r="G41" s="46"/>
      <c r="H41" s="46"/>
      <c r="I41" s="46"/>
      <c r="J41" s="46"/>
      <c r="K41" s="46"/>
      <c r="L41" s="46"/>
      <c r="M41" s="46"/>
      <c r="N41" s="46"/>
      <c r="O41" s="69"/>
    </row>
    <row r="42" spans="1:16" s="18" customFormat="1" hidden="1" outlineLevel="1">
      <c r="A42" s="4"/>
      <c r="B42" s="527" t="s">
        <v>471</v>
      </c>
      <c r="C42" s="907"/>
      <c r="D42" s="46"/>
      <c r="E42" s="46"/>
      <c r="F42" s="46"/>
      <c r="G42" s="46"/>
      <c r="H42" s="46"/>
      <c r="I42" s="46"/>
      <c r="J42" s="46"/>
      <c r="K42" s="46"/>
      <c r="L42" s="46"/>
      <c r="M42" s="46"/>
      <c r="N42" s="46"/>
      <c r="O42" s="69"/>
    </row>
    <row r="43" spans="1:16" s="18" customFormat="1" collapsed="1">
      <c r="A43" s="4"/>
      <c r="B43" s="527" t="s">
        <v>493</v>
      </c>
      <c r="C43" s="910"/>
      <c r="D43" s="65">
        <f>SUM(D39:D42)</f>
        <v>0</v>
      </c>
      <c r="E43" s="65">
        <f t="shared" ref="E43:N43" si="10">SUM(E39:E42)</f>
        <v>0</v>
      </c>
      <c r="F43" s="65">
        <f t="shared" si="10"/>
        <v>0</v>
      </c>
      <c r="G43" s="65">
        <f t="shared" si="10"/>
        <v>0</v>
      </c>
      <c r="H43" s="65">
        <f t="shared" si="10"/>
        <v>0</v>
      </c>
      <c r="I43" s="65">
        <f t="shared" si="10"/>
        <v>0</v>
      </c>
      <c r="J43" s="65">
        <f t="shared" si="10"/>
        <v>2.2667999999999999</v>
      </c>
      <c r="K43" s="65">
        <f t="shared" si="10"/>
        <v>2.3065000000000002</v>
      </c>
      <c r="L43" s="65">
        <f t="shared" si="10"/>
        <v>0</v>
      </c>
      <c r="M43" s="65">
        <f t="shared" si="10"/>
        <v>0</v>
      </c>
      <c r="N43" s="65">
        <f t="shared" si="10"/>
        <v>0</v>
      </c>
      <c r="O43" s="76"/>
    </row>
    <row r="44" spans="1:16" s="14" customFormat="1">
      <c r="A44" s="72"/>
      <c r="B44" s="483" t="s">
        <v>494</v>
      </c>
      <c r="C44" s="479"/>
      <c r="D44" s="71"/>
      <c r="E44" s="475">
        <f t="shared" ref="E44:N44" si="11">ROUND(SUM(D43*E16+E43*E17)/12,4)</f>
        <v>0</v>
      </c>
      <c r="F44" s="475">
        <f t="shared" si="11"/>
        <v>0</v>
      </c>
      <c r="G44" s="475">
        <f t="shared" si="11"/>
        <v>0</v>
      </c>
      <c r="H44" s="475">
        <f t="shared" si="11"/>
        <v>0</v>
      </c>
      <c r="I44" s="475">
        <f t="shared" si="11"/>
        <v>0</v>
      </c>
      <c r="J44" s="730">
        <f t="shared" si="11"/>
        <v>1.5112000000000001</v>
      </c>
      <c r="K44" s="730">
        <f t="shared" si="11"/>
        <v>2.2932999999999999</v>
      </c>
      <c r="L44" s="475"/>
      <c r="M44" s="475">
        <f t="shared" si="11"/>
        <v>0</v>
      </c>
      <c r="N44" s="475">
        <f t="shared" si="11"/>
        <v>0</v>
      </c>
      <c r="O44" s="480"/>
    </row>
    <row r="45" spans="1:16" s="70" customFormat="1">
      <c r="A45" s="72"/>
      <c r="B45" s="483"/>
      <c r="C45" s="479"/>
      <c r="D45" s="71"/>
      <c r="E45" s="71"/>
      <c r="F45" s="71"/>
      <c r="G45" s="71"/>
      <c r="H45" s="71"/>
      <c r="I45" s="71"/>
      <c r="J45" s="71"/>
      <c r="K45" s="71"/>
      <c r="L45" s="478"/>
      <c r="M45" s="478"/>
      <c r="N45" s="478"/>
      <c r="O45" s="484"/>
    </row>
    <row r="46" spans="1:16" s="64" customFormat="1">
      <c r="A46" s="62"/>
      <c r="B46" s="595" t="str">
        <f>'1.  LRAMVA Summary'!B33</f>
        <v>Main - Streetlighting</v>
      </c>
      <c r="C46" s="909" t="str">
        <f>'2. LRAMVA Threshold'!H43</f>
        <v>kW</v>
      </c>
      <c r="D46" s="46"/>
      <c r="E46" s="46"/>
      <c r="F46" s="46"/>
      <c r="G46" s="46"/>
      <c r="H46" s="46"/>
      <c r="I46" s="46"/>
      <c r="J46" s="46">
        <v>0.93310000000000004</v>
      </c>
      <c r="K46" s="46">
        <v>0.94940000000000002</v>
      </c>
      <c r="L46" s="46"/>
      <c r="M46" s="46"/>
      <c r="N46" s="46"/>
      <c r="O46" s="69"/>
    </row>
    <row r="47" spans="1:16" s="18" customFormat="1" hidden="1" outlineLevel="1">
      <c r="A47" s="4"/>
      <c r="B47" s="527" t="s">
        <v>491</v>
      </c>
      <c r="C47" s="907"/>
      <c r="D47" s="46"/>
      <c r="E47" s="46"/>
      <c r="F47" s="46"/>
      <c r="G47" s="46"/>
      <c r="H47" s="46"/>
      <c r="I47" s="46"/>
      <c r="J47" s="46"/>
      <c r="K47" s="46"/>
      <c r="L47" s="46"/>
      <c r="M47" s="46"/>
      <c r="N47" s="46"/>
      <c r="O47" s="69"/>
    </row>
    <row r="48" spans="1:16" s="18" customFormat="1" hidden="1" outlineLevel="1">
      <c r="A48" s="4"/>
      <c r="B48" s="527" t="s">
        <v>492</v>
      </c>
      <c r="C48" s="907"/>
      <c r="D48" s="46"/>
      <c r="E48" s="46"/>
      <c r="F48" s="46"/>
      <c r="G48" s="46"/>
      <c r="H48" s="46"/>
      <c r="I48" s="46"/>
      <c r="J48" s="46"/>
      <c r="K48" s="46"/>
      <c r="L48" s="46"/>
      <c r="M48" s="46"/>
      <c r="N48" s="46"/>
      <c r="O48" s="69"/>
    </row>
    <row r="49" spans="1:15" s="18" customFormat="1" hidden="1" outlineLevel="1">
      <c r="A49" s="4"/>
      <c r="B49" s="527" t="s">
        <v>471</v>
      </c>
      <c r="C49" s="907"/>
      <c r="D49" s="46"/>
      <c r="E49" s="46"/>
      <c r="F49" s="46"/>
      <c r="G49" s="46"/>
      <c r="H49" s="46"/>
      <c r="I49" s="46"/>
      <c r="J49" s="46"/>
      <c r="K49" s="46"/>
      <c r="L49" s="46"/>
      <c r="M49" s="46"/>
      <c r="N49" s="46"/>
      <c r="O49" s="69"/>
    </row>
    <row r="50" spans="1:15" s="18" customFormat="1" collapsed="1">
      <c r="A50" s="4"/>
      <c r="B50" s="527" t="s">
        <v>493</v>
      </c>
      <c r="C50" s="910"/>
      <c r="D50" s="65">
        <f>SUM(D46:D49)</f>
        <v>0</v>
      </c>
      <c r="E50" s="65">
        <f t="shared" ref="E50:N50" si="12">SUM(E46:E49)</f>
        <v>0</v>
      </c>
      <c r="F50" s="65">
        <f t="shared" si="12"/>
        <v>0</v>
      </c>
      <c r="G50" s="65">
        <f t="shared" si="12"/>
        <v>0</v>
      </c>
      <c r="H50" s="65">
        <f t="shared" si="12"/>
        <v>0</v>
      </c>
      <c r="I50" s="65">
        <f t="shared" si="12"/>
        <v>0</v>
      </c>
      <c r="J50" s="65">
        <f t="shared" si="12"/>
        <v>0.93310000000000004</v>
      </c>
      <c r="K50" s="65">
        <f t="shared" si="12"/>
        <v>0.94940000000000002</v>
      </c>
      <c r="L50" s="65">
        <f t="shared" si="12"/>
        <v>0</v>
      </c>
      <c r="M50" s="65">
        <f t="shared" si="12"/>
        <v>0</v>
      </c>
      <c r="N50" s="65">
        <f t="shared" si="12"/>
        <v>0</v>
      </c>
      <c r="O50" s="76"/>
    </row>
    <row r="51" spans="1:15" s="14" customFormat="1">
      <c r="A51" s="72"/>
      <c r="B51" s="483" t="s">
        <v>494</v>
      </c>
      <c r="C51" s="479"/>
      <c r="D51" s="71"/>
      <c r="E51" s="475">
        <f t="shared" ref="E51:N51" si="13">ROUND(SUM(D50*E16+E50*E17)/12,4)</f>
        <v>0</v>
      </c>
      <c r="F51" s="475">
        <f t="shared" si="13"/>
        <v>0</v>
      </c>
      <c r="G51" s="475">
        <f t="shared" si="13"/>
        <v>0</v>
      </c>
      <c r="H51" s="475">
        <f t="shared" si="13"/>
        <v>0</v>
      </c>
      <c r="I51" s="475">
        <f t="shared" si="13"/>
        <v>0</v>
      </c>
      <c r="J51" s="475">
        <f t="shared" si="13"/>
        <v>0.62209999999999999</v>
      </c>
      <c r="K51" s="475">
        <f t="shared" si="13"/>
        <v>0.94399999999999995</v>
      </c>
      <c r="L51" s="475"/>
      <c r="M51" s="475">
        <f t="shared" si="13"/>
        <v>0</v>
      </c>
      <c r="N51" s="475">
        <f t="shared" si="13"/>
        <v>0</v>
      </c>
      <c r="O51" s="480"/>
    </row>
    <row r="52" spans="1:15" s="70" customFormat="1">
      <c r="A52" s="72"/>
      <c r="B52" s="483"/>
      <c r="C52" s="479"/>
      <c r="D52" s="71"/>
      <c r="E52" s="71"/>
      <c r="F52" s="71"/>
      <c r="G52" s="71"/>
      <c r="H52" s="71"/>
      <c r="I52" s="71"/>
      <c r="J52" s="71"/>
      <c r="K52" s="71"/>
      <c r="L52" s="485"/>
      <c r="M52" s="485"/>
      <c r="N52" s="485"/>
      <c r="O52" s="484"/>
    </row>
    <row r="53" spans="1:15" s="64" customFormat="1">
      <c r="A53" s="62"/>
      <c r="B53" s="595" t="str">
        <f>'1.  LRAMVA Summary'!B34</f>
        <v>STEI - Residential</v>
      </c>
      <c r="C53" s="909" t="str">
        <f>'2. LRAMVA Threshold'!I43</f>
        <v>kWh</v>
      </c>
      <c r="D53" s="46"/>
      <c r="E53" s="46"/>
      <c r="F53" s="46"/>
      <c r="G53" s="46"/>
      <c r="H53" s="46"/>
      <c r="I53" s="46"/>
      <c r="J53" s="46"/>
      <c r="K53" s="46"/>
      <c r="L53" s="46">
        <v>8.6E-3</v>
      </c>
      <c r="M53" s="46"/>
      <c r="N53" s="46"/>
      <c r="O53" s="69"/>
    </row>
    <row r="54" spans="1:15" s="18" customFormat="1" hidden="1" outlineLevel="1">
      <c r="A54" s="4"/>
      <c r="B54" s="527" t="s">
        <v>491</v>
      </c>
      <c r="C54" s="907"/>
      <c r="D54" s="46"/>
      <c r="E54" s="46"/>
      <c r="F54" s="46"/>
      <c r="G54" s="46"/>
      <c r="H54" s="46"/>
      <c r="I54" s="46"/>
      <c r="J54" s="46"/>
      <c r="K54" s="46"/>
      <c r="L54" s="46"/>
      <c r="M54" s="46"/>
      <c r="N54" s="46"/>
      <c r="O54" s="69"/>
    </row>
    <row r="55" spans="1:15" s="18" customFormat="1" hidden="1" outlineLevel="1">
      <c r="A55" s="4"/>
      <c r="B55" s="527" t="s">
        <v>492</v>
      </c>
      <c r="C55" s="907"/>
      <c r="D55" s="46"/>
      <c r="E55" s="46"/>
      <c r="F55" s="46"/>
      <c r="G55" s="46"/>
      <c r="H55" s="46"/>
      <c r="I55" s="46"/>
      <c r="J55" s="46"/>
      <c r="K55" s="46"/>
      <c r="L55" s="46"/>
      <c r="M55" s="46"/>
      <c r="N55" s="46"/>
      <c r="O55" s="69"/>
    </row>
    <row r="56" spans="1:15" s="18" customFormat="1" hidden="1" outlineLevel="1">
      <c r="A56" s="4"/>
      <c r="B56" s="527" t="s">
        <v>471</v>
      </c>
      <c r="C56" s="907"/>
      <c r="D56" s="46"/>
      <c r="E56" s="46"/>
      <c r="F56" s="46"/>
      <c r="G56" s="46"/>
      <c r="H56" s="46"/>
      <c r="I56" s="46"/>
      <c r="J56" s="46"/>
      <c r="K56" s="46"/>
      <c r="L56" s="46"/>
      <c r="M56" s="46"/>
      <c r="N56" s="46"/>
      <c r="O56" s="69"/>
    </row>
    <row r="57" spans="1:15" s="18" customFormat="1" collapsed="1">
      <c r="A57" s="4"/>
      <c r="B57" s="527" t="s">
        <v>493</v>
      </c>
      <c r="C57" s="910"/>
      <c r="D57" s="65">
        <f>SUM(D53:D56)</f>
        <v>0</v>
      </c>
      <c r="E57" s="65">
        <f t="shared" ref="E57:N57" si="14">SUM(E53:E56)</f>
        <v>0</v>
      </c>
      <c r="F57" s="65">
        <f t="shared" si="14"/>
        <v>0</v>
      </c>
      <c r="G57" s="65">
        <f t="shared" si="14"/>
        <v>0</v>
      </c>
      <c r="H57" s="65">
        <f t="shared" si="14"/>
        <v>0</v>
      </c>
      <c r="I57" s="65">
        <f t="shared" si="14"/>
        <v>0</v>
      </c>
      <c r="J57" s="65">
        <f t="shared" si="14"/>
        <v>0</v>
      </c>
      <c r="K57" s="65">
        <f t="shared" si="14"/>
        <v>0</v>
      </c>
      <c r="L57" s="65">
        <f t="shared" si="14"/>
        <v>8.6E-3</v>
      </c>
      <c r="M57" s="65">
        <f t="shared" si="14"/>
        <v>0</v>
      </c>
      <c r="N57" s="65">
        <f t="shared" si="14"/>
        <v>0</v>
      </c>
      <c r="O57" s="77"/>
    </row>
    <row r="58" spans="1:15" s="14" customFormat="1">
      <c r="A58" s="72"/>
      <c r="B58" s="483" t="s">
        <v>494</v>
      </c>
      <c r="C58" s="479"/>
      <c r="D58" s="71"/>
      <c r="E58" s="475">
        <f t="shared" ref="E58:N58" si="15">ROUND(SUM(D57*E16+E57*E17)/12,4)</f>
        <v>0</v>
      </c>
      <c r="F58" s="475">
        <f t="shared" si="15"/>
        <v>0</v>
      </c>
      <c r="G58" s="475">
        <f t="shared" si="15"/>
        <v>0</v>
      </c>
      <c r="H58" s="475">
        <f t="shared" si="15"/>
        <v>0</v>
      </c>
      <c r="I58" s="475">
        <f t="shared" si="15"/>
        <v>0</v>
      </c>
      <c r="J58" s="475">
        <f t="shared" si="15"/>
        <v>0</v>
      </c>
      <c r="K58" s="475">
        <f t="shared" si="15"/>
        <v>0</v>
      </c>
      <c r="L58" s="475">
        <f t="shared" si="15"/>
        <v>8.6E-3</v>
      </c>
      <c r="M58" s="475">
        <f t="shared" si="15"/>
        <v>0</v>
      </c>
      <c r="N58" s="475">
        <f t="shared" si="15"/>
        <v>0</v>
      </c>
      <c r="O58" s="480"/>
    </row>
    <row r="59" spans="1:15" s="70" customFormat="1">
      <c r="A59" s="72"/>
      <c r="B59" s="483"/>
      <c r="C59" s="479"/>
      <c r="D59" s="71"/>
      <c r="E59" s="71"/>
      <c r="F59" s="71"/>
      <c r="G59" s="71"/>
      <c r="H59" s="71"/>
      <c r="I59" s="71"/>
      <c r="J59" s="71"/>
      <c r="K59" s="71"/>
      <c r="L59" s="485"/>
      <c r="M59" s="485"/>
      <c r="N59" s="485"/>
      <c r="O59" s="484"/>
    </row>
    <row r="60" spans="1:15" s="64" customFormat="1">
      <c r="A60" s="62"/>
      <c r="B60" s="595" t="str">
        <f>'1.  LRAMVA Summary'!B35</f>
        <v>STEI - GS&lt;50 kW</v>
      </c>
      <c r="C60" s="909" t="str">
        <f>'2. LRAMVA Threshold'!J43</f>
        <v>kWh</v>
      </c>
      <c r="D60" s="46"/>
      <c r="E60" s="46"/>
      <c r="F60" s="46"/>
      <c r="G60" s="46"/>
      <c r="H60" s="46"/>
      <c r="I60" s="46"/>
      <c r="J60" s="46">
        <v>1.61E-2</v>
      </c>
      <c r="K60" s="46"/>
      <c r="L60" s="46">
        <v>1.6400000000000001E-2</v>
      </c>
      <c r="M60" s="46"/>
      <c r="N60" s="46"/>
      <c r="O60" s="69"/>
    </row>
    <row r="61" spans="1:15" s="18" customFormat="1" hidden="1" outlineLevel="1">
      <c r="A61" s="4"/>
      <c r="B61" s="527" t="s">
        <v>491</v>
      </c>
      <c r="C61" s="907"/>
      <c r="D61" s="46"/>
      <c r="E61" s="46"/>
      <c r="F61" s="46"/>
      <c r="G61" s="46"/>
      <c r="H61" s="46"/>
      <c r="I61" s="46"/>
      <c r="J61" s="46"/>
      <c r="K61" s="46"/>
      <c r="L61" s="46"/>
      <c r="M61" s="46"/>
      <c r="N61" s="46"/>
      <c r="O61" s="69"/>
    </row>
    <row r="62" spans="1:15" s="18" customFormat="1" hidden="1" outlineLevel="1">
      <c r="A62" s="4"/>
      <c r="B62" s="527" t="s">
        <v>492</v>
      </c>
      <c r="C62" s="907"/>
      <c r="D62" s="46"/>
      <c r="E62" s="46"/>
      <c r="F62" s="46"/>
      <c r="G62" s="46"/>
      <c r="H62" s="46"/>
      <c r="I62" s="46"/>
      <c r="J62" s="46"/>
      <c r="K62" s="46"/>
      <c r="L62" s="46"/>
      <c r="M62" s="46"/>
      <c r="N62" s="46"/>
      <c r="O62" s="69"/>
    </row>
    <row r="63" spans="1:15" s="18" customFormat="1" hidden="1" outlineLevel="1">
      <c r="A63" s="4"/>
      <c r="B63" s="527" t="s">
        <v>471</v>
      </c>
      <c r="C63" s="907"/>
      <c r="D63" s="46"/>
      <c r="E63" s="46"/>
      <c r="F63" s="46"/>
      <c r="G63" s="46"/>
      <c r="H63" s="46"/>
      <c r="I63" s="46"/>
      <c r="J63" s="46"/>
      <c r="K63" s="46"/>
      <c r="L63" s="46"/>
      <c r="M63" s="46"/>
      <c r="N63" s="46"/>
      <c r="O63" s="69"/>
    </row>
    <row r="64" spans="1:15" s="18" customFormat="1" collapsed="1">
      <c r="A64" s="4"/>
      <c r="B64" s="527" t="s">
        <v>493</v>
      </c>
      <c r="C64" s="910"/>
      <c r="D64" s="65">
        <f>SUM(D60:D63)</f>
        <v>0</v>
      </c>
      <c r="E64" s="65">
        <f t="shared" ref="E64:N64" si="16">SUM(E60:E63)</f>
        <v>0</v>
      </c>
      <c r="F64" s="65">
        <f t="shared" si="16"/>
        <v>0</v>
      </c>
      <c r="G64" s="65">
        <f t="shared" si="16"/>
        <v>0</v>
      </c>
      <c r="H64" s="65">
        <f t="shared" si="16"/>
        <v>0</v>
      </c>
      <c r="I64" s="65">
        <f t="shared" si="16"/>
        <v>0</v>
      </c>
      <c r="J64" s="65"/>
      <c r="K64" s="65">
        <f t="shared" si="16"/>
        <v>0</v>
      </c>
      <c r="L64" s="65">
        <f t="shared" si="16"/>
        <v>1.6400000000000001E-2</v>
      </c>
      <c r="M64" s="65">
        <f t="shared" si="16"/>
        <v>0</v>
      </c>
      <c r="N64" s="65">
        <f t="shared" si="16"/>
        <v>0</v>
      </c>
      <c r="O64" s="77"/>
    </row>
    <row r="65" spans="1:15" s="14" customFormat="1">
      <c r="A65" s="72"/>
      <c r="B65" s="483" t="s">
        <v>494</v>
      </c>
      <c r="C65" s="479"/>
      <c r="D65" s="71"/>
      <c r="E65" s="475">
        <f t="shared" ref="E65:N65" si="17">ROUND(SUM(D64*E16+E64*E17)/12,4)</f>
        <v>0</v>
      </c>
      <c r="F65" s="475">
        <f t="shared" si="17"/>
        <v>0</v>
      </c>
      <c r="G65" s="475">
        <f t="shared" si="17"/>
        <v>0</v>
      </c>
      <c r="H65" s="475">
        <f t="shared" si="17"/>
        <v>0</v>
      </c>
      <c r="I65" s="475">
        <f>ROUND(SUM(H64*I16+I64*I17)/12,4)</f>
        <v>0</v>
      </c>
      <c r="J65" s="475">
        <f t="shared" si="17"/>
        <v>0</v>
      </c>
      <c r="K65" s="475">
        <f t="shared" si="17"/>
        <v>0</v>
      </c>
      <c r="L65" s="475">
        <f t="shared" si="17"/>
        <v>1.6400000000000001E-2</v>
      </c>
      <c r="M65" s="475">
        <f t="shared" si="17"/>
        <v>0</v>
      </c>
      <c r="N65" s="475">
        <f t="shared" si="17"/>
        <v>0</v>
      </c>
      <c r="O65" s="480"/>
    </row>
    <row r="66" spans="1:15" s="14" customFormat="1">
      <c r="A66" s="72"/>
      <c r="B66" s="73"/>
      <c r="C66" s="80"/>
      <c r="D66" s="71"/>
      <c r="E66" s="71"/>
      <c r="F66" s="71"/>
      <c r="G66" s="71"/>
      <c r="H66" s="71"/>
      <c r="I66" s="71"/>
      <c r="J66" s="71"/>
      <c r="K66" s="71"/>
      <c r="L66" s="478"/>
      <c r="M66" s="478"/>
      <c r="N66" s="478"/>
      <c r="O66" s="480"/>
    </row>
    <row r="67" spans="1:15" s="64" customFormat="1">
      <c r="A67" s="62"/>
      <c r="B67" s="595" t="str">
        <f>'1.  LRAMVA Summary'!B36</f>
        <v>STEI - GS 50 to 4,999 kW</v>
      </c>
      <c r="C67" s="909" t="str">
        <f>'2. LRAMVA Threshold'!K43</f>
        <v>kW</v>
      </c>
      <c r="D67" s="46"/>
      <c r="E67" s="46"/>
      <c r="F67" s="46"/>
      <c r="G67" s="46"/>
      <c r="H67" s="46"/>
      <c r="I67" s="46"/>
      <c r="J67" s="46"/>
      <c r="K67" s="46"/>
      <c r="L67" s="46">
        <v>3.5802999999999998</v>
      </c>
      <c r="M67" s="46"/>
      <c r="N67" s="46"/>
      <c r="O67" s="69"/>
    </row>
    <row r="68" spans="1:15" s="18" customFormat="1" hidden="1" outlineLevel="1">
      <c r="A68" s="4"/>
      <c r="B68" s="527" t="s">
        <v>491</v>
      </c>
      <c r="C68" s="907"/>
      <c r="D68" s="46"/>
      <c r="E68" s="46"/>
      <c r="F68" s="46"/>
      <c r="G68" s="46"/>
      <c r="H68" s="46"/>
      <c r="I68" s="46"/>
      <c r="J68" s="46"/>
      <c r="K68" s="46"/>
      <c r="L68" s="46"/>
      <c r="M68" s="46"/>
      <c r="N68" s="46"/>
      <c r="O68" s="69"/>
    </row>
    <row r="69" spans="1:15" s="18" customFormat="1" hidden="1" outlineLevel="1">
      <c r="A69" s="4"/>
      <c r="B69" s="527" t="s">
        <v>492</v>
      </c>
      <c r="C69" s="907"/>
      <c r="D69" s="46"/>
      <c r="E69" s="46"/>
      <c r="F69" s="46"/>
      <c r="G69" s="46"/>
      <c r="H69" s="46"/>
      <c r="I69" s="46"/>
      <c r="J69" s="46"/>
      <c r="K69" s="46"/>
      <c r="L69" s="46"/>
      <c r="M69" s="46"/>
      <c r="N69" s="46"/>
      <c r="O69" s="69"/>
    </row>
    <row r="70" spans="1:15" s="18" customFormat="1" hidden="1" outlineLevel="1">
      <c r="A70" s="4"/>
      <c r="B70" s="527" t="s">
        <v>471</v>
      </c>
      <c r="C70" s="907"/>
      <c r="D70" s="46"/>
      <c r="E70" s="46"/>
      <c r="F70" s="46"/>
      <c r="G70" s="46"/>
      <c r="H70" s="46"/>
      <c r="I70" s="46"/>
      <c r="J70" s="46"/>
      <c r="K70" s="46"/>
      <c r="L70" s="46"/>
      <c r="M70" s="46"/>
      <c r="N70" s="46"/>
      <c r="O70" s="69"/>
    </row>
    <row r="71" spans="1:15" s="18" customFormat="1" collapsed="1">
      <c r="A71" s="4"/>
      <c r="B71" s="527" t="s">
        <v>493</v>
      </c>
      <c r="C71" s="910"/>
      <c r="D71" s="65">
        <f>SUM(D67:D70)</f>
        <v>0</v>
      </c>
      <c r="E71" s="65">
        <f t="shared" ref="E71:N71" si="18">SUM(E67:E70)</f>
        <v>0</v>
      </c>
      <c r="F71" s="65">
        <f>SUM(F67:F70)</f>
        <v>0</v>
      </c>
      <c r="G71" s="65">
        <f t="shared" si="18"/>
        <v>0</v>
      </c>
      <c r="H71" s="65">
        <f t="shared" si="18"/>
        <v>0</v>
      </c>
      <c r="I71" s="65">
        <f t="shared" si="18"/>
        <v>0</v>
      </c>
      <c r="J71" s="65">
        <f t="shared" si="18"/>
        <v>0</v>
      </c>
      <c r="K71" s="65">
        <f t="shared" si="18"/>
        <v>0</v>
      </c>
      <c r="L71" s="65">
        <f t="shared" si="18"/>
        <v>3.5802999999999998</v>
      </c>
      <c r="M71" s="65">
        <f t="shared" si="18"/>
        <v>0</v>
      </c>
      <c r="N71" s="65">
        <f t="shared" si="18"/>
        <v>0</v>
      </c>
      <c r="O71" s="77"/>
    </row>
    <row r="72" spans="1:15" s="14" customFormat="1">
      <c r="A72" s="72"/>
      <c r="B72" s="483" t="s">
        <v>494</v>
      </c>
      <c r="C72" s="479"/>
      <c r="D72" s="71"/>
      <c r="E72" s="475">
        <f t="shared" ref="E72:N72" si="19">ROUND(SUM(D71*E16+E71*E17)/12,4)</f>
        <v>0</v>
      </c>
      <c r="F72" s="475">
        <f t="shared" si="19"/>
        <v>0</v>
      </c>
      <c r="G72" s="475">
        <f t="shared" si="19"/>
        <v>0</v>
      </c>
      <c r="H72" s="475">
        <f t="shared" si="19"/>
        <v>0</v>
      </c>
      <c r="I72" s="475">
        <f t="shared" si="19"/>
        <v>0</v>
      </c>
      <c r="J72" s="475">
        <f t="shared" si="19"/>
        <v>0</v>
      </c>
      <c r="K72" s="475">
        <f t="shared" si="19"/>
        <v>0</v>
      </c>
      <c r="L72" s="475">
        <f t="shared" si="19"/>
        <v>3.5802999999999998</v>
      </c>
      <c r="M72" s="475">
        <f t="shared" si="19"/>
        <v>0</v>
      </c>
      <c r="N72" s="475">
        <f t="shared" si="19"/>
        <v>0</v>
      </c>
      <c r="O72" s="480"/>
    </row>
    <row r="73" spans="1:15" s="14" customFormat="1">
      <c r="A73" s="72"/>
      <c r="B73" s="472"/>
      <c r="C73" s="479"/>
      <c r="D73" s="71"/>
      <c r="E73" s="475"/>
      <c r="F73" s="475"/>
      <c r="G73" s="475"/>
      <c r="H73" s="475"/>
      <c r="I73" s="475"/>
      <c r="J73" s="475"/>
      <c r="K73" s="475"/>
      <c r="L73" s="475"/>
      <c r="M73" s="475"/>
      <c r="N73" s="475"/>
      <c r="O73" s="480"/>
    </row>
    <row r="74" spans="1:15" s="64" customFormat="1">
      <c r="A74" s="62"/>
      <c r="B74" s="595" t="str">
        <f>'1.  LRAMVA Summary'!B37</f>
        <v>STEI - Streetlighting</v>
      </c>
      <c r="C74" s="909" t="str">
        <f>'2. LRAMVA Threshold'!L43</f>
        <v>kW</v>
      </c>
      <c r="D74" s="46"/>
      <c r="E74" s="46"/>
      <c r="F74" s="46"/>
      <c r="G74" s="46"/>
      <c r="H74" s="46"/>
      <c r="I74" s="46"/>
      <c r="J74" s="46"/>
      <c r="K74" s="46"/>
      <c r="L74" s="46">
        <v>3.61E-2</v>
      </c>
      <c r="M74" s="46"/>
      <c r="N74" s="46"/>
      <c r="O74" s="69"/>
    </row>
    <row r="75" spans="1:15" s="18" customFormat="1" hidden="1" outlineLevel="1">
      <c r="A75" s="4"/>
      <c r="B75" s="527" t="s">
        <v>491</v>
      </c>
      <c r="C75" s="907"/>
      <c r="D75" s="46"/>
      <c r="E75" s="46"/>
      <c r="F75" s="46"/>
      <c r="G75" s="46"/>
      <c r="H75" s="46"/>
      <c r="I75" s="46"/>
      <c r="J75" s="46"/>
      <c r="K75" s="46"/>
      <c r="L75" s="46"/>
      <c r="M75" s="46"/>
      <c r="N75" s="46"/>
      <c r="O75" s="69"/>
    </row>
    <row r="76" spans="1:15" s="18" customFormat="1" hidden="1" outlineLevel="1">
      <c r="A76" s="4"/>
      <c r="B76" s="527" t="s">
        <v>492</v>
      </c>
      <c r="C76" s="907"/>
      <c r="D76" s="46"/>
      <c r="E76" s="46"/>
      <c r="F76" s="46"/>
      <c r="G76" s="46"/>
      <c r="H76" s="46"/>
      <c r="I76" s="46"/>
      <c r="J76" s="46"/>
      <c r="K76" s="46"/>
      <c r="L76" s="46"/>
      <c r="M76" s="46"/>
      <c r="N76" s="46"/>
      <c r="O76" s="69"/>
    </row>
    <row r="77" spans="1:15" s="18" customFormat="1" hidden="1" outlineLevel="1">
      <c r="A77" s="4"/>
      <c r="B77" s="527" t="s">
        <v>471</v>
      </c>
      <c r="C77" s="907"/>
      <c r="D77" s="46"/>
      <c r="E77" s="46"/>
      <c r="F77" s="46"/>
      <c r="G77" s="46"/>
      <c r="H77" s="46"/>
      <c r="I77" s="46"/>
      <c r="J77" s="46"/>
      <c r="K77" s="46"/>
      <c r="L77" s="46"/>
      <c r="M77" s="46"/>
      <c r="N77" s="46"/>
      <c r="O77" s="69"/>
    </row>
    <row r="78" spans="1:15" s="18" customFormat="1" collapsed="1">
      <c r="A78" s="4"/>
      <c r="B78" s="527" t="s">
        <v>493</v>
      </c>
      <c r="C78" s="910"/>
      <c r="D78" s="65">
        <f>SUM(D74:D77)</f>
        <v>0</v>
      </c>
      <c r="E78" s="65">
        <f>SUM(E74:E77)</f>
        <v>0</v>
      </c>
      <c r="F78" s="65">
        <f t="shared" ref="F78:N78" si="20">SUM(F74:F77)</f>
        <v>0</v>
      </c>
      <c r="G78" s="65">
        <f t="shared" si="20"/>
        <v>0</v>
      </c>
      <c r="H78" s="65">
        <f t="shared" si="20"/>
        <v>0</v>
      </c>
      <c r="I78" s="65">
        <f t="shared" si="20"/>
        <v>0</v>
      </c>
      <c r="J78" s="65">
        <f t="shared" si="20"/>
        <v>0</v>
      </c>
      <c r="K78" s="65">
        <f t="shared" si="20"/>
        <v>0</v>
      </c>
      <c r="L78" s="65">
        <f t="shared" si="20"/>
        <v>3.61E-2</v>
      </c>
      <c r="M78" s="65">
        <f t="shared" si="20"/>
        <v>0</v>
      </c>
      <c r="N78" s="65">
        <f t="shared" si="20"/>
        <v>0</v>
      </c>
      <c r="O78" s="77"/>
    </row>
    <row r="79" spans="1:15" s="14" customFormat="1">
      <c r="A79" s="72"/>
      <c r="B79" s="483" t="s">
        <v>494</v>
      </c>
      <c r="C79" s="479"/>
      <c r="D79" s="71"/>
      <c r="E79" s="475">
        <f t="shared" ref="E79:N79" si="21">ROUND(SUM(D78*E16+E78*E17)/12,4)</f>
        <v>0</v>
      </c>
      <c r="F79" s="475">
        <f t="shared" si="21"/>
        <v>0</v>
      </c>
      <c r="G79" s="475">
        <f t="shared" si="21"/>
        <v>0</v>
      </c>
      <c r="H79" s="475">
        <f t="shared" si="21"/>
        <v>0</v>
      </c>
      <c r="I79" s="475">
        <f t="shared" si="21"/>
        <v>0</v>
      </c>
      <c r="J79" s="475">
        <f t="shared" si="21"/>
        <v>0</v>
      </c>
      <c r="K79" s="475">
        <f t="shared" si="21"/>
        <v>0</v>
      </c>
      <c r="L79" s="475">
        <f t="shared" si="21"/>
        <v>3.61E-2</v>
      </c>
      <c r="M79" s="475">
        <f t="shared" si="21"/>
        <v>0</v>
      </c>
      <c r="N79" s="475">
        <f t="shared" si="21"/>
        <v>0</v>
      </c>
      <c r="O79" s="480"/>
    </row>
    <row r="80" spans="1:15" s="14" customFormat="1">
      <c r="A80" s="72"/>
      <c r="B80" s="472"/>
      <c r="C80" s="479"/>
      <c r="D80" s="71"/>
      <c r="E80" s="475"/>
      <c r="F80" s="475"/>
      <c r="G80" s="475"/>
      <c r="H80" s="475"/>
      <c r="I80" s="475"/>
      <c r="J80" s="475"/>
      <c r="K80" s="475"/>
      <c r="L80" s="475"/>
      <c r="M80" s="475"/>
      <c r="N80" s="475"/>
      <c r="O80" s="480"/>
    </row>
    <row r="81" spans="1:15" s="64" customFormat="1" hidden="1">
      <c r="A81" s="62"/>
      <c r="B81" s="595" t="str">
        <f>'1.  LRAMVA Summary'!B38</f>
        <v>STEI- Unmetered Scattered Load</v>
      </c>
      <c r="C81" s="909" t="str">
        <f>'2. LRAMVA Threshold'!M43</f>
        <v>kWh</v>
      </c>
      <c r="D81" s="46"/>
      <c r="E81" s="46"/>
      <c r="F81" s="46"/>
      <c r="G81" s="46"/>
      <c r="H81" s="46"/>
      <c r="I81" s="46"/>
      <c r="J81" s="46"/>
      <c r="K81" s="46"/>
      <c r="L81" s="46"/>
      <c r="M81" s="46"/>
      <c r="N81" s="46"/>
      <c r="O81" s="69"/>
    </row>
    <row r="82" spans="1:15" s="18" customFormat="1" hidden="1" outlineLevel="1">
      <c r="A82" s="4"/>
      <c r="B82" s="527" t="s">
        <v>491</v>
      </c>
      <c r="C82" s="907"/>
      <c r="D82" s="46"/>
      <c r="E82" s="46"/>
      <c r="F82" s="46"/>
      <c r="G82" s="46"/>
      <c r="H82" s="46"/>
      <c r="I82" s="46"/>
      <c r="J82" s="46"/>
      <c r="K82" s="46"/>
      <c r="L82" s="46"/>
      <c r="M82" s="46"/>
      <c r="N82" s="46"/>
      <c r="O82" s="69"/>
    </row>
    <row r="83" spans="1:15" s="18" customFormat="1" hidden="1" outlineLevel="1">
      <c r="A83" s="4"/>
      <c r="B83" s="527" t="s">
        <v>492</v>
      </c>
      <c r="C83" s="907"/>
      <c r="D83" s="46"/>
      <c r="E83" s="46"/>
      <c r="F83" s="46"/>
      <c r="G83" s="46"/>
      <c r="H83" s="46"/>
      <c r="I83" s="46"/>
      <c r="J83" s="46"/>
      <c r="K83" s="46"/>
      <c r="L83" s="46"/>
      <c r="M83" s="46"/>
      <c r="N83" s="46"/>
      <c r="O83" s="69"/>
    </row>
    <row r="84" spans="1:15" s="18" customFormat="1" hidden="1" outlineLevel="1">
      <c r="A84" s="4"/>
      <c r="B84" s="527" t="s">
        <v>471</v>
      </c>
      <c r="C84" s="907"/>
      <c r="D84" s="46"/>
      <c r="E84" s="46"/>
      <c r="F84" s="46"/>
      <c r="G84" s="46"/>
      <c r="H84" s="46"/>
      <c r="I84" s="46"/>
      <c r="J84" s="46"/>
      <c r="K84" s="46"/>
      <c r="L84" s="46"/>
      <c r="M84" s="46"/>
      <c r="N84" s="46"/>
      <c r="O84" s="69"/>
    </row>
    <row r="85" spans="1:15" s="18" customFormat="1" hidden="1" collapsed="1">
      <c r="A85" s="4"/>
      <c r="B85" s="527" t="s">
        <v>493</v>
      </c>
      <c r="C85" s="910"/>
      <c r="D85" s="65">
        <f>SUM(D81:D84)</f>
        <v>0</v>
      </c>
      <c r="E85" s="65">
        <f>SUM(E81:E84)</f>
        <v>0</v>
      </c>
      <c r="F85" s="65">
        <f t="shared" ref="F85:N85" si="22">SUM(F81:F84)</f>
        <v>0</v>
      </c>
      <c r="G85" s="65">
        <f t="shared" si="22"/>
        <v>0</v>
      </c>
      <c r="H85" s="65">
        <f t="shared" si="22"/>
        <v>0</v>
      </c>
      <c r="I85" s="65">
        <f t="shared" si="22"/>
        <v>0</v>
      </c>
      <c r="J85" s="65">
        <f t="shared" si="22"/>
        <v>0</v>
      </c>
      <c r="K85" s="65">
        <f t="shared" si="22"/>
        <v>0</v>
      </c>
      <c r="L85" s="65">
        <f t="shared" si="22"/>
        <v>0</v>
      </c>
      <c r="M85" s="65">
        <f t="shared" si="22"/>
        <v>0</v>
      </c>
      <c r="N85" s="65">
        <f t="shared" si="22"/>
        <v>0</v>
      </c>
      <c r="O85" s="77"/>
    </row>
    <row r="86" spans="1:15" s="14" customFormat="1" hidden="1">
      <c r="A86" s="72"/>
      <c r="B86" s="483" t="s">
        <v>494</v>
      </c>
      <c r="C86" s="479"/>
      <c r="D86" s="71"/>
      <c r="E86" s="475">
        <f t="shared" ref="E86:N86" si="23">ROUND(SUM(D85*E16+E85*E17)/12,4)</f>
        <v>0</v>
      </c>
      <c r="F86" s="475">
        <f t="shared" si="23"/>
        <v>0</v>
      </c>
      <c r="G86" s="475">
        <f t="shared" si="23"/>
        <v>0</v>
      </c>
      <c r="H86" s="475">
        <f t="shared" si="23"/>
        <v>0</v>
      </c>
      <c r="I86" s="475">
        <f t="shared" si="23"/>
        <v>0</v>
      </c>
      <c r="J86" s="475">
        <f t="shared" si="23"/>
        <v>0</v>
      </c>
      <c r="K86" s="475">
        <f t="shared" si="23"/>
        <v>0</v>
      </c>
      <c r="L86" s="475">
        <f t="shared" si="23"/>
        <v>0</v>
      </c>
      <c r="M86" s="475">
        <f t="shared" si="23"/>
        <v>0</v>
      </c>
      <c r="N86" s="475">
        <f t="shared" si="23"/>
        <v>0</v>
      </c>
      <c r="O86" s="480"/>
    </row>
    <row r="87" spans="1:15" s="14" customFormat="1" hidden="1">
      <c r="A87" s="72"/>
      <c r="B87" s="472"/>
      <c r="C87" s="479"/>
      <c r="D87" s="71"/>
      <c r="E87" s="475"/>
      <c r="F87" s="475"/>
      <c r="G87" s="475"/>
      <c r="H87" s="475"/>
      <c r="I87" s="475"/>
      <c r="J87" s="475"/>
      <c r="K87" s="475"/>
      <c r="L87" s="475"/>
      <c r="M87" s="475"/>
      <c r="N87" s="475"/>
      <c r="O87" s="480"/>
    </row>
    <row r="88" spans="1:15" s="64" customFormat="1" hidden="1">
      <c r="A88" s="62"/>
      <c r="B88" s="595">
        <f>'1.  LRAMVA Summary'!B39</f>
        <v>0</v>
      </c>
      <c r="C88" s="909">
        <f>'2. LRAMVA Threshold'!N43</f>
        <v>0</v>
      </c>
      <c r="D88" s="46"/>
      <c r="E88" s="46"/>
      <c r="F88" s="46"/>
      <c r="G88" s="46"/>
      <c r="H88" s="46"/>
      <c r="I88" s="46"/>
      <c r="J88" s="46"/>
      <c r="K88" s="46"/>
      <c r="L88" s="46"/>
      <c r="M88" s="46"/>
      <c r="N88" s="46"/>
      <c r="O88" s="69"/>
    </row>
    <row r="89" spans="1:15" s="18" customFormat="1" hidden="1" outlineLevel="1">
      <c r="A89" s="4"/>
      <c r="B89" s="527" t="s">
        <v>491</v>
      </c>
      <c r="C89" s="907"/>
      <c r="D89" s="46"/>
      <c r="E89" s="46"/>
      <c r="F89" s="46"/>
      <c r="G89" s="46"/>
      <c r="H89" s="46"/>
      <c r="I89" s="46"/>
      <c r="J89" s="46"/>
      <c r="K89" s="46"/>
      <c r="L89" s="46"/>
      <c r="M89" s="46"/>
      <c r="N89" s="46"/>
      <c r="O89" s="69"/>
    </row>
    <row r="90" spans="1:15" s="18" customFormat="1" hidden="1" outlineLevel="1">
      <c r="A90" s="4"/>
      <c r="B90" s="527" t="s">
        <v>492</v>
      </c>
      <c r="C90" s="907"/>
      <c r="D90" s="46"/>
      <c r="E90" s="46"/>
      <c r="F90" s="46"/>
      <c r="G90" s="46"/>
      <c r="H90" s="46"/>
      <c r="I90" s="46"/>
      <c r="J90" s="46"/>
      <c r="K90" s="46"/>
      <c r="L90" s="46"/>
      <c r="M90" s="46"/>
      <c r="N90" s="46"/>
      <c r="O90" s="69"/>
    </row>
    <row r="91" spans="1:15" s="18" customFormat="1" hidden="1" outlineLevel="1">
      <c r="A91" s="4"/>
      <c r="B91" s="527" t="s">
        <v>471</v>
      </c>
      <c r="C91" s="907"/>
      <c r="D91" s="46"/>
      <c r="E91" s="46"/>
      <c r="F91" s="46"/>
      <c r="G91" s="46"/>
      <c r="H91" s="46"/>
      <c r="I91" s="46"/>
      <c r="J91" s="46"/>
      <c r="K91" s="46"/>
      <c r="L91" s="46"/>
      <c r="M91" s="46"/>
      <c r="N91" s="46"/>
      <c r="O91" s="69"/>
    </row>
    <row r="92" spans="1:15" s="18" customFormat="1" hidden="1" collapsed="1">
      <c r="A92" s="4"/>
      <c r="B92" s="527" t="s">
        <v>493</v>
      </c>
      <c r="C92" s="910"/>
      <c r="D92" s="65">
        <f>SUM(D88:D91)</f>
        <v>0</v>
      </c>
      <c r="E92" s="65">
        <f>SUM(E88:E91)</f>
        <v>0</v>
      </c>
      <c r="F92" s="65">
        <f t="shared" ref="F92:N92" si="24">SUM(F88:F91)</f>
        <v>0</v>
      </c>
      <c r="G92" s="65">
        <f t="shared" si="24"/>
        <v>0</v>
      </c>
      <c r="H92" s="65">
        <f t="shared" si="24"/>
        <v>0</v>
      </c>
      <c r="I92" s="65">
        <f t="shared" si="24"/>
        <v>0</v>
      </c>
      <c r="J92" s="65">
        <f t="shared" si="24"/>
        <v>0</v>
      </c>
      <c r="K92" s="65">
        <f t="shared" si="24"/>
        <v>0</v>
      </c>
      <c r="L92" s="65">
        <f t="shared" si="24"/>
        <v>0</v>
      </c>
      <c r="M92" s="65">
        <f t="shared" si="24"/>
        <v>0</v>
      </c>
      <c r="N92" s="65">
        <f t="shared" si="24"/>
        <v>0</v>
      </c>
      <c r="O92" s="77"/>
    </row>
    <row r="93" spans="1:15" s="14" customFormat="1" hidden="1">
      <c r="A93" s="72"/>
      <c r="B93" s="483" t="s">
        <v>494</v>
      </c>
      <c r="C93" s="479"/>
      <c r="D93" s="71"/>
      <c r="E93" s="475">
        <f t="shared" ref="E93:N93" si="25">ROUND(SUM(D92*E16+E92*E17)/12,4)</f>
        <v>0</v>
      </c>
      <c r="F93" s="475">
        <f t="shared" si="25"/>
        <v>0</v>
      </c>
      <c r="G93" s="475">
        <f t="shared" si="25"/>
        <v>0</v>
      </c>
      <c r="H93" s="475">
        <f t="shared" si="25"/>
        <v>0</v>
      </c>
      <c r="I93" s="475">
        <f t="shared" si="25"/>
        <v>0</v>
      </c>
      <c r="J93" s="475">
        <f t="shared" si="25"/>
        <v>0</v>
      </c>
      <c r="K93" s="475">
        <f t="shared" si="25"/>
        <v>0</v>
      </c>
      <c r="L93" s="475">
        <f t="shared" si="25"/>
        <v>0</v>
      </c>
      <c r="M93" s="475">
        <f t="shared" si="25"/>
        <v>0</v>
      </c>
      <c r="N93" s="475">
        <f t="shared" si="25"/>
        <v>0</v>
      </c>
      <c r="O93" s="480"/>
    </row>
    <row r="94" spans="1:15" s="14" customFormat="1" hidden="1">
      <c r="A94" s="72"/>
      <c r="B94" s="472"/>
      <c r="C94" s="479"/>
      <c r="D94" s="71"/>
      <c r="E94" s="475"/>
      <c r="F94" s="475"/>
      <c r="G94" s="475"/>
      <c r="H94" s="475"/>
      <c r="I94" s="475"/>
      <c r="J94" s="475"/>
      <c r="K94" s="475"/>
      <c r="L94" s="475"/>
      <c r="M94" s="475"/>
      <c r="N94" s="475"/>
      <c r="O94" s="480"/>
    </row>
    <row r="95" spans="1:15" s="64" customFormat="1" hidden="1">
      <c r="A95" s="62"/>
      <c r="B95" s="595">
        <f>'1.  LRAMVA Summary'!B40</f>
        <v>0</v>
      </c>
      <c r="C95" s="909">
        <f>'2. LRAMVA Threshold'!O43</f>
        <v>0</v>
      </c>
      <c r="D95" s="46"/>
      <c r="E95" s="46"/>
      <c r="F95" s="46"/>
      <c r="G95" s="46"/>
      <c r="H95" s="46"/>
      <c r="I95" s="46"/>
      <c r="J95" s="46"/>
      <c r="K95" s="46"/>
      <c r="L95" s="46"/>
      <c r="M95" s="46"/>
      <c r="N95" s="46"/>
      <c r="O95" s="69"/>
    </row>
    <row r="96" spans="1:15" s="18" customFormat="1" hidden="1" outlineLevel="1">
      <c r="A96" s="4"/>
      <c r="B96" s="527" t="s">
        <v>491</v>
      </c>
      <c r="C96" s="907"/>
      <c r="D96" s="46"/>
      <c r="E96" s="46"/>
      <c r="F96" s="46"/>
      <c r="G96" s="46"/>
      <c r="H96" s="46"/>
      <c r="I96" s="46"/>
      <c r="J96" s="46"/>
      <c r="K96" s="46"/>
      <c r="L96" s="46"/>
      <c r="M96" s="46"/>
      <c r="N96" s="46"/>
      <c r="O96" s="69"/>
    </row>
    <row r="97" spans="1:15" s="18" customFormat="1" hidden="1" outlineLevel="1">
      <c r="A97" s="4"/>
      <c r="B97" s="527" t="s">
        <v>492</v>
      </c>
      <c r="C97" s="907"/>
      <c r="D97" s="46"/>
      <c r="E97" s="46"/>
      <c r="F97" s="46"/>
      <c r="G97" s="46"/>
      <c r="H97" s="46"/>
      <c r="I97" s="46"/>
      <c r="J97" s="46"/>
      <c r="K97" s="46"/>
      <c r="L97" s="46"/>
      <c r="M97" s="46"/>
      <c r="N97" s="46"/>
      <c r="O97" s="69"/>
    </row>
    <row r="98" spans="1:15" s="18" customFormat="1" hidden="1" outlineLevel="1">
      <c r="A98" s="4"/>
      <c r="B98" s="527" t="s">
        <v>471</v>
      </c>
      <c r="C98" s="907"/>
      <c r="D98" s="46"/>
      <c r="E98" s="46"/>
      <c r="F98" s="46"/>
      <c r="G98" s="46"/>
      <c r="H98" s="46"/>
      <c r="I98" s="46"/>
      <c r="J98" s="46"/>
      <c r="K98" s="46"/>
      <c r="L98" s="46"/>
      <c r="M98" s="46"/>
      <c r="N98" s="46"/>
      <c r="O98" s="69"/>
    </row>
    <row r="99" spans="1:15" s="18" customFormat="1" hidden="1" collapsed="1">
      <c r="A99" s="4"/>
      <c r="B99" s="527" t="s">
        <v>493</v>
      </c>
      <c r="C99" s="910"/>
      <c r="D99" s="65">
        <f>SUM(D95:D98)</f>
        <v>0</v>
      </c>
      <c r="E99" s="65">
        <f>SUM(E95:E98)</f>
        <v>0</v>
      </c>
      <c r="F99" s="65">
        <f t="shared" ref="F99:N99" si="26">SUM(F95:F98)</f>
        <v>0</v>
      </c>
      <c r="G99" s="65">
        <f t="shared" si="26"/>
        <v>0</v>
      </c>
      <c r="H99" s="65">
        <f t="shared" si="26"/>
        <v>0</v>
      </c>
      <c r="I99" s="65">
        <f t="shared" si="26"/>
        <v>0</v>
      </c>
      <c r="J99" s="65">
        <f t="shared" si="26"/>
        <v>0</v>
      </c>
      <c r="K99" s="65">
        <f t="shared" si="26"/>
        <v>0</v>
      </c>
      <c r="L99" s="65">
        <f t="shared" si="26"/>
        <v>0</v>
      </c>
      <c r="M99" s="65">
        <f t="shared" si="26"/>
        <v>0</v>
      </c>
      <c r="N99" s="65">
        <f t="shared" si="26"/>
        <v>0</v>
      </c>
      <c r="O99" s="77"/>
    </row>
    <row r="100" spans="1:15" s="14" customFormat="1" hidden="1">
      <c r="A100" s="72"/>
      <c r="B100" s="483" t="s">
        <v>494</v>
      </c>
      <c r="C100" s="479"/>
      <c r="D100" s="71"/>
      <c r="E100" s="475">
        <f t="shared" ref="E100:N100" si="27">ROUND(SUM(D99*E16+E99*E17)/12,4)</f>
        <v>0</v>
      </c>
      <c r="F100" s="475">
        <f t="shared" si="27"/>
        <v>0</v>
      </c>
      <c r="G100" s="475">
        <f t="shared" si="27"/>
        <v>0</v>
      </c>
      <c r="H100" s="475">
        <f t="shared" si="27"/>
        <v>0</v>
      </c>
      <c r="I100" s="475">
        <f t="shared" si="27"/>
        <v>0</v>
      </c>
      <c r="J100" s="475">
        <f t="shared" si="27"/>
        <v>0</v>
      </c>
      <c r="K100" s="475">
        <f t="shared" si="27"/>
        <v>0</v>
      </c>
      <c r="L100" s="475">
        <f t="shared" si="27"/>
        <v>0</v>
      </c>
      <c r="M100" s="475">
        <f t="shared" si="27"/>
        <v>0</v>
      </c>
      <c r="N100" s="475">
        <f t="shared" si="27"/>
        <v>0</v>
      </c>
      <c r="O100" s="480"/>
    </row>
    <row r="101" spans="1:15" s="14" customFormat="1" hidden="1">
      <c r="A101" s="72"/>
      <c r="B101" s="472"/>
      <c r="C101" s="479"/>
      <c r="D101" s="71"/>
      <c r="E101" s="475"/>
      <c r="F101" s="475"/>
      <c r="G101" s="475"/>
      <c r="H101" s="475"/>
      <c r="I101" s="475"/>
      <c r="J101" s="475"/>
      <c r="K101" s="475"/>
      <c r="L101" s="475"/>
      <c r="M101" s="475"/>
      <c r="N101" s="475"/>
      <c r="O101" s="480"/>
    </row>
    <row r="102" spans="1:15" s="64" customFormat="1" hidden="1">
      <c r="A102" s="62"/>
      <c r="B102" s="595">
        <f>'1.  LRAMVA Summary'!B41</f>
        <v>0</v>
      </c>
      <c r="C102" s="909">
        <f>'2. LRAMVA Threshold'!P43</f>
        <v>0</v>
      </c>
      <c r="D102" s="46"/>
      <c r="E102" s="46"/>
      <c r="F102" s="46"/>
      <c r="G102" s="46"/>
      <c r="H102" s="46"/>
      <c r="I102" s="46"/>
      <c r="J102" s="46"/>
      <c r="K102" s="46"/>
      <c r="L102" s="46"/>
      <c r="M102" s="46"/>
      <c r="N102" s="46"/>
      <c r="O102" s="69"/>
    </row>
    <row r="103" spans="1:15" s="18" customFormat="1" hidden="1" outlineLevel="1">
      <c r="A103" s="4"/>
      <c r="B103" s="527" t="s">
        <v>491</v>
      </c>
      <c r="C103" s="907"/>
      <c r="D103" s="46"/>
      <c r="E103" s="46"/>
      <c r="F103" s="46"/>
      <c r="G103" s="46"/>
      <c r="H103" s="46"/>
      <c r="I103" s="46"/>
      <c r="J103" s="46"/>
      <c r="K103" s="46"/>
      <c r="L103" s="46"/>
      <c r="M103" s="46"/>
      <c r="N103" s="46"/>
      <c r="O103" s="69"/>
    </row>
    <row r="104" spans="1:15" s="18" customFormat="1" hidden="1" outlineLevel="1">
      <c r="A104" s="4"/>
      <c r="B104" s="527" t="s">
        <v>492</v>
      </c>
      <c r="C104" s="907"/>
      <c r="D104" s="46"/>
      <c r="E104" s="46"/>
      <c r="F104" s="46"/>
      <c r="G104" s="46"/>
      <c r="H104" s="46"/>
      <c r="I104" s="46"/>
      <c r="J104" s="46"/>
      <c r="K104" s="46"/>
      <c r="L104" s="46"/>
      <c r="M104" s="46"/>
      <c r="N104" s="46"/>
      <c r="O104" s="69"/>
    </row>
    <row r="105" spans="1:15" s="18" customFormat="1" hidden="1" outlineLevel="1">
      <c r="A105" s="4"/>
      <c r="B105" s="527" t="s">
        <v>471</v>
      </c>
      <c r="C105" s="907"/>
      <c r="D105" s="46"/>
      <c r="E105" s="46"/>
      <c r="F105" s="46"/>
      <c r="G105" s="46"/>
      <c r="H105" s="46"/>
      <c r="I105" s="46"/>
      <c r="J105" s="46"/>
      <c r="K105" s="46"/>
      <c r="L105" s="46"/>
      <c r="M105" s="46"/>
      <c r="N105" s="46"/>
      <c r="O105" s="69"/>
    </row>
    <row r="106" spans="1:15" s="18" customFormat="1" hidden="1" collapsed="1">
      <c r="A106" s="4"/>
      <c r="B106" s="527" t="s">
        <v>493</v>
      </c>
      <c r="C106" s="910"/>
      <c r="D106" s="65">
        <f>SUM(D102:D105)</f>
        <v>0</v>
      </c>
      <c r="E106" s="65">
        <f>SUM(E102:E105)</f>
        <v>0</v>
      </c>
      <c r="F106" s="65">
        <f>SUM(F102:F105)</f>
        <v>0</v>
      </c>
      <c r="G106" s="65">
        <f t="shared" ref="G106:N106" si="28">SUM(G102:G105)</f>
        <v>0</v>
      </c>
      <c r="H106" s="65">
        <f t="shared" si="28"/>
        <v>0</v>
      </c>
      <c r="I106" s="65">
        <f t="shared" si="28"/>
        <v>0</v>
      </c>
      <c r="J106" s="65">
        <f t="shared" si="28"/>
        <v>0</v>
      </c>
      <c r="K106" s="65">
        <f t="shared" si="28"/>
        <v>0</v>
      </c>
      <c r="L106" s="65">
        <f t="shared" si="28"/>
        <v>0</v>
      </c>
      <c r="M106" s="65">
        <f t="shared" si="28"/>
        <v>0</v>
      </c>
      <c r="N106" s="65">
        <f t="shared" si="28"/>
        <v>0</v>
      </c>
      <c r="O106" s="77"/>
    </row>
    <row r="107" spans="1:15" s="14" customFormat="1" hidden="1">
      <c r="A107" s="72"/>
      <c r="B107" s="483" t="s">
        <v>494</v>
      </c>
      <c r="C107" s="479"/>
      <c r="D107" s="71"/>
      <c r="E107" s="475">
        <f t="shared" ref="E107:N107" si="29">ROUND(SUM(D106*E16+E106*E17)/12,4)</f>
        <v>0</v>
      </c>
      <c r="F107" s="475">
        <f t="shared" si="29"/>
        <v>0</v>
      </c>
      <c r="G107" s="475">
        <f t="shared" si="29"/>
        <v>0</v>
      </c>
      <c r="H107" s="475">
        <f t="shared" si="29"/>
        <v>0</v>
      </c>
      <c r="I107" s="475">
        <f t="shared" si="29"/>
        <v>0</v>
      </c>
      <c r="J107" s="475">
        <f t="shared" si="29"/>
        <v>0</v>
      </c>
      <c r="K107" s="475">
        <f t="shared" si="29"/>
        <v>0</v>
      </c>
      <c r="L107" s="475">
        <f t="shared" si="29"/>
        <v>0</v>
      </c>
      <c r="M107" s="475">
        <f t="shared" si="29"/>
        <v>0</v>
      </c>
      <c r="N107" s="475">
        <f t="shared" si="29"/>
        <v>0</v>
      </c>
      <c r="O107" s="480"/>
    </row>
    <row r="108" spans="1:15" s="14" customFormat="1" hidden="1">
      <c r="A108" s="72"/>
      <c r="B108" s="472"/>
      <c r="C108" s="479"/>
      <c r="D108" s="71"/>
      <c r="E108" s="475"/>
      <c r="F108" s="475"/>
      <c r="G108" s="475"/>
      <c r="H108" s="475"/>
      <c r="I108" s="475"/>
      <c r="J108" s="475"/>
      <c r="K108" s="475"/>
      <c r="L108" s="475"/>
      <c r="M108" s="475"/>
      <c r="N108" s="475"/>
      <c r="O108" s="480"/>
    </row>
    <row r="109" spans="1:15" s="64" customFormat="1" hidden="1">
      <c r="A109" s="62"/>
      <c r="B109" s="595">
        <f>'1.  LRAMVA Summary'!B42</f>
        <v>0</v>
      </c>
      <c r="C109" s="909">
        <f>'2. LRAMVA Threshold'!Q43</f>
        <v>0</v>
      </c>
      <c r="D109" s="46"/>
      <c r="E109" s="46"/>
      <c r="F109" s="46"/>
      <c r="G109" s="46"/>
      <c r="H109" s="46"/>
      <c r="I109" s="46"/>
      <c r="J109" s="46"/>
      <c r="K109" s="46"/>
      <c r="L109" s="46"/>
      <c r="M109" s="46"/>
      <c r="N109" s="46"/>
      <c r="O109" s="69"/>
    </row>
    <row r="110" spans="1:15" s="18" customFormat="1" hidden="1" outlineLevel="1">
      <c r="A110" s="4"/>
      <c r="B110" s="527" t="s">
        <v>491</v>
      </c>
      <c r="C110" s="907"/>
      <c r="D110" s="46"/>
      <c r="E110" s="46"/>
      <c r="F110" s="46"/>
      <c r="G110" s="46"/>
      <c r="H110" s="46"/>
      <c r="I110" s="46"/>
      <c r="J110" s="46"/>
      <c r="K110" s="46"/>
      <c r="L110" s="46"/>
      <c r="M110" s="46"/>
      <c r="N110" s="46"/>
      <c r="O110" s="69"/>
    </row>
    <row r="111" spans="1:15" s="18" customFormat="1" hidden="1" outlineLevel="1">
      <c r="A111" s="4"/>
      <c r="B111" s="527" t="s">
        <v>492</v>
      </c>
      <c r="C111" s="907"/>
      <c r="D111" s="46"/>
      <c r="E111" s="46"/>
      <c r="F111" s="46"/>
      <c r="G111" s="46"/>
      <c r="H111" s="46"/>
      <c r="I111" s="46"/>
      <c r="J111" s="46"/>
      <c r="K111" s="46"/>
      <c r="L111" s="46"/>
      <c r="M111" s="46"/>
      <c r="N111" s="46"/>
      <c r="O111" s="69"/>
    </row>
    <row r="112" spans="1:15" s="18" customFormat="1" hidden="1" outlineLevel="1">
      <c r="A112" s="4"/>
      <c r="B112" s="527" t="s">
        <v>471</v>
      </c>
      <c r="C112" s="907"/>
      <c r="D112" s="46"/>
      <c r="E112" s="46"/>
      <c r="F112" s="46"/>
      <c r="G112" s="46"/>
      <c r="H112" s="46"/>
      <c r="I112" s="46"/>
      <c r="J112" s="46"/>
      <c r="K112" s="46"/>
      <c r="L112" s="46"/>
      <c r="M112" s="46"/>
      <c r="N112" s="46"/>
      <c r="O112" s="69"/>
    </row>
    <row r="113" spans="1:17" s="18" customFormat="1" hidden="1" collapsed="1">
      <c r="A113" s="4"/>
      <c r="B113" s="527" t="s">
        <v>493</v>
      </c>
      <c r="C113" s="910"/>
      <c r="D113" s="65">
        <f>SUM(D109:D112)</f>
        <v>0</v>
      </c>
      <c r="E113" s="65">
        <f>SUM(E109:E112)</f>
        <v>0</v>
      </c>
      <c r="F113" s="65">
        <f>SUM(F109:F112)</f>
        <v>0</v>
      </c>
      <c r="G113" s="65">
        <f>SUM(G109:G112)</f>
        <v>0</v>
      </c>
      <c r="H113" s="65">
        <f t="shared" ref="H113:N113" si="30">SUM(H109:H112)</f>
        <v>0</v>
      </c>
      <c r="I113" s="65">
        <f t="shared" si="30"/>
        <v>0</v>
      </c>
      <c r="J113" s="65">
        <f t="shared" si="30"/>
        <v>0</v>
      </c>
      <c r="K113" s="65">
        <f t="shared" si="30"/>
        <v>0</v>
      </c>
      <c r="L113" s="65">
        <f t="shared" si="30"/>
        <v>0</v>
      </c>
      <c r="M113" s="65">
        <f t="shared" si="30"/>
        <v>0</v>
      </c>
      <c r="N113" s="65">
        <f t="shared" si="30"/>
        <v>0</v>
      </c>
      <c r="O113" s="77"/>
    </row>
    <row r="114" spans="1:17" s="14" customFormat="1" hidden="1">
      <c r="A114" s="72"/>
      <c r="B114" s="483" t="s">
        <v>494</v>
      </c>
      <c r="C114" s="479"/>
      <c r="D114" s="71"/>
      <c r="E114" s="475">
        <f t="shared" ref="E114:N114" si="31">ROUND(SUM(D113*E16+E113*E17)/12,4)</f>
        <v>0</v>
      </c>
      <c r="F114" s="475">
        <f t="shared" si="31"/>
        <v>0</v>
      </c>
      <c r="G114" s="475">
        <f t="shared" si="31"/>
        <v>0</v>
      </c>
      <c r="H114" s="475">
        <f t="shared" si="31"/>
        <v>0</v>
      </c>
      <c r="I114" s="475">
        <f t="shared" si="31"/>
        <v>0</v>
      </c>
      <c r="J114" s="475">
        <f t="shared" si="31"/>
        <v>0</v>
      </c>
      <c r="K114" s="475">
        <f t="shared" si="31"/>
        <v>0</v>
      </c>
      <c r="L114" s="475">
        <f t="shared" si="31"/>
        <v>0</v>
      </c>
      <c r="M114" s="475">
        <f t="shared" si="31"/>
        <v>0</v>
      </c>
      <c r="N114" s="475">
        <f t="shared" si="31"/>
        <v>0</v>
      </c>
      <c r="O114" s="480"/>
    </row>
    <row r="115" spans="1:17" s="70" customFormat="1" hidden="1">
      <c r="A115" s="72"/>
      <c r="B115" s="74"/>
      <c r="C115" s="81"/>
      <c r="D115" s="75"/>
      <c r="E115" s="75"/>
      <c r="F115" s="75"/>
      <c r="G115" s="75"/>
      <c r="H115" s="75"/>
      <c r="I115" s="75"/>
      <c r="J115" s="75"/>
      <c r="K115" s="486"/>
      <c r="L115" s="487"/>
      <c r="M115" s="487"/>
      <c r="N115" s="487"/>
      <c r="O115" s="488"/>
    </row>
    <row r="116" spans="1:17" s="3" customFormat="1" ht="21" customHeight="1">
      <c r="A116" s="4"/>
      <c r="B116" s="489" t="s">
        <v>596</v>
      </c>
      <c r="C116" s="98"/>
      <c r="D116" s="490"/>
      <c r="E116" s="490"/>
      <c r="F116" s="490"/>
      <c r="G116" s="490"/>
      <c r="H116" s="490"/>
      <c r="I116" s="490"/>
      <c r="J116" s="490"/>
      <c r="K116" s="490"/>
      <c r="L116" s="490"/>
      <c r="M116" s="490"/>
      <c r="N116" s="490"/>
      <c r="O116" s="490"/>
    </row>
    <row r="119" spans="1:17" ht="16">
      <c r="B119" s="118" t="s">
        <v>469</v>
      </c>
      <c r="J119" s="18"/>
    </row>
    <row r="120" spans="1:17" s="14" customFormat="1" ht="75.5" customHeight="1">
      <c r="A120" s="72"/>
      <c r="B120" s="914" t="s">
        <v>656</v>
      </c>
      <c r="C120" s="914"/>
      <c r="D120" s="914"/>
      <c r="E120" s="914"/>
      <c r="F120" s="914"/>
      <c r="G120" s="914"/>
      <c r="H120" s="914"/>
      <c r="I120" s="914"/>
      <c r="J120" s="914"/>
      <c r="K120" s="914"/>
      <c r="L120" s="914"/>
      <c r="M120" s="914"/>
      <c r="N120" s="914"/>
      <c r="O120" s="914"/>
      <c r="P120" s="914"/>
    </row>
    <row r="121" spans="1:17" s="18" customFormat="1" ht="9" customHeight="1">
      <c r="A121" s="4"/>
      <c r="B121" s="118"/>
      <c r="C121" s="78"/>
    </row>
    <row r="122" spans="1:17" ht="63.75" customHeight="1">
      <c r="B122" s="244" t="s">
        <v>220</v>
      </c>
      <c r="C122" s="244" t="str">
        <f>'1.  LRAMVA Summary'!D52</f>
        <v>Main - Residential</v>
      </c>
      <c r="D122" s="244" t="str">
        <f>'1.  LRAMVA Summary'!E52</f>
        <v>Main - GS&lt;50 kW</v>
      </c>
      <c r="E122" s="244" t="str">
        <f>'1.  LRAMVA Summary'!F52</f>
        <v>Main - GS 50 to 4,999 kW</v>
      </c>
      <c r="F122" s="244" t="str">
        <f>'1.  LRAMVA Summary'!G52</f>
        <v>Main - Large Use</v>
      </c>
      <c r="G122" s="244" t="str">
        <f>'1.  LRAMVA Summary'!H52</f>
        <v>Main - Streetlighting</v>
      </c>
      <c r="H122" s="244" t="str">
        <f>'1.  LRAMVA Summary'!I52</f>
        <v>STEI - Residential</v>
      </c>
      <c r="I122" s="244" t="str">
        <f>'1.  LRAMVA Summary'!J52</f>
        <v>STEI - GS&lt;50 kW</v>
      </c>
      <c r="J122" s="244" t="str">
        <f>'1.  LRAMVA Summary'!K52</f>
        <v>STEI - GS 50 to 4,999 kW</v>
      </c>
      <c r="K122" s="244" t="str">
        <f>'1.  LRAMVA Summary'!L52</f>
        <v>STEI - Streetlighting</v>
      </c>
      <c r="L122" s="244" t="str">
        <f>'1.  LRAMVA Summary'!M52</f>
        <v>STEI- Unmetered Scattered Load</v>
      </c>
      <c r="M122" s="244" t="str">
        <f>'1.  LRAMVA Summary'!N52</f>
        <v/>
      </c>
      <c r="N122" s="244" t="str">
        <f>'1.  LRAMVA Summary'!O52</f>
        <v/>
      </c>
      <c r="O122" s="244" t="str">
        <f>'1.  LRAMVA Summary'!P52</f>
        <v/>
      </c>
      <c r="P122" s="244" t="str">
        <f>'1.  LRAMVA Summary'!Q52</f>
        <v/>
      </c>
      <c r="Q122" s="18"/>
    </row>
    <row r="123" spans="1:17" s="18" customFormat="1">
      <c r="A123" s="91"/>
      <c r="B123" s="576"/>
      <c r="C123" s="577" t="str">
        <f>'1.  LRAMVA Summary'!D53</f>
        <v>kWh</v>
      </c>
      <c r="D123" s="577" t="str">
        <f>'1.  LRAMVA Summary'!E53</f>
        <v>kWh</v>
      </c>
      <c r="E123" s="577" t="str">
        <f>'1.  LRAMVA Summary'!F53</f>
        <v>kW</v>
      </c>
      <c r="F123" s="577" t="str">
        <f>'1.  LRAMVA Summary'!G53</f>
        <v>kW</v>
      </c>
      <c r="G123" s="577" t="str">
        <f>'1.  LRAMVA Summary'!H53</f>
        <v>kW</v>
      </c>
      <c r="H123" s="577" t="str">
        <f>'1.  LRAMVA Summary'!I53</f>
        <v>kWh</v>
      </c>
      <c r="I123" s="577" t="str">
        <f>'1.  LRAMVA Summary'!J53</f>
        <v>kWh</v>
      </c>
      <c r="J123" s="577" t="str">
        <f>'1.  LRAMVA Summary'!K53</f>
        <v>kW</v>
      </c>
      <c r="K123" s="577" t="str">
        <f>'1.  LRAMVA Summary'!L53</f>
        <v>kW</v>
      </c>
      <c r="L123" s="577" t="str">
        <f>'1.  LRAMVA Summary'!M53</f>
        <v>kWh</v>
      </c>
      <c r="M123" s="577">
        <f>'1.  LRAMVA Summary'!N53</f>
        <v>0</v>
      </c>
      <c r="N123" s="577">
        <f>'1.  LRAMVA Summary'!O53</f>
        <v>0</v>
      </c>
      <c r="O123" s="577">
        <f>'1.  LRAMVA Summary'!P53</f>
        <v>0</v>
      </c>
      <c r="P123" s="578">
        <f>'1.  LRAMVA Summary'!Q53</f>
        <v>0</v>
      </c>
    </row>
    <row r="124" spans="1:17">
      <c r="B124" s="491">
        <v>2011</v>
      </c>
      <c r="C124" s="666">
        <f t="shared" ref="C124:C128" si="32">HLOOKUP(B124,$E$15:$O$114,9,FALSE)</f>
        <v>0</v>
      </c>
      <c r="D124" s="667">
        <f>HLOOKUP(B124,$E$15:$O$114,16,FALSE)</f>
        <v>0</v>
      </c>
      <c r="E124" s="668">
        <f>HLOOKUP(B124,$E$15:$O$114,23,FALSE)</f>
        <v>0</v>
      </c>
      <c r="F124" s="667">
        <f>HLOOKUP(B124,$E$15:$O$114,30,FALSE)</f>
        <v>0</v>
      </c>
      <c r="G124" s="668">
        <f>HLOOKUP(B124,$E$15:$O$114,37,FALSE)</f>
        <v>0</v>
      </c>
      <c r="H124" s="667">
        <f>HLOOKUP(B124,$E$15:$O$114,44,FALSE)</f>
        <v>0</v>
      </c>
      <c r="I124" s="668">
        <f>HLOOKUP(B124,$E$15:$O$114,51,FALSE)</f>
        <v>0</v>
      </c>
      <c r="J124" s="668">
        <f>HLOOKUP(B124,$E$15:$O$114,58,FALSE)</f>
        <v>0</v>
      </c>
      <c r="K124" s="668">
        <f>HLOOKUP(B124,$E$15:$O$114,65,FALSE)</f>
        <v>0</v>
      </c>
      <c r="L124" s="668">
        <f>HLOOKUP(B124,$E$15:$O$114,72,FALSE)</f>
        <v>0</v>
      </c>
      <c r="M124" s="668">
        <f>HLOOKUP(B124,$E$15:$O$114,79,FALSE)</f>
        <v>0</v>
      </c>
      <c r="N124" s="668">
        <f>HLOOKUP(B124,$E$15:$O$114,86,FALSE)</f>
        <v>0</v>
      </c>
      <c r="O124" s="668">
        <f>HLOOKUP(B124,$E$15:$O$114,93,FALSE)</f>
        <v>0</v>
      </c>
      <c r="P124" s="668">
        <f>HLOOKUP(B124,$E$15:$O$114,100,FALSE)</f>
        <v>0</v>
      </c>
    </row>
    <row r="125" spans="1:17">
      <c r="B125" s="492">
        <v>2012</v>
      </c>
      <c r="C125" s="669">
        <f t="shared" si="32"/>
        <v>0</v>
      </c>
      <c r="D125" s="670">
        <f>HLOOKUP(B125,$E$15:$O$114,16,FALSE)</f>
        <v>0</v>
      </c>
      <c r="E125" s="671">
        <f>HLOOKUP(B125,$E$15:$O$114,23,FALSE)</f>
        <v>0</v>
      </c>
      <c r="F125" s="670">
        <f>HLOOKUP(B125,$E$15:$O$114,30,FALSE)</f>
        <v>0</v>
      </c>
      <c r="G125" s="671">
        <f>HLOOKUP(B125,$E$15:$O$114,37,FALSE)</f>
        <v>0</v>
      </c>
      <c r="H125" s="670">
        <f>HLOOKUP(B125,$E$15:$O$114,44,FALSE)</f>
        <v>0</v>
      </c>
      <c r="I125" s="671">
        <f>HLOOKUP(B125,$E$15:$O$114,51,FALSE)</f>
        <v>0</v>
      </c>
      <c r="J125" s="671">
        <f>HLOOKUP(B125,$E$15:$O$114,58,FALSE)</f>
        <v>0</v>
      </c>
      <c r="K125" s="671">
        <f>HLOOKUP(B125,$E$15:$O$114,65,FALSE)</f>
        <v>0</v>
      </c>
      <c r="L125" s="671">
        <f>HLOOKUP(B125,$E$15:$O$114,72,FALSE)</f>
        <v>0</v>
      </c>
      <c r="M125" s="671">
        <f>HLOOKUP(B125,$E$15:$O$114,79,FALSE)</f>
        <v>0</v>
      </c>
      <c r="N125" s="671">
        <f>HLOOKUP(B125,$E$15:$O$114,86,FALSE)</f>
        <v>0</v>
      </c>
      <c r="O125" s="671">
        <f>HLOOKUP(B125,$E$15:$O$114,93,FALSE)</f>
        <v>0</v>
      </c>
      <c r="P125" s="671">
        <f t="shared" ref="P125:P133" si="33">HLOOKUP(B125,$E$15:$O$114,100,FALSE)</f>
        <v>0</v>
      </c>
    </row>
    <row r="126" spans="1:17">
      <c r="B126" s="492">
        <v>2013</v>
      </c>
      <c r="C126" s="669">
        <f t="shared" si="32"/>
        <v>0</v>
      </c>
      <c r="D126" s="670">
        <f t="shared" ref="D126:D133" si="34">HLOOKUP(B126,$E$15:$O$114,16,FALSE)</f>
        <v>0</v>
      </c>
      <c r="E126" s="671">
        <f t="shared" ref="E126:E133" si="35">HLOOKUP(B126,$E$15:$O$114,23,FALSE)</f>
        <v>0</v>
      </c>
      <c r="F126" s="670">
        <f t="shared" ref="F126:F133" si="36">HLOOKUP(B126,$E$15:$O$114,30,FALSE)</f>
        <v>0</v>
      </c>
      <c r="G126" s="671">
        <f t="shared" ref="G126:G132" si="37">HLOOKUP(B126,$E$15:$O$114,37,FALSE)</f>
        <v>0</v>
      </c>
      <c r="H126" s="670">
        <f t="shared" ref="H126:H133" si="38">HLOOKUP(B126,$E$15:$O$114,44,FALSE)</f>
        <v>0</v>
      </c>
      <c r="I126" s="671">
        <f t="shared" ref="I126:I133" si="39">HLOOKUP(B126,$E$15:$O$114,51,FALSE)</f>
        <v>0</v>
      </c>
      <c r="J126" s="671">
        <f t="shared" ref="J126:J133" si="40">HLOOKUP(B126,$E$15:$O$114,58,FALSE)</f>
        <v>0</v>
      </c>
      <c r="K126" s="671">
        <f t="shared" ref="K126:K133" si="41">HLOOKUP(B126,$E$15:$O$114,65,FALSE)</f>
        <v>0</v>
      </c>
      <c r="L126" s="671">
        <f>HLOOKUP(B126,$E$15:$O$114,72,FALSE)</f>
        <v>0</v>
      </c>
      <c r="M126" s="671">
        <f t="shared" ref="M126:M133" si="42">HLOOKUP(B126,$E$15:$O$114,79,FALSE)</f>
        <v>0</v>
      </c>
      <c r="N126" s="671">
        <f t="shared" ref="N126:N133" si="43">HLOOKUP(B126,$E$15:$O$114,86,FALSE)</f>
        <v>0</v>
      </c>
      <c r="O126" s="671">
        <f t="shared" ref="O126:O133" si="44">HLOOKUP(B126,$E$15:$O$114,93,FALSE)</f>
        <v>0</v>
      </c>
      <c r="P126" s="671">
        <f t="shared" si="33"/>
        <v>0</v>
      </c>
    </row>
    <row r="127" spans="1:17">
      <c r="B127" s="492">
        <v>2014</v>
      </c>
      <c r="C127" s="669">
        <f t="shared" si="32"/>
        <v>0</v>
      </c>
      <c r="D127" s="670">
        <f>HLOOKUP(B127,$E$15:$O$114,16,FALSE)</f>
        <v>0</v>
      </c>
      <c r="E127" s="671">
        <f>HLOOKUP(B127,$E$15:$O$114,23,FALSE)</f>
        <v>0</v>
      </c>
      <c r="F127" s="670">
        <f>HLOOKUP(B127,$E$15:$O$114,30,FALSE)</f>
        <v>0</v>
      </c>
      <c r="G127" s="671">
        <f>HLOOKUP(B127,$E$15:$O$114,37,FALSE)</f>
        <v>0</v>
      </c>
      <c r="H127" s="670">
        <f>HLOOKUP(B127,$E$15:$O$114,44,FALSE)</f>
        <v>0</v>
      </c>
      <c r="I127" s="671">
        <f>HLOOKUP(B127,$E$15:$O$114,51,FALSE)</f>
        <v>0</v>
      </c>
      <c r="J127" s="671">
        <f>HLOOKUP(B127,$E$15:$O$114,58,FALSE)</f>
        <v>0</v>
      </c>
      <c r="K127" s="671">
        <f>HLOOKUP(B127,$E$15:$O$114,65,FALSE)</f>
        <v>0</v>
      </c>
      <c r="L127" s="671">
        <f>HLOOKUP(B127,$E$15:$O$114,72,FALSE)</f>
        <v>0</v>
      </c>
      <c r="M127" s="671">
        <f>HLOOKUP(B127,$E$15:$O$114,79,FALSE)</f>
        <v>0</v>
      </c>
      <c r="N127" s="671">
        <f>HLOOKUP(B127,$E$15:$O$114,86,FALSE)</f>
        <v>0</v>
      </c>
      <c r="O127" s="671">
        <f>HLOOKUP(B127,$E$15:$O$114,93,FALSE)</f>
        <v>0</v>
      </c>
      <c r="P127" s="671">
        <f>HLOOKUP(B127,$E$15:$O$114,100,FALSE)</f>
        <v>0</v>
      </c>
    </row>
    <row r="128" spans="1:17">
      <c r="B128" s="492">
        <v>2015</v>
      </c>
      <c r="C128" s="669">
        <f t="shared" si="32"/>
        <v>0</v>
      </c>
      <c r="D128" s="670">
        <f t="shared" si="34"/>
        <v>0</v>
      </c>
      <c r="E128" s="671">
        <f t="shared" si="35"/>
        <v>0</v>
      </c>
      <c r="F128" s="670">
        <f t="shared" si="36"/>
        <v>0</v>
      </c>
      <c r="G128" s="671">
        <f t="shared" si="37"/>
        <v>0</v>
      </c>
      <c r="H128" s="670">
        <f t="shared" si="38"/>
        <v>0</v>
      </c>
      <c r="I128" s="671">
        <f t="shared" si="39"/>
        <v>0</v>
      </c>
      <c r="J128" s="671">
        <f t="shared" si="40"/>
        <v>0</v>
      </c>
      <c r="K128" s="671">
        <f t="shared" si="41"/>
        <v>0</v>
      </c>
      <c r="L128" s="671">
        <f t="shared" ref="L128:L133" si="45">HLOOKUP(B128,$E$15:$O$114,72,FALSE)</f>
        <v>0</v>
      </c>
      <c r="M128" s="671">
        <f t="shared" si="42"/>
        <v>0</v>
      </c>
      <c r="N128" s="671">
        <f t="shared" si="43"/>
        <v>0</v>
      </c>
      <c r="O128" s="671">
        <f t="shared" si="44"/>
        <v>0</v>
      </c>
      <c r="P128" s="671">
        <f t="shared" si="33"/>
        <v>0</v>
      </c>
    </row>
    <row r="129" spans="2:16">
      <c r="B129" s="492">
        <v>2016</v>
      </c>
      <c r="C129" s="669"/>
      <c r="D129" s="670"/>
      <c r="E129" s="671"/>
      <c r="F129" s="670"/>
      <c r="G129" s="671"/>
      <c r="H129" s="670">
        <f t="shared" si="38"/>
        <v>0</v>
      </c>
      <c r="I129" s="671">
        <f t="shared" si="39"/>
        <v>0</v>
      </c>
      <c r="J129" s="671">
        <f t="shared" si="40"/>
        <v>0</v>
      </c>
      <c r="K129" s="671">
        <f t="shared" si="41"/>
        <v>0</v>
      </c>
      <c r="L129" s="671">
        <f t="shared" si="45"/>
        <v>0</v>
      </c>
      <c r="M129" s="671">
        <f t="shared" si="42"/>
        <v>0</v>
      </c>
      <c r="N129" s="671">
        <f t="shared" si="43"/>
        <v>0</v>
      </c>
      <c r="O129" s="671">
        <f t="shared" si="44"/>
        <v>0</v>
      </c>
      <c r="P129" s="671">
        <f t="shared" si="33"/>
        <v>0</v>
      </c>
    </row>
    <row r="130" spans="2:16">
      <c r="B130" s="492">
        <v>2017</v>
      </c>
      <c r="C130" s="669">
        <f>HLOOKUP(B130,$E$15:$O$114,9,FALSE)</f>
        <v>6.0000000000000001E-3</v>
      </c>
      <c r="D130" s="670">
        <f t="shared" si="34"/>
        <v>0.01</v>
      </c>
      <c r="E130" s="671">
        <f t="shared" si="35"/>
        <v>3.2593999999999999</v>
      </c>
      <c r="F130" s="670">
        <f t="shared" si="36"/>
        <v>2.2932999999999999</v>
      </c>
      <c r="G130" s="671">
        <f t="shared" si="37"/>
        <v>0.94399999999999995</v>
      </c>
      <c r="H130" s="856">
        <f>L58</f>
        <v>8.6E-3</v>
      </c>
      <c r="I130" s="857">
        <f>L65</f>
        <v>1.6400000000000001E-2</v>
      </c>
      <c r="J130" s="857">
        <f>L72</f>
        <v>3.5802999999999998</v>
      </c>
      <c r="K130" s="857">
        <f>L79</f>
        <v>3.61E-2</v>
      </c>
      <c r="L130" s="857">
        <f t="shared" si="45"/>
        <v>0</v>
      </c>
      <c r="M130" s="671">
        <f t="shared" si="42"/>
        <v>0</v>
      </c>
      <c r="N130" s="671">
        <f t="shared" si="43"/>
        <v>0</v>
      </c>
      <c r="O130" s="671">
        <f t="shared" si="44"/>
        <v>0</v>
      </c>
      <c r="P130" s="671">
        <f t="shared" si="33"/>
        <v>0</v>
      </c>
    </row>
    <row r="131" spans="2:16">
      <c r="B131" s="492">
        <v>2018</v>
      </c>
      <c r="C131" s="669">
        <f t="shared" ref="C131:C133" si="46">HLOOKUP(B131,$E$15:$O$114,9,FALSE)</f>
        <v>0</v>
      </c>
      <c r="D131" s="670">
        <f t="shared" si="34"/>
        <v>0</v>
      </c>
      <c r="E131" s="671">
        <f t="shared" si="35"/>
        <v>0</v>
      </c>
      <c r="F131" s="670">
        <f t="shared" si="36"/>
        <v>0</v>
      </c>
      <c r="G131" s="671">
        <f t="shared" si="37"/>
        <v>0</v>
      </c>
      <c r="H131" s="670">
        <f t="shared" si="38"/>
        <v>0</v>
      </c>
      <c r="I131" s="671">
        <f t="shared" si="39"/>
        <v>0</v>
      </c>
      <c r="J131" s="671">
        <f t="shared" si="40"/>
        <v>0</v>
      </c>
      <c r="K131" s="671">
        <f t="shared" si="41"/>
        <v>0</v>
      </c>
      <c r="L131" s="671">
        <f t="shared" si="45"/>
        <v>0</v>
      </c>
      <c r="M131" s="671">
        <f t="shared" si="42"/>
        <v>0</v>
      </c>
      <c r="N131" s="671">
        <f t="shared" si="43"/>
        <v>0</v>
      </c>
      <c r="O131" s="671">
        <f t="shared" si="44"/>
        <v>0</v>
      </c>
      <c r="P131" s="671">
        <f t="shared" si="33"/>
        <v>0</v>
      </c>
    </row>
    <row r="132" spans="2:16" hidden="1">
      <c r="B132" s="492">
        <v>2019</v>
      </c>
      <c r="C132" s="669">
        <f t="shared" si="46"/>
        <v>0</v>
      </c>
      <c r="D132" s="670">
        <f t="shared" si="34"/>
        <v>0</v>
      </c>
      <c r="E132" s="671">
        <f t="shared" si="35"/>
        <v>0</v>
      </c>
      <c r="F132" s="670">
        <f t="shared" si="36"/>
        <v>0</v>
      </c>
      <c r="G132" s="671">
        <f t="shared" si="37"/>
        <v>0</v>
      </c>
      <c r="H132" s="670">
        <f t="shared" si="38"/>
        <v>0</v>
      </c>
      <c r="I132" s="671">
        <f t="shared" si="39"/>
        <v>0</v>
      </c>
      <c r="J132" s="671">
        <f t="shared" si="40"/>
        <v>0</v>
      </c>
      <c r="K132" s="671">
        <f t="shared" si="41"/>
        <v>0</v>
      </c>
      <c r="L132" s="671">
        <f t="shared" si="45"/>
        <v>0</v>
      </c>
      <c r="M132" s="671">
        <f t="shared" si="42"/>
        <v>0</v>
      </c>
      <c r="N132" s="671">
        <f t="shared" si="43"/>
        <v>0</v>
      </c>
      <c r="O132" s="671">
        <f t="shared" si="44"/>
        <v>0</v>
      </c>
      <c r="P132" s="671">
        <f t="shared" si="33"/>
        <v>0</v>
      </c>
    </row>
    <row r="133" spans="2:16" hidden="1">
      <c r="B133" s="493">
        <v>2020</v>
      </c>
      <c r="C133" s="672">
        <f t="shared" si="46"/>
        <v>0</v>
      </c>
      <c r="D133" s="673">
        <f t="shared" si="34"/>
        <v>0</v>
      </c>
      <c r="E133" s="674">
        <f t="shared" si="35"/>
        <v>0</v>
      </c>
      <c r="F133" s="673">
        <f t="shared" si="36"/>
        <v>0</v>
      </c>
      <c r="G133" s="674">
        <f>HLOOKUP(B133,$E$15:$O$114,37,FALSE)</f>
        <v>0</v>
      </c>
      <c r="H133" s="673">
        <f t="shared" si="38"/>
        <v>0</v>
      </c>
      <c r="I133" s="674">
        <f t="shared" si="39"/>
        <v>0</v>
      </c>
      <c r="J133" s="674">
        <f t="shared" si="40"/>
        <v>0</v>
      </c>
      <c r="K133" s="674">
        <f t="shared" si="41"/>
        <v>0</v>
      </c>
      <c r="L133" s="674">
        <f t="shared" si="45"/>
        <v>0</v>
      </c>
      <c r="M133" s="674">
        <f t="shared" si="42"/>
        <v>0</v>
      </c>
      <c r="N133" s="674">
        <f t="shared" si="43"/>
        <v>0</v>
      </c>
      <c r="O133" s="674">
        <f t="shared" si="44"/>
        <v>0</v>
      </c>
      <c r="P133" s="674">
        <f t="shared" si="33"/>
        <v>0</v>
      </c>
    </row>
    <row r="134" spans="2:16" ht="18.75" customHeight="1">
      <c r="B134" s="489" t="s">
        <v>838</v>
      </c>
      <c r="C134" s="589"/>
      <c r="D134" s="590"/>
      <c r="E134" s="591"/>
      <c r="F134" s="590"/>
      <c r="G134" s="590"/>
      <c r="H134" s="590"/>
      <c r="I134" s="590"/>
      <c r="J134" s="590"/>
      <c r="K134" s="590"/>
      <c r="L134" s="590"/>
      <c r="M134" s="590"/>
      <c r="N134" s="590"/>
      <c r="O134" s="590"/>
      <c r="P134" s="590"/>
    </row>
    <row r="136" spans="2:16">
      <c r="B136" s="583" t="s">
        <v>506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20" sqref="J20"/>
    </sheetView>
  </sheetViews>
  <sheetFormatPr baseColWidth="10" defaultColWidth="9.1640625" defaultRowHeight="15"/>
  <cols>
    <col min="1" max="16384" width="9.1640625" style="12"/>
  </cols>
  <sheetData>
    <row r="14" spans="2:24" ht="16">
      <c r="B14" s="579" t="s">
        <v>485</v>
      </c>
    </row>
    <row r="15" spans="2:24" ht="16">
      <c r="B15" s="579"/>
    </row>
    <row r="16" spans="2:24" s="654" customFormat="1" ht="28.5" customHeight="1">
      <c r="B16" s="915" t="s">
        <v>615</v>
      </c>
      <c r="C16" s="915"/>
      <c r="D16" s="915"/>
      <c r="E16" s="915"/>
      <c r="F16" s="915"/>
      <c r="G16" s="915"/>
      <c r="H16" s="915"/>
      <c r="I16" s="915"/>
      <c r="J16" s="915"/>
      <c r="K16" s="915"/>
      <c r="L16" s="915"/>
      <c r="M16" s="915"/>
      <c r="N16" s="915"/>
      <c r="O16" s="915"/>
      <c r="P16" s="915"/>
      <c r="Q16" s="915"/>
      <c r="R16" s="915"/>
      <c r="S16" s="915"/>
      <c r="T16" s="915"/>
      <c r="U16" s="915"/>
      <c r="V16" s="915"/>
      <c r="W16" s="915"/>
      <c r="X16" s="91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David Heeney</cp:lastModifiedBy>
  <cp:lastPrinted>2019-08-09T16:34:00Z</cp:lastPrinted>
  <dcterms:created xsi:type="dcterms:W3CDTF">2012-03-05T18:56:04Z</dcterms:created>
  <dcterms:modified xsi:type="dcterms:W3CDTF">2019-10-16T19:56:03Z</dcterms:modified>
</cp:coreProperties>
</file>