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s1.powerstream.ca\vdi_storage\XD_FolderRedirect\nyeates\Desktop\2020 EDR IRs\Undertakings_Oral Hearing\"/>
    </mc:Choice>
  </mc:AlternateContent>
  <xr:revisionPtr revIDLastSave="0" documentId="13_ncr:1_{38FF89B2-8F4A-49FC-A1A9-9A9185B6B979}" xr6:coauthVersionLast="41" xr6:coauthVersionMax="41" xr10:uidLastSave="{00000000-0000-0000-0000-000000000000}"/>
  <bookViews>
    <workbookView xWindow="28740" yWindow="-60" windowWidth="25320" windowHeight="15270" tabRatio="941" xr2:uid="{00000000-000D-0000-FFFF-FFFF00000000}"/>
  </bookViews>
  <sheets>
    <sheet name="Threshold Calculation_J3.1" sheetId="7" r:id="rId1"/>
    <sheet name="Threshold Test_ERZ" sheetId="2" r:id="rId2"/>
    <sheet name="Threshold Test_BRZ" sheetId="4" r:id="rId3"/>
    <sheet name="Threshold Test_GRZ J2.1" sheetId="8" r:id="rId4"/>
    <sheet name="Threshold Test_PRZ J3.2" sheetId="3" r:id="rId5"/>
    <sheet name="Threshold Test_HRZ J3.2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123Graph_D" localSheetId="0" hidden="1">'[1]Acct. Worksheet'!#REF!</definedName>
    <definedName name="__123Graph_D" localSheetId="3" hidden="1">'[1]Acct. Worksheet'!#REF!</definedName>
    <definedName name="__123Graph_D" localSheetId="5" hidden="1">'[1]Acct. Worksheet'!#REF!</definedName>
    <definedName name="__123Graph_D" localSheetId="4" hidden="1">'[1]Acct. Worksheet'!#REF!</definedName>
    <definedName name="__123Graph_D" hidden="1">'[1]Acct. Worksheet'!#REF!</definedName>
    <definedName name="__123Graph_E" localSheetId="0" hidden="1">'[1]Acct. Worksheet'!#REF!</definedName>
    <definedName name="__123Graph_E" localSheetId="3" hidden="1">'[1]Acct. Worksheet'!#REF!</definedName>
    <definedName name="__123Graph_E" localSheetId="5" hidden="1">'[1]Acct. Worksheet'!#REF!</definedName>
    <definedName name="__123Graph_E" localSheetId="4" hidden="1">'[1]Acct. Worksheet'!#REF!</definedName>
    <definedName name="__123Graph_E" hidden="1">'[1]Acct. Worksheet'!#REF!</definedName>
    <definedName name="__FDS_HYPERLINK_TOGGLE_STATE__" hidden="1">"ON"</definedName>
    <definedName name="__Key1" localSheetId="0" hidden="1">'[2]Acct. Worksheet'!#REF!</definedName>
    <definedName name="__Key1" localSheetId="3" hidden="1">'[2]Acct. Worksheet'!#REF!</definedName>
    <definedName name="__Key1" localSheetId="5" hidden="1">'[2]Acct. Worksheet'!#REF!</definedName>
    <definedName name="__Key1" localSheetId="4" hidden="1">'[2]Acct. Worksheet'!#REF!</definedName>
    <definedName name="__Key1" hidden="1">'[2]Acct. Worksheet'!#REF!</definedName>
    <definedName name="_Dist_Bin" localSheetId="0" hidden="1">'[3]Fonthill Wastewater'!#REF!</definedName>
    <definedName name="_Dist_Bin" localSheetId="3" hidden="1">'[3]Fonthill Wastewater'!#REF!</definedName>
    <definedName name="_Dist_Bin" localSheetId="5" hidden="1">'[3]Fonthill Wastewater'!#REF!</definedName>
    <definedName name="_Dist_Bin" localSheetId="4" hidden="1">'[4]Fonthill Wastewater'!#REF!</definedName>
    <definedName name="_Dist_Bin" hidden="1">'[3]Fonthill Wastewater'!#REF!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localSheetId="0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Key1" localSheetId="0" hidden="1">'[5]Acct. Worksheet'!#REF!</definedName>
    <definedName name="_Key1" localSheetId="3" hidden="1">'[5]Acct. Worksheet'!#REF!</definedName>
    <definedName name="_Key1" localSheetId="5" hidden="1">'[5]Acct. Worksheet'!#REF!</definedName>
    <definedName name="_Key1" localSheetId="4" hidden="1">'[5]Acct. Worksheet'!#REF!</definedName>
    <definedName name="_Key1" hidden="1">'[5]Acct. Worksheet'!#REF!</definedName>
    <definedName name="_Key2" localSheetId="0" hidden="1">'[5]Acct. Worksheet'!#REF!</definedName>
    <definedName name="_Key2" localSheetId="3" hidden="1">'[5]Acct. Worksheet'!#REF!</definedName>
    <definedName name="_Key2" localSheetId="5" hidden="1">'[5]Acct. Worksheet'!#REF!</definedName>
    <definedName name="_Key2" localSheetId="4" hidden="1">'[5]Acct. Worksheet'!#REF!</definedName>
    <definedName name="_Key2" hidden="1">'[5]Acct. Worksheet'!#REF!</definedName>
    <definedName name="_MatInverse_Out" localSheetId="0" hidden="1">'[3]Fonthill Wastewater'!#REF!</definedName>
    <definedName name="_MatInverse_Out" localSheetId="3" hidden="1">'[3]Fonthill Wastewater'!#REF!</definedName>
    <definedName name="_MatInverse_Out" localSheetId="5" hidden="1">'[3]Fonthill Wastewater'!#REF!</definedName>
    <definedName name="_MatInverse_Out" localSheetId="4" hidden="1">'[4]Fonthill Wastewater'!#REF!</definedName>
    <definedName name="_MatInverse_Out" hidden="1">'[3]Fonthill Wastewater'!#REF!</definedName>
    <definedName name="_MatMult_A" localSheetId="0" hidden="1">'[3]Fonthill Wastewater'!#REF!</definedName>
    <definedName name="_MatMult_A" localSheetId="3" hidden="1">'[3]Fonthill Wastewater'!#REF!</definedName>
    <definedName name="_MatMult_A" localSheetId="5" hidden="1">'[3]Fonthill Wastewater'!#REF!</definedName>
    <definedName name="_MatMult_A" localSheetId="4" hidden="1">'[4]Fonthill Wastewater'!#REF!</definedName>
    <definedName name="_MatMult_A" hidden="1">'[3]Fonthill Wastewater'!#REF!</definedName>
    <definedName name="_MatMult_AxB" localSheetId="0" hidden="1">'[3]Fonthill Wastewater'!#REF!</definedName>
    <definedName name="_MatMult_AxB" localSheetId="3" hidden="1">'[3]Fonthill Wastewater'!#REF!</definedName>
    <definedName name="_MatMult_AxB" localSheetId="5" hidden="1">'[3]Fonthill Wastewater'!#REF!</definedName>
    <definedName name="_MatMult_AxB" localSheetId="4" hidden="1">'[4]Fonthill Wastewater'!#REF!</definedName>
    <definedName name="_MatMult_AxB" hidden="1">'[3]Fonthill Wastewater'!#REF!</definedName>
    <definedName name="_MatMult_B" localSheetId="0" hidden="1">'[3]Fonthill Wastewater'!#REF!</definedName>
    <definedName name="_MatMult_B" localSheetId="3" hidden="1">'[3]Fonthill Wastewater'!#REF!</definedName>
    <definedName name="_MatMult_B" localSheetId="5" hidden="1">'[3]Fonthill Wastewater'!#REF!</definedName>
    <definedName name="_MatMult_B" localSheetId="4" hidden="1">'[4]Fonthill Wastewater'!#REF!</definedName>
    <definedName name="_MatMult_B" hidden="1">'[3]Fonthill Wastewater'!#REF!</definedName>
    <definedName name="_Order1" hidden="1">255</definedName>
    <definedName name="_Order2" hidden="1">0</definedName>
    <definedName name="_Parse_Out" localSheetId="0" hidden="1">'[3]Fonthill Wastewater'!#REF!</definedName>
    <definedName name="_Parse_Out" localSheetId="3" hidden="1">'[3]Fonthill Wastewater'!#REF!</definedName>
    <definedName name="_Parse_Out" localSheetId="5" hidden="1">'[3]Fonthill Wastewater'!#REF!</definedName>
    <definedName name="_Parse_Out" localSheetId="4" hidden="1">'[4]Fonthill Wastewater'!#REF!</definedName>
    <definedName name="_Parse_Out" hidden="1">'[3]Fonthill Wastewater'!#REF!</definedName>
    <definedName name="_Regression_Out" localSheetId="0" hidden="1">'[3]Fonthill Wastewater'!#REF!</definedName>
    <definedName name="_Regression_Out" localSheetId="3" hidden="1">'[3]Fonthill Wastewater'!#REF!</definedName>
    <definedName name="_Regression_Out" localSheetId="5" hidden="1">'[3]Fonthill Wastewater'!#REF!</definedName>
    <definedName name="_Regression_Out" localSheetId="4" hidden="1">'[4]Fonthill Wastewater'!#REF!</definedName>
    <definedName name="_Regression_Out" hidden="1">'[3]Fonthill Wastewater'!#REF!</definedName>
    <definedName name="_Regression_X" localSheetId="0" hidden="1">'[3]Fonthill Wastewater'!#REF!</definedName>
    <definedName name="_Regression_X" localSheetId="3" hidden="1">'[3]Fonthill Wastewater'!#REF!</definedName>
    <definedName name="_Regression_X" localSheetId="5" hidden="1">'[3]Fonthill Wastewater'!#REF!</definedName>
    <definedName name="_Regression_X" localSheetId="4" hidden="1">'[4]Fonthill Wastewater'!#REF!</definedName>
    <definedName name="_Regression_X" hidden="1">'[3]Fonthill Wastewater'!#REF!</definedName>
    <definedName name="_Sort" localSheetId="0" hidden="1">'[5]Acct. Worksheet'!#REF!</definedName>
    <definedName name="_Sort" localSheetId="3" hidden="1">'[5]Acct. Worksheet'!#REF!</definedName>
    <definedName name="_Sort" localSheetId="5" hidden="1">'[5]Acct. Worksheet'!#REF!</definedName>
    <definedName name="_Sort" localSheetId="4" hidden="1">'[5]Acct. Worksheet'!#REF!</definedName>
    <definedName name="_Sort" hidden="1">'[5]Acct. Worksheet'!#REF!</definedName>
    <definedName name="_Table1_In1" localSheetId="0" hidden="1">'[3]Fonthill Wastewater'!#REF!</definedName>
    <definedName name="_Table1_In1" localSheetId="3" hidden="1">'[3]Fonthill Wastewater'!#REF!</definedName>
    <definedName name="_Table1_In1" localSheetId="5" hidden="1">'[3]Fonthill Wastewater'!#REF!</definedName>
    <definedName name="_Table1_In1" localSheetId="4" hidden="1">'[4]Fonthill Wastewater'!#REF!</definedName>
    <definedName name="_Table1_In1" hidden="1">'[3]Fonthill Wastewater'!#REF!</definedName>
    <definedName name="ACCOUNT_LIST">'[6]|'!$I$2:$I$600</definedName>
    <definedName name="aj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 localSheetId="5">'[7]Work Units'!$B$2:$R$48,'[7]Work Units'!$B$51:$R$86</definedName>
    <definedName name="AllHistory">'[7]Work Units'!$B$2:$R$48,'[7]Work Units'!$B$51:$R$86</definedName>
    <definedName name="AllPages" localSheetId="5">[8]List99!$A$1:$F$58,[8]List99!$A$62:$F$120,[8]List99!$A$123:$F$186,[8]List99!$A$189:$F$247,[8]List99!$A$250:$F$308,[8]List99!$A$311:$F$370,[8]List99!$A$430:$F$488,[8]List99!$A$491:$F$549,[8]List99!$A$550:$F$608,[8]List99!$A$609:$F$667,[8]List99!$A$668:$F$779</definedName>
    <definedName name="AllPages">[8]List99!$A$1:$F$58,[8]List99!$A$62:$F$120,[8]List99!$A$123:$F$186,[8]List99!$A$189:$F$247,[8]List99!$A$250:$F$308,[8]List99!$A$311:$F$370,[8]List99!$A$430:$F$488,[8]List99!$A$491:$F$549,[8]List99!$A$550:$F$608,[8]List99!$A$609:$F$667,[8]List99!$A$668:$F$779</definedName>
    <definedName name="AllSum98" localSheetId="5">[9]SUM2001!$A$6:$K$45,[9]SUM2001!$A$46:$K$79,[9]SUM2001!$A$80:$K$135</definedName>
    <definedName name="AllSum98">[9]SUM2001!$A$6:$K$45,[9]SUM2001!$A$46:$K$79,[9]SUM2001!$A$80:$K$135</definedName>
    <definedName name="area1" localSheetId="5">[10]CALC1!$AH$1:$AO$50,[10]CALC1!$CB$1:$CH$23,[10]CALC1!$AR$1:$AW$47,[10]CALC1!$AZ$1:$BH$51,[10]CALC1!$BK$1:$BS$49,[10]CALC1!$BV$1:$BY$33</definedName>
    <definedName name="area1">[10]CALC1!$AH$1:$AO$50,[10]CALC1!$CB$1:$CH$23,[10]CALC1!$AR$1:$AW$47,[10]CALC1!$AZ$1:$BH$51,[10]CALC1!$BK$1:$BS$49,[10]CALC1!$BV$1:$BY$33</definedName>
    <definedName name="area2" localSheetId="5">[10]CALC1!$CB$1:$CH$23,[10]CALC1!$S$1:$Z$33</definedName>
    <definedName name="area2">[10]CALC1!$CB$1:$CH$23,[10]CALC1!$S$1:$Z$33</definedName>
    <definedName name="AS2DocOpenMode" hidden="1">"AS2DocumentEdit"</definedName>
    <definedName name="asasd" localSheetId="0">[8]List99!$A$288:$F$346,[8]List99!#REF!,[8]List99!$A$350:$F$466</definedName>
    <definedName name="asasd" localSheetId="3">[8]List99!$A$288:$F$346,[8]List99!#REF!,[8]List99!$A$350:$F$466</definedName>
    <definedName name="asasd" localSheetId="5">[8]List99!$A$288:$F$346,[8]List99!#REF!,[8]List99!$A$350:$F$466</definedName>
    <definedName name="asasd" localSheetId="4">[11]List99!$A$288:$F$346,[11]List99!#REF!,[11]List99!$A$350:$F$466</definedName>
    <definedName name="asasd">[8]List99!$A$288:$F$346,[8]List99!#REF!,[8]List99!$A$350:$F$466</definedName>
    <definedName name="AssetNum">'[12]CAP - data - current month'!$E$10:$E$1008</definedName>
    <definedName name="Battery_maintenance" localSheetId="5">[13]Inputs!$B$23</definedName>
    <definedName name="Battery_maintenance">[13]Inputs!$B$23</definedName>
    <definedName name="Battery_shipping_install" localSheetId="5">[13]Inputs!$B$14</definedName>
    <definedName name="Battery_shipping_install">[13]Inputs!$B$14</definedName>
    <definedName name="Battery_unit_materials_cost" localSheetId="5">[13]Inputs!$B$13</definedName>
    <definedName name="Battery_unit_materials_cost">[13]Inputs!$B$13</definedName>
    <definedName name="bb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illed">'[14]Energy Revenue'!$A$5:$S$88</definedName>
    <definedName name="Billing_system_enhancements" localSheetId="5">[13]Inputs!$B$34</definedName>
    <definedName name="Billing_system_enhancements">[13]Inputs!$B$34</definedName>
    <definedName name="budget" localSheetId="0">'[15]E&amp;O Comparison'!#REF!</definedName>
    <definedName name="budget" localSheetId="3">'[15]E&amp;O Comparison'!#REF!</definedName>
    <definedName name="budget" localSheetId="5">'[15]E&amp;O Comparison'!#REF!</definedName>
    <definedName name="budget" localSheetId="4">'[16]E&amp;O Comparison'!#REF!</definedName>
    <definedName name="budget">'[15]E&amp;O Comparison'!#REF!</definedName>
    <definedName name="Budget3" localSheetId="0">'[15]E&amp;O Comparison'!#REF!</definedName>
    <definedName name="Budget3" localSheetId="3">'[15]E&amp;O Comparison'!#REF!</definedName>
    <definedName name="Budget3" localSheetId="5">'[15]E&amp;O Comparison'!#REF!</definedName>
    <definedName name="Budget3" localSheetId="4">'[16]E&amp;O Comparison'!#REF!</definedName>
    <definedName name="Budget3">'[15]E&amp;O Comparison'!#REF!</definedName>
    <definedName name="Budget4" localSheetId="0">'[15]E&amp;O Comparison'!#REF!</definedName>
    <definedName name="Budget4" localSheetId="3">'[15]E&amp;O Comparison'!#REF!</definedName>
    <definedName name="Budget4" localSheetId="5">'[15]E&amp;O Comparison'!#REF!</definedName>
    <definedName name="Budget4" localSheetId="4">'[16]E&amp;O Comparison'!#REF!</definedName>
    <definedName name="Budget4">'[15]E&amp;O Comparison'!#REF!</definedName>
    <definedName name="Budget5" localSheetId="0">'[15]E&amp;O Comparison'!#REF!</definedName>
    <definedName name="Budget5" localSheetId="3">'[15]E&amp;O Comparison'!#REF!</definedName>
    <definedName name="Budget5" localSheetId="5">'[15]E&amp;O Comparison'!#REF!</definedName>
    <definedName name="Budget5" localSheetId="4">'[16]E&amp;O Comparison'!#REF!</definedName>
    <definedName name="Budget5">'[15]E&amp;O Comparison'!#REF!</definedName>
    <definedName name="BudgetBook" localSheetId="5">[17]Budget!$B$3:$P$33,[17]Budget!$B$37:$N$86,[17]Budget!$B$142:$K$195,[17]Budget!$B$198:$K$237</definedName>
    <definedName name="BudgetBook">[17]Budget!$B$3:$P$33,[17]Budget!$B$37:$N$86,[17]Budget!$B$142:$K$195,[17]Budget!$B$198:$K$237</definedName>
    <definedName name="Building_permit" localSheetId="5">[13]Inputs!$B$17</definedName>
    <definedName name="Building_permit">[13]Inputs!$B$17</definedName>
    <definedName name="capcosttype">[18]Setup!$C$5:$C$10</definedName>
    <definedName name="CapOEB">[19]Setup!$A$5:$F$14</definedName>
    <definedName name="capsupplier">[20]Setup!$A$224:$A$233</definedName>
    <definedName name="Cash" localSheetId="0">#REF!</definedName>
    <definedName name="Cash" localSheetId="3">#REF!</definedName>
    <definedName name="Cash" localSheetId="5">#REF!</definedName>
    <definedName name="Cash" localSheetId="4">#REF!</definedName>
    <definedName name="Cash">#REF!</definedName>
    <definedName name="cc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_LIST">'[6]|'!$A$2:$A$530</definedName>
    <definedName name="CC_MASTER_LIST">'[6]|'!$E$2:$E$301</definedName>
    <definedName name="CC_OEB_LIST">'[6]|'!$K$2:$K$301</definedName>
    <definedName name="cd" localSheetId="5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M_2007" localSheetId="0">#REF!</definedName>
    <definedName name="CDM_2007" localSheetId="3">#REF!</definedName>
    <definedName name="CDM_2007" localSheetId="5">#REF!</definedName>
    <definedName name="CDM_2007" localSheetId="4">#REF!</definedName>
    <definedName name="CDM_2007">#REF!</definedName>
    <definedName name="Cell_modem_materials" localSheetId="5">[13]Inputs!$B$18</definedName>
    <definedName name="Cell_modem_materials">[13]Inputs!$B$18</definedName>
    <definedName name="Cell_modem_ongoing" localSheetId="5">[13]Inputs!$B$25</definedName>
    <definedName name="Cell_modem_ongoing">[13]Inputs!$B$25</definedName>
    <definedName name="CG_FLEET_BURDEN">'[6]|Index|'!$BB$3</definedName>
    <definedName name="CG_MAT_BURDEN">'[6]|Index|'!$BB$4</definedName>
    <definedName name="CIQWBGuid" hidden="1">"2de395d8-5f10-4a3a-843c-d290bc7f8287"</definedName>
    <definedName name="ClientName">[21]Main!$C$6</definedName>
    <definedName name="CLUSTER">'[6]|OPEX|'!$C$2</definedName>
    <definedName name="CLUSTER_LIST">'[6]|'!$A$2:$A$530</definedName>
    <definedName name="CO_LIST">[22]INDEX!$AS$3:$AS$18</definedName>
    <definedName name="Company10">[19]Setup!$A$29:$A$30</definedName>
    <definedName name="Company12">[19]Setup!$A$19:$A$24</definedName>
    <definedName name="contactf" localSheetId="0">#REF!</definedName>
    <definedName name="contactf" localSheetId="3">#REF!</definedName>
    <definedName name="contactf" localSheetId="5">#REF!</definedName>
    <definedName name="contactf" localSheetId="4">#REF!</definedName>
    <definedName name="contactf">#REF!</definedName>
    <definedName name="CONVALESCENCE_BEREAVEMENTS">[23]MANPOWER!$H$25:$J$25</definedName>
    <definedName name="COP">'[14]Cost of Power'!$C$27:$N$33</definedName>
    <definedName name="CostCenter">[24]Setup!$B$133:$B$207</definedName>
    <definedName name="costtype">[25]Setup!$A$5:$A$10</definedName>
    <definedName name="COVER" localSheetId="5">[17]SUM95!$AV$14:$BF$37,[17]SUM95!$AV$40:$BF$58</definedName>
    <definedName name="COVER">[17]SUM95!$AV$14:$BF$37,[17]SUM95!$AV$40:$BF$58</definedName>
    <definedName name="Customer_support" localSheetId="5">[13]Inputs!$B$33</definedName>
    <definedName name="Customer_support">[13]Inputs!$B$33</definedName>
    <definedName name="CustomerCount" localSheetId="0">#REF!</definedName>
    <definedName name="CustomerCount" localSheetId="3">#REF!</definedName>
    <definedName name="CustomerCount" localSheetId="5">#REF!</definedName>
    <definedName name="CustomerCount" localSheetId="4">#REF!</definedName>
    <definedName name="CustomerCount">#REF!</definedName>
    <definedName name="d" localSheetId="2">'Threshold Test_BRZ'!$E$51</definedName>
    <definedName name="d" localSheetId="1">'Threshold Test_ERZ'!$E$51</definedName>
    <definedName name="d" localSheetId="3">'Threshold Test_GRZ J2.1'!$E$51</definedName>
    <definedName name="d" localSheetId="5">'Threshold Test_HRZ J3.2'!$E$51</definedName>
    <definedName name="d" localSheetId="4">'Threshold Test_PRZ J3.2'!$E$51</definedName>
    <definedName name="d">'[26]9. Threshold Test'!$E$51</definedName>
    <definedName name="DATE_LIST">[22]INDEX!$BC$3:$BC$3000</definedName>
    <definedName name="DaysInPreviousYear">'[27]Distribution Revenue by Source'!$B$22</definedName>
    <definedName name="DaysInYear">'[27]Distribution Revenue by Source'!$B$21</definedName>
    <definedName name="dc" localSheetId="5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localSheetId="0" hidden="1">#REF!</definedName>
    <definedName name="dd" localSheetId="3" hidden="1">#REF!</definedName>
    <definedName name="dd" localSheetId="5" hidden="1">#REF!</definedName>
    <definedName name="dd" localSheetId="4" hidden="1">#REF!</definedName>
    <definedName name="dd" hidden="1">#REF!</definedName>
    <definedName name="DISABILITY_MANAGEMENT">[23]MANPOWER!$H$29:$J$29</definedName>
    <definedName name="distribution" localSheetId="0">[8]List99!$A$288:$F$346,[8]List99!#REF!,[8]List99!$A$350:$F$466</definedName>
    <definedName name="distribution" localSheetId="3">[8]List99!$A$288:$F$346,[8]List99!#REF!,[8]List99!$A$350:$F$466</definedName>
    <definedName name="distribution" localSheetId="5">[8]List99!$A$288:$F$346,[8]List99!#REF!,[8]List99!$A$350:$F$466</definedName>
    <definedName name="distribution" localSheetId="4">[11]List99!$A$288:$F$346,[11]List99!#REF!,[11]List99!$A$350:$F$466</definedName>
    <definedName name="distribution">[8]List99!$A$288:$F$346,[8]List99!#REF!,[8]List99!$A$350:$F$466</definedName>
    <definedName name="e" localSheetId="0" hidden="1">#REF!</definedName>
    <definedName name="e" localSheetId="3" hidden="1">#REF!</definedName>
    <definedName name="e" localSheetId="5" hidden="1">#REF!</definedName>
    <definedName name="e" localSheetId="4" hidden="1">#REF!</definedName>
    <definedName name="e" hidden="1">#REF!</definedName>
    <definedName name="E_DERMS_fixed" localSheetId="5">[13]Inputs!$B$30</definedName>
    <definedName name="E_DERMS_fixed">[13]Inputs!$B$30</definedName>
    <definedName name="E_DERMS_ongoing" localSheetId="5">[13]Inputs!$B$31</definedName>
    <definedName name="E_DERMS_ongoing">[13]Inputs!$B$31</definedName>
    <definedName name="EARLY_RETIREMENTS">[23]MANPOWER!$H$10:$J$10</definedName>
    <definedName name="EDR_06_OthInfo" localSheetId="0">'[28]4. 2006 Smart Meter Information'!#REF!</definedName>
    <definedName name="EDR_06_OthInfo" localSheetId="3">'[28]4. 2006 Smart Meter Information'!#REF!</definedName>
    <definedName name="EDR_06_OthInfo" localSheetId="5">'[28]4. 2006 Smart Meter Information'!#REF!</definedName>
    <definedName name="EDR_06_OthInfo" localSheetId="4">'[28]4. 2006 Smart Meter Information'!#REF!</definedName>
    <definedName name="EDR_06_OthInfo">'[28]4. 2006 Smart Meter Information'!#REF!</definedName>
    <definedName name="EDR06Tariffs" localSheetId="0">'[28]3. 2006 Tariff Sheet'!#REF!</definedName>
    <definedName name="EDR06Tariffs" localSheetId="3">'[28]3. 2006 Tariff Sheet'!#REF!</definedName>
    <definedName name="EDR06Tariffs" localSheetId="5">'[28]3. 2006 Tariff Sheet'!#REF!</definedName>
    <definedName name="EDR06Tariffs" localSheetId="4">'[28]3. 2006 Tariff Sheet'!#REF!</definedName>
    <definedName name="EDR06Tariffs">'[28]3. 2006 Tariff Sheet'!#REF!</definedName>
    <definedName name="ee" localSheetId="0" hidden="1">#REF!</definedName>
    <definedName name="ee" localSheetId="3" hidden="1">#REF!</definedName>
    <definedName name="ee" localSheetId="5" hidden="1">#REF!</definedName>
    <definedName name="ee" localSheetId="4" hidden="1">#REF!</definedName>
    <definedName name="ee" hidden="1">#REF!</definedName>
    <definedName name="EM_V_report" localSheetId="5">[13]Inputs!$B$10</definedName>
    <definedName name="EM_V_report">[13]Inputs!$B$10</definedName>
    <definedName name="EMP_LIST">[22]INDEX!$AY$3:$AY$1000</definedName>
    <definedName name="ERR_INDEX_ACCT">[22]INDEX!$Y$2</definedName>
    <definedName name="expense">[25]Setup!$D$928:$D$956</definedName>
    <definedName name="FA" localSheetId="5" hidden="1">{"datatable",#N/A,FALSE,"Cust.Adds_Volumes"}</definedName>
    <definedName name="FA" hidden="1">{"datatable",#N/A,FALSE,"Cust.Adds_Volumes"}</definedName>
    <definedName name="FDHDF" localSheetId="0" hidden="1">'[29]Acct. Worksheet'!#REF!</definedName>
    <definedName name="FDHDF" localSheetId="3" hidden="1">'[29]Acct. Worksheet'!#REF!</definedName>
    <definedName name="FDHDF" localSheetId="5" hidden="1">'[29]Acct. Worksheet'!#REF!</definedName>
    <definedName name="FDHDF" localSheetId="4" hidden="1">'[29]Acct. Worksheet'!#REF!</definedName>
    <definedName name="FDHDF" hidden="1">'[29]Acct. Worksheet'!#REF!</definedName>
    <definedName name="fill" localSheetId="0" hidden="1">#REF!</definedName>
    <definedName name="fill" localSheetId="3" hidden="1">#REF!</definedName>
    <definedName name="fill" localSheetId="5" hidden="1">#REF!</definedName>
    <definedName name="fill" localSheetId="4" hidden="1">#REF!</definedName>
    <definedName name="fill" hidden="1">#REF!</definedName>
    <definedName name="Final98" localSheetId="5">[30]Items98!$A$1:$G$58,[30]Items98!$A$62:$G$120,[30]Items98!$A$123:$G$181,[30]Items98!$A$184:$G$242,[30]Items98!$A$245:$G$303,[30]Items98!$A$306:$G$364,[30]Items98!$A$367:$G$425,[30]Items98!$A$428:$G$486,[30]Items98!$A$489:$G$545,[30]Items98!$A$548:$G$604,[30]Items98!$A$607:$G$657,[30]Items98!$A$662:$G$716</definedName>
    <definedName name="Final98">[30]Items98!$A$1:$G$58,[30]Items98!$A$62:$G$120,[30]Items98!$A$123:$G$181,[30]Items98!$A$184:$G$242,[30]Items98!$A$245:$G$303,[30]Items98!$A$306:$G$364,[30]Items98!$A$367:$G$425,[30]Items98!$A$428:$G$486,[30]Items98!$A$489:$G$545,[30]Items98!$A$548:$G$604,[30]Items98!$A$607:$G$657,[30]Items98!$A$662:$G$716</definedName>
    <definedName name="FinalList" localSheetId="0">[8]List99!$A$1:$F$59,[8]List99!$A$60:$F$111,[8]List99!#REF!,[8]List99!$A$112:$F$164,[8]List99!$A$165:$F$228,[8]List99!$A$288:$F$346,[8]List99!#REF!,[8]List99!$A$350:$F$466,[8]List99!$A$229:$F$287,[8]List99!$A$467:$F$519</definedName>
    <definedName name="FinalList" localSheetId="3">[8]List99!$A$1:$F$59,[8]List99!$A$60:$F$111,[8]List99!#REF!,[8]List99!$A$112:$F$164,[8]List99!$A$165:$F$228,[8]List99!$A$288:$F$346,[8]List99!#REF!,[8]List99!$A$350:$F$466,[8]List99!$A$229:$F$287,[8]List99!$A$467:$F$519</definedName>
    <definedName name="FinalList" localSheetId="5">[8]List99!$A$1:$F$59,[8]List99!$A$60:$F$111,[8]List99!#REF!,[8]List99!$A$112:$F$164,[8]List99!$A$165:$F$228,[8]List99!$A$288:$F$346,[8]List99!#REF!,[8]List99!$A$350:$F$466,[8]List99!$A$229:$F$287,[8]List99!$A$467:$F$519</definedName>
    <definedName name="FinalList" localSheetId="4">[11]List99!$A$1:$F$59,[11]List99!$A$60:$F$111,[11]List99!#REF!,[11]List99!$A$112:$F$164,[11]List99!$A$165:$F$228,[11]List99!$A$288:$F$346,[11]List99!#REF!,[11]List99!$A$350:$F$466,[11]List99!$A$229:$F$287,[11]List99!$A$467:$F$519</definedName>
    <definedName name="FinalList">[8]List99!$A$1:$F$59,[8]List99!$A$60:$F$111,[8]List99!#REF!,[8]List99!$A$112:$F$164,[8]List99!$A$165:$F$228,[8]List99!$A$288:$F$346,[8]List99!#REF!,[8]List99!$A$350:$F$466,[8]List99!$A$229:$F$287,[8]List99!$A$467:$F$519</definedName>
    <definedName name="FinalProjects" localSheetId="0">[8]List99!$A$1:$F$59,[8]List99!$A$60:$F$111,[8]List99!#REF!,[8]List99!$A$112:$F$164,[8]List99!$A$165:$F$228,[8]List99!$A$288:$F$346,[8]List99!#REF!,[8]List99!$A$350:$F$466,[8]List99!$A$229:$F$287,[8]List99!$A$467:$F$519,[8]List99!$A$522:$F$574</definedName>
    <definedName name="FinalProjects" localSheetId="3">[8]List99!$A$1:$F$59,[8]List99!$A$60:$F$111,[8]List99!#REF!,[8]List99!$A$112:$F$164,[8]List99!$A$165:$F$228,[8]List99!$A$288:$F$346,[8]List99!#REF!,[8]List99!$A$350:$F$466,[8]List99!$A$229:$F$287,[8]List99!$A$467:$F$519,[8]List99!$A$522:$F$574</definedName>
    <definedName name="FinalProjects" localSheetId="5">[8]List99!$A$1:$F$59,[8]List99!$A$60:$F$111,[8]List99!#REF!,[8]List99!$A$112:$F$164,[8]List99!$A$165:$F$228,[8]List99!$A$288:$F$346,[8]List99!#REF!,[8]List99!$A$350:$F$466,[8]List99!$A$229:$F$287,[8]List99!$A$467:$F$519,[8]List99!$A$522:$F$574</definedName>
    <definedName name="FinalProjects" localSheetId="4">[11]List99!$A$1:$F$59,[11]List99!$A$60:$F$111,[11]List99!#REF!,[11]List99!$A$112:$F$164,[11]List99!$A$165:$F$228,[11]List99!$A$288:$F$346,[11]List99!#REF!,[11]List99!$A$350:$F$466,[11]List99!$A$229:$F$287,[11]List99!$A$467:$F$519,[11]List99!$A$522:$F$574</definedName>
    <definedName name="FinalProjects">[8]List99!$A$1:$F$59,[8]List99!$A$60:$F$111,[8]List99!#REF!,[8]List99!$A$112:$F$164,[8]List99!$A$165:$F$228,[8]List99!$A$288:$F$346,[8]List99!#REF!,[8]List99!$A$350:$F$466,[8]List99!$A$229:$F$287,[8]List99!$A$467:$F$519,[8]List99!$A$522:$F$574</definedName>
    <definedName name="flags_mergeES">'[31]8.∑Demand'!$B$7:$AF$7</definedName>
    <definedName name="flags_mergeHOB">'[31]8.∑Demand'!$B$8:$AF$8</definedName>
    <definedName name="flags_mergeHZ">'[31]8.∑Demand'!$B$9:$AF$9</definedName>
    <definedName name="flags_mergePS">'[31]8.∑Demand'!$B$6:$AF$6</definedName>
    <definedName name="fnew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ecast97" localSheetId="5">[32]Forecast97!$S$3:$V$32,[32]Forecast97!$X$3:$AC$32</definedName>
    <definedName name="forecast97">[32]Forecast97!$S$3:$V$32,[32]Forecast97!$X$3:$AC$32</definedName>
    <definedName name="g" localSheetId="2">'Threshold Test_BRZ'!$E$20</definedName>
    <definedName name="g" localSheetId="1">'Threshold Test_ERZ'!$E$20</definedName>
    <definedName name="g" localSheetId="3">'Threshold Test_GRZ J2.1'!$E$20</definedName>
    <definedName name="g" localSheetId="5">'Threshold Test_HRZ J3.2'!$E$20</definedName>
    <definedName name="g" localSheetId="4">'Threshold Test_PRZ J3.2'!$E$20</definedName>
    <definedName name="g">'[26]9. Threshold Test'!$E$20</definedName>
    <definedName name="GA">'[33]7a. Alloc Percent'!$B$77:$B$97</definedName>
    <definedName name="GFHDF" localSheetId="0" hidden="1">'[1]Acct. Worksheet'!#REF!</definedName>
    <definedName name="GFHDF" localSheetId="3" hidden="1">'[1]Acct. Worksheet'!#REF!</definedName>
    <definedName name="GFHDF" localSheetId="5" hidden="1">'[1]Acct. Worksheet'!#REF!</definedName>
    <definedName name="GFHDF" localSheetId="4" hidden="1">'[1]Acct. Worksheet'!#REF!</definedName>
    <definedName name="GFHDF" hidden="1">'[1]Acct. Worksheet'!#REF!</definedName>
    <definedName name="gg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HJ" localSheetId="0" hidden="1">'[29]Acct. Worksheet'!#REF!</definedName>
    <definedName name="GHJ" localSheetId="3" hidden="1">'[29]Acct. Worksheet'!#REF!</definedName>
    <definedName name="GHJ" localSheetId="5" hidden="1">'[29]Acct. Worksheet'!#REF!</definedName>
    <definedName name="GHJ" localSheetId="4" hidden="1">'[29]Acct. Worksheet'!#REF!</definedName>
    <definedName name="GHJ" hidden="1">'[29]Acct. Worksheet'!#REF!</definedName>
    <definedName name="GLaccount">[25]Setup!$B$284:$C$919</definedName>
    <definedName name="GLlookup">[25]Setup!$A$160:$B$276</definedName>
    <definedName name="GLname">[20]Setup!$B$506:$C$1141</definedName>
    <definedName name="Group1" localSheetId="5">[17]SUM96!$A$203:$K$252,[17]SUM96!$A$253:$K$299,[17]SUM96!$A$300:$K$342,[17]SUM96!$A$343:$L$391</definedName>
    <definedName name="Group1">[17]SUM96!$A$203:$K$252,[17]SUM96!$A$253:$K$299,[17]SUM96!$A$300:$K$342,[17]SUM96!$A$343:$L$391</definedName>
    <definedName name="Hardware_maintenance" localSheetId="5">[13]Inputs!$B$21</definedName>
    <definedName name="Hardware_maintenance">[13]Inputs!$B$21</definedName>
    <definedName name="hello" localSheetId="0">#REF!</definedName>
    <definedName name="hello" localSheetId="3">#REF!</definedName>
    <definedName name="hello" localSheetId="5">#REF!</definedName>
    <definedName name="hello" localSheetId="4">#REF!</definedName>
    <definedName name="hello">#REF!</definedName>
    <definedName name="histdate">[34]Financials!$E$76</definedName>
    <definedName name="HJKL" localSheetId="0" hidden="1">'[29]Acct. Worksheet'!#REF!</definedName>
    <definedName name="HJKL" localSheetId="3" hidden="1">'[29]Acct. Worksheet'!#REF!</definedName>
    <definedName name="HJKL" localSheetId="5" hidden="1">'[29]Acct. Worksheet'!#REF!</definedName>
    <definedName name="HJKL" localSheetId="4" hidden="1">'[29]Acct. Worksheet'!#REF!</definedName>
    <definedName name="HJKL" hidden="1">'[29]Acct. Worksheet'!#REF!</definedName>
    <definedName name="HLJKGJKL" localSheetId="0" hidden="1">'[29]Acct. Worksheet'!#REF!</definedName>
    <definedName name="HLJKGJKL" localSheetId="3" hidden="1">'[29]Acct. Worksheet'!#REF!</definedName>
    <definedName name="HLJKGJKL" localSheetId="5" hidden="1">'[29]Acct. Worksheet'!#REF!</definedName>
    <definedName name="HLJKGJKL" localSheetId="4" hidden="1">'[29]Acct. Worksheet'!#REF!</definedName>
    <definedName name="HLJKGJKL" hidden="1">'[29]Acct. Worksheet'!#REF!</definedName>
    <definedName name="HOEPApr" localSheetId="5">[35]Hoep!$E$6</definedName>
    <definedName name="HOEPApr">[35]Hoep!$E$6</definedName>
    <definedName name="HOEPAug" localSheetId="5">[35]Hoep!$E$10</definedName>
    <definedName name="HOEPAug">[35]Hoep!$E$10</definedName>
    <definedName name="HOEPDec" localSheetId="5">[35]Hoep!$E$14</definedName>
    <definedName name="HOEPDec">[35]Hoep!$E$14</definedName>
    <definedName name="HOEPFeb" localSheetId="5">[35]Hoep!$E$4</definedName>
    <definedName name="HOEPFeb">[35]Hoep!$E$4</definedName>
    <definedName name="HOEPJan" localSheetId="5">[35]Hoep!$E$3</definedName>
    <definedName name="HOEPJan">[35]Hoep!$E$3</definedName>
    <definedName name="HOEPJul" localSheetId="5">[35]Hoep!$E$9</definedName>
    <definedName name="HOEPJul">[35]Hoep!$E$9</definedName>
    <definedName name="HOEPJun" localSheetId="5">[35]Hoep!$E$8</definedName>
    <definedName name="HOEPJun">[35]Hoep!$E$8</definedName>
    <definedName name="HOEPMar" localSheetId="5">[35]Hoep!$E$5</definedName>
    <definedName name="HOEPMar">[35]Hoep!$E$5</definedName>
    <definedName name="HOEPMay" localSheetId="5">[35]Hoep!$E$7</definedName>
    <definedName name="HOEPMay">[35]Hoep!$E$7</definedName>
    <definedName name="HOEPNov" localSheetId="5">[35]Hoep!$E$13</definedName>
    <definedName name="HOEPNov">[35]Hoep!$E$13</definedName>
    <definedName name="HOEPOct" localSheetId="5">[35]Hoep!$E$12</definedName>
    <definedName name="HOEPOct">[35]Hoep!$E$12</definedName>
    <definedName name="HOEPSep" localSheetId="5">[35]Hoep!$E$11</definedName>
    <definedName name="HOEPSep">[35]Hoep!$E$11</definedName>
    <definedName name="HoursAvail">'[36]B. Setup'!$A$123:$B$126</definedName>
    <definedName name="impactdata" localSheetId="5">'[37]8-7 OTHER CHGS, COMMOD (Input)'!$B$15:$AS$118</definedName>
    <definedName name="impactdata">'[37]8-7 OTHER CHGS, COMMOD (Input)'!$B$15:$AS$118</definedName>
    <definedName name="IncludeProject">'[38]Proj Summ'!$B$13:$CE$48</definedName>
    <definedName name="Incr2000" localSheetId="0">#REF!</definedName>
    <definedName name="Incr2000" localSheetId="3">#REF!</definedName>
    <definedName name="Incr2000" localSheetId="5">#REF!</definedName>
    <definedName name="Incr2000" localSheetId="4">#REF!</definedName>
    <definedName name="Incr2000">#REF!</definedName>
    <definedName name="increase" localSheetId="0">#REF!</definedName>
    <definedName name="increase" localSheetId="3">#REF!</definedName>
    <definedName name="increase" localSheetId="5">#REF!</definedName>
    <definedName name="increase" localSheetId="4">#REF!</definedName>
    <definedName name="increase">#REF!</definedName>
    <definedName name="Input_FW">'[39]MgtRp - FW'!$K$13:$K$18,'[39]MgtRp - FW'!$K$21:$K$24,'[39]MgtRp - FW'!$K$29,'[39]MgtRp - FW'!$K$31</definedName>
    <definedName name="Input_HUC">'[39]MgtRp - HUC'!$K$15,'[39]MgtRp - HUC'!$K$17,'[39]MgtRp - HUC'!$K$18,'[39]MgtRp - HUC'!$K$19,'[39]MgtRp - HUC'!$K$20,'[39]MgtRp - HUC'!$K$24,'[39]MgtRp - HUC'!$K$25,'[39]MgtRp - HUC'!$K$27</definedName>
    <definedName name="Insurance" localSheetId="5">[13]Inputs!$B$24</definedName>
    <definedName name="Insurance">[13]Inputs!$B$24</definedName>
    <definedName name="Internal_ongoing_rate__CAD_hour" localSheetId="5">[13]Inputs!$B$6</definedName>
    <definedName name="Internal_ongoing_rate__CAD_hour">[13]Inputs!$B$6</definedName>
    <definedName name="Internal_project_rate__CAD_hour" localSheetId="5">[13]Inputs!$B$5</definedName>
    <definedName name="Internal_project_rate__CAD_hour">[13]Inputs!$B$5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CATEGORIES">'[6]|Index|'!$T$3:$T$32</definedName>
    <definedName name="IT_OT" localSheetId="5">[13]Inputs!$B$32</definedName>
    <definedName name="IT_OT">[13]Inputs!$B$32</definedName>
    <definedName name="Items1997" localSheetId="5">[40]Items!$C$4:$E$29,[40]Items!$C$30:$E$59,[40]Items!$C$62:$E$95,[40]Items!$C$102:$E$137,[40]Items!$C$145:$E$169</definedName>
    <definedName name="Items1997">[40]Items!$C$4:$E$29,[40]Items!$C$30:$E$59,[40]Items!$C$62:$E$95,[40]Items!$C$102:$E$137,[40]Items!$C$145:$E$169</definedName>
    <definedName name="Items98" localSheetId="5">[30]Items98!$A$2:$F$58,[30]Items98!$A$62:$F$120,[30]Items98!$A$123:$F$181,[30]Items98!$A$184:$F$242,[30]Items98!$A$245:$F$303,[30]Items98!$A$306:$F$364,[30]Items98!$A$367:$F$486,[30]Items98!$A$489:$F$545,[30]Items98!$A$548:$F$604,[30]Items98!$A$607:$F$657,[30]Items98!$A$662:$F$716</definedName>
    <definedName name="Items98">[30]Items98!$A$2:$F$58,[30]Items98!$A$62:$F$120,[30]Items98!$A$123:$F$181,[30]Items98!$A$184:$F$242,[30]Items98!$A$245:$F$303,[30]Items98!$A$306:$F$364,[30]Items98!$A$367:$F$486,[30]Items98!$A$489:$F$545,[30]Items98!$A$548:$F$604,[30]Items98!$A$607:$F$657,[30]Items98!$A$662:$F$716</definedName>
    <definedName name="jjj" localSheetId="0">'[15]E&amp;O Comparison'!#REF!</definedName>
    <definedName name="jjj" localSheetId="3">'[15]E&amp;O Comparison'!#REF!</definedName>
    <definedName name="jjj" localSheetId="5">'[15]E&amp;O Comparison'!#REF!</definedName>
    <definedName name="jjj" localSheetId="4">'[16]E&amp;O Comparison'!#REF!</definedName>
    <definedName name="jjj">'[15]E&amp;O Comparison'!#REF!</definedName>
    <definedName name="john" localSheetId="0">'[15]E&amp;O Comparison'!#REF!</definedName>
    <definedName name="john" localSheetId="3">'[15]E&amp;O Comparison'!#REF!</definedName>
    <definedName name="john" localSheetId="5">'[15]E&amp;O Comparison'!#REF!</definedName>
    <definedName name="john" localSheetId="4">'[16]E&amp;O Comparison'!#REF!</definedName>
    <definedName name="john">'[15]E&amp;O Comparison'!#REF!</definedName>
    <definedName name="L_DERMS_fixed" localSheetId="5">[13]Inputs!$B$28</definedName>
    <definedName name="L_DERMS_fixed">[13]Inputs!$B$28</definedName>
    <definedName name="L_DERMS_ongoing" localSheetId="5">[13]Inputs!$B$29</definedName>
    <definedName name="L_DERMS_ongoing">[13]Inputs!$B$29</definedName>
    <definedName name="labourlist">[24]Setup!$C$1188:$I$1362</definedName>
    <definedName name="LastSheet" hidden="1">"Total Bill Impacts_All Customer"</definedName>
    <definedName name="lastyrcap">'[24]2009 Capital Budget'!$B$3:$D$500</definedName>
    <definedName name="lastyrop">'[24]2009 Operating Budget'!$B$3:$D$500</definedName>
    <definedName name="LDCNAMES" localSheetId="5">[41]lists!$AL$1:$AL$78</definedName>
    <definedName name="LDCNAMES">[41]lists!$AL$1:$AL$78</definedName>
    <definedName name="LIMIT" localSheetId="0">#REF!</definedName>
    <definedName name="LIMIT" localSheetId="3">#REF!</definedName>
    <definedName name="LIMIT" localSheetId="5">#REF!</definedName>
    <definedName name="LIMIT" localSheetId="4">#REF!</definedName>
    <definedName name="LIMIT">#REF!</definedName>
    <definedName name="list" localSheetId="0">[8]List99!$A$1:$F$59,[8]List99!$A$60:$F$111,[8]List99!#REF!,[8]List99!$A$112:$F$164,[8]List99!$A$165:$F$228,[8]List99!$A$229:$F$287,[8]List99!$A$467:$F$519,[8]List99!$A$288:$F$346,[8]List99!#REF!,[8]List99!$A$350:$F$466</definedName>
    <definedName name="list" localSheetId="3">[8]List99!$A$1:$F$59,[8]List99!$A$60:$F$111,[8]List99!#REF!,[8]List99!$A$112:$F$164,[8]List99!$A$165:$F$228,[8]List99!$A$229:$F$287,[8]List99!$A$467:$F$519,[8]List99!$A$288:$F$346,[8]List99!#REF!,[8]List99!$A$350:$F$466</definedName>
    <definedName name="list" localSheetId="5">[8]List99!$A$1:$F$59,[8]List99!$A$60:$F$111,[8]List99!#REF!,[8]List99!$A$112:$F$164,[8]List99!$A$165:$F$228,[8]List99!$A$229:$F$287,[8]List99!$A$467:$F$519,[8]List99!$A$288:$F$346,[8]List99!#REF!,[8]List99!$A$350:$F$466</definedName>
    <definedName name="list" localSheetId="4">[11]List99!$A$1:$F$59,[11]List99!$A$60:$F$111,[11]List99!#REF!,[11]List99!$A$112:$F$164,[11]List99!$A$165:$F$228,[11]List99!$A$229:$F$287,[11]List99!$A$467:$F$519,[11]List99!$A$288:$F$346,[11]List99!#REF!,[11]List99!$A$350:$F$466</definedName>
    <definedName name="list">[8]List99!$A$1:$F$59,[8]List99!$A$60:$F$111,[8]List99!#REF!,[8]List99!$A$112:$F$164,[8]List99!$A$165:$F$228,[8]List99!$A$229:$F$287,[8]List99!$A$467:$F$519,[8]List99!$A$288:$F$346,[8]List99!#REF!,[8]List99!$A$350:$F$466</definedName>
    <definedName name="List2001" localSheetId="5">'[8]List 2001'!$A$1:$F$58,'[8]List 2001'!$A$62:$F$111,'[8]List 2001'!$A$115:$F$173,'[8]List 2001'!$A$176:$F$234,'[8]List 2001'!$A$237:$F$296,'[8]List 2001'!$A$299:$F$357,'[8]List 2001'!$A$360:$F$416,'[8]List 2001'!$A$419:$F$475,'[8]List 2001'!$A$478:$F$528,'[8]List 2001'!$A$533:$F$587</definedName>
    <definedName name="List2001">'[8]List 2001'!$A$1:$F$58,'[8]List 2001'!$A$62:$F$111,'[8]List 2001'!$A$115:$F$173,'[8]List 2001'!$A$176:$F$234,'[8]List 2001'!$A$237:$F$296,'[8]List 2001'!$A$299:$F$357,'[8]List 2001'!$A$360:$F$416,'[8]List 2001'!$A$419:$F$475,'[8]List 2001'!$A$478:$F$528,'[8]List 2001'!$A$533:$F$587</definedName>
    <definedName name="LKASFDH" localSheetId="0" hidden="1">'[1]Acct. Worksheet'!#REF!</definedName>
    <definedName name="LKASFDH" localSheetId="3" hidden="1">'[1]Acct. Worksheet'!#REF!</definedName>
    <definedName name="LKASFDH" localSheetId="5" hidden="1">'[1]Acct. Worksheet'!#REF!</definedName>
    <definedName name="LKASFDH" localSheetId="4" hidden="1">'[1]Acct. Worksheet'!#REF!</definedName>
    <definedName name="LKASFDH" hidden="1">'[1]Acct. Worksheet'!#REF!</definedName>
    <definedName name="man_beg_bud" localSheetId="0">#REF!</definedName>
    <definedName name="man_beg_bud" localSheetId="3">#REF!</definedName>
    <definedName name="man_beg_bud" localSheetId="5">#REF!</definedName>
    <definedName name="man_beg_bud" localSheetId="4">#REF!</definedName>
    <definedName name="man_beg_bud">#REF!</definedName>
    <definedName name="man_end_bud" localSheetId="0">#REF!</definedName>
    <definedName name="man_end_bud" localSheetId="3">#REF!</definedName>
    <definedName name="man_end_bud" localSheetId="5">#REF!</definedName>
    <definedName name="man_end_bud" localSheetId="4">#REF!</definedName>
    <definedName name="man_end_bud">#REF!</definedName>
    <definedName name="man12ACT" localSheetId="0">#REF!</definedName>
    <definedName name="man12ACT" localSheetId="3">#REF!</definedName>
    <definedName name="man12ACT" localSheetId="5">#REF!</definedName>
    <definedName name="man12ACT" localSheetId="4">#REF!</definedName>
    <definedName name="man12ACT">#REF!</definedName>
    <definedName name="MANBUD" localSheetId="0">#REF!</definedName>
    <definedName name="MANBUD" localSheetId="3">#REF!</definedName>
    <definedName name="MANBUD" localSheetId="5">#REF!</definedName>
    <definedName name="MANBUD" localSheetId="4">#REF!</definedName>
    <definedName name="MANBUD">#REF!</definedName>
    <definedName name="manCYACT" localSheetId="0">#REF!</definedName>
    <definedName name="manCYACT" localSheetId="3">#REF!</definedName>
    <definedName name="manCYACT" localSheetId="5">#REF!</definedName>
    <definedName name="manCYACT" localSheetId="4">#REF!</definedName>
    <definedName name="manCYACT">#REF!</definedName>
    <definedName name="manCYBUD" localSheetId="0">#REF!</definedName>
    <definedName name="manCYBUD" localSheetId="3">#REF!</definedName>
    <definedName name="manCYBUD" localSheetId="5">#REF!</definedName>
    <definedName name="manCYBUD" localSheetId="4">#REF!</definedName>
    <definedName name="manCYBUD">#REF!</definedName>
    <definedName name="manCYF" localSheetId="0">#REF!</definedName>
    <definedName name="manCYF" localSheetId="3">#REF!</definedName>
    <definedName name="manCYF" localSheetId="5">#REF!</definedName>
    <definedName name="manCYF" localSheetId="4">#REF!</definedName>
    <definedName name="manCYF">#REF!</definedName>
    <definedName name="MANEND" localSheetId="0">#REF!</definedName>
    <definedName name="MANEND" localSheetId="3">#REF!</definedName>
    <definedName name="MANEND" localSheetId="5">#REF!</definedName>
    <definedName name="MANEND" localSheetId="4">#REF!</definedName>
    <definedName name="MANEND">#REF!</definedName>
    <definedName name="manNYbud" localSheetId="0">#REF!</definedName>
    <definedName name="manNYbud" localSheetId="3">#REF!</definedName>
    <definedName name="manNYbud" localSheetId="5">#REF!</definedName>
    <definedName name="manNYbud" localSheetId="4">#REF!</definedName>
    <definedName name="manNYbud">#REF!</definedName>
    <definedName name="manpower_costs" localSheetId="0">#REF!</definedName>
    <definedName name="manpower_costs" localSheetId="3">#REF!</definedName>
    <definedName name="manpower_costs" localSheetId="5">#REF!</definedName>
    <definedName name="manpower_costs" localSheetId="4">#REF!</definedName>
    <definedName name="manpower_costs">#REF!</definedName>
    <definedName name="manPYACT" localSheetId="0">#REF!</definedName>
    <definedName name="manPYACT" localSheetId="3">#REF!</definedName>
    <definedName name="manPYACT" localSheetId="5">#REF!</definedName>
    <definedName name="manPYACT" localSheetId="4">#REF!</definedName>
    <definedName name="manPYACT">#REF!</definedName>
    <definedName name="MANSTART" localSheetId="0">#REF!</definedName>
    <definedName name="MANSTART" localSheetId="3">#REF!</definedName>
    <definedName name="MANSTART" localSheetId="5">#REF!</definedName>
    <definedName name="MANSTART" localSheetId="4">#REF!</definedName>
    <definedName name="MANSTART">#REF!</definedName>
    <definedName name="Marketing" localSheetId="5">[13]Inputs!$B$9</definedName>
    <definedName name="Marketing">[13]Inputs!$B$9</definedName>
    <definedName name="mat_beg_bud" localSheetId="0">#REF!</definedName>
    <definedName name="mat_beg_bud" localSheetId="3">#REF!</definedName>
    <definedName name="mat_beg_bud" localSheetId="5">#REF!</definedName>
    <definedName name="mat_beg_bud" localSheetId="4">#REF!</definedName>
    <definedName name="mat_beg_bud">#REF!</definedName>
    <definedName name="mat_end_bud" localSheetId="0">#REF!</definedName>
    <definedName name="mat_end_bud" localSheetId="3">#REF!</definedName>
    <definedName name="mat_end_bud" localSheetId="5">#REF!</definedName>
    <definedName name="mat_end_bud" localSheetId="4">#REF!</definedName>
    <definedName name="mat_end_bud">#REF!</definedName>
    <definedName name="mat12ACT" localSheetId="0">#REF!</definedName>
    <definedName name="mat12ACT" localSheetId="3">#REF!</definedName>
    <definedName name="mat12ACT" localSheetId="5">#REF!</definedName>
    <definedName name="mat12ACT" localSheetId="4">#REF!</definedName>
    <definedName name="mat12ACT">#REF!</definedName>
    <definedName name="MATBUD" localSheetId="0">#REF!</definedName>
    <definedName name="MATBUD" localSheetId="3">#REF!</definedName>
    <definedName name="MATBUD" localSheetId="5">#REF!</definedName>
    <definedName name="MATBUD" localSheetId="4">#REF!</definedName>
    <definedName name="MATBUD">#REF!</definedName>
    <definedName name="matCYACT" localSheetId="0">#REF!</definedName>
    <definedName name="matCYACT" localSheetId="3">#REF!</definedName>
    <definedName name="matCYACT" localSheetId="5">#REF!</definedName>
    <definedName name="matCYACT" localSheetId="4">#REF!</definedName>
    <definedName name="matCYACT">#REF!</definedName>
    <definedName name="matCYBUD" localSheetId="0">#REF!</definedName>
    <definedName name="matCYBUD" localSheetId="3">#REF!</definedName>
    <definedName name="matCYBUD" localSheetId="5">#REF!</definedName>
    <definedName name="matCYBUD" localSheetId="4">#REF!</definedName>
    <definedName name="matCYBUD">#REF!</definedName>
    <definedName name="matCYF" localSheetId="0">#REF!</definedName>
    <definedName name="matCYF" localSheetId="3">#REF!</definedName>
    <definedName name="matCYF" localSheetId="5">#REF!</definedName>
    <definedName name="matCYF" localSheetId="4">#REF!</definedName>
    <definedName name="matCYF">#REF!</definedName>
    <definedName name="MATEND" localSheetId="0">#REF!</definedName>
    <definedName name="MATEND" localSheetId="3">#REF!</definedName>
    <definedName name="MATEND" localSheetId="5">#REF!</definedName>
    <definedName name="MATEND" localSheetId="4">#REF!</definedName>
    <definedName name="MATEND">#REF!</definedName>
    <definedName name="material_costs" localSheetId="0">#REF!</definedName>
    <definedName name="material_costs" localSheetId="3">#REF!</definedName>
    <definedName name="material_costs" localSheetId="5">#REF!</definedName>
    <definedName name="material_costs" localSheetId="4">#REF!</definedName>
    <definedName name="material_costs">#REF!</definedName>
    <definedName name="matNYbud" localSheetId="0">#REF!</definedName>
    <definedName name="matNYbud" localSheetId="3">#REF!</definedName>
    <definedName name="matNYbud" localSheetId="5">#REF!</definedName>
    <definedName name="matNYbud" localSheetId="4">#REF!</definedName>
    <definedName name="matNYbud">#REF!</definedName>
    <definedName name="matPYACT" localSheetId="0">#REF!</definedName>
    <definedName name="matPYACT" localSheetId="3">#REF!</definedName>
    <definedName name="matPYACT" localSheetId="5">#REF!</definedName>
    <definedName name="matPYACT" localSheetId="4">#REF!</definedName>
    <definedName name="matPYACT">#REF!</definedName>
    <definedName name="MATSTART" localSheetId="0">#REF!</definedName>
    <definedName name="MATSTART" localSheetId="3">#REF!</definedName>
    <definedName name="MATSTART" localSheetId="5">#REF!</definedName>
    <definedName name="MATSTART" localSheetId="4">#REF!</definedName>
    <definedName name="MATSTART">#REF!</definedName>
    <definedName name="MBUD">[23]MANPOWER!$H$2:$H$41</definedName>
    <definedName name="MCYR">[23]MANPOWER!$I$2:$I$41</definedName>
    <definedName name="Meter_capex" localSheetId="5">[13]Inputs!$B$16</definedName>
    <definedName name="Meter_capex">[13]Inputs!$B$16</definedName>
    <definedName name="metricbridge" localSheetId="5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localSheetId="5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odel_Organization" localSheetId="0">#REF!</definedName>
    <definedName name="Model_Organization" localSheetId="3">#REF!</definedName>
    <definedName name="Model_Organization" localSheetId="5">#REF!</definedName>
    <definedName name="Model_Organization" localSheetId="4">#REF!</definedName>
    <definedName name="Model_Organization">#REF!</definedName>
    <definedName name="MofF" localSheetId="0">#REF!</definedName>
    <definedName name="MofF" localSheetId="3">#REF!</definedName>
    <definedName name="MofF" localSheetId="5">#REF!</definedName>
    <definedName name="MofF" localSheetId="4">#REF!</definedName>
    <definedName name="MofF">#REF!</definedName>
    <definedName name="Month">[42]INPUT!$E$4</definedName>
    <definedName name="MONTH_A">[22]INDEX!$AD$8</definedName>
    <definedName name="MONTH_LONG">[22]INDEX!$AD$9</definedName>
    <definedName name="MPYR">[23]MANPOWER!$J$2:$J$41</definedName>
    <definedName name="MULT">'[43]|Index|'!$W$4</definedName>
    <definedName name="NONBENF" localSheetId="0">#REF!</definedName>
    <definedName name="NONBENF" localSheetId="3">#REF!</definedName>
    <definedName name="NONBENF" localSheetId="5">#REF!</definedName>
    <definedName name="NONBENF" localSheetId="4">#REF!</definedName>
    <definedName name="NONBENF">#REF!</definedName>
    <definedName name="nonreg" localSheetId="0">#REF!</definedName>
    <definedName name="nonreg" localSheetId="3">#REF!</definedName>
    <definedName name="nonreg" localSheetId="5">#REF!</definedName>
    <definedName name="nonreg" localSheetId="4">#REF!</definedName>
    <definedName name="nonreg">#REF!</definedName>
    <definedName name="nonregf" localSheetId="0">#REF!</definedName>
    <definedName name="nonregf" localSheetId="3">#REF!</definedName>
    <definedName name="nonregf" localSheetId="5">#REF!</definedName>
    <definedName name="nonregf" localSheetId="4">#REF!</definedName>
    <definedName name="nonregf">#REF!</definedName>
    <definedName name="NorB">'[36]B. Setup'!$A$131:$A$132</definedName>
    <definedName name="note5d" localSheetId="0">#REF!</definedName>
    <definedName name="note5d" localSheetId="3">#REF!</definedName>
    <definedName name="note5d" localSheetId="5">#REF!</definedName>
    <definedName name="note5d" localSheetId="4">#REF!</definedName>
    <definedName name="note5d">#REF!</definedName>
    <definedName name="Number_of_units" localSheetId="5">[13]Inputs!$B$37</definedName>
    <definedName name="Number_of_units">[13]Inputs!$B$37</definedName>
    <definedName name="NumOfPCs">'[33]7a. Alloc Percent'!$A$13:$N$63</definedName>
    <definedName name="OEB_LIST">'[6]|'!$G$2:$G$600</definedName>
    <definedName name="OEBcodes">'[44]OEB Codes'!$B$9:$Z$511</definedName>
    <definedName name="operating">'[24]WorkPlan - Operating'!$B$7:$AP$678</definedName>
    <definedName name="opsupplier">[25]Setup!$A$30:$A$106</definedName>
    <definedName name="Order" hidden="1">255</definedName>
    <definedName name="oth_beg_bud" localSheetId="0">#REF!</definedName>
    <definedName name="oth_beg_bud" localSheetId="3">#REF!</definedName>
    <definedName name="oth_beg_bud" localSheetId="5">#REF!</definedName>
    <definedName name="oth_beg_bud" localSheetId="4">#REF!</definedName>
    <definedName name="oth_beg_bud">#REF!</definedName>
    <definedName name="oth_end_bud" localSheetId="0">#REF!</definedName>
    <definedName name="oth_end_bud" localSheetId="3">#REF!</definedName>
    <definedName name="oth_end_bud" localSheetId="5">#REF!</definedName>
    <definedName name="oth_end_bud" localSheetId="4">#REF!</definedName>
    <definedName name="oth_end_bud">#REF!</definedName>
    <definedName name="oth12ACT" localSheetId="0">#REF!</definedName>
    <definedName name="oth12ACT" localSheetId="3">#REF!</definedName>
    <definedName name="oth12ACT" localSheetId="5">#REF!</definedName>
    <definedName name="oth12ACT" localSheetId="4">#REF!</definedName>
    <definedName name="oth12ACT">#REF!</definedName>
    <definedName name="othCYACT" localSheetId="0">#REF!</definedName>
    <definedName name="othCYACT" localSheetId="3">#REF!</definedName>
    <definedName name="othCYACT" localSheetId="5">#REF!</definedName>
    <definedName name="othCYACT" localSheetId="4">#REF!</definedName>
    <definedName name="othCYACT">#REF!</definedName>
    <definedName name="othCYBUD" localSheetId="0">#REF!</definedName>
    <definedName name="othCYBUD" localSheetId="3">#REF!</definedName>
    <definedName name="othCYBUD" localSheetId="5">#REF!</definedName>
    <definedName name="othCYBUD" localSheetId="4">#REF!</definedName>
    <definedName name="othCYBUD">#REF!</definedName>
    <definedName name="othCYF" localSheetId="0">#REF!</definedName>
    <definedName name="othCYF" localSheetId="3">#REF!</definedName>
    <definedName name="othCYF" localSheetId="5">#REF!</definedName>
    <definedName name="othCYF" localSheetId="4">#REF!</definedName>
    <definedName name="othCYF">#REF!</definedName>
    <definedName name="OTHEND" localSheetId="0">#REF!</definedName>
    <definedName name="OTHEND" localSheetId="3">#REF!</definedName>
    <definedName name="OTHEND" localSheetId="5">#REF!</definedName>
    <definedName name="OTHEND" localSheetId="4">#REF!</definedName>
    <definedName name="OTHEND">#REF!</definedName>
    <definedName name="other_costs" localSheetId="0">#REF!</definedName>
    <definedName name="other_costs" localSheetId="3">#REF!</definedName>
    <definedName name="other_costs" localSheetId="5">#REF!</definedName>
    <definedName name="other_costs" localSheetId="4">#REF!</definedName>
    <definedName name="other_costs">#REF!</definedName>
    <definedName name="OTHERBUD" localSheetId="0">#REF!</definedName>
    <definedName name="OTHERBUD" localSheetId="3">#REF!</definedName>
    <definedName name="OTHERBUD" localSheetId="5">#REF!</definedName>
    <definedName name="OTHERBUD" localSheetId="4">#REF!</definedName>
    <definedName name="OTHERBUD">#REF!</definedName>
    <definedName name="OtherRateCharges" localSheetId="0">#REF!</definedName>
    <definedName name="OtherRateCharges" localSheetId="3">#REF!</definedName>
    <definedName name="OtherRateCharges" localSheetId="5">#REF!</definedName>
    <definedName name="OtherRateCharges" localSheetId="4">#REF!</definedName>
    <definedName name="OtherRateCharges">#REF!</definedName>
    <definedName name="othNYbud" localSheetId="0">#REF!</definedName>
    <definedName name="othNYbud" localSheetId="3">#REF!</definedName>
    <definedName name="othNYbud" localSheetId="5">#REF!</definedName>
    <definedName name="othNYbud" localSheetId="4">#REF!</definedName>
    <definedName name="othNYbud">#REF!</definedName>
    <definedName name="othPYACT" localSheetId="0">#REF!</definedName>
    <definedName name="othPYACT" localSheetId="3">#REF!</definedName>
    <definedName name="othPYACT" localSheetId="5">#REF!</definedName>
    <definedName name="othPYACT" localSheetId="4">#REF!</definedName>
    <definedName name="othPYACT">#REF!</definedName>
    <definedName name="OTHSTART" localSheetId="0">#REF!</definedName>
    <definedName name="OTHSTART" localSheetId="3">#REF!</definedName>
    <definedName name="OTHSTART" localSheetId="5">#REF!</definedName>
    <definedName name="OTHSTART" localSheetId="4">#REF!</definedName>
    <definedName name="OTHSTART">#REF!</definedName>
    <definedName name="page3" localSheetId="0">[30]RPCAP97!#REF!</definedName>
    <definedName name="page3" localSheetId="3">[30]RPCAP97!#REF!</definedName>
    <definedName name="page3" localSheetId="5">[30]RPCAP97!#REF!</definedName>
    <definedName name="page3" localSheetId="4">[45]RPCAP97!#REF!</definedName>
    <definedName name="page3">[30]RPCAP97!#REF!</definedName>
    <definedName name="page7a" localSheetId="0">[30]RPCAP97!#REF!</definedName>
    <definedName name="page7a" localSheetId="3">[30]RPCAP97!#REF!</definedName>
    <definedName name="page7a" localSheetId="5">[30]RPCAP97!#REF!</definedName>
    <definedName name="page7a" localSheetId="4">[45]RPCAP97!#REF!</definedName>
    <definedName name="page7a">[30]RPCAP97!#REF!</definedName>
    <definedName name="PageAll" localSheetId="5">[30]RPCAP97!$A$1:$F$59,[30]RPCAP97!$A$60:$F$111,[30]RPCAP97!$A$112:$F$164,[30]RPCAP97!$A$165:$F$223,[30]RPCAP97!$A$283:$F$341,[30]RPCAP97!$A$345:$F$403,[30]RPCAP97!$A$224:$F$282,[30]RPCAP97!$A$404:$F$456,[30]RPCAP97!$A$459:$F$511</definedName>
    <definedName name="PageAll">[30]RPCAP97!$A$1:$F$59,[30]RPCAP97!$A$60:$F$111,[30]RPCAP97!$A$112:$F$164,[30]RPCAP97!$A$165:$F$223,[30]RPCAP97!$A$283:$F$341,[30]RPCAP97!$A$345:$F$403,[30]RPCAP97!$A$224:$F$282,[30]RPCAP97!$A$404:$F$456,[30]RPCAP97!$A$459:$F$511</definedName>
    <definedName name="PagePart" localSheetId="5">[30]RPCAP97!$A$1:$F$59,[30]RPCAP97!$A$60:$F$111,[30]RPCAP97!$A$112:$F$164,[30]RPCAP97!$A$165:$F$223</definedName>
    <definedName name="PagePart">[30]RPCAP97!$A$1:$F$59,[30]RPCAP97!$A$60:$F$111,[30]RPCAP97!$A$112:$F$164,[30]RPCAP97!$A$165:$F$223</definedName>
    <definedName name="Pages2000a" localSheetId="5">[8]List99!$A$1:$F$58,[8]List99!$A$62:$F$120,[8]List99!$A$123:$F$186,[8]List99!$A$189:$F$247,[8]List99!$A$250:$F$308,[8]List99!$A$311:$F$370</definedName>
    <definedName name="Pages2000a">[8]List99!$A$1:$F$58,[8]List99!$A$62:$F$120,[8]List99!$A$123:$F$186,[8]List99!$A$189:$F$247,[8]List99!$A$250:$F$308,[8]List99!$A$311:$F$370</definedName>
    <definedName name="Pages2000b" localSheetId="5">[8]List99!$A$373:$F$427,[8]List99!$A$430:$F$488,[8]List99!$A$491:$F$549,[8]List99!$A$551:$F$608,[8]List99!$A$610:$F$667,[8]List99!$A$669:$F$720,[8]List99!$A$724:$F$779</definedName>
    <definedName name="Pages2000b">[8]List99!$A$373:$F$427,[8]List99!$A$430:$F$488,[8]List99!$A$491:$F$549,[8]List99!$A$551:$F$608,[8]List99!$A$610:$F$667,[8]List99!$A$669:$F$720,[8]List99!$A$724:$F$779</definedName>
    <definedName name="PagesAll" localSheetId="5">[8]List99!$A$1:$F$58,[8]List99!$A$62:$F$120,[8]List99!$A$123:$F$186,[8]List99!$A$189:$F$247,[8]List99!$A$250:$F$308,[8]List99!$A$311:$F$370,[8]List99!$A$430:$F$488,[8]List99!$A$491:$F$549,[8]List99!$A$550:$F$608,[8]List99!$A$609:$F$667,[8]List99!$A$668:$F$720,[8]List99!$A$723:$F$779</definedName>
    <definedName name="PagesAll">[8]List99!$A$1:$F$58,[8]List99!$A$62:$F$120,[8]List99!$A$123:$F$186,[8]List99!$A$189:$F$247,[8]List99!$A$250:$F$308,[8]List99!$A$311:$F$370,[8]List99!$A$430:$F$488,[8]List99!$A$491:$F$549,[8]List99!$A$550:$F$608,[8]List99!$A$609:$F$667,[8]List99!$A$668:$F$720,[8]List99!$A$723:$F$779</definedName>
    <definedName name="PCI" localSheetId="2">'Threshold Test_BRZ'!$E$16</definedName>
    <definedName name="PCI" localSheetId="1">'Threshold Test_ERZ'!$E$16</definedName>
    <definedName name="PCI" localSheetId="3">'Threshold Test_GRZ J2.1'!$E$16</definedName>
    <definedName name="PCI" localSheetId="5">'Threshold Test_HRZ J3.2'!$E$16</definedName>
    <definedName name="PCI" localSheetId="4">'Threshold Test_PRZ J3.2'!$E$16</definedName>
    <definedName name="PCI">'[26]9. Threshold Test'!$E$16</definedName>
    <definedName name="pemployee">'[24]Labour Types'!$B$7:$H$106</definedName>
    <definedName name="PERIOD_CUTOFF">[22]INDEX!$AD$2</definedName>
    <definedName name="PorW">'[36]B. Setup'!$C$131:$C$132</definedName>
    <definedName name="PriceCapParams" localSheetId="0">#REF!</definedName>
    <definedName name="PriceCapParams" localSheetId="3">#REF!</definedName>
    <definedName name="PriceCapParams" localSheetId="5">#REF!</definedName>
    <definedName name="PriceCapParams" localSheetId="4">#REF!</definedName>
    <definedName name="PriceCapParams">#REF!</definedName>
    <definedName name="primary" localSheetId="0">[8]List99!$A$288:$F$346,[8]List99!#REF!,[8]List99!$A$350:$F$466</definedName>
    <definedName name="primary" localSheetId="3">[8]List99!$A$288:$F$346,[8]List99!#REF!,[8]List99!$A$350:$F$466</definedName>
    <definedName name="primary" localSheetId="5">[8]List99!$A$288:$F$346,[8]List99!#REF!,[8]List99!$A$350:$F$466</definedName>
    <definedName name="primary" localSheetId="4">[11]List99!$A$288:$F$346,[11]List99!#REF!,[11]List99!$A$350:$F$466</definedName>
    <definedName name="primary">[8]List99!$A$288:$F$346,[8]List99!#REF!,[8]List99!$A$350:$F$466</definedName>
    <definedName name="Print" localSheetId="5">'[46]Nov DEGDAYS'!$A$1:$N$36</definedName>
    <definedName name="Print">'[46]Nov DEGDAYS'!$A$1:$N$36</definedName>
    <definedName name="_xlnm.Print_Area" localSheetId="2">'Threshold Test_BRZ'!$A$1:$F$75</definedName>
    <definedName name="_xlnm.Print_Area" localSheetId="1">'Threshold Test_ERZ'!$A$1:$F$79</definedName>
    <definedName name="_xlnm.Print_Area" localSheetId="3">'Threshold Test_GRZ J2.1'!$A$1:$F$72</definedName>
    <definedName name="_xlnm.Print_Area" localSheetId="5">'Threshold Test_HRZ J3.2'!$A$1:$F$65</definedName>
    <definedName name="_xlnm.Print_Area" localSheetId="4">'Threshold Test_PRZ J3.2'!$A$1:$F$71</definedName>
    <definedName name="_xlnm.Print_Area">#REF!</definedName>
    <definedName name="print_end" localSheetId="0">#REF!</definedName>
    <definedName name="print_end" localSheetId="3">#REF!</definedName>
    <definedName name="print_end" localSheetId="5">#REF!</definedName>
    <definedName name="print_end" localSheetId="4">#REF!</definedName>
    <definedName name="print_end">#REF!</definedName>
    <definedName name="Program_management_salary" localSheetId="5">[13]Inputs!$B$8</definedName>
    <definedName name="Program_management_salary">[13]Inputs!$B$8</definedName>
    <definedName name="Project_management_salary" localSheetId="5">[13]Inputs!$B$7</definedName>
    <definedName name="Project_management_salary">[13]Inputs!$B$7</definedName>
    <definedName name="projectemployee">'[20]Labour Types'!$U$7:$V$106</definedName>
    <definedName name="projectname">'[25]Labour Types'!$U$7:$U$137</definedName>
    <definedName name="q" localSheetId="0">#REF!</definedName>
    <definedName name="q" localSheetId="3">#REF!</definedName>
    <definedName name="q" localSheetId="5">#REF!</definedName>
    <definedName name="q">#REF!</definedName>
    <definedName name="Qend" localSheetId="5">'[47]RSVA &amp; Other'!$A$3</definedName>
    <definedName name="Qend">'[47]RSVA &amp; Other'!$A$3</definedName>
    <definedName name="QUARTER">[22]INDEX!$AD$10</definedName>
    <definedName name="Rate_Class" localSheetId="5">[41]lists!$A$1:$A$104</definedName>
    <definedName name="Rate_Class">[41]lists!$A$1:$A$104</definedName>
    <definedName name="Rate_Riders" localSheetId="0">#REF!</definedName>
    <definedName name="Rate_Riders" localSheetId="3">#REF!</definedName>
    <definedName name="Rate_Riders" localSheetId="5">#REF!</definedName>
    <definedName name="Rate_Riders" localSheetId="4">#REF!</definedName>
    <definedName name="Rate_Riders">#REF!</definedName>
    <definedName name="Rate_Year">2019</definedName>
    <definedName name="Ratebase">'[27]Distribution Revenue by Source'!$C$25</definedName>
    <definedName name="RB" localSheetId="2">'Threshold Test_BRZ'!$E$49</definedName>
    <definedName name="RB" localSheetId="1">'Threshold Test_ERZ'!$E$49</definedName>
    <definedName name="RB" localSheetId="3">'Threshold Test_GRZ J2.1'!$E$49</definedName>
    <definedName name="RB" localSheetId="5">'Threshold Test_HRZ J3.2'!$E$49</definedName>
    <definedName name="RB" localSheetId="4">'Threshold Test_PRZ J3.2'!$E$49</definedName>
    <definedName name="RB">'[26]9. Threshold Test'!$E$49</definedName>
    <definedName name="rearrange95" localSheetId="5">[17]SUM95!$A$75:$I$109,[17]SUM95!$A$110:$I$141,[17]SUM95!$A$142:$I$177</definedName>
    <definedName name="rearrange95">[17]SUM95!$A$75:$I$109,[17]SUM95!$A$110:$I$141,[17]SUM95!$A$142:$I$177</definedName>
    <definedName name="REASON_CODES">[22]INDEX!$BA$3:$BA$32</definedName>
    <definedName name="RPP_Data" localSheetId="0">#REF!</definedName>
    <definedName name="RPP_Data" localSheetId="3">#REF!</definedName>
    <definedName name="RPP_Data" localSheetId="5">#REF!</definedName>
    <definedName name="RPP_Data" localSheetId="4">#REF!</definedName>
    <definedName name="RPP_Data">#REF!</definedName>
    <definedName name="SALBENF" localSheetId="0">#REF!</definedName>
    <definedName name="SALBENF" localSheetId="3">#REF!</definedName>
    <definedName name="SALBENF" localSheetId="5">#REF!</definedName>
    <definedName name="SALBENF" localSheetId="4">#REF!</definedName>
    <definedName name="SALBENF">#REF!</definedName>
    <definedName name="salreg" localSheetId="0">#REF!</definedName>
    <definedName name="salreg" localSheetId="3">#REF!</definedName>
    <definedName name="salreg" localSheetId="5">#REF!</definedName>
    <definedName name="salreg" localSheetId="4">#REF!</definedName>
    <definedName name="salreg">#REF!</definedName>
    <definedName name="SALREGF" localSheetId="0">#REF!</definedName>
    <definedName name="SALREGF" localSheetId="3">#REF!</definedName>
    <definedName name="SALREGF" localSheetId="5">#REF!</definedName>
    <definedName name="SALREGF" localSheetId="4">#REF!</definedName>
    <definedName name="SALREGF">#REF!</definedName>
    <definedName name="sdfasd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olar_installed_cost" localSheetId="5">[13]Inputs!$B$15</definedName>
    <definedName name="Solar_installed_cost">[13]Inputs!$B$15</definedName>
    <definedName name="Solar_maintenance" localSheetId="5">[13]Inputs!$B$22</definedName>
    <definedName name="Solar_maintenance">[13]Inputs!$B$22</definedName>
    <definedName name="Sort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tart21" localSheetId="5">#REF!</definedName>
    <definedName name="Start21" localSheetId="4">'Threshold Test_PRZ J3.2'!$H$1</definedName>
    <definedName name="Start21">'Threshold Test_ERZ'!$H$1</definedName>
    <definedName name="Start22" localSheetId="0">#REF!</definedName>
    <definedName name="Start22" localSheetId="3">#REF!</definedName>
    <definedName name="Start22" localSheetId="5">#REF!</definedName>
    <definedName name="Start22">#REF!</definedName>
    <definedName name="Start23" localSheetId="5">#REF!</definedName>
    <definedName name="Start23">'Threshold Test_BRZ'!$H$1</definedName>
    <definedName name="Start24" localSheetId="5">'Threshold Test_HRZ J3.2'!$H$1</definedName>
    <definedName name="Start24">#REF!</definedName>
    <definedName name="Start25" localSheetId="3">'Threshold Test_GRZ J2.1'!$H$1</definedName>
    <definedName name="Start25" localSheetId="5">#REF!</definedName>
    <definedName name="Start25">#REF!</definedName>
    <definedName name="Start26" localSheetId="3">'Threshold Test_GRZ J2.1'!$H$1</definedName>
    <definedName name="Start26" localSheetId="5">#REF!</definedName>
    <definedName name="Start26">#REF!</definedName>
    <definedName name="Start27" localSheetId="3">'Threshold Test_GRZ J2.1'!$H$1</definedName>
    <definedName name="Start27" localSheetId="5">#REF!</definedName>
    <definedName name="Start27">#REF!</definedName>
    <definedName name="subtrans" localSheetId="0">[8]List99!$A$1:$F$59,[8]List99!$A$60:$F$111,[8]List99!#REF!,[8]List99!$A$112:$F$164,[8]List99!$A$165:$F$228</definedName>
    <definedName name="subtrans" localSheetId="3">[8]List99!$A$1:$F$59,[8]List99!$A$60:$F$111,[8]List99!#REF!,[8]List99!$A$112:$F$164,[8]List99!$A$165:$F$228</definedName>
    <definedName name="subtrans" localSheetId="5">[8]List99!$A$1:$F$59,[8]List99!$A$60:$F$111,[8]List99!#REF!,[8]List99!$A$112:$F$164,[8]List99!$A$165:$F$228</definedName>
    <definedName name="subtrans" localSheetId="4">[11]List99!$A$1:$F$59,[11]List99!$A$60:$F$111,[11]List99!#REF!,[11]List99!$A$112:$F$164,[11]List99!$A$165:$F$228</definedName>
    <definedName name="subtrans">[8]List99!$A$1:$F$59,[8]List99!$A$60:$F$111,[8]List99!#REF!,[8]List99!$A$112:$F$164,[8]List99!$A$165:$F$228</definedName>
    <definedName name="Surtax" localSheetId="0">#REF!</definedName>
    <definedName name="Surtax" localSheetId="3">#REF!</definedName>
    <definedName name="Surtax" localSheetId="5">#REF!</definedName>
    <definedName name="Surtax" localSheetId="4">#REF!</definedName>
    <definedName name="Surtax">#REF!</definedName>
    <definedName name="switch_mergeES">'[31]B.Financial Inputs'!$F$8</definedName>
    <definedName name="switch_mergeHOB">'[31]B.Financial Inputs'!$G$8</definedName>
    <definedName name="switch_mergeHZ">'[31]B.Financial Inputs'!$H$8</definedName>
    <definedName name="switch_mergePS">'[31]B.Financial Inputs'!$E$8</definedName>
    <definedName name="SysPageAll" localSheetId="5">'[40]MSCalc (2)'!$H$14:$AF$42,'[40]MSCalc (2)'!$H$43:$AF$85,'[40]MSCalc (2)'!$H$86:$AF$129,'[40]MSCalc (2)'!$H$130:$AF$201,'[40]MSCalc (2)'!$H$202:$AF$256,'[40]MSCalc (2)'!$H$257:$AF$279</definedName>
    <definedName name="SysPageAll">'[40]MSCalc (2)'!$H$14:$AF$42,'[40]MSCalc (2)'!$H$43:$AF$85,'[40]MSCalc (2)'!$H$86:$AF$129,'[40]MSCalc (2)'!$H$130:$AF$201,'[40]MSCalc (2)'!$H$202:$AF$256,'[40]MSCalc (2)'!$H$257:$AF$279</definedName>
    <definedName name="SYSTEM" localSheetId="5">[48]OPTTABLE!$A$2:$E$15,[48]OPTTABLE!$Q$2:$T$15,[48]OPTTABLE!$AA$2:$AE$15,[48]OPTTABLE!$AG$2:$AK$15,[48]OPTTABLE!$AW$2:$AZ$15,[48]OPTTABLE!$BB$2:$BF$15,[48]OPTTABLE!$U$2:$Y$15,[48]OPTTABLE!$BH$2:$BH$15</definedName>
    <definedName name="SYSTEM">[48]OPTTABLE!$A$2:$E$15,[48]OPTTABLE!$Q$2:$T$15,[48]OPTTABLE!$AA$2:$AE$15,[48]OPTTABLE!$AG$2:$AK$15,[48]OPTTABLE!$AW$2:$AZ$15,[48]OPTTABLE!$BB$2:$BF$15,[48]OPTTABLE!$U$2:$Y$15,[48]OPTTABLE!$BH$2:$BH$15</definedName>
    <definedName name="TableLarge" localSheetId="5">[17]SUM96!$A$203:$K$252,[17]SUM96!$A$253:$K$297,[17]SUM96!$A$300:$K$370,[17]SUM96!$A$371:$K$392</definedName>
    <definedName name="TableLarge">[17]SUM96!$A$203:$K$252,[17]SUM96!$A$253:$K$297,[17]SUM96!$A$300:$K$370,[17]SUM96!$A$371:$K$392</definedName>
    <definedName name="TableName">"Dummy"</definedName>
    <definedName name="TableReportAll" localSheetId="5">[17]SUM96!$A$203:$K$299,[17]SUM96!$A$300:$K$342,[17]SUM96!$A$343:$K$390</definedName>
    <definedName name="TableReportAll">[17]SUM96!$A$203:$K$299,[17]SUM96!$A$300:$K$342,[17]SUM96!$A$343:$K$390</definedName>
    <definedName name="TaxYear">[49]Main!$C$8</definedName>
    <definedName name="TEMPA" localSheetId="0">#REF!</definedName>
    <definedName name="TEMPA" localSheetId="3">#REF!</definedName>
    <definedName name="TEMPA" localSheetId="5">#REF!</definedName>
    <definedName name="TEMPA" localSheetId="4">#REF!</definedName>
    <definedName name="TEMPA">#REF!</definedName>
    <definedName name="terr_name">'[50]1-1 GENERAL (Input)'!$C$56:$D$59</definedName>
    <definedName name="test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localSheetId="5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M1REBUILDOPTION">1</definedName>
    <definedName name="TorF">'[36]B. Setup'!$B$131:$B$132</definedName>
    <definedName name="total" localSheetId="5">[48]OPTTABLE!$A$2:$E$15,[48]OPTTABLE!$Q$2:$T$15,[48]OPTTABLE!$AA$2:$AE$15,[48]OPTTABLE!$AG$2:$AK$15,[48]OPTTABLE!$AW$2:$AZ$15,[48]OPTTABLE!$BB$2:$BF$15,[48]OPTTABLE!$BH$2:$BH$15,[48]OPTTABLE!$U$2:$Y$15</definedName>
    <definedName name="total">[48]OPTTABLE!$A$2:$E$15,[48]OPTTABLE!$Q$2:$T$15,[48]OPTTABLE!$AA$2:$AE$15,[48]OPTTABLE!$AG$2:$AK$15,[48]OPTTABLE!$AW$2:$AZ$15,[48]OPTTABLE!$BB$2:$BF$15,[48]OPTTABLE!$BH$2:$BH$15,[48]OPTTABLE!$U$2:$Y$15</definedName>
    <definedName name="total_dept" localSheetId="0">#REF!</definedName>
    <definedName name="total_dept" localSheetId="3">#REF!</definedName>
    <definedName name="total_dept" localSheetId="5">#REF!</definedName>
    <definedName name="total_dept" localSheetId="4">#REF!</definedName>
    <definedName name="total_dept">#REF!</definedName>
    <definedName name="total_manpower" localSheetId="0">#REF!</definedName>
    <definedName name="total_manpower" localSheetId="3">#REF!</definedName>
    <definedName name="total_manpower" localSheetId="5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3">#REF!</definedName>
    <definedName name="total_material" localSheetId="5">#REF!</definedName>
    <definedName name="total_material" localSheetId="4">#REF!</definedName>
    <definedName name="total_material">#REF!</definedName>
    <definedName name="total_other" localSheetId="0">#REF!</definedName>
    <definedName name="total_other" localSheetId="3">#REF!</definedName>
    <definedName name="total_other" localSheetId="5">#REF!</definedName>
    <definedName name="total_other" localSheetId="4">#REF!</definedName>
    <definedName name="total_other">#REF!</definedName>
    <definedName name="total_transportation" localSheetId="0">#REF!</definedName>
    <definedName name="total_transportation" localSheetId="3">#REF!</definedName>
    <definedName name="total_transportation" localSheetId="5">#REF!</definedName>
    <definedName name="total_transportation" localSheetId="4">#REF!</definedName>
    <definedName name="total_transportation">#REF!</definedName>
    <definedName name="TRANBUD" localSheetId="0">#REF!</definedName>
    <definedName name="TRANBUD" localSheetId="3">#REF!</definedName>
    <definedName name="TRANBUD" localSheetId="5">#REF!</definedName>
    <definedName name="TRANBUD" localSheetId="4">#REF!</definedName>
    <definedName name="TRANBUD">#REF!</definedName>
    <definedName name="TRANEND" localSheetId="0">#REF!</definedName>
    <definedName name="TRANEND" localSheetId="3">#REF!</definedName>
    <definedName name="TRANEND" localSheetId="5">#REF!</definedName>
    <definedName name="TRANEND" localSheetId="4">#REF!</definedName>
    <definedName name="TRANEND">#REF!</definedName>
    <definedName name="transportation_costs" localSheetId="0">#REF!</definedName>
    <definedName name="transportation_costs" localSheetId="3">#REF!</definedName>
    <definedName name="transportation_costs" localSheetId="5">#REF!</definedName>
    <definedName name="transportation_costs" localSheetId="4">#REF!</definedName>
    <definedName name="transportation_costs">#REF!</definedName>
    <definedName name="TRANSTART" localSheetId="0">#REF!</definedName>
    <definedName name="TRANSTART" localSheetId="3">#REF!</definedName>
    <definedName name="TRANSTART" localSheetId="5">#REF!</definedName>
    <definedName name="TRANSTART" localSheetId="4">#REF!</definedName>
    <definedName name="TRANSTART">#REF!</definedName>
    <definedName name="trn_beg_bud" localSheetId="0">#REF!</definedName>
    <definedName name="trn_beg_bud" localSheetId="3">#REF!</definedName>
    <definedName name="trn_beg_bud" localSheetId="5">#REF!</definedName>
    <definedName name="trn_beg_bud" localSheetId="4">#REF!</definedName>
    <definedName name="trn_beg_bud">#REF!</definedName>
    <definedName name="trn_end_bud" localSheetId="0">#REF!</definedName>
    <definedName name="trn_end_bud" localSheetId="3">#REF!</definedName>
    <definedName name="trn_end_bud" localSheetId="5">#REF!</definedName>
    <definedName name="trn_end_bud" localSheetId="4">#REF!</definedName>
    <definedName name="trn_end_bud">#REF!</definedName>
    <definedName name="trn12ACT" localSheetId="0">#REF!</definedName>
    <definedName name="trn12ACT" localSheetId="3">#REF!</definedName>
    <definedName name="trn12ACT" localSheetId="5">#REF!</definedName>
    <definedName name="trn12ACT" localSheetId="4">#REF!</definedName>
    <definedName name="trn12ACT">#REF!</definedName>
    <definedName name="trnCYACT" localSheetId="0">#REF!</definedName>
    <definedName name="trnCYACT" localSheetId="3">#REF!</definedName>
    <definedName name="trnCYACT" localSheetId="5">#REF!</definedName>
    <definedName name="trnCYACT" localSheetId="4">#REF!</definedName>
    <definedName name="trnCYACT">#REF!</definedName>
    <definedName name="trnCYBUD" localSheetId="0">#REF!</definedName>
    <definedName name="trnCYBUD" localSheetId="3">#REF!</definedName>
    <definedName name="trnCYBUD" localSheetId="5">#REF!</definedName>
    <definedName name="trnCYBUD" localSheetId="4">#REF!</definedName>
    <definedName name="trnCYBUD">#REF!</definedName>
    <definedName name="trnCYF" localSheetId="0">#REF!</definedName>
    <definedName name="trnCYF" localSheetId="3">#REF!</definedName>
    <definedName name="trnCYF" localSheetId="5">#REF!</definedName>
    <definedName name="trnCYF" localSheetId="4">#REF!</definedName>
    <definedName name="trnCYF">#REF!</definedName>
    <definedName name="trnNYbud" localSheetId="0">#REF!</definedName>
    <definedName name="trnNYbud" localSheetId="3">#REF!</definedName>
    <definedName name="trnNYbud" localSheetId="5">#REF!</definedName>
    <definedName name="trnNYbud" localSheetId="4">#REF!</definedName>
    <definedName name="trnNYbud">#REF!</definedName>
    <definedName name="trnPYACT" localSheetId="0">#REF!</definedName>
    <definedName name="trnPYACT" localSheetId="3">#REF!</definedName>
    <definedName name="trnPYACT" localSheetId="5">#REF!</definedName>
    <definedName name="trnPYACT" localSheetId="4">#REF!</definedName>
    <definedName name="trnPYACT">#REF!</definedName>
    <definedName name="TWENTY_FIVE_YEAR_CLUB">[23]MANPOWER!$H$40:$J$40</definedName>
    <definedName name="UnionStaff">[24]Setup!$B$17:$G$114</definedName>
    <definedName name="UnionTitles">[24]Setup!$B$17:$B$114</definedName>
    <definedName name="Units_commissioned_2019" localSheetId="5">[13]Inputs!$B$41</definedName>
    <definedName name="Units_commissioned_2019">[13]Inputs!$B$41</definedName>
    <definedName name="Units_commissioned_2020" localSheetId="5">[13]Inputs!$C$41</definedName>
    <definedName name="Units_commissioned_2020">[13]Inputs!$C$41</definedName>
    <definedName name="Units_commissioned_2021" localSheetId="5">[13]Inputs!$D$41</definedName>
    <definedName name="Units_commissioned_2021">[13]Inputs!$D$41</definedName>
    <definedName name="Units_commissioned_2022" localSheetId="5">[13]Inputs!$E$41</definedName>
    <definedName name="Units_commissioned_2022">[13]Inputs!$E$41</definedName>
    <definedName name="Units1" localSheetId="5">[41]lists!$O$2:$O$4</definedName>
    <definedName name="Units1">[41]lists!$O$2:$O$4</definedName>
    <definedName name="USD_CAD_exchange" localSheetId="5">[13]Inputs!$B$2</definedName>
    <definedName name="USD_CAD_exchange">[13]Inputs!$B$2</definedName>
    <definedName name="UsefulLife">'[19]Depreciation Summary'!$A$10:$C$40</definedName>
    <definedName name="USOA">'[51]B. Setup'!$A$1649:$B$2120</definedName>
    <definedName name="Utility">[34]Financials!$A$1</definedName>
    <definedName name="UtilityInfo" localSheetId="0">#REF!</definedName>
    <definedName name="UtilityInfo" localSheetId="3">#REF!</definedName>
    <definedName name="UtilityInfo" localSheetId="5">#REF!</definedName>
    <definedName name="UtilityInfo" localSheetId="4">#REF!</definedName>
    <definedName name="UtilityInfo">#REF!</definedName>
    <definedName name="utitliy1">[52]Financials!$A$1</definedName>
    <definedName name="VarSum">'[14]monthly details by account'!$E$99:$AB$105</definedName>
    <definedName name="vehicle">[25]Setup!$A$115:$A$134</definedName>
    <definedName name="vehiclelookup">[20]Setup!$A$325:$E$344</definedName>
    <definedName name="w" localSheetId="5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AGBENF" localSheetId="0">#REF!</definedName>
    <definedName name="WAGBENF" localSheetId="3">#REF!</definedName>
    <definedName name="WAGBENF" localSheetId="5">#REF!</definedName>
    <definedName name="WAGBENF" localSheetId="4">#REF!</definedName>
    <definedName name="WAGBENF">#REF!</definedName>
    <definedName name="wagdob" localSheetId="0">#REF!</definedName>
    <definedName name="wagdob" localSheetId="3">#REF!</definedName>
    <definedName name="wagdob" localSheetId="5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5">#REF!</definedName>
    <definedName name="wagdobf" localSheetId="4">#REF!</definedName>
    <definedName name="wagdobf">#REF!</definedName>
    <definedName name="wagreg" localSheetId="0">#REF!</definedName>
    <definedName name="wagreg" localSheetId="3">#REF!</definedName>
    <definedName name="wagreg" localSheetId="5">#REF!</definedName>
    <definedName name="wagreg" localSheetId="4">#REF!</definedName>
    <definedName name="wagreg">#REF!</definedName>
    <definedName name="wagregf" localSheetId="0">#REF!</definedName>
    <definedName name="wagregf" localSheetId="3">#REF!</definedName>
    <definedName name="wagregf" localSheetId="5">#REF!</definedName>
    <definedName name="wagregf" localSheetId="4">#REF!</definedName>
    <definedName name="wagregf">#REF!</definedName>
    <definedName name="wemployee">'[24]Labour Types'!$A$7:$H$106</definedName>
    <definedName name="wn.revenue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'[20]Labour Types'!$S$7:$T$106</definedName>
    <definedName name="workname">'[25]Labour Types'!$S$7:$S$137</definedName>
    <definedName name="wrn.5._.Year._.Plan." localSheetId="5" hidden="1">{#N/A,#N/A,FALSE,"Cover";#N/A,#N/A,FALSE,"Key Assumptions";#N/A,#N/A,FALSE,"Assum1";#N/A,#N/A,FALSE,"Revenue";#N/A,#N/A,FALSE,"Operating Income";#N/A,#N/A,FALSE,"Capital employed";#N/A,#N/A,FALSE,"Cap Emp WS"}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compare.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5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localSheetId="5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localSheetId="5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localSheetId="5" hidden="1">{"datatable",#N/A,FALSE,"Cust.Adds_Volumes"}</definedName>
    <definedName name="wrn.custadds_volumes." hidden="1">{"datatable",#N/A,FALSE,"Cust.Adds_Volumes"}</definedName>
    <definedName name="wrn.Exception._.Report." localSheetId="5" hidden="1">{#N/A,#N/A,FALSE,"Exception Report"}</definedName>
    <definedName name="wrn.Exception._.Report." hidden="1">{#N/A,#N/A,FALSE,"Exception Report"}</definedName>
    <definedName name="wrn.Five._.Year._.Plan." localSheetId="5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ncome." localSheetId="5" hidden="1">{"income",#N/A,FALSE,"income_statement"}</definedName>
    <definedName name="wrn.income." hidden="1">{"income",#N/A,FALSE,"income_statement"}</definedName>
    <definedName name="wrn.OMreport." localSheetId="5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localSheetId="5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5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5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localSheetId="5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5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5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5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localSheetId="5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localSheetId="5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xxxxxx" localSheetId="5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">[22]INDEX!$AD$4</definedName>
    <definedName name="YEAR_LIST">[22]INDEX!$AD$11:$AD$20</definedName>
    <definedName name="YTDvar">'[12]CAP - data - current month'!$O$10:$O$1008</definedName>
    <definedName name="Z_Factor_Analysis" localSheetId="0">#REF!</definedName>
    <definedName name="Z_Factor_Analysis" localSheetId="3">#REF!</definedName>
    <definedName name="Z_Factor_Analysis" localSheetId="5">#REF!</definedName>
    <definedName name="Z_Factor_Analysis" localSheetId="4">#REF!</definedName>
    <definedName name="Z_Factor_Analys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7" l="1"/>
  <c r="E24" i="7"/>
  <c r="E23" i="7"/>
  <c r="E22" i="7"/>
  <c r="E21" i="7"/>
  <c r="D25" i="7"/>
  <c r="D24" i="7"/>
  <c r="D23" i="7"/>
  <c r="D22" i="7"/>
  <c r="D21" i="7"/>
  <c r="C25" i="7"/>
  <c r="C24" i="7"/>
  <c r="C23" i="7"/>
  <c r="C22" i="7"/>
  <c r="C21" i="7"/>
  <c r="G34" i="7" l="1"/>
  <c r="F34" i="7"/>
  <c r="E34" i="7"/>
  <c r="D34" i="7"/>
  <c r="C34" i="7"/>
  <c r="D31" i="7"/>
  <c r="C31" i="7"/>
  <c r="C30" i="7"/>
  <c r="E18" i="7" l="1"/>
  <c r="E17" i="7"/>
  <c r="G13" i="7"/>
  <c r="E13" i="7"/>
  <c r="G12" i="7"/>
  <c r="E12" i="7"/>
  <c r="G17" i="7" l="1"/>
  <c r="G18" i="7"/>
  <c r="C65" i="10"/>
  <c r="C64" i="10"/>
  <c r="C63" i="10"/>
  <c r="C62" i="10"/>
  <c r="C61" i="10"/>
  <c r="E51" i="10"/>
  <c r="E49" i="10"/>
  <c r="E47" i="10"/>
  <c r="E41" i="10"/>
  <c r="E39" i="10"/>
  <c r="E31" i="10"/>
  <c r="E20" i="10"/>
  <c r="G10" i="7" s="1"/>
  <c r="E56" i="10" l="1"/>
  <c r="E63" i="10" s="1"/>
  <c r="G23" i="7" s="1"/>
  <c r="E55" i="10"/>
  <c r="E62" i="10" s="1"/>
  <c r="G22" i="7" s="1"/>
  <c r="E57" i="10"/>
  <c r="E64" i="10" s="1"/>
  <c r="G24" i="7" s="1"/>
  <c r="E54" i="10"/>
  <c r="E61" i="10" s="1"/>
  <c r="G21" i="7" s="1"/>
  <c r="E58" i="10"/>
  <c r="E65" i="10" s="1"/>
  <c r="G25" i="7" s="1"/>
  <c r="E10" i="7" l="1"/>
  <c r="C71" i="8"/>
  <c r="C70" i="8"/>
  <c r="C69" i="8"/>
  <c r="C68" i="8"/>
  <c r="C67" i="8"/>
  <c r="C66" i="8"/>
  <c r="C65" i="8"/>
  <c r="C64" i="8"/>
  <c r="E51" i="8"/>
  <c r="E47" i="8"/>
  <c r="E41" i="8"/>
  <c r="E49" i="8" s="1"/>
  <c r="E39" i="8"/>
  <c r="E31" i="8"/>
  <c r="E20" i="8"/>
  <c r="E61" i="8" l="1"/>
  <c r="E57" i="8"/>
  <c r="E60" i="8"/>
  <c r="E70" i="8" s="1"/>
  <c r="E56" i="8"/>
  <c r="E66" i="8" s="1"/>
  <c r="E59" i="8"/>
  <c r="E69" i="8" s="1"/>
  <c r="E55" i="8"/>
  <c r="E65" i="8" s="1"/>
  <c r="E58" i="8"/>
  <c r="E68" i="8" s="1"/>
  <c r="E54" i="8"/>
  <c r="E64" i="8" s="1"/>
  <c r="E71" i="8"/>
  <c r="E67" i="8"/>
  <c r="C32" i="7" l="1"/>
  <c r="C35" i="7" s="1"/>
  <c r="D30" i="7"/>
  <c r="F18" i="7"/>
  <c r="D18" i="7"/>
  <c r="C18" i="7"/>
  <c r="F17" i="7"/>
  <c r="D17" i="7"/>
  <c r="C17" i="7"/>
  <c r="F13" i="7"/>
  <c r="D13" i="7"/>
  <c r="C13" i="7"/>
  <c r="F12" i="7"/>
  <c r="D12" i="7"/>
  <c r="C12" i="7"/>
  <c r="E15" i="7"/>
  <c r="D10" i="7"/>
  <c r="D15" i="7" s="1"/>
  <c r="C10" i="7"/>
  <c r="H8" i="7"/>
  <c r="G7" i="7"/>
  <c r="F7" i="7"/>
  <c r="E7" i="7"/>
  <c r="D7" i="7"/>
  <c r="C7" i="7"/>
  <c r="G5" i="7"/>
  <c r="F5" i="7"/>
  <c r="E5" i="7"/>
  <c r="D5" i="7"/>
  <c r="C5" i="7"/>
  <c r="E30" i="7" l="1"/>
  <c r="D32" i="7"/>
  <c r="D35" i="7" s="1"/>
  <c r="C8" i="7"/>
  <c r="C14" i="7" s="1"/>
  <c r="G8" i="7"/>
  <c r="G14" i="7" s="1"/>
  <c r="E8" i="7"/>
  <c r="E14" i="7" s="1"/>
  <c r="D8" i="7"/>
  <c r="D14" i="7" s="1"/>
  <c r="F8" i="7"/>
  <c r="F14" i="7" s="1"/>
  <c r="G15" i="7"/>
  <c r="H18" i="7"/>
  <c r="C15" i="7"/>
  <c r="H17" i="7"/>
  <c r="F30" i="7" l="1"/>
  <c r="G30" i="7" s="1"/>
  <c r="G32" i="7" s="1"/>
  <c r="F32" i="7" l="1"/>
  <c r="G26" i="7"/>
  <c r="C26" i="7"/>
  <c r="E26" i="7"/>
  <c r="D26" i="7"/>
  <c r="F35" i="7" l="1"/>
  <c r="G35" i="7" l="1"/>
  <c r="E54" i="2"/>
  <c r="E49" i="2" l="1"/>
  <c r="C73" i="4" l="1"/>
  <c r="C72" i="4"/>
  <c r="C71" i="4"/>
  <c r="C70" i="4"/>
  <c r="C69" i="4"/>
  <c r="C68" i="4"/>
  <c r="C67" i="4"/>
  <c r="C66" i="4"/>
  <c r="C65" i="4"/>
  <c r="E51" i="4"/>
  <c r="E49" i="4"/>
  <c r="E59" i="4" s="1"/>
  <c r="E70" i="4" s="1"/>
  <c r="E47" i="4"/>
  <c r="E41" i="4"/>
  <c r="E39" i="4"/>
  <c r="E31" i="4"/>
  <c r="E20" i="4"/>
  <c r="E51" i="3"/>
  <c r="E47" i="3"/>
  <c r="E41" i="3"/>
  <c r="E49" i="3" s="1"/>
  <c r="E39" i="3"/>
  <c r="E31" i="3"/>
  <c r="E20" i="3"/>
  <c r="F10" i="7" s="1"/>
  <c r="F15" i="7" s="1"/>
  <c r="C78" i="2"/>
  <c r="C77" i="2"/>
  <c r="C76" i="2"/>
  <c r="C75" i="2"/>
  <c r="C74" i="2"/>
  <c r="C73" i="2"/>
  <c r="C72" i="2"/>
  <c r="C71" i="2"/>
  <c r="C70" i="2"/>
  <c r="C69" i="2"/>
  <c r="C68" i="2"/>
  <c r="E51" i="2"/>
  <c r="E47" i="2"/>
  <c r="E41" i="2"/>
  <c r="E39" i="2"/>
  <c r="E31" i="2"/>
  <c r="E20" i="2"/>
  <c r="E57" i="3" l="1"/>
  <c r="E67" i="3" s="1"/>
  <c r="F22" i="7" s="1"/>
  <c r="H22" i="7" s="1"/>
  <c r="E54" i="3"/>
  <c r="E64" i="3" s="1"/>
  <c r="E60" i="3"/>
  <c r="E70" i="3" s="1"/>
  <c r="F25" i="7" s="1"/>
  <c r="H25" i="7" s="1"/>
  <c r="E56" i="3"/>
  <c r="E66" i="3" s="1"/>
  <c r="F21" i="7" s="1"/>
  <c r="E58" i="3"/>
  <c r="E68" i="3" s="1"/>
  <c r="F23" i="7" s="1"/>
  <c r="H23" i="7" s="1"/>
  <c r="E59" i="3"/>
  <c r="E69" i="3" s="1"/>
  <c r="F24" i="7" s="1"/>
  <c r="H24" i="7" s="1"/>
  <c r="E55" i="3"/>
  <c r="E65" i="3" s="1"/>
  <c r="E62" i="2"/>
  <c r="E76" i="2" s="1"/>
  <c r="E58" i="2"/>
  <c r="E72" i="2" s="1"/>
  <c r="E68" i="2"/>
  <c r="E63" i="2"/>
  <c r="E77" i="2" s="1"/>
  <c r="E55" i="2"/>
  <c r="E69" i="2" s="1"/>
  <c r="E61" i="2"/>
  <c r="E75" i="2" s="1"/>
  <c r="E57" i="2"/>
  <c r="E71" i="2" s="1"/>
  <c r="E64" i="2"/>
  <c r="E78" i="2" s="1"/>
  <c r="E56" i="2"/>
  <c r="E70" i="2" s="1"/>
  <c r="E60" i="2"/>
  <c r="E74" i="2" s="1"/>
  <c r="E59" i="2"/>
  <c r="E73" i="2" s="1"/>
  <c r="E57" i="4"/>
  <c r="E68" i="4" s="1"/>
  <c r="E61" i="4"/>
  <c r="E72" i="4" s="1"/>
  <c r="E56" i="4"/>
  <c r="E67" i="4" s="1"/>
  <c r="E54" i="4"/>
  <c r="E65" i="4" s="1"/>
  <c r="E58" i="4"/>
  <c r="E69" i="4" s="1"/>
  <c r="E62" i="4"/>
  <c r="E73" i="4" s="1"/>
  <c r="E60" i="4"/>
  <c r="E71" i="4" s="1"/>
  <c r="E55" i="4"/>
  <c r="E66" i="4" s="1"/>
  <c r="H21" i="7" l="1"/>
  <c r="H26" i="7" s="1"/>
  <c r="E32" i="7" s="1"/>
  <c r="E35" i="7" s="1"/>
  <c r="F26" i="7"/>
</calcChain>
</file>

<file path=xl/sharedStrings.xml><?xml version="1.0" encoding="utf-8"?>
<sst xmlns="http://schemas.openxmlformats.org/spreadsheetml/2006/main" count="262" uniqueCount="82">
  <si>
    <t>Alectra 2020 EDR Application</t>
  </si>
  <si>
    <t>Threshold Calculation for M-factor</t>
  </si>
  <si>
    <t>Description</t>
  </si>
  <si>
    <t>ERZ</t>
  </si>
  <si>
    <t>BRZ</t>
  </si>
  <si>
    <t>GRZ</t>
  </si>
  <si>
    <t>PRZ</t>
  </si>
  <si>
    <t>HRZ</t>
  </si>
  <si>
    <t>ALECTRA</t>
  </si>
  <si>
    <t>Inflation</t>
  </si>
  <si>
    <t>Less: Productivity Factor</t>
  </si>
  <si>
    <t>Less: Stretch Factor</t>
  </si>
  <si>
    <t>Price Cap Index</t>
  </si>
  <si>
    <t>Growth Factor</t>
  </si>
  <si>
    <t>Rebasing Year</t>
  </si>
  <si>
    <t># Years since rebasing</t>
  </si>
  <si>
    <t>Dead Band</t>
  </si>
  <si>
    <t>Rate Base</t>
  </si>
  <si>
    <t>Depreciation</t>
  </si>
  <si>
    <t>Threshold Capital Expenditure 2020-2024</t>
  </si>
  <si>
    <t>Back to Index</t>
  </si>
  <si>
    <t>No Input Required.</t>
  </si>
  <si>
    <t>Final Threshold Calculation</t>
  </si>
  <si>
    <t>Cost of Service Rebasing Year</t>
  </si>
  <si>
    <t>Price Cap IR Year in which Application is made</t>
  </si>
  <si>
    <t>Growth Factor Calculation</t>
  </si>
  <si>
    <t>Revenues Based on 2018 Actual Distribution Demand</t>
  </si>
  <si>
    <t>Revenues Based on 2013 Board-Approved Distribution Demand</t>
  </si>
  <si>
    <t>Average Net Fixed Assets</t>
  </si>
  <si>
    <t>Gross Fixed Assets Opening</t>
  </si>
  <si>
    <t>Add: CWIP Opening</t>
  </si>
  <si>
    <t>Capital Additions</t>
  </si>
  <si>
    <t>Capital Disposals</t>
  </si>
  <si>
    <t>Capital Retirements</t>
  </si>
  <si>
    <t>Deduct: CWIP Closing</t>
  </si>
  <si>
    <t>Gross Fixed Assets - Closing</t>
  </si>
  <si>
    <t>Average Gross Fixed Assets</t>
  </si>
  <si>
    <t>Accumulated Depreciation - Opening</t>
  </si>
  <si>
    <t>Depreciation Expense</t>
  </si>
  <si>
    <t>Disposals</t>
  </si>
  <si>
    <t>Retirements</t>
  </si>
  <si>
    <t>Accumulated Depreciation - Closing</t>
  </si>
  <si>
    <t>Average Accumulated Depreciation</t>
  </si>
  <si>
    <t xml:space="preserve">Average Net Fixed Assets </t>
  </si>
  <si>
    <t>Working Capital Allowance</t>
  </si>
  <si>
    <t>Working Capital Allowance Base</t>
  </si>
  <si>
    <t>Working Capital Allowance Rate</t>
  </si>
  <si>
    <t>Threshold Value (varies by Price Cap IR Year subsequent to CoS rebasing)</t>
  </si>
  <si>
    <t xml:space="preserve">    Price Cap IR Year 2014</t>
  </si>
  <si>
    <t xml:space="preserve">    Price Cap IR Year 2015</t>
  </si>
  <si>
    <t xml:space="preserve">    Price Cap IR Year 2016</t>
  </si>
  <si>
    <t xml:space="preserve">    Price Cap IR Year 2017</t>
  </si>
  <si>
    <t xml:space="preserve">    Price Cap IR Year 2018</t>
  </si>
  <si>
    <t xml:space="preserve">    Price Cap IR Year 2019</t>
  </si>
  <si>
    <t xml:space="preserve">    Price Cap IR Year 2020</t>
  </si>
  <si>
    <t xml:space="preserve">    Price Cap IR Year 2021</t>
  </si>
  <si>
    <t xml:space="preserve">    Price Cap IR Year 2022</t>
  </si>
  <si>
    <t xml:space="preserve">    Price Cap IR Year 2023</t>
  </si>
  <si>
    <t xml:space="preserve">    Price Cap IR Year 2024</t>
  </si>
  <si>
    <t>Threshold CAPEX</t>
  </si>
  <si>
    <t>Revenues Based on 2017 Board-Approved Distribution Demand</t>
  </si>
  <si>
    <t>Revenues Based on 2015 Board-Approved Distribution Demand</t>
  </si>
  <si>
    <t>Revenues Based on 2019 Board-Approved Distribution Demand</t>
  </si>
  <si>
    <t>Revenues Based on 2016 Board-Approved Distribution Demand</t>
  </si>
  <si>
    <t>Eligible Incremental Capital</t>
  </si>
  <si>
    <t>2020 - 2024 DSP Capital Forecast</t>
  </si>
  <si>
    <t>Less: Materiality Threshold</t>
  </si>
  <si>
    <t>Maximum M-factor Eligible Capital</t>
  </si>
  <si>
    <t xml:space="preserve">Difference </t>
  </si>
  <si>
    <t>12-year IPI</t>
  </si>
  <si>
    <t>5-year IPI</t>
  </si>
  <si>
    <t>M-factor Proposed Capital</t>
  </si>
  <si>
    <t>Threshold Capital Expenditure 2020</t>
  </si>
  <si>
    <t>Threshold Capital Expenditure 2021</t>
  </si>
  <si>
    <t>Threshold Capital Expenditure 2022</t>
  </si>
  <si>
    <t>Threshold Capital Expenditure 2023</t>
  </si>
  <si>
    <t>Threshold Capital Expenditure 2024</t>
  </si>
  <si>
    <t>As Filed 
Infl. of 1.5%</t>
  </si>
  <si>
    <t xml:space="preserve">G-Staff-8
Infl. of 1.5% </t>
  </si>
  <si>
    <t>J2.1 and J3.2 
Infl. of 1.5%</t>
  </si>
  <si>
    <t>J2.1 and J3.2 
Infl. of 1.74%</t>
  </si>
  <si>
    <t>J2.1 and J3.2 
Infl. of 1.66%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</si>
</sst>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-* #,##0_-;\-* #,##0_-;_-* &quot;-&quot;??_-;_-@_-"/>
    <numFmt numFmtId="166" formatCode="&quot;$&quot;#,##0"/>
    <numFmt numFmtId="167" formatCode="&quot;$&quot;#,##0.0_);\(&quot;$&quot;#,##0.0\)"/>
    <numFmt numFmtId="168" formatCode="_-&quot;$&quot;* #,##0_-;\-&quot;$&quot;* #,##0_-;_-&quot;$&quot;* &quot;-&quot;??_-;_-@_-"/>
    <numFmt numFmtId="169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mediumGray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164" fontId="1" fillId="0" borderId="1" xfId="1" applyNumberFormat="1" applyFont="1" applyBorder="1"/>
    <xf numFmtId="10" fontId="1" fillId="0" borderId="1" xfId="2" applyNumberFormat="1" applyFont="1" applyFill="1" applyBorder="1" applyAlignment="1">
      <alignment horizontal="right"/>
    </xf>
    <xf numFmtId="10" fontId="1" fillId="0" borderId="1" xfId="2" applyNumberFormat="1" applyFont="1" applyBorder="1" applyAlignment="1">
      <alignment horizontal="right"/>
    </xf>
    <xf numFmtId="10" fontId="1" fillId="3" borderId="1" xfId="2" applyNumberFormat="1" applyFont="1" applyFill="1" applyBorder="1" applyAlignment="1">
      <alignment horizontal="right"/>
    </xf>
    <xf numFmtId="0" fontId="1" fillId="0" borderId="1" xfId="3" quotePrefix="1" applyNumberFormat="1" applyFont="1" applyBorder="1" applyAlignment="1">
      <alignment horizontal="right"/>
    </xf>
    <xf numFmtId="0" fontId="1" fillId="3" borderId="1" xfId="3" quotePrefix="1" applyNumberFormat="1" applyFont="1" applyFill="1" applyBorder="1" applyAlignment="1">
      <alignment horizontal="right"/>
    </xf>
    <xf numFmtId="165" fontId="1" fillId="0" borderId="1" xfId="3" applyNumberFormat="1" applyFont="1" applyBorder="1" applyAlignment="1">
      <alignment horizontal="right"/>
    </xf>
    <xf numFmtId="165" fontId="1" fillId="3" borderId="1" xfId="3" applyNumberFormat="1" applyFont="1" applyFill="1" applyBorder="1" applyAlignment="1">
      <alignment horizontal="right"/>
    </xf>
    <xf numFmtId="9" fontId="1" fillId="0" borderId="1" xfId="2" applyFont="1" applyBorder="1" applyAlignment="1">
      <alignment horizontal="right"/>
    </xf>
    <xf numFmtId="9" fontId="1" fillId="3" borderId="1" xfId="2" applyFont="1" applyFill="1" applyBorder="1" applyAlignment="1">
      <alignment horizontal="right"/>
    </xf>
    <xf numFmtId="166" fontId="1" fillId="0" borderId="1" xfId="4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left"/>
    </xf>
    <xf numFmtId="166" fontId="2" fillId="0" borderId="1" xfId="1" applyNumberFormat="1" applyFont="1" applyBorder="1" applyAlignment="1">
      <alignment horizontal="right"/>
    </xf>
    <xf numFmtId="0" fontId="6" fillId="0" borderId="0" xfId="9" applyProtection="1"/>
    <xf numFmtId="0" fontId="6" fillId="0" borderId="0" xfId="9" applyProtection="1">
      <protection locked="0"/>
    </xf>
    <xf numFmtId="0" fontId="5" fillId="0" borderId="0" xfId="8" applyProtection="1">
      <protection locked="0"/>
    </xf>
    <xf numFmtId="0" fontId="7" fillId="0" borderId="0" xfId="9" applyFont="1" applyProtection="1"/>
    <xf numFmtId="0" fontId="8" fillId="0" borderId="0" xfId="9" applyFont="1" applyAlignment="1" applyProtection="1">
      <alignment horizontal="left" indent="1"/>
    </xf>
    <xf numFmtId="0" fontId="10" fillId="0" borderId="0" xfId="9" applyFont="1" applyProtection="1"/>
    <xf numFmtId="0" fontId="8" fillId="0" borderId="0" xfId="9" applyFont="1" applyProtection="1"/>
    <xf numFmtId="0" fontId="8" fillId="0" borderId="0" xfId="9" applyFont="1" applyFill="1" applyAlignment="1" applyProtection="1">
      <alignment horizontal="center"/>
      <protection locked="0"/>
    </xf>
    <xf numFmtId="0" fontId="6" fillId="4" borderId="0" xfId="9" applyFill="1" applyProtection="1"/>
    <xf numFmtId="0" fontId="8" fillId="5" borderId="0" xfId="9" applyFont="1" applyFill="1" applyProtection="1"/>
    <xf numFmtId="0" fontId="6" fillId="5" borderId="0" xfId="9" applyFill="1" applyProtection="1"/>
    <xf numFmtId="10" fontId="8" fillId="5" borderId="0" xfId="9" applyNumberFormat="1" applyFont="1" applyFill="1" applyAlignment="1" applyProtection="1">
      <alignment horizontal="center"/>
    </xf>
    <xf numFmtId="0" fontId="11" fillId="0" borderId="0" xfId="9" applyFont="1" applyAlignment="1" applyProtection="1">
      <alignment horizontal="left" vertical="center" indent="3"/>
    </xf>
    <xf numFmtId="166" fontId="11" fillId="4" borderId="0" xfId="6" applyNumberFormat="1" applyFont="1" applyFill="1" applyAlignment="1" applyProtection="1">
      <alignment horizontal="center"/>
    </xf>
    <xf numFmtId="0" fontId="11" fillId="0" borderId="0" xfId="9" applyFont="1" applyFill="1" applyAlignment="1" applyProtection="1">
      <alignment horizontal="left" vertical="center" indent="3"/>
    </xf>
    <xf numFmtId="10" fontId="8" fillId="5" borderId="0" xfId="10" applyNumberFormat="1" applyFont="1" applyFill="1" applyAlignment="1" applyProtection="1">
      <alignment horizontal="center"/>
    </xf>
    <xf numFmtId="9" fontId="8" fillId="5" borderId="0" xfId="10" applyFont="1" applyFill="1" applyAlignment="1" applyProtection="1">
      <alignment horizontal="center"/>
    </xf>
    <xf numFmtId="168" fontId="12" fillId="4" borderId="0" xfId="11" applyNumberFormat="1" applyFont="1" applyFill="1" applyProtection="1"/>
    <xf numFmtId="0" fontId="6" fillId="0" borderId="0" xfId="9" applyAlignment="1" applyProtection="1">
      <alignment horizontal="left" indent="1"/>
    </xf>
    <xf numFmtId="168" fontId="12" fillId="4" borderId="2" xfId="11" applyNumberFormat="1" applyFont="1" applyFill="1" applyBorder="1" applyProtection="1"/>
    <xf numFmtId="0" fontId="6" fillId="0" borderId="0" xfId="9" applyAlignment="1" applyProtection="1">
      <alignment horizontal="left" indent="2"/>
    </xf>
    <xf numFmtId="0" fontId="6" fillId="4" borderId="0" xfId="9" applyFont="1" applyFill="1" applyProtection="1"/>
    <xf numFmtId="169" fontId="12" fillId="4" borderId="0" xfId="10" applyNumberFormat="1" applyFont="1" applyFill="1" applyAlignment="1" applyProtection="1">
      <alignment horizontal="right"/>
    </xf>
    <xf numFmtId="168" fontId="8" fillId="4" borderId="3" xfId="11" applyNumberFormat="1" applyFont="1" applyFill="1" applyBorder="1" applyProtection="1"/>
    <xf numFmtId="0" fontId="8" fillId="0" borderId="0" xfId="9" applyFont="1" applyAlignment="1" applyProtection="1">
      <alignment horizontal="right"/>
    </xf>
    <xf numFmtId="168" fontId="8" fillId="4" borderId="0" xfId="11" applyNumberFormat="1" applyFont="1" applyFill="1" applyProtection="1"/>
    <xf numFmtId="9" fontId="8" fillId="4" borderId="4" xfId="7" applyFont="1" applyFill="1" applyBorder="1" applyAlignment="1" applyProtection="1">
      <alignment horizontal="right"/>
    </xf>
    <xf numFmtId="0" fontId="8" fillId="0" borderId="0" xfId="9" applyFont="1" applyBorder="1" applyProtection="1"/>
    <xf numFmtId="0" fontId="6" fillId="0" borderId="0" xfId="9" applyFont="1" applyProtection="1"/>
    <xf numFmtId="169" fontId="8" fillId="4" borderId="1" xfId="7" applyNumberFormat="1" applyFont="1" applyFill="1" applyBorder="1" applyAlignment="1" applyProtection="1">
      <alignment horizontal="right"/>
    </xf>
    <xf numFmtId="0" fontId="6" fillId="0" borderId="0" xfId="9" applyFont="1" applyFill="1" applyProtection="1"/>
    <xf numFmtId="0" fontId="6" fillId="0" borderId="0" xfId="9" applyFill="1" applyProtection="1"/>
    <xf numFmtId="169" fontId="8" fillId="0" borderId="1" xfId="7" applyNumberFormat="1" applyFont="1" applyFill="1" applyBorder="1" applyAlignment="1" applyProtection="1">
      <alignment horizontal="right"/>
    </xf>
    <xf numFmtId="169" fontId="8" fillId="0" borderId="0" xfId="7" applyNumberFormat="1" applyFont="1" applyFill="1" applyBorder="1" applyAlignment="1" applyProtection="1">
      <alignment horizontal="right"/>
    </xf>
    <xf numFmtId="168" fontId="12" fillId="4" borderId="4" xfId="11" applyNumberFormat="1" applyFont="1" applyFill="1" applyBorder="1" applyProtection="1"/>
    <xf numFmtId="168" fontId="13" fillId="4" borderId="1" xfId="11" applyNumberFormat="1" applyFont="1" applyFill="1" applyBorder="1" applyProtection="1"/>
    <xf numFmtId="165" fontId="6" fillId="0" borderId="0" xfId="5" applyNumberFormat="1" applyFont="1" applyProtection="1"/>
    <xf numFmtId="165" fontId="6" fillId="0" borderId="0" xfId="9" applyNumberFormat="1" applyProtection="1"/>
    <xf numFmtId="168" fontId="13" fillId="0" borderId="1" xfId="11" applyNumberFormat="1" applyFont="1" applyFill="1" applyBorder="1" applyProtection="1"/>
    <xf numFmtId="168" fontId="6" fillId="0" borderId="0" xfId="9" applyNumberFormat="1" applyProtection="1"/>
    <xf numFmtId="0" fontId="14" fillId="0" borderId="0" xfId="9" applyFont="1" applyAlignment="1" applyProtection="1">
      <alignment vertical="top"/>
    </xf>
    <xf numFmtId="0" fontId="6" fillId="0" borderId="0" xfId="9" applyAlignment="1" applyProtection="1">
      <alignment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164" fontId="1" fillId="0" borderId="7" xfId="1" applyNumberFormat="1" applyFont="1" applyBorder="1"/>
    <xf numFmtId="164" fontId="2" fillId="0" borderId="9" xfId="1" applyNumberFormat="1" applyFont="1" applyBorder="1"/>
    <xf numFmtId="0" fontId="15" fillId="0" borderId="0" xfId="1" applyFont="1"/>
    <xf numFmtId="164" fontId="2" fillId="0" borderId="1" xfId="1" applyNumberFormat="1" applyFont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164" fontId="1" fillId="0" borderId="0" xfId="1" applyNumberFormat="1" applyFont="1"/>
    <xf numFmtId="166" fontId="1" fillId="0" borderId="0" xfId="1" applyNumberFormat="1" applyFont="1"/>
    <xf numFmtId="0" fontId="15" fillId="0" borderId="0" xfId="1" applyFont="1" applyAlignment="1">
      <alignment horizontal="center"/>
    </xf>
    <xf numFmtId="0" fontId="16" fillId="0" borderId="0" xfId="9" applyFont="1" applyAlignment="1" applyProtection="1">
      <alignment horizontal="center"/>
    </xf>
    <xf numFmtId="167" fontId="15" fillId="0" borderId="0" xfId="1" applyNumberFormat="1" applyFont="1"/>
    <xf numFmtId="167" fontId="1" fillId="0" borderId="8" xfId="1" applyNumberFormat="1" applyFont="1" applyBorder="1" applyAlignment="1">
      <alignment horizontal="right"/>
    </xf>
    <xf numFmtId="167" fontId="2" fillId="0" borderId="10" xfId="1" applyNumberFormat="1" applyFont="1" applyBorder="1" applyAlignment="1">
      <alignment horizontal="right"/>
    </xf>
    <xf numFmtId="165" fontId="1" fillId="0" borderId="0" xfId="5" applyNumberFormat="1" applyFont="1"/>
    <xf numFmtId="0" fontId="9" fillId="0" borderId="0" xfId="9" applyFont="1" applyAlignment="1" applyProtection="1">
      <alignment horizontal="center" vertical="center"/>
    </xf>
    <xf numFmtId="0" fontId="6" fillId="0" borderId="0" xfId="9" applyAlignment="1" applyProtection="1">
      <alignment horizontal="left" wrapText="1"/>
    </xf>
  </cellXfs>
  <cellStyles count="12">
    <cellStyle name="Comma" xfId="5" builtinId="3"/>
    <cellStyle name="Comma 53" xfId="3" xr:uid="{00000000-0005-0000-0000-000001000000}"/>
    <cellStyle name="Currency" xfId="6" builtinId="4"/>
    <cellStyle name="Currency 2" xfId="4" xr:uid="{00000000-0005-0000-0000-000003000000}"/>
    <cellStyle name="Currency 3" xfId="11" xr:uid="{00000000-0005-0000-0000-000004000000}"/>
    <cellStyle name="Hyperlink" xfId="8" builtinId="8"/>
    <cellStyle name="Normal" xfId="0" builtinId="0"/>
    <cellStyle name="Normal 2 2" xfId="1" xr:uid="{00000000-0005-0000-0000-000007000000}"/>
    <cellStyle name="Normal 6" xfId="9" xr:uid="{00000000-0005-0000-0000-000008000000}"/>
    <cellStyle name="Percent" xfId="7" builtinId="5"/>
    <cellStyle name="Percent 2" xfId="2" xr:uid="{00000000-0005-0000-0000-00000A000000}"/>
    <cellStyle name="Percent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A22143-CD97-494B-BAFD-E1ECF8F1B46B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A22143-CD97-494B-BAFD-E1ECF8F1B46B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A8BBB7-D7E0-4FAB-B6B6-8349BA49F216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A8BBB7-D7E0-4FAB-B6B6-8349BA49F216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C7DAD25-DC76-435B-B02C-4B504742B093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C7DAD25-DC76-435B-B02C-4B504742B093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C946C2A-FE58-4F25-A0CD-F01D85871053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C946C2A-FE58-4F25-A0CD-F01D85871053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BC488-3444-4742-9DA4-48562A725788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BC488-3444-4742-9DA4-48562A725788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9ABDAAE-C57A-4C14-B653-B47DD66030EB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9ABDAAE-C57A-4C14-B653-B47DD66030EB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9130CBE-9123-4AC3-B018-B69CCB513DCC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9130CBE-9123-4AC3-B018-B69CCB513DCC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3EE2B68-0EEE-48C2-BE21-D6D7CB6FBD7D}"/>
            </a:ext>
          </a:extLst>
        </xdr:cNvPr>
        <xdr:cNvGrpSpPr/>
      </xdr:nvGrpSpPr>
      <xdr:grpSpPr>
        <a:xfrm>
          <a:off x="0" y="0"/>
          <a:ext cx="10029326" cy="163449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9AE24E93-CB92-4A20-A30C-61E1D0A5D0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A8823C68-DE38-4A0F-88FF-A6E3881AFB11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Enersource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FB84F750-89B2-47C2-8D18-F0594B0FACE6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4BF3AF23-673D-4197-928E-B8FE5987F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90481E74-555E-48A6-AF1F-39B57F725AD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A93B670-696B-4131-AD4B-0B7677068A55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A93B670-696B-4131-AD4B-0B7677068A55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35059F-33D3-4DB2-A964-E5CD1E014D3B}"/>
                </a:ext>
              </a:extLst>
            </xdr:cNvPr>
            <xdr:cNvSpPr txBox="1"/>
          </xdr:nvSpPr>
          <xdr:spPr>
            <a:xfrm>
              <a:off x="72285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35059F-33D3-4DB2-A964-E5CD1E014D3B}"/>
                </a:ext>
              </a:extLst>
            </xdr:cNvPr>
            <xdr:cNvSpPr txBox="1"/>
          </xdr:nvSpPr>
          <xdr:spPr>
            <a:xfrm>
              <a:off x="72285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8D675D4-3FB5-4914-B606-C43B02D0D2F3}"/>
                </a:ext>
              </a:extLst>
            </xdr:cNvPr>
            <xdr:cNvSpPr txBox="1"/>
          </xdr:nvSpPr>
          <xdr:spPr>
            <a:xfrm>
              <a:off x="72799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8D675D4-3FB5-4914-B606-C43B02D0D2F3}"/>
                </a:ext>
              </a:extLst>
            </xdr:cNvPr>
            <xdr:cNvSpPr txBox="1"/>
          </xdr:nvSpPr>
          <xdr:spPr>
            <a:xfrm>
              <a:off x="72799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E08AEE-39A0-45DE-984F-80057E1EF790}"/>
                </a:ext>
              </a:extLst>
            </xdr:cNvPr>
            <xdr:cNvSpPr txBox="1"/>
          </xdr:nvSpPr>
          <xdr:spPr>
            <a:xfrm>
              <a:off x="72932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E08AEE-39A0-45DE-984F-80057E1EF790}"/>
                </a:ext>
              </a:extLst>
            </xdr:cNvPr>
            <xdr:cNvSpPr txBox="1"/>
          </xdr:nvSpPr>
          <xdr:spPr>
            <a:xfrm>
              <a:off x="72932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3F72A26-ECEE-47F4-8647-343996B6D432}"/>
                </a:ext>
              </a:extLst>
            </xdr:cNvPr>
            <xdr:cNvSpPr txBox="1"/>
          </xdr:nvSpPr>
          <xdr:spPr>
            <a:xfrm>
              <a:off x="72304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3F72A26-ECEE-47F4-8647-343996B6D432}"/>
                </a:ext>
              </a:extLst>
            </xdr:cNvPr>
            <xdr:cNvSpPr txBox="1"/>
          </xdr:nvSpPr>
          <xdr:spPr>
            <a:xfrm>
              <a:off x="72304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0E4074-702A-411F-9479-12328C943A8D}"/>
                </a:ext>
              </a:extLst>
            </xdr:cNvPr>
            <xdr:cNvSpPr txBox="1"/>
          </xdr:nvSpPr>
          <xdr:spPr>
            <a:xfrm>
              <a:off x="72551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0E4074-702A-411F-9479-12328C943A8D}"/>
                </a:ext>
              </a:extLst>
            </xdr:cNvPr>
            <xdr:cNvSpPr txBox="1"/>
          </xdr:nvSpPr>
          <xdr:spPr>
            <a:xfrm>
              <a:off x="72551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757CA-1611-417F-AD2D-40E6BEEBB4A9}"/>
                </a:ext>
              </a:extLst>
            </xdr:cNvPr>
            <xdr:cNvSpPr txBox="1"/>
          </xdr:nvSpPr>
          <xdr:spPr>
            <a:xfrm>
              <a:off x="72285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757CA-1611-417F-AD2D-40E6BEEBB4A9}"/>
                </a:ext>
              </a:extLst>
            </xdr:cNvPr>
            <xdr:cNvSpPr txBox="1"/>
          </xdr:nvSpPr>
          <xdr:spPr>
            <a:xfrm>
              <a:off x="72285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68604BE-A2C6-407F-8C04-83FD2E82C183}"/>
            </a:ext>
          </a:extLst>
        </xdr:cNvPr>
        <xdr:cNvGrpSpPr/>
      </xdr:nvGrpSpPr>
      <xdr:grpSpPr>
        <a:xfrm>
          <a:off x="0" y="0"/>
          <a:ext cx="9145406" cy="163449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7FD46222-753E-4FB0-8784-DB79E29FA9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86107557-4307-4051-9D98-7AE7DCD791C4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Brampton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B46AA94-E78A-4FF8-92A5-F47E4B995243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BD3D902E-2EDB-4AB7-B06B-41D44C9475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31734374-85AD-4A0C-B3CA-9260F3EB0D85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33FD3BE-8504-4691-A470-3441CD6222BE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33FD3BE-8504-4691-A470-3441CD6222BE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97AED7B-8524-41C4-A730-139C92D958CA}"/>
                </a:ext>
              </a:extLst>
            </xdr:cNvPr>
            <xdr:cNvSpPr txBox="1"/>
          </xdr:nvSpPr>
          <xdr:spPr>
            <a:xfrm>
              <a:off x="803814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97AED7B-8524-41C4-A730-139C92D958CA}"/>
                </a:ext>
              </a:extLst>
            </xdr:cNvPr>
            <xdr:cNvSpPr txBox="1"/>
          </xdr:nvSpPr>
          <xdr:spPr>
            <a:xfrm>
              <a:off x="803814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43F34AC-0A14-432A-A08D-8C88A5C80ED5}"/>
                </a:ext>
              </a:extLst>
            </xdr:cNvPr>
            <xdr:cNvSpPr txBox="1"/>
          </xdr:nvSpPr>
          <xdr:spPr>
            <a:xfrm>
              <a:off x="808958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43F34AC-0A14-432A-A08D-8C88A5C80ED5}"/>
                </a:ext>
              </a:extLst>
            </xdr:cNvPr>
            <xdr:cNvSpPr txBox="1"/>
          </xdr:nvSpPr>
          <xdr:spPr>
            <a:xfrm>
              <a:off x="808958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9ABBEB5-AD5A-4812-8AC2-ACD658026D8C}"/>
                </a:ext>
              </a:extLst>
            </xdr:cNvPr>
            <xdr:cNvSpPr txBox="1"/>
          </xdr:nvSpPr>
          <xdr:spPr>
            <a:xfrm>
              <a:off x="810291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9ABBEB5-AD5A-4812-8AC2-ACD658026D8C}"/>
                </a:ext>
              </a:extLst>
            </xdr:cNvPr>
            <xdr:cNvSpPr txBox="1"/>
          </xdr:nvSpPr>
          <xdr:spPr>
            <a:xfrm>
              <a:off x="810291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5F3C594-F740-4559-87D2-0221D88D24EF}"/>
                </a:ext>
              </a:extLst>
            </xdr:cNvPr>
            <xdr:cNvSpPr txBox="1"/>
          </xdr:nvSpPr>
          <xdr:spPr>
            <a:xfrm>
              <a:off x="804005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5F3C594-F740-4559-87D2-0221D88D24EF}"/>
                </a:ext>
              </a:extLst>
            </xdr:cNvPr>
            <xdr:cNvSpPr txBox="1"/>
          </xdr:nvSpPr>
          <xdr:spPr>
            <a:xfrm>
              <a:off x="804005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5160A8E-5172-4E0E-B2EC-D703BE7C59F4}"/>
                </a:ext>
              </a:extLst>
            </xdr:cNvPr>
            <xdr:cNvSpPr txBox="1"/>
          </xdr:nvSpPr>
          <xdr:spPr>
            <a:xfrm>
              <a:off x="8064817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5160A8E-5172-4E0E-B2EC-D703BE7C59F4}"/>
                </a:ext>
              </a:extLst>
            </xdr:cNvPr>
            <xdr:cNvSpPr txBox="1"/>
          </xdr:nvSpPr>
          <xdr:spPr>
            <a:xfrm>
              <a:off x="8064817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70FE54A-4E75-4711-AD8C-DB7DC4AC3AAA}"/>
                </a:ext>
              </a:extLst>
            </xdr:cNvPr>
            <xdr:cNvSpPr txBox="1"/>
          </xdr:nvSpPr>
          <xdr:spPr>
            <a:xfrm>
              <a:off x="803814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70FE54A-4E75-4711-AD8C-DB7DC4AC3AAA}"/>
                </a:ext>
              </a:extLst>
            </xdr:cNvPr>
            <xdr:cNvSpPr txBox="1"/>
          </xdr:nvSpPr>
          <xdr:spPr>
            <a:xfrm>
              <a:off x="803814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2011181</xdr:colOff>
      <xdr:row>7</xdr:row>
      <xdr:rowOff>167640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43315DA-C4F2-488A-BA82-172A43A52FA6}"/>
            </a:ext>
          </a:extLst>
        </xdr:cNvPr>
        <xdr:cNvGrpSpPr/>
      </xdr:nvGrpSpPr>
      <xdr:grpSpPr>
        <a:xfrm>
          <a:off x="0" y="0"/>
          <a:ext cx="9958841" cy="163068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F5ED929-D1F9-42EE-88BE-880FD20F93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B3646F0C-510E-4EDC-BA5B-4EBCF352B9D0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Guelph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D88DD8A9-183E-4671-B871-DA36368560B6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32B68959-7A90-4CF8-8DFE-C0AC524A6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53FFDEC-48E6-410F-94C7-38E99A33E14D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6E55CF0-87DB-4E4D-9297-F2678F1FB1F8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6E55CF0-87DB-4E4D-9297-F2678F1FB1F8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252908-32C2-453F-9F8B-CF28552F4BBC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252908-32C2-453F-9F8B-CF28552F4BBC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66D39D3-C94D-44B8-82D9-9FFFA6DBAD22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66D39D3-C94D-44B8-82D9-9FFFA6DBAD22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34CF483-34EC-4F31-AA12-0FA4AEFFFF08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34CF483-34EC-4F31-AA12-0FA4AEFFFF08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E10103-0581-4752-BCEB-B9D7F71EDAFE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E10103-0581-4752-BCEB-B9D7F71EDAFE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0ADA699-1765-4C55-8DB7-C7E45903881A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0ADA699-1765-4C55-8DB7-C7E45903881A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9BE08E3-71FB-4258-82DE-89833245FDED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9BE08E3-71FB-4258-82DE-89833245FDED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4B05214-4B98-4063-80F8-5CD7765318F8}"/>
            </a:ext>
          </a:extLst>
        </xdr:cNvPr>
        <xdr:cNvGrpSpPr/>
      </xdr:nvGrpSpPr>
      <xdr:grpSpPr>
        <a:xfrm>
          <a:off x="0" y="0"/>
          <a:ext cx="10029326" cy="163449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FC3DAC3-ED34-4575-9DAE-FDBE95794D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18BCCCE2-882D-42AB-8B65-AD5C6597BF87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PowerStream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234B20D-59DB-43C2-8C84-8C0D689BA4B5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C7A0B99D-0753-4BA6-B3B6-A05BF2C826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0DB59FF-D051-4BB0-9E54-082A39433FA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E935494-16F0-4B1D-B2BB-94DEDFEDD935}"/>
                </a:ext>
              </a:extLst>
            </xdr:cNvPr>
            <xdr:cNvSpPr txBox="1"/>
          </xdr:nvSpPr>
          <xdr:spPr>
            <a:xfrm>
              <a:off x="727710" y="230790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E935494-16F0-4B1D-B2BB-94DEDFEDD935}"/>
                </a:ext>
              </a:extLst>
            </xdr:cNvPr>
            <xdr:cNvSpPr txBox="1"/>
          </xdr:nvSpPr>
          <xdr:spPr>
            <a:xfrm>
              <a:off x="727710" y="230790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AA737E9-63FF-4D18-88DE-BCB054D4BFDE}"/>
                </a:ext>
              </a:extLst>
            </xdr:cNvPr>
            <xdr:cNvSpPr txBox="1"/>
          </xdr:nvSpPr>
          <xdr:spPr>
            <a:xfrm>
              <a:off x="7824787" y="334041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AA737E9-63FF-4D18-88DE-BCB054D4BFDE}"/>
                </a:ext>
              </a:extLst>
            </xdr:cNvPr>
            <xdr:cNvSpPr txBox="1"/>
          </xdr:nvSpPr>
          <xdr:spPr>
            <a:xfrm>
              <a:off x="7824787" y="334041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CB65A8C-13FA-49EE-9FE4-26B64A526B63}"/>
                </a:ext>
              </a:extLst>
            </xdr:cNvPr>
            <xdr:cNvSpPr txBox="1"/>
          </xdr:nvSpPr>
          <xdr:spPr>
            <a:xfrm>
              <a:off x="788193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CB65A8C-13FA-49EE-9FE4-26B64A526B63}"/>
                </a:ext>
              </a:extLst>
            </xdr:cNvPr>
            <xdr:cNvSpPr txBox="1"/>
          </xdr:nvSpPr>
          <xdr:spPr>
            <a:xfrm>
              <a:off x="788193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578CA90-308F-493C-A094-D86A7B59F56E}"/>
                </a:ext>
              </a:extLst>
            </xdr:cNvPr>
            <xdr:cNvSpPr txBox="1"/>
          </xdr:nvSpPr>
          <xdr:spPr>
            <a:xfrm>
              <a:off x="7891462" y="97297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578CA90-308F-493C-A094-D86A7B59F56E}"/>
                </a:ext>
              </a:extLst>
            </xdr:cNvPr>
            <xdr:cNvSpPr txBox="1"/>
          </xdr:nvSpPr>
          <xdr:spPr>
            <a:xfrm>
              <a:off x="7891462" y="97297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313AF2C-DF8A-4B33-A39E-CE20E97B2DBE}"/>
                </a:ext>
              </a:extLst>
            </xdr:cNvPr>
            <xdr:cNvSpPr txBox="1"/>
          </xdr:nvSpPr>
          <xdr:spPr>
            <a:xfrm>
              <a:off x="7834312" y="1009745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313AF2C-DF8A-4B33-A39E-CE20E97B2DBE}"/>
                </a:ext>
              </a:extLst>
            </xdr:cNvPr>
            <xdr:cNvSpPr txBox="1"/>
          </xdr:nvSpPr>
          <xdr:spPr>
            <a:xfrm>
              <a:off x="7834312" y="1009745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58</xdr:row>
      <xdr:rowOff>0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DD83B88-1AB6-442F-B9A7-E4EF347DCB91}"/>
                </a:ext>
              </a:extLst>
            </xdr:cNvPr>
            <xdr:cNvSpPr txBox="1"/>
          </xdr:nvSpPr>
          <xdr:spPr>
            <a:xfrm>
              <a:off x="7853362" y="11727180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DD83B88-1AB6-442F-B9A7-E4EF347DCB91}"/>
                </a:ext>
              </a:extLst>
            </xdr:cNvPr>
            <xdr:cNvSpPr txBox="1"/>
          </xdr:nvSpPr>
          <xdr:spPr>
            <a:xfrm>
              <a:off x="7853362" y="11727180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5B9E426-10FA-4312-85D8-91A842C4DF54}"/>
                </a:ext>
              </a:extLst>
            </xdr:cNvPr>
            <xdr:cNvSpPr txBox="1"/>
          </xdr:nvSpPr>
          <xdr:spPr>
            <a:xfrm>
              <a:off x="7824787" y="299751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5B9E426-10FA-4312-85D8-91A842C4DF54}"/>
                </a:ext>
              </a:extLst>
            </xdr:cNvPr>
            <xdr:cNvSpPr txBox="1"/>
          </xdr:nvSpPr>
          <xdr:spPr>
            <a:xfrm>
              <a:off x="7824787" y="299751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2011181</xdr:colOff>
      <xdr:row>7</xdr:row>
      <xdr:rowOff>167640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72E680C-AA6C-499A-9F02-CB4BBC034A79}"/>
            </a:ext>
          </a:extLst>
        </xdr:cNvPr>
        <xdr:cNvGrpSpPr/>
      </xdr:nvGrpSpPr>
      <xdr:grpSpPr>
        <a:xfrm>
          <a:off x="0" y="0"/>
          <a:ext cx="9745481" cy="163068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B35146D-4D18-437C-B765-9C90D55566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8C2E263B-8C90-4C2C-A54C-08DEF718DBE0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Horizon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A0F8AFA6-352A-4286-B42F-51E73EE4019C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7E39D31E-16B9-4AFB-A127-D7707027E4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931BC332-EDDA-4519-977E-B927B04F1EB8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lham/Water%20and%20Wastewater/Pelham%20Water%20and%20Wastewater%20Mod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lham\Water%20and%20Wastewater\Pelham%20Water%20and%20Wastewater%20Model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DER%20Application/As%20Filed/Smart%20Grid%20Proposal%20SOW%20and%20Budget%20Template%20-%20PH_1.4_internal_OE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Attachment%2045%20ICM%20Model%20Enersource%20RZ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2017_Capital_Module_ACM_Model_Enersource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3.1 Statement of Work "/>
      <sheetName val="3.2 Budget Overview"/>
      <sheetName val="Inputs"/>
      <sheetName val="Summary of budget"/>
      <sheetName val="Project cash flows"/>
    </sheetNames>
    <sheetDataSet>
      <sheetData sheetId="0" refreshError="1"/>
      <sheetData sheetId="1">
        <row r="3">
          <cell r="C3">
            <v>0</v>
          </cell>
        </row>
      </sheetData>
      <sheetData sheetId="2" refreshError="1"/>
      <sheetData sheetId="3">
        <row r="2">
          <cell r="B2">
            <v>1.29</v>
          </cell>
        </row>
        <row r="5">
          <cell r="B5">
            <v>95</v>
          </cell>
        </row>
        <row r="6">
          <cell r="B6">
            <v>65</v>
          </cell>
        </row>
        <row r="7">
          <cell r="B7">
            <v>80</v>
          </cell>
        </row>
        <row r="8">
          <cell r="B8">
            <v>80</v>
          </cell>
        </row>
        <row r="9">
          <cell r="B9">
            <v>30</v>
          </cell>
        </row>
        <row r="10">
          <cell r="B10">
            <v>90000</v>
          </cell>
        </row>
        <row r="13">
          <cell r="B13">
            <v>17500</v>
          </cell>
        </row>
        <row r="14">
          <cell r="B14">
            <v>3000</v>
          </cell>
        </row>
        <row r="15">
          <cell r="B15">
            <v>9000</v>
          </cell>
        </row>
        <row r="16">
          <cell r="B16">
            <v>300</v>
          </cell>
        </row>
        <row r="17">
          <cell r="B17">
            <v>200</v>
          </cell>
        </row>
        <row r="18">
          <cell r="B18">
            <v>300</v>
          </cell>
        </row>
        <row r="21">
          <cell r="B21">
            <v>1000</v>
          </cell>
        </row>
        <row r="22">
          <cell r="B22">
            <v>333.33333333333331</v>
          </cell>
        </row>
        <row r="23">
          <cell r="B23">
            <v>666.66666666666663</v>
          </cell>
        </row>
        <row r="24">
          <cell r="B24">
            <v>120</v>
          </cell>
        </row>
        <row r="25">
          <cell r="B25">
            <v>120</v>
          </cell>
        </row>
        <row r="28">
          <cell r="B28">
            <v>50000</v>
          </cell>
        </row>
        <row r="29">
          <cell r="B29">
            <v>136.74</v>
          </cell>
        </row>
        <row r="30">
          <cell r="B30">
            <v>258000</v>
          </cell>
        </row>
        <row r="31">
          <cell r="B31">
            <v>51600</v>
          </cell>
        </row>
        <row r="32">
          <cell r="B32">
            <v>300000</v>
          </cell>
        </row>
        <row r="33">
          <cell r="B33">
            <v>200000</v>
          </cell>
        </row>
        <row r="34">
          <cell r="B34">
            <v>50000</v>
          </cell>
        </row>
        <row r="37">
          <cell r="B37">
            <v>291</v>
          </cell>
        </row>
        <row r="41">
          <cell r="B41">
            <v>0</v>
          </cell>
          <cell r="C41">
            <v>50</v>
          </cell>
          <cell r="D41">
            <v>120</v>
          </cell>
          <cell r="E41">
            <v>121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tabSelected="1" zoomScaleNormal="100" workbookViewId="0">
      <selection activeCell="I29" sqref="I29"/>
    </sheetView>
  </sheetViews>
  <sheetFormatPr defaultColWidth="8.88671875" defaultRowHeight="13.8" x14ac:dyDescent="0.25"/>
  <cols>
    <col min="1" max="1" width="6.33203125" style="65" customWidth="1"/>
    <col min="2" max="2" width="41.33203125" style="65" bestFit="1" customWidth="1"/>
    <col min="3" max="3" width="15.6640625" style="65" bestFit="1" customWidth="1"/>
    <col min="4" max="4" width="16.109375" style="65" bestFit="1" customWidth="1"/>
    <col min="5" max="8" width="15.6640625" style="65" customWidth="1"/>
    <col min="9" max="16384" width="8.88671875" style="65"/>
  </cols>
  <sheetData>
    <row r="1" spans="1:8" x14ac:dyDescent="0.25">
      <c r="A1" s="1"/>
      <c r="B1" s="1" t="s">
        <v>0</v>
      </c>
    </row>
    <row r="2" spans="1:8" x14ac:dyDescent="0.25">
      <c r="A2" s="1"/>
      <c r="B2" s="1" t="s">
        <v>1</v>
      </c>
    </row>
    <row r="3" spans="1:8" x14ac:dyDescent="0.25">
      <c r="A3" s="66"/>
    </row>
    <row r="4" spans="1:8" x14ac:dyDescent="0.25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4.25" customHeight="1" x14ac:dyDescent="0.25">
      <c r="B5" s="3" t="s">
        <v>9</v>
      </c>
      <c r="C5" s="4">
        <f>H5</f>
        <v>1.66E-2</v>
      </c>
      <c r="D5" s="4">
        <f>H5</f>
        <v>1.66E-2</v>
      </c>
      <c r="E5" s="4">
        <f>H5</f>
        <v>1.66E-2</v>
      </c>
      <c r="F5" s="4">
        <f>H5</f>
        <v>1.66E-2</v>
      </c>
      <c r="G5" s="4">
        <f>H5</f>
        <v>1.66E-2</v>
      </c>
      <c r="H5" s="4">
        <v>1.66E-2</v>
      </c>
    </row>
    <row r="6" spans="1:8" x14ac:dyDescent="0.25">
      <c r="B6" s="3" t="s">
        <v>10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B7" s="3" t="s">
        <v>11</v>
      </c>
      <c r="C7" s="4">
        <f>H7</f>
        <v>3.0000000000000001E-3</v>
      </c>
      <c r="D7" s="4">
        <f>H7</f>
        <v>3.0000000000000001E-3</v>
      </c>
      <c r="E7" s="4">
        <f>H7</f>
        <v>3.0000000000000001E-3</v>
      </c>
      <c r="F7" s="4">
        <f>H7</f>
        <v>3.0000000000000001E-3</v>
      </c>
      <c r="G7" s="4">
        <f>H7</f>
        <v>3.0000000000000001E-3</v>
      </c>
      <c r="H7" s="4">
        <v>3.0000000000000001E-3</v>
      </c>
    </row>
    <row r="8" spans="1:8" x14ac:dyDescent="0.25">
      <c r="B8" s="3" t="s">
        <v>12</v>
      </c>
      <c r="C8" s="5">
        <f t="shared" ref="C8:E8" si="0">+C5-C6-C7</f>
        <v>1.3600000000000001E-2</v>
      </c>
      <c r="D8" s="5">
        <f>+D5-D6-D7</f>
        <v>1.3600000000000001E-2</v>
      </c>
      <c r="E8" s="5">
        <f t="shared" si="0"/>
        <v>1.3600000000000001E-2</v>
      </c>
      <c r="F8" s="5">
        <f>+F5-F6-F7</f>
        <v>1.3600000000000001E-2</v>
      </c>
      <c r="G8" s="5">
        <f t="shared" ref="G8:H8" si="1">+G5-G6-G7</f>
        <v>1.3600000000000001E-2</v>
      </c>
      <c r="H8" s="5">
        <f t="shared" si="1"/>
        <v>1.3600000000000001E-2</v>
      </c>
    </row>
    <row r="9" spans="1:8" x14ac:dyDescent="0.25">
      <c r="B9" s="2"/>
      <c r="C9" s="2"/>
      <c r="D9" s="2"/>
      <c r="E9" s="2"/>
      <c r="F9" s="2"/>
      <c r="G9" s="2"/>
      <c r="H9" s="2"/>
    </row>
    <row r="10" spans="1:8" x14ac:dyDescent="0.25">
      <c r="B10" s="3" t="s">
        <v>13</v>
      </c>
      <c r="C10" s="5">
        <f>'Threshold Test_ERZ'!g</f>
        <v>-5.7490904970600718E-4</v>
      </c>
      <c r="D10" s="5">
        <f>'Threshold Test_BRZ'!g</f>
        <v>1.8439539625771346E-2</v>
      </c>
      <c r="E10" s="5">
        <f>'Threshold Test_GRZ J2.1'!g</f>
        <v>-1.9448161398153974E-3</v>
      </c>
      <c r="F10" s="5">
        <f>'Threshold Test_PRZ J3.2'!g</f>
        <v>8.8558344958900026E-3</v>
      </c>
      <c r="G10" s="5">
        <f>'Threshold Test_HRZ J3.2'!g</f>
        <v>2.9346857149328942E-2</v>
      </c>
      <c r="H10" s="6"/>
    </row>
    <row r="11" spans="1:8" x14ac:dyDescent="0.25">
      <c r="B11" s="2"/>
      <c r="C11" s="2"/>
      <c r="D11" s="2"/>
      <c r="E11" s="2"/>
      <c r="F11" s="2"/>
      <c r="G11" s="2"/>
      <c r="H11" s="2"/>
    </row>
    <row r="12" spans="1:8" x14ac:dyDescent="0.25">
      <c r="B12" s="3" t="s">
        <v>14</v>
      </c>
      <c r="C12" s="7">
        <f>'Threshold Test_ERZ'!E13</f>
        <v>2013</v>
      </c>
      <c r="D12" s="7">
        <f>'Threshold Test_BRZ'!E13</f>
        <v>2015</v>
      </c>
      <c r="E12" s="7">
        <f>'Threshold Test_GRZ J2.1'!E13</f>
        <v>2016</v>
      </c>
      <c r="F12" s="7">
        <f>'Threshold Test_PRZ J3.2'!E13</f>
        <v>2017</v>
      </c>
      <c r="G12" s="7">
        <f>'Threshold Test_HRZ J3.2'!E13</f>
        <v>2019</v>
      </c>
      <c r="H12" s="8"/>
    </row>
    <row r="13" spans="1:8" x14ac:dyDescent="0.25">
      <c r="B13" s="3" t="s">
        <v>15</v>
      </c>
      <c r="C13" s="9">
        <f>'Threshold Test_ERZ'!E14</f>
        <v>7</v>
      </c>
      <c r="D13" s="9">
        <f>'Threshold Test_BRZ'!E14</f>
        <v>5</v>
      </c>
      <c r="E13" s="9">
        <f>'Threshold Test_GRZ J2.1'!E14</f>
        <v>4</v>
      </c>
      <c r="F13" s="9">
        <f>'Threshold Test_PRZ J3.2'!E14</f>
        <v>3</v>
      </c>
      <c r="G13" s="9">
        <f>'Threshold Test_HRZ J3.2'!E14</f>
        <v>1</v>
      </c>
      <c r="H13" s="10"/>
    </row>
    <row r="14" spans="1:8" x14ac:dyDescent="0.25">
      <c r="B14" s="3" t="s">
        <v>12</v>
      </c>
      <c r="C14" s="5">
        <f>C8</f>
        <v>1.3600000000000001E-2</v>
      </c>
      <c r="D14" s="5">
        <f>D8</f>
        <v>1.3600000000000001E-2</v>
      </c>
      <c r="E14" s="5">
        <f>E8</f>
        <v>1.3600000000000001E-2</v>
      </c>
      <c r="F14" s="5">
        <f>F8</f>
        <v>1.3600000000000001E-2</v>
      </c>
      <c r="G14" s="5">
        <f>G8</f>
        <v>1.3600000000000001E-2</v>
      </c>
      <c r="H14" s="6"/>
    </row>
    <row r="15" spans="1:8" x14ac:dyDescent="0.25">
      <c r="B15" s="3" t="s">
        <v>13</v>
      </c>
      <c r="C15" s="5">
        <f>C10</f>
        <v>-5.7490904970600718E-4</v>
      </c>
      <c r="D15" s="5">
        <f>D10</f>
        <v>1.8439539625771346E-2</v>
      </c>
      <c r="E15" s="5">
        <f>E10</f>
        <v>-1.9448161398153974E-3</v>
      </c>
      <c r="F15" s="5">
        <f>F10</f>
        <v>8.8558344958900026E-3</v>
      </c>
      <c r="G15" s="5">
        <f>G10</f>
        <v>2.9346857149328942E-2</v>
      </c>
      <c r="H15" s="6"/>
    </row>
    <row r="16" spans="1:8" x14ac:dyDescent="0.25">
      <c r="B16" s="3" t="s">
        <v>16</v>
      </c>
      <c r="C16" s="11">
        <v>0.1</v>
      </c>
      <c r="D16" s="11">
        <v>0.1</v>
      </c>
      <c r="E16" s="11">
        <v>0.1</v>
      </c>
      <c r="F16" s="11">
        <v>0.1</v>
      </c>
      <c r="G16" s="11">
        <v>0.1</v>
      </c>
      <c r="H16" s="12"/>
    </row>
    <row r="17" spans="2:8" x14ac:dyDescent="0.25">
      <c r="B17" s="3" t="s">
        <v>17</v>
      </c>
      <c r="C17" s="13">
        <f>'Threshold Test_ERZ'!RB</f>
        <v>610456833.28499997</v>
      </c>
      <c r="D17" s="13">
        <f>'Threshold Test_BRZ'!RB</f>
        <v>404618521.10000002</v>
      </c>
      <c r="E17" s="13">
        <f>'Threshold Test_GRZ J2.1'!RB</f>
        <v>151391729.90529081</v>
      </c>
      <c r="F17" s="13">
        <f>'Threshold Test_PRZ J3.2'!RB</f>
        <v>1082805165.2781081</v>
      </c>
      <c r="G17" s="13">
        <f>'Threshold Test_HRZ J3.2'!RB</f>
        <v>555697950.03083396</v>
      </c>
      <c r="H17" s="13">
        <f t="shared" ref="H17:H18" si="2">SUM(C17:G17)</f>
        <v>2804970199.5992327</v>
      </c>
    </row>
    <row r="18" spans="2:8" x14ac:dyDescent="0.25">
      <c r="B18" s="3" t="s">
        <v>18</v>
      </c>
      <c r="C18" s="14">
        <f>'Threshold Test_ERZ'!d</f>
        <v>28721695</v>
      </c>
      <c r="D18" s="14">
        <f>'Threshold Test_BRZ'!d</f>
        <v>15227319</v>
      </c>
      <c r="E18" s="14">
        <f>'Threshold Test_GRZ J2.1'!d</f>
        <v>6295623.6832013158</v>
      </c>
      <c r="F18" s="14">
        <f>'Threshold Test_PRZ J3.2'!d</f>
        <v>52272172.962740391</v>
      </c>
      <c r="G18" s="14">
        <f>'Threshold Test_HRZ J3.2'!d</f>
        <v>22664822</v>
      </c>
      <c r="H18" s="14">
        <f t="shared" si="2"/>
        <v>125181632.6459417</v>
      </c>
    </row>
    <row r="19" spans="2:8" x14ac:dyDescent="0.25">
      <c r="B19" s="3"/>
      <c r="C19" s="14"/>
      <c r="D19" s="14"/>
      <c r="E19" s="14"/>
      <c r="F19" s="14"/>
      <c r="G19" s="14"/>
      <c r="H19" s="14"/>
    </row>
    <row r="20" spans="2:8" x14ac:dyDescent="0.25">
      <c r="B20" s="64" t="s">
        <v>59</v>
      </c>
      <c r="C20" s="14"/>
      <c r="D20" s="14"/>
      <c r="E20" s="14"/>
      <c r="F20" s="14"/>
      <c r="G20" s="14"/>
      <c r="H20" s="14"/>
    </row>
    <row r="21" spans="2:8" x14ac:dyDescent="0.25">
      <c r="B21" s="64" t="s">
        <v>72</v>
      </c>
      <c r="C21" s="16">
        <f>'Threshold Test_ERZ'!E74</f>
        <v>40181548.331827573</v>
      </c>
      <c r="D21" s="16">
        <f>'Threshold Test_BRZ'!E69</f>
        <v>31586346.818684112</v>
      </c>
      <c r="E21" s="16">
        <f>'Threshold Test_GRZ J2.1'!E67</f>
        <v>8747814.1914970446</v>
      </c>
      <c r="F21" s="16">
        <f>'Threshold Test_PRZ J3.2'!E66</f>
        <v>83061341.780473858</v>
      </c>
      <c r="G21" s="16">
        <f>'Threshold Test_HRZ J3.2'!E61</f>
        <v>49018573.319814287</v>
      </c>
      <c r="H21" s="14">
        <f>SUM(C21:G21)</f>
        <v>212595624.44229689</v>
      </c>
    </row>
    <row r="22" spans="2:8" x14ac:dyDescent="0.25">
      <c r="B22" s="64" t="s">
        <v>73</v>
      </c>
      <c r="C22" s="16">
        <f>'Threshold Test_ERZ'!E75</f>
        <v>40293336.549724244</v>
      </c>
      <c r="D22" s="16">
        <f>'Threshold Test_BRZ'!E70</f>
        <v>32065415.522414755</v>
      </c>
      <c r="E22" s="16">
        <f>'Threshold Test_GRZ J2.1'!E68</f>
        <v>8769009.049975127</v>
      </c>
      <c r="F22" s="16">
        <f>'Threshold Test_PRZ J3.2'!E67</f>
        <v>83638435.398035824</v>
      </c>
      <c r="G22" s="16">
        <f>'Threshold Test_HRZ J3.2'!E62</f>
        <v>50062659.470605671</v>
      </c>
      <c r="H22" s="14">
        <f t="shared" ref="H22:H25" si="3">SUM(C22:G22)</f>
        <v>214828855.99075562</v>
      </c>
    </row>
    <row r="23" spans="2:8" x14ac:dyDescent="0.25">
      <c r="B23" s="64" t="s">
        <v>74</v>
      </c>
      <c r="C23" s="16">
        <f>'Threshold Test_ERZ'!E76</f>
        <v>40406579.945280604</v>
      </c>
      <c r="D23" s="16">
        <f>'Threshold Test_BRZ'!E71</f>
        <v>32559953.506628349</v>
      </c>
      <c r="E23" s="16">
        <f>'Threshold Test_GRZ J2.1'!E69</f>
        <v>8790450.3778322637</v>
      </c>
      <c r="F23" s="16">
        <f>'Threshold Test_PRZ J3.2'!E68</f>
        <v>84228557.639142066</v>
      </c>
      <c r="G23" s="16">
        <f>'Threshold Test_HRZ J3.2'!E63</f>
        <v>51152002.552967504</v>
      </c>
      <c r="H23" s="14">
        <f t="shared" si="3"/>
        <v>217137544.02185076</v>
      </c>
    </row>
    <row r="24" spans="2:8" x14ac:dyDescent="0.25">
      <c r="B24" s="64" t="s">
        <v>75</v>
      </c>
      <c r="C24" s="16">
        <f>'Threshold Test_ERZ'!E77</f>
        <v>40521297.460940324</v>
      </c>
      <c r="D24" s="16">
        <f>'Threshold Test_BRZ'!E72</f>
        <v>33070460.279301085</v>
      </c>
      <c r="E24" s="16">
        <f>'Threshold Test_GRZ J2.1'!E70</f>
        <v>8812141.0411953889</v>
      </c>
      <c r="F24" s="16">
        <f>'Threshold Test_PRZ J3.2'!E69</f>
        <v>84832002.641565591</v>
      </c>
      <c r="G24" s="16">
        <f>'Threshold Test_HRZ J3.2'!E64</f>
        <v>52288564.272697367</v>
      </c>
      <c r="H24" s="14">
        <f t="shared" si="3"/>
        <v>219524465.69569975</v>
      </c>
    </row>
    <row r="25" spans="2:8" x14ac:dyDescent="0.25">
      <c r="B25" s="64" t="s">
        <v>76</v>
      </c>
      <c r="C25" s="16">
        <f>'Threshold Test_ERZ'!E78</f>
        <v>40637508.285726018</v>
      </c>
      <c r="D25" s="16">
        <f>'Threshold Test_BRZ'!E73</f>
        <v>33597451.477680244</v>
      </c>
      <c r="E25" s="16">
        <f>'Threshold Test_GRZ J2.1'!E71</f>
        <v>8834083.9395208731</v>
      </c>
      <c r="F25" s="16">
        <f>'Threshold Test_PRZ J3.2'!E70</f>
        <v>85449071.183614239</v>
      </c>
      <c r="G25" s="16">
        <f>'Threshold Test_HRZ J3.2'!E65</f>
        <v>53474391.367642112</v>
      </c>
      <c r="H25" s="14">
        <f t="shared" si="3"/>
        <v>221992506.25418347</v>
      </c>
    </row>
    <row r="26" spans="2:8" x14ac:dyDescent="0.25">
      <c r="B26" s="15" t="s">
        <v>19</v>
      </c>
      <c r="C26" s="16">
        <f t="shared" ref="C26:H26" si="4">SUM(C21:C25)</f>
        <v>202040270.57349876</v>
      </c>
      <c r="D26" s="16">
        <f t="shared" si="4"/>
        <v>162879627.60470852</v>
      </c>
      <c r="E26" s="16">
        <f t="shared" si="4"/>
        <v>43953498.600020699</v>
      </c>
      <c r="F26" s="16">
        <f t="shared" si="4"/>
        <v>421209408.64283156</v>
      </c>
      <c r="G26" s="16">
        <f t="shared" si="4"/>
        <v>255996190.98372695</v>
      </c>
      <c r="H26" s="16">
        <f t="shared" si="4"/>
        <v>1086078996.4047866</v>
      </c>
    </row>
    <row r="27" spans="2:8" x14ac:dyDescent="0.25">
      <c r="B27" s="67"/>
      <c r="C27" s="69"/>
      <c r="D27" s="69"/>
      <c r="E27" s="69"/>
      <c r="F27" s="69"/>
      <c r="G27" s="69"/>
      <c r="H27" s="75"/>
    </row>
    <row r="28" spans="2:8" ht="14.4" x14ac:dyDescent="0.3">
      <c r="F28" s="70" t="s">
        <v>69</v>
      </c>
      <c r="G28" s="70" t="s">
        <v>70</v>
      </c>
    </row>
    <row r="29" spans="2:8" ht="27.6" x14ac:dyDescent="0.25">
      <c r="B29" s="59" t="s">
        <v>64</v>
      </c>
      <c r="C29" s="60" t="s">
        <v>77</v>
      </c>
      <c r="D29" s="60" t="s">
        <v>78</v>
      </c>
      <c r="E29" s="60" t="s">
        <v>79</v>
      </c>
      <c r="F29" s="60" t="s">
        <v>80</v>
      </c>
      <c r="G29" s="60" t="s">
        <v>81</v>
      </c>
    </row>
    <row r="30" spans="2:8" x14ac:dyDescent="0.25">
      <c r="B30" s="61" t="s">
        <v>65</v>
      </c>
      <c r="C30" s="73">
        <f>1456481252.35363/1000000</f>
        <v>1456.48125235363</v>
      </c>
      <c r="D30" s="73">
        <f>C30</f>
        <v>1456.48125235363</v>
      </c>
      <c r="E30" s="73">
        <f>D30</f>
        <v>1456.48125235363</v>
      </c>
      <c r="F30" s="73">
        <f>E30</f>
        <v>1456.48125235363</v>
      </c>
      <c r="G30" s="73">
        <f>F30</f>
        <v>1456.48125235363</v>
      </c>
    </row>
    <row r="31" spans="2:8" x14ac:dyDescent="0.25">
      <c r="B31" s="61" t="s">
        <v>66</v>
      </c>
      <c r="C31" s="73">
        <f>1182224126.2238/1000000</f>
        <v>1182.2241262237999</v>
      </c>
      <c r="D31" s="73">
        <f>1182046533.8922/1000000</f>
        <v>1182.0465338921999</v>
      </c>
      <c r="E31" s="73">
        <v>1058.3683175483884</v>
      </c>
      <c r="F31" s="73">
        <v>1100.0871784247588</v>
      </c>
      <c r="G31" s="73">
        <v>1086.0789964047865</v>
      </c>
    </row>
    <row r="32" spans="2:8" x14ac:dyDescent="0.25">
      <c r="B32" s="62" t="s">
        <v>67</v>
      </c>
      <c r="C32" s="74">
        <f>+C30-C31</f>
        <v>274.25712612983011</v>
      </c>
      <c r="D32" s="74">
        <f>+D30-D31</f>
        <v>274.43471846143007</v>
      </c>
      <c r="E32" s="74">
        <f>+E30-E31</f>
        <v>398.11293480524159</v>
      </c>
      <c r="F32" s="74">
        <f>+F30-F31</f>
        <v>356.39407392887119</v>
      </c>
      <c r="G32" s="74">
        <f>+G30-G31</f>
        <v>370.4022559488435</v>
      </c>
    </row>
    <row r="34" spans="2:7" x14ac:dyDescent="0.25">
      <c r="B34" s="62" t="s">
        <v>71</v>
      </c>
      <c r="C34" s="74">
        <f>264962171.113626/1000000</f>
        <v>264.96217111362603</v>
      </c>
      <c r="D34" s="74">
        <f t="shared" ref="D34:G34" si="5">264962171.113626/1000000</f>
        <v>264.96217111362603</v>
      </c>
      <c r="E34" s="74">
        <f t="shared" si="5"/>
        <v>264.96217111362603</v>
      </c>
      <c r="F34" s="74">
        <f t="shared" si="5"/>
        <v>264.96217111362603</v>
      </c>
      <c r="G34" s="74">
        <f t="shared" si="5"/>
        <v>264.96217111362603</v>
      </c>
    </row>
    <row r="35" spans="2:7" ht="14.4" x14ac:dyDescent="0.3">
      <c r="B35" s="63" t="s">
        <v>68</v>
      </c>
      <c r="C35" s="72">
        <f>C34-C32</f>
        <v>-9.294955016204085</v>
      </c>
      <c r="D35" s="72">
        <f>D34-D32</f>
        <v>-9.4725473478040385</v>
      </c>
      <c r="E35" s="72">
        <f>E34-E32</f>
        <v>-133.15076369161557</v>
      </c>
      <c r="F35" s="72">
        <f>F34-F32</f>
        <v>-91.431902815245166</v>
      </c>
      <c r="G35" s="72">
        <f>G34-G32</f>
        <v>-105.44008483521748</v>
      </c>
    </row>
    <row r="36" spans="2:7" x14ac:dyDescent="0.25">
      <c r="D36" s="68"/>
      <c r="E36" s="68"/>
    </row>
  </sheetData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showGridLines="0" zoomScaleNormal="100" workbookViewId="0">
      <selection activeCell="E17" sqref="E17"/>
    </sheetView>
  </sheetViews>
  <sheetFormatPr defaultColWidth="9.109375" defaultRowHeight="15" x14ac:dyDescent="0.25"/>
  <cols>
    <col min="1" max="1" width="10.6640625" style="18" customWidth="1"/>
    <col min="2" max="2" width="13.6640625" style="18" customWidth="1"/>
    <col min="3" max="3" width="61.44140625" style="18" customWidth="1"/>
    <col min="4" max="4" width="3.5546875" style="18" customWidth="1"/>
    <col min="5" max="5" width="27.5546875" style="18" customWidth="1"/>
    <col min="6" max="6" width="39.109375" style="18" bestFit="1" customWidth="1"/>
    <col min="7" max="7" width="16.88671875" style="18" hidden="1" customWidth="1"/>
    <col min="8" max="8" width="15.5546875" style="18" bestFit="1" customWidth="1"/>
    <col min="9" max="16384" width="9.109375" style="18"/>
  </cols>
  <sheetData>
    <row r="1" spans="1:8" ht="15.6" x14ac:dyDescent="0.3">
      <c r="A1" s="17"/>
      <c r="B1" s="17"/>
      <c r="C1" s="17"/>
      <c r="D1" s="17"/>
      <c r="E1" s="17"/>
      <c r="F1" s="17"/>
      <c r="H1" s="19" t="s">
        <v>20</v>
      </c>
    </row>
    <row r="2" spans="1:8" s="17" customFormat="1" ht="17.399999999999999" x14ac:dyDescent="0.3">
      <c r="C2" s="20"/>
    </row>
    <row r="3" spans="1:8" s="17" customFormat="1" ht="17.399999999999999" x14ac:dyDescent="0.3">
      <c r="C3" s="20"/>
    </row>
    <row r="4" spans="1:8" s="17" customFormat="1" ht="17.399999999999999" x14ac:dyDescent="0.3">
      <c r="C4" s="20"/>
    </row>
    <row r="5" spans="1:8" s="17" customFormat="1" ht="17.399999999999999" x14ac:dyDescent="0.3">
      <c r="C5" s="20"/>
    </row>
    <row r="6" spans="1:8" s="17" customFormat="1" x14ac:dyDescent="0.25"/>
    <row r="7" spans="1:8" s="17" customFormat="1" x14ac:dyDescent="0.25"/>
    <row r="8" spans="1:8" s="17" customFormat="1" ht="27.75" customHeight="1" x14ac:dyDescent="0.3">
      <c r="A8" s="21" t="s">
        <v>21</v>
      </c>
    </row>
    <row r="9" spans="1:8" s="17" customFormat="1" ht="22.8" x14ac:dyDescent="0.25">
      <c r="C9" s="76" t="s">
        <v>22</v>
      </c>
      <c r="D9" s="76"/>
      <c r="E9" s="76"/>
    </row>
    <row r="10" spans="1:8" s="17" customFormat="1" ht="24.6" x14ac:dyDescent="0.4">
      <c r="C10" s="22"/>
    </row>
    <row r="11" spans="1:8" s="17" customFormat="1" x14ac:dyDescent="0.25"/>
    <row r="12" spans="1:8" s="17" customFormat="1" x14ac:dyDescent="0.25"/>
    <row r="13" spans="1:8" s="17" customFormat="1" ht="15.6" x14ac:dyDescent="0.3">
      <c r="C13" s="23" t="s">
        <v>23</v>
      </c>
      <c r="E13" s="24">
        <v>2013</v>
      </c>
    </row>
    <row r="14" spans="1:8" s="17" customFormat="1" ht="15.6" x14ac:dyDescent="0.3">
      <c r="C14" s="23" t="s">
        <v>24</v>
      </c>
      <c r="E14" s="24">
        <v>7</v>
      </c>
      <c r="F14" s="21"/>
    </row>
    <row r="15" spans="1:8" s="17" customFormat="1" x14ac:dyDescent="0.25">
      <c r="E15" s="25"/>
    </row>
    <row r="16" spans="1:8" s="17" customFormat="1" ht="15.6" x14ac:dyDescent="0.3">
      <c r="C16" s="26" t="s">
        <v>12</v>
      </c>
      <c r="D16" s="27"/>
      <c r="E16" s="28">
        <v>1.3599999999999999E-2</v>
      </c>
      <c r="F16" s="21"/>
    </row>
    <row r="17" spans="3:7" s="17" customFormat="1" ht="15.6" x14ac:dyDescent="0.3">
      <c r="C17" s="23" t="s">
        <v>25</v>
      </c>
    </row>
    <row r="18" spans="3:7" s="17" customFormat="1" ht="15.6" x14ac:dyDescent="0.3">
      <c r="C18" s="29" t="s">
        <v>26</v>
      </c>
      <c r="E18" s="30">
        <v>132802853.22483614</v>
      </c>
      <c r="F18" s="23"/>
      <c r="G18" s="17">
        <v>2018</v>
      </c>
    </row>
    <row r="19" spans="3:7" s="17" customFormat="1" ht="15.6" x14ac:dyDescent="0.3">
      <c r="C19" s="31" t="s">
        <v>27</v>
      </c>
      <c r="E19" s="30">
        <v>133185701.55039999</v>
      </c>
      <c r="F19" s="23"/>
      <c r="G19" s="17">
        <v>2013</v>
      </c>
    </row>
    <row r="20" spans="3:7" s="17" customFormat="1" ht="15.6" x14ac:dyDescent="0.3">
      <c r="C20" s="26" t="s">
        <v>13</v>
      </c>
      <c r="D20" s="27"/>
      <c r="E20" s="32">
        <f>IF(ISERROR(E18/E19-1),0,(E18/E19-1)/(G18-G19))</f>
        <v>-5.7490904970600718E-4</v>
      </c>
      <c r="F20" s="21"/>
    </row>
    <row r="21" spans="3:7" s="17" customFormat="1" ht="15.6" x14ac:dyDescent="0.3">
      <c r="C21" s="26" t="s">
        <v>16</v>
      </c>
      <c r="D21" s="27"/>
      <c r="E21" s="33">
        <v>0.1</v>
      </c>
      <c r="F21" s="23"/>
    </row>
    <row r="22" spans="3:7" s="17" customFormat="1" ht="15.6" x14ac:dyDescent="0.3">
      <c r="C22" s="23" t="s">
        <v>28</v>
      </c>
      <c r="E22" s="25"/>
    </row>
    <row r="23" spans="3:7" s="17" customFormat="1" x14ac:dyDescent="0.25">
      <c r="C23" s="17" t="s">
        <v>29</v>
      </c>
      <c r="E23" s="34">
        <v>541300088</v>
      </c>
    </row>
    <row r="24" spans="3:7" s="17" customFormat="1" x14ac:dyDescent="0.25">
      <c r="C24" s="35" t="s">
        <v>30</v>
      </c>
      <c r="E24" s="34">
        <v>4371726</v>
      </c>
    </row>
    <row r="25" spans="3:7" s="17" customFormat="1" x14ac:dyDescent="0.25">
      <c r="C25" s="35" t="s">
        <v>31</v>
      </c>
      <c r="E25" s="34">
        <v>46257875</v>
      </c>
    </row>
    <row r="26" spans="3:7" s="17" customFormat="1" x14ac:dyDescent="0.25">
      <c r="C26" s="35" t="s">
        <v>32</v>
      </c>
      <c r="E26" s="34">
        <v>-1026755</v>
      </c>
    </row>
    <row r="27" spans="3:7" s="17" customFormat="1" x14ac:dyDescent="0.25">
      <c r="C27" s="35" t="s">
        <v>33</v>
      </c>
      <c r="E27" s="34">
        <v>0</v>
      </c>
    </row>
    <row r="28" spans="3:7" s="17" customFormat="1" x14ac:dyDescent="0.25">
      <c r="C28" s="35" t="s">
        <v>34</v>
      </c>
      <c r="E28" s="34">
        <v>-4371726</v>
      </c>
    </row>
    <row r="29" spans="3:7" s="17" customFormat="1" x14ac:dyDescent="0.25">
      <c r="C29" s="17" t="s">
        <v>35</v>
      </c>
      <c r="E29" s="34">
        <v>586531208</v>
      </c>
    </row>
    <row r="30" spans="3:7" s="17" customFormat="1" x14ac:dyDescent="0.25">
      <c r="E30" s="34"/>
    </row>
    <row r="31" spans="3:7" s="17" customFormat="1" x14ac:dyDescent="0.25">
      <c r="C31" s="17" t="s">
        <v>36</v>
      </c>
      <c r="E31" s="36">
        <f>(E23+E29)/2</f>
        <v>563915648</v>
      </c>
    </row>
    <row r="32" spans="3:7" s="17" customFormat="1" x14ac:dyDescent="0.25">
      <c r="E32" s="34"/>
    </row>
    <row r="33" spans="3:6" s="17" customFormat="1" x14ac:dyDescent="0.25">
      <c r="C33" s="35" t="s">
        <v>37</v>
      </c>
      <c r="E33" s="34">
        <v>45750490</v>
      </c>
    </row>
    <row r="34" spans="3:6" s="17" customFormat="1" ht="15.6" x14ac:dyDescent="0.3">
      <c r="C34" s="37" t="s">
        <v>38</v>
      </c>
      <c r="E34" s="34">
        <v>28721695</v>
      </c>
      <c r="F34" s="23"/>
    </row>
    <row r="35" spans="3:6" s="17" customFormat="1" x14ac:dyDescent="0.25">
      <c r="C35" s="37" t="s">
        <v>39</v>
      </c>
      <c r="E35" s="34">
        <v>0</v>
      </c>
    </row>
    <row r="36" spans="3:6" s="17" customFormat="1" x14ac:dyDescent="0.25">
      <c r="C36" s="37" t="s">
        <v>40</v>
      </c>
      <c r="E36" s="34">
        <v>-1026755</v>
      </c>
    </row>
    <row r="37" spans="3:6" s="17" customFormat="1" x14ac:dyDescent="0.25">
      <c r="C37" s="35" t="s">
        <v>41</v>
      </c>
      <c r="E37" s="34">
        <v>73445430</v>
      </c>
    </row>
    <row r="38" spans="3:6" s="17" customFormat="1" x14ac:dyDescent="0.25">
      <c r="C38" s="35"/>
      <c r="E38" s="34"/>
    </row>
    <row r="39" spans="3:6" s="17" customFormat="1" x14ac:dyDescent="0.25">
      <c r="C39" s="17" t="s">
        <v>42</v>
      </c>
      <c r="E39" s="36">
        <f>(E33+E37)/2</f>
        <v>59597960</v>
      </c>
    </row>
    <row r="40" spans="3:6" s="17" customFormat="1" x14ac:dyDescent="0.25">
      <c r="E40" s="34"/>
    </row>
    <row r="41" spans="3:6" s="17" customFormat="1" ht="15.6" x14ac:dyDescent="0.3">
      <c r="C41" s="23" t="s">
        <v>43</v>
      </c>
      <c r="E41" s="36">
        <f>E31-E39</f>
        <v>504317688</v>
      </c>
      <c r="F41" s="23"/>
    </row>
    <row r="42" spans="3:6" s="17" customFormat="1" x14ac:dyDescent="0.25">
      <c r="E42" s="38"/>
    </row>
    <row r="43" spans="3:6" s="17" customFormat="1" x14ac:dyDescent="0.25">
      <c r="E43" s="38"/>
    </row>
    <row r="44" spans="3:6" s="17" customFormat="1" ht="15.6" x14ac:dyDescent="0.3">
      <c r="C44" s="23" t="s">
        <v>44</v>
      </c>
      <c r="E44" s="38"/>
    </row>
    <row r="45" spans="3:6" s="17" customFormat="1" x14ac:dyDescent="0.25">
      <c r="C45" s="35" t="s">
        <v>45</v>
      </c>
      <c r="E45" s="34">
        <v>786215891</v>
      </c>
    </row>
    <row r="46" spans="3:6" s="17" customFormat="1" x14ac:dyDescent="0.25">
      <c r="C46" s="35" t="s">
        <v>46</v>
      </c>
      <c r="E46" s="39">
        <v>0.13500000000000001</v>
      </c>
    </row>
    <row r="47" spans="3:6" s="17" customFormat="1" ht="15.6" x14ac:dyDescent="0.3">
      <c r="C47" s="23" t="s">
        <v>44</v>
      </c>
      <c r="E47" s="36">
        <f>E45*E46</f>
        <v>106139145.28500001</v>
      </c>
      <c r="F47" s="23"/>
    </row>
    <row r="48" spans="3:6" s="17" customFormat="1" x14ac:dyDescent="0.25">
      <c r="E48" s="38"/>
    </row>
    <row r="49" spans="3:6" s="17" customFormat="1" ht="16.2" thickBot="1" x14ac:dyDescent="0.35">
      <c r="C49" s="23" t="s">
        <v>17</v>
      </c>
      <c r="E49" s="40">
        <f>E41+E47</f>
        <v>610456833.28499997</v>
      </c>
      <c r="F49" s="21"/>
    </row>
    <row r="50" spans="3:6" s="17" customFormat="1" x14ac:dyDescent="0.25">
      <c r="E50" s="38"/>
      <c r="F50" s="35"/>
    </row>
    <row r="51" spans="3:6" s="17" customFormat="1" ht="15.6" x14ac:dyDescent="0.3">
      <c r="C51" s="23" t="s">
        <v>18</v>
      </c>
      <c r="D51" s="41"/>
      <c r="E51" s="42">
        <f>E34</f>
        <v>28721695</v>
      </c>
      <c r="F51" s="21"/>
    </row>
    <row r="52" spans="3:6" s="17" customFormat="1" x14ac:dyDescent="0.25">
      <c r="E52" s="38"/>
    </row>
    <row r="53" spans="3:6" s="17" customFormat="1" ht="15.6" x14ac:dyDescent="0.3">
      <c r="C53" s="23" t="s">
        <v>47</v>
      </c>
      <c r="E53" s="43"/>
      <c r="F53" s="44"/>
    </row>
    <row r="54" spans="3:6" s="17" customFormat="1" ht="15.6" x14ac:dyDescent="0.3">
      <c r="C54" s="45" t="s">
        <v>48</v>
      </c>
      <c r="E54" s="46">
        <f>IF(ISERROR(1+((RB/d)*(g+PCI*(1+g)))*((1+g)*(1+PCI))^(1-1) + E21), 0, 1+((RB/d)*(g+PCI*(1+g)))*((1+g)*(1+PCI))^(1-1) + E21)</f>
        <v>1.3766717896495315</v>
      </c>
      <c r="F54" s="23"/>
    </row>
    <row r="55" spans="3:6" s="17" customFormat="1" ht="15.6" x14ac:dyDescent="0.3">
      <c r="C55" s="45" t="s">
        <v>49</v>
      </c>
      <c r="E55" s="46">
        <f>IF(ISERROR(1+((RB/d)*(g+PCI*(1+g)))*((1+g)*(1+PCI))^(2-1) + E21), 0, 1+((RB/d)*(g+PCI*(1+g)))*((1+g)*(1+PCI))^(2-1) + E21)</f>
        <v>1.3802733016419242</v>
      </c>
      <c r="F55" s="23"/>
    </row>
    <row r="56" spans="3:6" s="17" customFormat="1" ht="15.6" x14ac:dyDescent="0.3">
      <c r="C56" s="45" t="s">
        <v>50</v>
      </c>
      <c r="E56" s="46">
        <f>IF(ISERROR(1+((RB/d)*(g+PCI*(1+g)))*((1+g)*(1+PCI))^(3-1) + E21), 0, 1+((RB/d)*(g+PCI*(1+g)))*((1+g)*(1+PCI))^(3-1) + E21)</f>
        <v>1.3839216954962072</v>
      </c>
    </row>
    <row r="57" spans="3:6" s="17" customFormat="1" ht="15.6" x14ac:dyDescent="0.3">
      <c r="C57" s="47" t="s">
        <v>51</v>
      </c>
      <c r="D57" s="48"/>
      <c r="E57" s="49">
        <f>IF(ISERROR(1+((RB/d)*(g+PCI*(1+g)))*((1+g)*(1+PCI))^(4-1) + E21), 0, 1+((RB/d)*(g+PCI*(1+g)))*((1+g)*(1+PCI))^(4-1) + E21)</f>
        <v>1.3876175814863378</v>
      </c>
    </row>
    <row r="58" spans="3:6" s="17" customFormat="1" ht="15.6" x14ac:dyDescent="0.3">
      <c r="C58" s="47" t="s">
        <v>52</v>
      </c>
      <c r="D58" s="48"/>
      <c r="E58" s="49">
        <f>IF(ISERROR(1+((RB/d)*(g+PCI*(1+g)))*((1+g)*(1+PCI))^(5-1) + E21), 0, 1+((RB/d)*(g+PCI*(1+g)))*((1+g)*(1+PCI))^(5-1) + E21)</f>
        <v>1.391361577830375</v>
      </c>
    </row>
    <row r="59" spans="3:6" s="17" customFormat="1" ht="15.6" x14ac:dyDescent="0.3">
      <c r="C59" s="47" t="s">
        <v>53</v>
      </c>
      <c r="D59" s="48"/>
      <c r="E59" s="49">
        <f>IF(ISERROR(1+((RB/d)*(g+PCI*(1+g)))*((1+g)*(1+PCI))^(6-1) + E21), 0, 1+((RB/d)*(g+PCI*(1+g)))*((1+g)*(1+PCI))^(6-1) + E21)</f>
        <v>1.3951543107938902</v>
      </c>
    </row>
    <row r="60" spans="3:6" s="17" customFormat="1" ht="15.6" x14ac:dyDescent="0.3">
      <c r="C60" s="47" t="s">
        <v>54</v>
      </c>
      <c r="D60" s="48"/>
      <c r="E60" s="49">
        <f>IF(ISERROR(1+((RB/d)*(g+PCI*(1+g)))*((1+g)*(1+PCI))^(7-1) + E21), 0, 1+((RB/d)*(g+PCI*(1+g)))*((1+g)*(1+PCI))^(7-1) + E21)</f>
        <v>1.3989964147947249</v>
      </c>
    </row>
    <row r="61" spans="3:6" s="17" customFormat="1" ht="15.6" x14ac:dyDescent="0.3">
      <c r="C61" s="47" t="s">
        <v>55</v>
      </c>
      <c r="D61" s="48"/>
      <c r="E61" s="49">
        <f>IF(ISERROR(1+((RB/d)*(g+PCI*(1+g)))*((1+g)*(1+PCI))^(8-1) + E21), 0, 1+((RB/d)*(g+PCI*(1+g)))*((1+g)*(1+PCI))^(8-1) + E21)</f>
        <v>1.4028885325091101</v>
      </c>
    </row>
    <row r="62" spans="3:6" s="17" customFormat="1" ht="15.6" x14ac:dyDescent="0.3">
      <c r="C62" s="47" t="s">
        <v>56</v>
      </c>
      <c r="D62" s="48"/>
      <c r="E62" s="49">
        <f>IF(ISERROR(1+((RB/d)*(g+PCI*(1+g)))*((1+g)*(1+PCI))^(9-1) + E21), 0, 1+((RB/d)*(g+PCI*(1+g)))*((1+g)*(1+PCI))^(9-1) + E21)</f>
        <v>1.4068313149791682</v>
      </c>
    </row>
    <row r="63" spans="3:6" s="17" customFormat="1" ht="15.6" x14ac:dyDescent="0.3">
      <c r="C63" s="47" t="s">
        <v>57</v>
      </c>
      <c r="D63" s="48"/>
      <c r="E63" s="49">
        <f>IF(ISERROR(1+((RB/d)*(g+PCI*(1+g)))*((1+g)*(1+PCI))^(10-1) + E21), 0, 1+((RB/d)*(g+PCI*(1+g)))*((1+g)*(1+PCI))^(10-1) + E21)</f>
        <v>1.4108254217218141</v>
      </c>
    </row>
    <row r="64" spans="3:6" s="17" customFormat="1" ht="15.6" x14ac:dyDescent="0.3">
      <c r="C64" s="47" t="s">
        <v>58</v>
      </c>
      <c r="D64" s="48"/>
      <c r="E64" s="49">
        <f>IF(ISERROR(1+((RB/d)*(g+PCI*(1+g)))*((1+g)*(1+PCI))^(11-1) + E21), 0, 1+((RB/d)*(g+PCI*(1+g)))*((1+g)*(1+PCI))^(11-1) + E21)</f>
        <v>1.4148715208390736</v>
      </c>
    </row>
    <row r="65" spans="3:8" s="17" customFormat="1" ht="15.6" x14ac:dyDescent="0.3">
      <c r="C65" s="47"/>
      <c r="D65" s="48"/>
      <c r="E65" s="50"/>
    </row>
    <row r="66" spans="3:8" s="17" customFormat="1" ht="15.6" x14ac:dyDescent="0.3">
      <c r="C66" s="23"/>
      <c r="E66" s="38"/>
    </row>
    <row r="67" spans="3:8" s="17" customFormat="1" ht="15.6" x14ac:dyDescent="0.3">
      <c r="C67" s="23" t="s">
        <v>59</v>
      </c>
      <c r="E67" s="51"/>
      <c r="F67" s="44"/>
    </row>
    <row r="68" spans="3:8" s="17" customFormat="1" ht="15.6" x14ac:dyDescent="0.3">
      <c r="C68" s="17" t="str">
        <f t="shared" ref="C68:C78" si="0">C54</f>
        <v xml:space="preserve">    Price Cap IR Year 2014</v>
      </c>
      <c r="E68" s="52">
        <f t="shared" ref="E68:E78" si="1">IF(ISERROR(d*E54), "", d*E54)</f>
        <v>39540347.257417999</v>
      </c>
      <c r="G68" s="53"/>
      <c r="H68" s="54"/>
    </row>
    <row r="69" spans="3:8" s="17" customFormat="1" ht="15.6" x14ac:dyDescent="0.3">
      <c r="C69" s="17" t="str">
        <f t="shared" si="0"/>
        <v xml:space="preserve">    Price Cap IR Year 2015</v>
      </c>
      <c r="E69" s="52">
        <f t="shared" si="1"/>
        <v>39643788.786402345</v>
      </c>
      <c r="G69" s="53"/>
      <c r="H69" s="54"/>
    </row>
    <row r="70" spans="3:8" s="17" customFormat="1" ht="15.6" x14ac:dyDescent="0.3">
      <c r="C70" s="17" t="str">
        <f t="shared" si="0"/>
        <v xml:space="preserve">    Price Cap IR Year 2016</v>
      </c>
      <c r="E70" s="52">
        <f t="shared" si="1"/>
        <v>39748576.841924936</v>
      </c>
      <c r="G70" s="53"/>
      <c r="H70" s="54"/>
    </row>
    <row r="71" spans="3:8" s="17" customFormat="1" ht="15.6" x14ac:dyDescent="0.3">
      <c r="C71" s="17" t="str">
        <f t="shared" si="0"/>
        <v xml:space="preserve">    Price Cap IR Year 2017</v>
      </c>
      <c r="E71" s="52">
        <f t="shared" si="1"/>
        <v>39854728.952088244</v>
      </c>
      <c r="G71" s="53"/>
      <c r="H71" s="54"/>
    </row>
    <row r="72" spans="3:8" s="17" customFormat="1" ht="15.6" x14ac:dyDescent="0.3">
      <c r="C72" s="48" t="str">
        <f t="shared" si="0"/>
        <v xml:space="preserve">    Price Cap IR Year 2018</v>
      </c>
      <c r="D72" s="48"/>
      <c r="E72" s="55">
        <f t="shared" si="1"/>
        <v>39962262.873162791</v>
      </c>
      <c r="G72" s="53"/>
      <c r="H72" s="54"/>
    </row>
    <row r="73" spans="3:8" s="17" customFormat="1" ht="15.6" x14ac:dyDescent="0.3">
      <c r="C73" s="48" t="str">
        <f t="shared" si="0"/>
        <v xml:space="preserve">    Price Cap IR Year 2019</v>
      </c>
      <c r="D73" s="48"/>
      <c r="E73" s="55">
        <f t="shared" si="1"/>
        <v>40071196.592557319</v>
      </c>
      <c r="G73" s="53"/>
      <c r="H73" s="54"/>
    </row>
    <row r="74" spans="3:8" s="17" customFormat="1" ht="15.6" x14ac:dyDescent="0.3">
      <c r="C74" s="48" t="str">
        <f t="shared" si="0"/>
        <v xml:space="preserve">    Price Cap IR Year 2020</v>
      </c>
      <c r="D74" s="48"/>
      <c r="E74" s="55">
        <f t="shared" si="1"/>
        <v>40181548.331827573</v>
      </c>
      <c r="G74" s="53"/>
      <c r="H74" s="54"/>
    </row>
    <row r="75" spans="3:8" s="17" customFormat="1" ht="15.6" x14ac:dyDescent="0.3">
      <c r="C75" s="48" t="str">
        <f t="shared" si="0"/>
        <v xml:space="preserve">    Price Cap IR Year 2021</v>
      </c>
      <c r="D75" s="48"/>
      <c r="E75" s="55">
        <f t="shared" si="1"/>
        <v>40293336.549724244</v>
      </c>
      <c r="F75" s="56"/>
      <c r="G75" s="53"/>
      <c r="H75" s="54"/>
    </row>
    <row r="76" spans="3:8" s="17" customFormat="1" ht="15.6" x14ac:dyDescent="0.3">
      <c r="C76" s="48" t="str">
        <f t="shared" si="0"/>
        <v xml:space="preserve">    Price Cap IR Year 2022</v>
      </c>
      <c r="D76" s="48"/>
      <c r="E76" s="55">
        <f t="shared" si="1"/>
        <v>40406579.945280604</v>
      </c>
      <c r="G76" s="53"/>
      <c r="H76" s="54"/>
    </row>
    <row r="77" spans="3:8" s="17" customFormat="1" ht="15.6" x14ac:dyDescent="0.3">
      <c r="C77" s="48" t="str">
        <f t="shared" si="0"/>
        <v xml:space="preserve">    Price Cap IR Year 2023</v>
      </c>
      <c r="D77" s="48"/>
      <c r="E77" s="55">
        <f t="shared" si="1"/>
        <v>40521297.460940324</v>
      </c>
      <c r="G77" s="53"/>
      <c r="H77" s="54"/>
    </row>
    <row r="78" spans="3:8" s="17" customFormat="1" ht="15.6" x14ac:dyDescent="0.3">
      <c r="C78" s="48" t="str">
        <f t="shared" si="0"/>
        <v xml:space="preserve">    Price Cap IR Year 2024</v>
      </c>
      <c r="D78" s="48"/>
      <c r="E78" s="55">
        <f t="shared" si="1"/>
        <v>40637508.285726018</v>
      </c>
      <c r="G78" s="53"/>
      <c r="H78" s="54"/>
    </row>
    <row r="79" spans="3:8" s="17" customFormat="1" x14ac:dyDescent="0.25"/>
    <row r="80" spans="3:8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</sheetData>
  <mergeCells count="1">
    <mergeCell ref="C9:E9"/>
  </mergeCells>
  <hyperlinks>
    <hyperlink ref="H1" location="Index" display="Back to Index" xr:uid="{00000000-0004-0000-0100-000000000000}"/>
  </hyperlinks>
  <pageMargins left="0.70866141732283472" right="0.70866141732283472" top="0.74803149606299213" bottom="0.74803149606299213" header="0.31496062992125984" footer="0.31496062992125984"/>
  <pageSetup scale="54" orientation="portrait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7"/>
  <sheetViews>
    <sheetView showGridLines="0" zoomScaleNormal="100" workbookViewId="0">
      <selection activeCell="E69" sqref="E69"/>
    </sheetView>
  </sheetViews>
  <sheetFormatPr defaultColWidth="9.109375" defaultRowHeight="15" x14ac:dyDescent="0.25"/>
  <cols>
    <col min="1" max="1" width="10.6640625" style="18" customWidth="1"/>
    <col min="2" max="2" width="13.6640625" style="18" customWidth="1"/>
    <col min="3" max="3" width="48.5546875" style="18" customWidth="1"/>
    <col min="4" max="4" width="3.5546875" style="18" customWidth="1"/>
    <col min="5" max="5" width="27.5546875" style="18" customWidth="1"/>
    <col min="6" max="6" width="39.109375" style="18" bestFit="1" customWidth="1"/>
    <col min="7" max="7" width="16.88671875" style="18" hidden="1" customWidth="1"/>
    <col min="8" max="8" width="15.5546875" style="18" bestFit="1" customWidth="1"/>
    <col min="9" max="16384" width="9.109375" style="18"/>
  </cols>
  <sheetData>
    <row r="1" spans="1:8" ht="15.6" x14ac:dyDescent="0.3">
      <c r="A1" s="17"/>
      <c r="B1" s="17"/>
      <c r="C1" s="17"/>
      <c r="D1" s="17"/>
      <c r="E1" s="17"/>
      <c r="F1" s="17"/>
      <c r="H1" s="19" t="s">
        <v>20</v>
      </c>
    </row>
    <row r="2" spans="1:8" s="17" customFormat="1" ht="17.399999999999999" x14ac:dyDescent="0.3">
      <c r="C2" s="20"/>
    </row>
    <row r="3" spans="1:8" s="17" customFormat="1" ht="17.399999999999999" x14ac:dyDescent="0.3">
      <c r="C3" s="20"/>
    </row>
    <row r="4" spans="1:8" s="17" customFormat="1" ht="17.399999999999999" x14ac:dyDescent="0.3">
      <c r="C4" s="20"/>
    </row>
    <row r="5" spans="1:8" s="17" customFormat="1" ht="17.399999999999999" x14ac:dyDescent="0.3">
      <c r="C5" s="20"/>
    </row>
    <row r="6" spans="1:8" s="17" customFormat="1" x14ac:dyDescent="0.25"/>
    <row r="7" spans="1:8" s="17" customFormat="1" x14ac:dyDescent="0.25"/>
    <row r="8" spans="1:8" s="17" customFormat="1" ht="27.75" customHeight="1" x14ac:dyDescent="0.3">
      <c r="A8" s="21" t="s">
        <v>21</v>
      </c>
    </row>
    <row r="9" spans="1:8" s="17" customFormat="1" ht="22.8" x14ac:dyDescent="0.25">
      <c r="C9" s="76" t="s">
        <v>22</v>
      </c>
      <c r="D9" s="76"/>
      <c r="E9" s="76"/>
    </row>
    <row r="10" spans="1:8" s="17" customFormat="1" ht="24.6" x14ac:dyDescent="0.4">
      <c r="C10" s="22"/>
    </row>
    <row r="11" spans="1:8" s="17" customFormat="1" x14ac:dyDescent="0.25"/>
    <row r="12" spans="1:8" s="17" customFormat="1" x14ac:dyDescent="0.25"/>
    <row r="13" spans="1:8" s="17" customFormat="1" ht="15.6" x14ac:dyDescent="0.3">
      <c r="C13" s="23" t="s">
        <v>23</v>
      </c>
      <c r="E13" s="24">
        <v>2015</v>
      </c>
    </row>
    <row r="14" spans="1:8" s="17" customFormat="1" ht="15.6" x14ac:dyDescent="0.3">
      <c r="C14" s="23" t="s">
        <v>24</v>
      </c>
      <c r="E14" s="24">
        <v>5</v>
      </c>
      <c r="F14" s="21"/>
    </row>
    <row r="15" spans="1:8" s="17" customFormat="1" x14ac:dyDescent="0.25">
      <c r="E15" s="25"/>
    </row>
    <row r="16" spans="1:8" s="17" customFormat="1" ht="15.6" x14ac:dyDescent="0.3">
      <c r="C16" s="26" t="s">
        <v>12</v>
      </c>
      <c r="D16" s="27"/>
      <c r="E16" s="28">
        <v>1.3599999999999999E-2</v>
      </c>
      <c r="F16" s="21"/>
    </row>
    <row r="17" spans="3:7" s="17" customFormat="1" ht="15.6" x14ac:dyDescent="0.3">
      <c r="C17" s="23" t="s">
        <v>25</v>
      </c>
    </row>
    <row r="18" spans="3:7" s="17" customFormat="1" ht="15.6" x14ac:dyDescent="0.3">
      <c r="C18" s="29" t="s">
        <v>26</v>
      </c>
      <c r="E18" s="30">
        <v>77519160.085892349</v>
      </c>
      <c r="F18" s="23"/>
      <c r="G18" s="17">
        <v>2018</v>
      </c>
    </row>
    <row r="19" spans="3:7" s="17" customFormat="1" ht="15.6" x14ac:dyDescent="0.3">
      <c r="C19" s="31" t="s">
        <v>61</v>
      </c>
      <c r="E19" s="30">
        <v>73455692.621399999</v>
      </c>
      <c r="F19" s="23"/>
      <c r="G19" s="17">
        <v>2015</v>
      </c>
    </row>
    <row r="20" spans="3:7" s="17" customFormat="1" ht="15.6" x14ac:dyDescent="0.3">
      <c r="C20" s="26" t="s">
        <v>13</v>
      </c>
      <c r="D20" s="27"/>
      <c r="E20" s="32">
        <f>IF(ISERROR(E18/E19-1),0,(E18/E19-1)/(G18-G19))</f>
        <v>1.8439539625771346E-2</v>
      </c>
      <c r="F20" s="21"/>
    </row>
    <row r="21" spans="3:7" s="17" customFormat="1" ht="15.6" x14ac:dyDescent="0.3">
      <c r="C21" s="26" t="s">
        <v>16</v>
      </c>
      <c r="D21" s="27"/>
      <c r="E21" s="33">
        <v>0.1</v>
      </c>
      <c r="F21" s="23"/>
    </row>
    <row r="22" spans="3:7" s="17" customFormat="1" ht="15.6" x14ac:dyDescent="0.3">
      <c r="C22" s="23" t="s">
        <v>28</v>
      </c>
      <c r="E22" s="25"/>
    </row>
    <row r="23" spans="3:7" s="17" customFormat="1" x14ac:dyDescent="0.25">
      <c r="C23" s="17" t="s">
        <v>29</v>
      </c>
      <c r="E23" s="34">
        <v>627821483</v>
      </c>
    </row>
    <row r="24" spans="3:7" s="17" customFormat="1" x14ac:dyDescent="0.25">
      <c r="C24" s="35" t="s">
        <v>30</v>
      </c>
      <c r="E24" s="34">
        <v>0</v>
      </c>
    </row>
    <row r="25" spans="3:7" s="17" customFormat="1" x14ac:dyDescent="0.25">
      <c r="C25" s="35" t="s">
        <v>31</v>
      </c>
      <c r="E25" s="34">
        <v>32518047</v>
      </c>
    </row>
    <row r="26" spans="3:7" s="17" customFormat="1" x14ac:dyDescent="0.25">
      <c r="C26" s="35" t="s">
        <v>32</v>
      </c>
      <c r="E26" s="34">
        <v>-2963781</v>
      </c>
    </row>
    <row r="27" spans="3:7" s="17" customFormat="1" x14ac:dyDescent="0.25">
      <c r="C27" s="35" t="s">
        <v>33</v>
      </c>
      <c r="E27" s="34">
        <v>0</v>
      </c>
    </row>
    <row r="28" spans="3:7" s="17" customFormat="1" x14ac:dyDescent="0.25">
      <c r="C28" s="35" t="s">
        <v>34</v>
      </c>
      <c r="E28" s="34">
        <v>0</v>
      </c>
    </row>
    <row r="29" spans="3:7" s="17" customFormat="1" x14ac:dyDescent="0.25">
      <c r="C29" s="17" t="s">
        <v>35</v>
      </c>
      <c r="E29" s="34">
        <v>657375749</v>
      </c>
    </row>
    <row r="30" spans="3:7" s="17" customFormat="1" x14ac:dyDescent="0.25">
      <c r="E30" s="34"/>
    </row>
    <row r="31" spans="3:7" s="17" customFormat="1" x14ac:dyDescent="0.25">
      <c r="C31" s="17" t="s">
        <v>36</v>
      </c>
      <c r="E31" s="36">
        <f>(E23+E29)/2</f>
        <v>642598616</v>
      </c>
    </row>
    <row r="32" spans="3:7" s="17" customFormat="1" x14ac:dyDescent="0.25">
      <c r="E32" s="34"/>
    </row>
    <row r="33" spans="3:6" s="17" customFormat="1" x14ac:dyDescent="0.25">
      <c r="C33" s="35" t="s">
        <v>37</v>
      </c>
      <c r="E33" s="34">
        <v>295604516</v>
      </c>
    </row>
    <row r="34" spans="3:6" s="17" customFormat="1" ht="15.6" x14ac:dyDescent="0.3">
      <c r="C34" s="37" t="s">
        <v>38</v>
      </c>
      <c r="E34" s="34">
        <v>15227319</v>
      </c>
      <c r="F34" s="23"/>
    </row>
    <row r="35" spans="3:6" s="17" customFormat="1" x14ac:dyDescent="0.25">
      <c r="C35" s="37" t="s">
        <v>39</v>
      </c>
      <c r="E35" s="34">
        <v>-2191181</v>
      </c>
    </row>
    <row r="36" spans="3:6" s="17" customFormat="1" x14ac:dyDescent="0.25">
      <c r="C36" s="37" t="s">
        <v>40</v>
      </c>
      <c r="E36" s="34">
        <v>0</v>
      </c>
    </row>
    <row r="37" spans="3:6" s="17" customFormat="1" x14ac:dyDescent="0.25">
      <c r="C37" s="35" t="s">
        <v>41</v>
      </c>
      <c r="E37" s="34">
        <v>308640654</v>
      </c>
    </row>
    <row r="38" spans="3:6" s="17" customFormat="1" x14ac:dyDescent="0.25">
      <c r="C38" s="35"/>
      <c r="E38" s="34"/>
    </row>
    <row r="39" spans="3:6" s="17" customFormat="1" x14ac:dyDescent="0.25">
      <c r="C39" s="17" t="s">
        <v>42</v>
      </c>
      <c r="E39" s="36">
        <f>(E33+E37)/2</f>
        <v>302122585</v>
      </c>
    </row>
    <row r="40" spans="3:6" s="17" customFormat="1" x14ac:dyDescent="0.25">
      <c r="E40" s="34"/>
    </row>
    <row r="41" spans="3:6" s="17" customFormat="1" ht="15.6" x14ac:dyDescent="0.3">
      <c r="C41" s="23" t="s">
        <v>43</v>
      </c>
      <c r="E41" s="36">
        <f>E31-E39</f>
        <v>340476031</v>
      </c>
      <c r="F41" s="23"/>
    </row>
    <row r="42" spans="3:6" s="17" customFormat="1" x14ac:dyDescent="0.25">
      <c r="E42" s="38"/>
    </row>
    <row r="43" spans="3:6" s="17" customFormat="1" x14ac:dyDescent="0.25">
      <c r="E43" s="38"/>
    </row>
    <row r="44" spans="3:6" s="17" customFormat="1" ht="15.6" x14ac:dyDescent="0.3">
      <c r="C44" s="23" t="s">
        <v>44</v>
      </c>
      <c r="E44" s="38"/>
    </row>
    <row r="45" spans="3:6" s="17" customFormat="1" x14ac:dyDescent="0.25">
      <c r="C45" s="35" t="s">
        <v>45</v>
      </c>
      <c r="E45" s="34">
        <v>493403770</v>
      </c>
    </row>
    <row r="46" spans="3:6" s="17" customFormat="1" x14ac:dyDescent="0.25">
      <c r="C46" s="35" t="s">
        <v>46</v>
      </c>
      <c r="E46" s="39">
        <v>0.13</v>
      </c>
    </row>
    <row r="47" spans="3:6" s="17" customFormat="1" ht="15.6" x14ac:dyDescent="0.3">
      <c r="C47" s="23" t="s">
        <v>44</v>
      </c>
      <c r="E47" s="36">
        <f>E45*E46</f>
        <v>64142490.100000001</v>
      </c>
      <c r="F47" s="23"/>
    </row>
    <row r="48" spans="3:6" s="17" customFormat="1" x14ac:dyDescent="0.25">
      <c r="E48" s="38"/>
    </row>
    <row r="49" spans="3:6" s="17" customFormat="1" ht="16.2" thickBot="1" x14ac:dyDescent="0.35">
      <c r="C49" s="23" t="s">
        <v>17</v>
      </c>
      <c r="E49" s="40">
        <f>E41+E47</f>
        <v>404618521.10000002</v>
      </c>
      <c r="F49" s="21"/>
    </row>
    <row r="50" spans="3:6" s="17" customFormat="1" x14ac:dyDescent="0.25">
      <c r="E50" s="38"/>
      <c r="F50" s="35"/>
    </row>
    <row r="51" spans="3:6" s="17" customFormat="1" ht="15.6" x14ac:dyDescent="0.3">
      <c r="C51" s="23" t="s">
        <v>18</v>
      </c>
      <c r="D51" s="41"/>
      <c r="E51" s="42">
        <f>E34</f>
        <v>15227319</v>
      </c>
      <c r="F51" s="21"/>
    </row>
    <row r="52" spans="3:6" s="17" customFormat="1" x14ac:dyDescent="0.25">
      <c r="E52" s="38"/>
    </row>
    <row r="53" spans="3:6" s="17" customFormat="1" ht="15.6" x14ac:dyDescent="0.3">
      <c r="C53" s="23" t="s">
        <v>47</v>
      </c>
      <c r="E53" s="43"/>
      <c r="F53" s="44"/>
    </row>
    <row r="54" spans="3:6" s="17" customFormat="1" ht="15.6" x14ac:dyDescent="0.3">
      <c r="C54" s="45" t="s">
        <v>50</v>
      </c>
      <c r="E54" s="46">
        <f>IF(ISERROR(1+((RB/d)*(g+PCI*(1+g)))*((1+g)*(1+PCI))^(1-1) + E21), 0, 1+((RB/d)*(g+PCI*(1+g)))*((1+g)*(1+PCI))^(1-1) + E21)</f>
        <v>1.9580144973614342</v>
      </c>
      <c r="F54" s="23"/>
    </row>
    <row r="55" spans="3:6" s="17" customFormat="1" ht="15.6" x14ac:dyDescent="0.3">
      <c r="C55" s="45" t="s">
        <v>51</v>
      </c>
      <c r="E55" s="46">
        <f>IF(ISERROR(1+((RB/d)*(g+PCI*(1+g)))*((1+g)*(1+PCI))^(2-1) + E21), 0, 1+((RB/d)*(g+PCI*(1+g)))*((1+g)*(1+PCI))^(2-1) + E21)</f>
        <v>1.9857200577847327</v>
      </c>
      <c r="F55" s="23"/>
    </row>
    <row r="56" spans="3:6" s="17" customFormat="1" ht="15.6" x14ac:dyDescent="0.3">
      <c r="C56" s="45" t="s">
        <v>52</v>
      </c>
      <c r="E56" s="46">
        <f>IF(ISERROR(1+((RB/d)*(g+PCI*(1+g)))*((1+g)*(1+PCI))^(3-1) + E21), 0, 1+((RB/d)*(g+PCI*(1+g)))*((1+g)*(1+PCI))^(3-1) + E21)</f>
        <v>2.014320239546866</v>
      </c>
    </row>
    <row r="57" spans="3:6" s="17" customFormat="1" ht="15.6" x14ac:dyDescent="0.3">
      <c r="C57" s="45" t="s">
        <v>53</v>
      </c>
      <c r="D57" s="48"/>
      <c r="E57" s="49">
        <f>IF(ISERROR(1+((RB/d)*(g+PCI*(1+g)))*((1+g)*(1+PCI))^(4-1) + E21), 0, 1+((RB/d)*(g+PCI*(1+g)))*((1+g)*(1+PCI))^(4-1) + E21)</f>
        <v>2.0438439302547864</v>
      </c>
    </row>
    <row r="58" spans="3:6" s="17" customFormat="1" ht="15.6" x14ac:dyDescent="0.3">
      <c r="C58" s="45" t="s">
        <v>54</v>
      </c>
      <c r="D58" s="48"/>
      <c r="E58" s="49">
        <f>IF(ISERROR(1+((RB/d)*(g+PCI*(1+g)))*((1+g)*(1+PCI))^(5-1) + E21), 0, 1+((RB/d)*(g+PCI*(1+g)))*((1+g)*(1+PCI))^(5-1) + E21)</f>
        <v>2.0743209503054421</v>
      </c>
    </row>
    <row r="59" spans="3:6" s="17" customFormat="1" ht="15.6" x14ac:dyDescent="0.3">
      <c r="C59" s="45" t="s">
        <v>55</v>
      </c>
      <c r="D59" s="48"/>
      <c r="E59" s="49">
        <f>IF(ISERROR(1+((RB/d)*(g+PCI*(1+g)))*((1+g)*(1+PCI))^(6-1) + E21), 0, 1+((RB/d)*(g+PCI*(1+g)))*((1+g)*(1+PCI))^(6-1) + E21)</f>
        <v>2.1057820830058631</v>
      </c>
    </row>
    <row r="60" spans="3:6" s="17" customFormat="1" ht="15.6" x14ac:dyDescent="0.3">
      <c r="C60" s="45" t="s">
        <v>56</v>
      </c>
      <c r="D60" s="48"/>
      <c r="E60" s="49">
        <f>IF(ISERROR(1+((RB/d)*(g+PCI*(1+g)))*((1+g)*(1+PCI))^(7-1) + E21), 0, 1+((RB/d)*(g+PCI*(1+g)))*((1+g)*(1+PCI))^(7-1) + E21)</f>
        <v>2.1382591056658331</v>
      </c>
    </row>
    <row r="61" spans="3:6" s="17" customFormat="1" ht="15.6" x14ac:dyDescent="0.3">
      <c r="C61" s="45" t="s">
        <v>57</v>
      </c>
      <c r="D61" s="48"/>
      <c r="E61" s="49">
        <f>IF(ISERROR(1+((RB/d)*(g+PCI*(1+g)))*((1+g)*(1+PCI))^(8-1) + E21), 0, 1+((RB/d)*(g+PCI*(1+g)))*((1+g)*(1+PCI))^(8-1) + E21)</f>
        <v>2.1717848216945534</v>
      </c>
    </row>
    <row r="62" spans="3:6" s="17" customFormat="1" ht="15.6" x14ac:dyDescent="0.3">
      <c r="C62" s="45" t="s">
        <v>58</v>
      </c>
      <c r="D62" s="48"/>
      <c r="E62" s="49">
        <f>IF(ISERROR(1+((RB/d)*(g+PCI*(1+g)))*((1+g)*(1+PCI))^(9-1) + E21), 0, 1+((RB/d)*(g+PCI*(1+g)))*((1+g)*(1+PCI))^(9-1) + E21)</f>
        <v>2.2063930937337193</v>
      </c>
    </row>
    <row r="63" spans="3:6" s="17" customFormat="1" ht="15.6" x14ac:dyDescent="0.3">
      <c r="C63" s="23"/>
      <c r="E63" s="38"/>
    </row>
    <row r="64" spans="3:6" s="17" customFormat="1" ht="15.6" x14ac:dyDescent="0.3">
      <c r="C64" s="23" t="s">
        <v>59</v>
      </c>
      <c r="E64" s="51"/>
      <c r="F64" s="44"/>
    </row>
    <row r="65" spans="2:8" s="17" customFormat="1" ht="15.6" x14ac:dyDescent="0.3">
      <c r="C65" s="17" t="str">
        <f t="shared" ref="C65:C73" si="0">C54</f>
        <v xml:space="preserve">    Price Cap IR Year 2016</v>
      </c>
      <c r="E65" s="52">
        <f t="shared" ref="E65:E73" si="1">IF(ISERROR(d*E54), "", d*E54)</f>
        <v>29815311.357947215</v>
      </c>
      <c r="G65" s="53"/>
      <c r="H65" s="54"/>
    </row>
    <row r="66" spans="2:8" s="17" customFormat="1" ht="15.6" x14ac:dyDescent="0.3">
      <c r="C66" s="17" t="str">
        <f t="shared" si="0"/>
        <v xml:space="preserve">    Price Cap IR Year 2017</v>
      </c>
      <c r="E66" s="52">
        <f t="shared" si="1"/>
        <v>30237192.764586557</v>
      </c>
      <c r="G66" s="53"/>
      <c r="H66" s="54"/>
    </row>
    <row r="67" spans="2:8" s="17" customFormat="1" ht="15.6" x14ac:dyDescent="0.3">
      <c r="C67" s="17" t="str">
        <f t="shared" si="0"/>
        <v xml:space="preserve">    Price Cap IR Year 2018</v>
      </c>
      <c r="E67" s="52">
        <f t="shared" si="1"/>
        <v>30672696.855736542</v>
      </c>
      <c r="G67" s="53"/>
      <c r="H67" s="54"/>
    </row>
    <row r="68" spans="2:8" s="17" customFormat="1" ht="15.6" x14ac:dyDescent="0.3">
      <c r="C68" s="17" t="str">
        <f t="shared" si="0"/>
        <v xml:space="preserve">    Price Cap IR Year 2019</v>
      </c>
      <c r="E68" s="52">
        <f t="shared" si="1"/>
        <v>31122263.512203384</v>
      </c>
      <c r="G68" s="53"/>
      <c r="H68" s="54"/>
    </row>
    <row r="69" spans="2:8" s="17" customFormat="1" ht="15.6" x14ac:dyDescent="0.3">
      <c r="C69" s="48" t="str">
        <f t="shared" si="0"/>
        <v xml:space="preserve">    Price Cap IR Year 2020</v>
      </c>
      <c r="D69" s="48"/>
      <c r="E69" s="55">
        <f t="shared" si="1"/>
        <v>31586346.818684112</v>
      </c>
      <c r="G69" s="53"/>
      <c r="H69" s="54"/>
    </row>
    <row r="70" spans="2:8" s="17" customFormat="1" ht="15.6" x14ac:dyDescent="0.3">
      <c r="C70" s="48" t="str">
        <f t="shared" si="0"/>
        <v xml:space="preserve">    Price Cap IR Year 2021</v>
      </c>
      <c r="D70" s="48"/>
      <c r="E70" s="55">
        <f t="shared" si="1"/>
        <v>32065415.522414755</v>
      </c>
      <c r="G70" s="53"/>
      <c r="H70" s="54"/>
    </row>
    <row r="71" spans="2:8" s="17" customFormat="1" ht="15.6" x14ac:dyDescent="0.3">
      <c r="C71" s="48" t="str">
        <f t="shared" si="0"/>
        <v xml:space="preserve">    Price Cap IR Year 2022</v>
      </c>
      <c r="D71" s="48"/>
      <c r="E71" s="55">
        <f t="shared" si="1"/>
        <v>32559953.506628349</v>
      </c>
      <c r="G71" s="53"/>
      <c r="H71" s="54"/>
    </row>
    <row r="72" spans="2:8" s="17" customFormat="1" ht="15.6" x14ac:dyDescent="0.3">
      <c r="C72" s="48" t="str">
        <f t="shared" si="0"/>
        <v xml:space="preserve">    Price Cap IR Year 2023</v>
      </c>
      <c r="D72" s="48"/>
      <c r="E72" s="55">
        <f t="shared" si="1"/>
        <v>33070460.279301085</v>
      </c>
      <c r="G72" s="53"/>
      <c r="H72" s="54"/>
    </row>
    <row r="73" spans="2:8" s="17" customFormat="1" ht="15.6" x14ac:dyDescent="0.3">
      <c r="C73" s="48" t="str">
        <f t="shared" si="0"/>
        <v xml:space="preserve">    Price Cap IR Year 2024</v>
      </c>
      <c r="D73" s="48"/>
      <c r="E73" s="55">
        <f t="shared" si="1"/>
        <v>33597451.477680244</v>
      </c>
      <c r="G73" s="53"/>
      <c r="H73" s="54"/>
    </row>
    <row r="74" spans="2:8" s="17" customFormat="1" x14ac:dyDescent="0.25"/>
    <row r="75" spans="2:8" s="17" customFormat="1" ht="15.6" x14ac:dyDescent="0.25">
      <c r="B75" s="57"/>
      <c r="C75" s="77"/>
      <c r="D75" s="77"/>
      <c r="E75" s="77"/>
      <c r="F75" s="77"/>
    </row>
    <row r="76" spans="2:8" s="17" customFormat="1" x14ac:dyDescent="0.25">
      <c r="F76" s="58"/>
    </row>
    <row r="77" spans="2:8" s="17" customFormat="1" x14ac:dyDescent="0.25"/>
    <row r="78" spans="2:8" s="17" customFormat="1" x14ac:dyDescent="0.25"/>
    <row r="79" spans="2:8" s="17" customFormat="1" x14ac:dyDescent="0.25"/>
    <row r="80" spans="2:8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</sheetData>
  <mergeCells count="2">
    <mergeCell ref="C9:E9"/>
    <mergeCell ref="C75:F75"/>
  </mergeCells>
  <hyperlinks>
    <hyperlink ref="H1" location="Index" display="Back to Index" xr:uid="{00000000-0004-0000-0200-000000000000}"/>
  </hyperlinks>
  <pageMargins left="0.70866141732283472" right="0.70866141732283472" top="0.74803149606299213" bottom="0.74803149606299213" header="0.31496062992125984" footer="0.31496062992125984"/>
  <pageSetup scale="56" orientation="portrait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9"/>
  <sheetViews>
    <sheetView showGridLines="0" zoomScaleNormal="100" workbookViewId="0">
      <selection activeCell="F10" sqref="F10"/>
    </sheetView>
  </sheetViews>
  <sheetFormatPr defaultColWidth="9.109375" defaultRowHeight="15" x14ac:dyDescent="0.25"/>
  <cols>
    <col min="1" max="1" width="10.6640625" style="18" customWidth="1"/>
    <col min="2" max="2" width="13.6640625" style="18" customWidth="1"/>
    <col min="3" max="3" width="60.44140625" style="18" customWidth="1"/>
    <col min="4" max="4" width="3.5546875" style="18" customWidth="1"/>
    <col min="5" max="5" width="27.5546875" style="18" customWidth="1"/>
    <col min="6" max="6" width="39.109375" style="18" bestFit="1" customWidth="1"/>
    <col min="7" max="7" width="15.6640625" style="18" hidden="1" customWidth="1"/>
    <col min="8" max="8" width="15.5546875" style="18" bestFit="1" customWidth="1"/>
    <col min="9" max="16384" width="9.109375" style="18"/>
  </cols>
  <sheetData>
    <row r="1" spans="1:8" ht="15.6" x14ac:dyDescent="0.3">
      <c r="A1" s="17"/>
      <c r="B1" s="17"/>
      <c r="C1" s="17"/>
      <c r="D1" s="17"/>
      <c r="E1" s="17"/>
      <c r="F1" s="17"/>
      <c r="H1" s="19" t="s">
        <v>20</v>
      </c>
    </row>
    <row r="2" spans="1:8" s="17" customFormat="1" ht="17.399999999999999" x14ac:dyDescent="0.3">
      <c r="C2" s="20"/>
    </row>
    <row r="3" spans="1:8" s="17" customFormat="1" ht="17.399999999999999" x14ac:dyDescent="0.3">
      <c r="C3" s="20"/>
    </row>
    <row r="4" spans="1:8" s="17" customFormat="1" ht="17.399999999999999" x14ac:dyDescent="0.3">
      <c r="C4" s="20"/>
    </row>
    <row r="5" spans="1:8" s="17" customFormat="1" ht="17.399999999999999" x14ac:dyDescent="0.3">
      <c r="C5" s="20"/>
    </row>
    <row r="6" spans="1:8" s="17" customFormat="1" x14ac:dyDescent="0.25"/>
    <row r="7" spans="1:8" s="17" customFormat="1" x14ac:dyDescent="0.25"/>
    <row r="8" spans="1:8" s="17" customFormat="1" ht="27.75" customHeight="1" x14ac:dyDescent="0.3">
      <c r="A8" s="21" t="s">
        <v>21</v>
      </c>
    </row>
    <row r="9" spans="1:8" s="17" customFormat="1" ht="22.8" x14ac:dyDescent="0.25">
      <c r="C9" s="76" t="s">
        <v>22</v>
      </c>
      <c r="D9" s="76"/>
      <c r="E9" s="76"/>
    </row>
    <row r="10" spans="1:8" s="17" customFormat="1" ht="24.6" x14ac:dyDescent="0.4">
      <c r="C10" s="22"/>
    </row>
    <row r="11" spans="1:8" s="17" customFormat="1" x14ac:dyDescent="0.25"/>
    <row r="12" spans="1:8" s="17" customFormat="1" x14ac:dyDescent="0.25"/>
    <row r="13" spans="1:8" s="17" customFormat="1" ht="15.6" x14ac:dyDescent="0.3">
      <c r="C13" s="23" t="s">
        <v>23</v>
      </c>
      <c r="E13" s="24">
        <v>2016</v>
      </c>
    </row>
    <row r="14" spans="1:8" s="17" customFormat="1" ht="15.6" x14ac:dyDescent="0.3">
      <c r="C14" s="23" t="s">
        <v>24</v>
      </c>
      <c r="E14" s="24">
        <v>4</v>
      </c>
      <c r="F14" s="21"/>
    </row>
    <row r="15" spans="1:8" s="17" customFormat="1" x14ac:dyDescent="0.25">
      <c r="E15" s="25"/>
    </row>
    <row r="16" spans="1:8" s="17" customFormat="1" ht="15.6" x14ac:dyDescent="0.3">
      <c r="C16" s="26" t="s">
        <v>12</v>
      </c>
      <c r="D16" s="27"/>
      <c r="E16" s="28">
        <v>1.3599999999999999E-2</v>
      </c>
      <c r="F16" s="21"/>
    </row>
    <row r="17" spans="3:7" s="17" customFormat="1" ht="15.6" x14ac:dyDescent="0.3">
      <c r="C17" s="23" t="s">
        <v>25</v>
      </c>
    </row>
    <row r="18" spans="3:7" s="17" customFormat="1" ht="15.6" x14ac:dyDescent="0.3">
      <c r="C18" s="29" t="s">
        <v>26</v>
      </c>
      <c r="E18" s="30">
        <v>30566887.919599995</v>
      </c>
      <c r="F18" s="23"/>
      <c r="G18" s="17">
        <v>2018</v>
      </c>
    </row>
    <row r="19" spans="3:7" s="17" customFormat="1" ht="15.6" x14ac:dyDescent="0.3">
      <c r="C19" s="31" t="s">
        <v>63</v>
      </c>
      <c r="E19" s="30">
        <v>30686246.133099996</v>
      </c>
      <c r="F19" s="23"/>
      <c r="G19" s="17">
        <v>2016</v>
      </c>
    </row>
    <row r="20" spans="3:7" s="17" customFormat="1" ht="15.6" x14ac:dyDescent="0.3">
      <c r="C20" s="26" t="s">
        <v>13</v>
      </c>
      <c r="D20" s="27"/>
      <c r="E20" s="32">
        <f>IF(ISERROR(E18/E19-1),0,(E18/E19-1)/(G18-G19))</f>
        <v>-1.9448161398153974E-3</v>
      </c>
      <c r="F20" s="21"/>
    </row>
    <row r="21" spans="3:7" s="17" customFormat="1" ht="15.6" x14ac:dyDescent="0.3">
      <c r="C21" s="26" t="s">
        <v>16</v>
      </c>
      <c r="D21" s="27"/>
      <c r="E21" s="33">
        <v>0.1</v>
      </c>
      <c r="F21" s="23"/>
    </row>
    <row r="22" spans="3:7" s="17" customFormat="1" ht="15.6" x14ac:dyDescent="0.3">
      <c r="C22" s="23" t="s">
        <v>28</v>
      </c>
      <c r="E22" s="25"/>
    </row>
    <row r="23" spans="3:7" s="17" customFormat="1" x14ac:dyDescent="0.25">
      <c r="C23" s="17" t="s">
        <v>29</v>
      </c>
      <c r="E23" s="34">
        <v>163625735.1371074</v>
      </c>
    </row>
    <row r="24" spans="3:7" s="17" customFormat="1" x14ac:dyDescent="0.25">
      <c r="C24" s="35" t="s">
        <v>30</v>
      </c>
      <c r="E24" s="34">
        <v>0</v>
      </c>
    </row>
    <row r="25" spans="3:7" s="17" customFormat="1" x14ac:dyDescent="0.25">
      <c r="C25" s="35" t="s">
        <v>31</v>
      </c>
      <c r="E25" s="34">
        <v>11363000</v>
      </c>
    </row>
    <row r="26" spans="3:7" s="17" customFormat="1" x14ac:dyDescent="0.25">
      <c r="C26" s="35" t="s">
        <v>32</v>
      </c>
      <c r="E26" s="34">
        <v>0</v>
      </c>
    </row>
    <row r="27" spans="3:7" s="17" customFormat="1" x14ac:dyDescent="0.25">
      <c r="C27" s="35" t="s">
        <v>33</v>
      </c>
      <c r="E27" s="34">
        <v>0</v>
      </c>
    </row>
    <row r="28" spans="3:7" s="17" customFormat="1" x14ac:dyDescent="0.25">
      <c r="C28" s="35" t="s">
        <v>34</v>
      </c>
      <c r="E28" s="34">
        <v>0</v>
      </c>
    </row>
    <row r="29" spans="3:7" s="17" customFormat="1" x14ac:dyDescent="0.25">
      <c r="C29" s="17" t="s">
        <v>35</v>
      </c>
      <c r="E29" s="34">
        <v>174988735.1371074</v>
      </c>
    </row>
    <row r="30" spans="3:7" s="17" customFormat="1" x14ac:dyDescent="0.25">
      <c r="E30" s="34"/>
    </row>
    <row r="31" spans="3:7" s="17" customFormat="1" x14ac:dyDescent="0.25">
      <c r="C31" s="17" t="s">
        <v>36</v>
      </c>
      <c r="E31" s="36">
        <f>(E23+E29)/2</f>
        <v>169307235.1371074</v>
      </c>
    </row>
    <row r="32" spans="3:7" s="17" customFormat="1" x14ac:dyDescent="0.25">
      <c r="E32" s="34"/>
    </row>
    <row r="33" spans="3:6" s="17" customFormat="1" x14ac:dyDescent="0.25">
      <c r="C33" s="35" t="s">
        <v>37</v>
      </c>
      <c r="E33" s="34">
        <v>32529814.001650546</v>
      </c>
    </row>
    <row r="34" spans="3:6" s="17" customFormat="1" ht="15.6" x14ac:dyDescent="0.3">
      <c r="C34" s="37" t="s">
        <v>38</v>
      </c>
      <c r="E34" s="34">
        <v>6295623.6832013158</v>
      </c>
      <c r="F34" s="23"/>
    </row>
    <row r="35" spans="3:6" s="17" customFormat="1" x14ac:dyDescent="0.25">
      <c r="C35" s="37" t="s">
        <v>39</v>
      </c>
      <c r="E35" s="34">
        <v>0</v>
      </c>
    </row>
    <row r="36" spans="3:6" s="17" customFormat="1" x14ac:dyDescent="0.25">
      <c r="C36" s="37" t="s">
        <v>40</v>
      </c>
      <c r="E36" s="34">
        <v>0</v>
      </c>
    </row>
    <row r="37" spans="3:6" s="17" customFormat="1" x14ac:dyDescent="0.25">
      <c r="C37" s="35" t="s">
        <v>41</v>
      </c>
      <c r="E37" s="34">
        <v>38825437.684851862</v>
      </c>
    </row>
    <row r="38" spans="3:6" s="17" customFormat="1" x14ac:dyDescent="0.25">
      <c r="C38" s="35"/>
      <c r="E38" s="34"/>
    </row>
    <row r="39" spans="3:6" s="17" customFormat="1" x14ac:dyDescent="0.25">
      <c r="C39" s="17" t="s">
        <v>42</v>
      </c>
      <c r="E39" s="36">
        <f>(E33+E37)/2</f>
        <v>35677625.843251206</v>
      </c>
    </row>
    <row r="40" spans="3:6" s="17" customFormat="1" x14ac:dyDescent="0.25">
      <c r="E40" s="34"/>
    </row>
    <row r="41" spans="3:6" s="17" customFormat="1" ht="15.6" x14ac:dyDescent="0.3">
      <c r="C41" s="23" t="s">
        <v>43</v>
      </c>
      <c r="E41" s="36">
        <f>E31-E39</f>
        <v>133629609.2938562</v>
      </c>
      <c r="F41" s="23"/>
    </row>
    <row r="42" spans="3:6" s="17" customFormat="1" x14ac:dyDescent="0.25">
      <c r="E42" s="38"/>
    </row>
    <row r="43" spans="3:6" s="17" customFormat="1" x14ac:dyDescent="0.25">
      <c r="E43" s="38"/>
    </row>
    <row r="44" spans="3:6" s="17" customFormat="1" ht="15.6" x14ac:dyDescent="0.3">
      <c r="C44" s="23" t="s">
        <v>44</v>
      </c>
      <c r="E44" s="38"/>
    </row>
    <row r="45" spans="3:6" s="17" customFormat="1" x14ac:dyDescent="0.25">
      <c r="C45" s="35" t="s">
        <v>45</v>
      </c>
      <c r="E45" s="34">
        <v>236828274.81912801</v>
      </c>
    </row>
    <row r="46" spans="3:6" s="17" customFormat="1" x14ac:dyDescent="0.25">
      <c r="C46" s="35" t="s">
        <v>46</v>
      </c>
      <c r="E46" s="39">
        <v>7.4999999999999997E-2</v>
      </c>
    </row>
    <row r="47" spans="3:6" s="17" customFormat="1" ht="15.6" x14ac:dyDescent="0.3">
      <c r="C47" s="23" t="s">
        <v>44</v>
      </c>
      <c r="E47" s="36">
        <f>E45*E46</f>
        <v>17762120.611434601</v>
      </c>
      <c r="F47" s="23"/>
    </row>
    <row r="48" spans="3:6" s="17" customFormat="1" x14ac:dyDescent="0.25">
      <c r="E48" s="38"/>
    </row>
    <row r="49" spans="3:8" s="17" customFormat="1" ht="16.2" thickBot="1" x14ac:dyDescent="0.35">
      <c r="C49" s="23" t="s">
        <v>17</v>
      </c>
      <c r="E49" s="40">
        <f>E41+E47</f>
        <v>151391729.90529081</v>
      </c>
      <c r="F49" s="21"/>
    </row>
    <row r="50" spans="3:8" s="17" customFormat="1" x14ac:dyDescent="0.25">
      <c r="E50" s="38"/>
      <c r="F50" s="35"/>
    </row>
    <row r="51" spans="3:8" s="17" customFormat="1" ht="15.6" x14ac:dyDescent="0.3">
      <c r="C51" s="23" t="s">
        <v>18</v>
      </c>
      <c r="D51" s="41"/>
      <c r="E51" s="42">
        <f>E34</f>
        <v>6295623.6832013158</v>
      </c>
      <c r="F51" s="21"/>
    </row>
    <row r="52" spans="3:8" s="17" customFormat="1" x14ac:dyDescent="0.25">
      <c r="E52" s="38"/>
    </row>
    <row r="53" spans="3:8" s="17" customFormat="1" ht="15.6" x14ac:dyDescent="0.3">
      <c r="C53" s="23" t="s">
        <v>47</v>
      </c>
      <c r="E53" s="43"/>
      <c r="F53" s="44"/>
    </row>
    <row r="54" spans="3:8" s="17" customFormat="1" ht="15.6" x14ac:dyDescent="0.3">
      <c r="C54" s="45" t="s">
        <v>51</v>
      </c>
      <c r="E54" s="46">
        <f>IF(ISERROR(1+((RB/d)*(g+PCI*(1+g)))*((1+g)*(1+PCI))^(1-1) + E21), 0, 1+((RB/d)*(g+PCI*(1+g)))*((1+g)*(1+PCI))^(1-1) + E21)</f>
        <v>1.3796377769799772</v>
      </c>
      <c r="F54" s="23"/>
    </row>
    <row r="55" spans="3:8" s="17" customFormat="1" ht="15.6" x14ac:dyDescent="0.3">
      <c r="C55" s="45" t="s">
        <v>52</v>
      </c>
      <c r="E55" s="46">
        <f>IF(ISERROR(1+((RB/d)*(g+PCI*(1+g)))*((1+g)*(1+PCI))^(2-1) + E21), 0, 1+((RB/d)*(g+PCI*(1+g)))*((1+g)*(1+PCI))^(2-1) + E21)</f>
        <v>1.3828896104056894</v>
      </c>
      <c r="F55" s="23"/>
    </row>
    <row r="56" spans="3:8" s="17" customFormat="1" ht="15.6" x14ac:dyDescent="0.3">
      <c r="C56" s="45" t="s">
        <v>53</v>
      </c>
      <c r="E56" s="46">
        <f>IF(ISERROR(1+((RB/d)*(g+PCI*(1+g)))*((1+g)*(1+PCI))^(3-1) + E21), 0, 1+((RB/d)*(g+PCI*(1+g)))*((1+g)*(1+PCI))^(3-1) + E21)</f>
        <v>1.3861792585384942</v>
      </c>
    </row>
    <row r="57" spans="3:8" s="17" customFormat="1" ht="15.6" x14ac:dyDescent="0.3">
      <c r="C57" s="45" t="s">
        <v>54</v>
      </c>
      <c r="D57" s="48"/>
      <c r="E57" s="49">
        <f>IF(ISERROR(1+((RB/d)*(g+PCI*(1+g)))*((1+g)*(1+PCI))^(4-1) + E21), 0, 1+((RB/d)*(g+PCI*(1+g)))*((1+g)*(1+PCI))^(4-1) + E21)</f>
        <v>1.3895071611155756</v>
      </c>
    </row>
    <row r="58" spans="3:8" s="17" customFormat="1" ht="15.6" x14ac:dyDescent="0.3">
      <c r="C58" s="45" t="s">
        <v>55</v>
      </c>
      <c r="D58" s="48"/>
      <c r="E58" s="49">
        <f>IF(ISERROR(1+((RB/d)*(g+PCI*(1+g)))*((1+g)*(1+PCI))^(5-1) + E21), 0, 1+((RB/d)*(g+PCI*(1+g)))*((1+g)*(1+PCI))^(5-1) + E21)</f>
        <v>1.3928737629877042</v>
      </c>
    </row>
    <row r="59" spans="3:8" s="17" customFormat="1" ht="15.6" x14ac:dyDescent="0.3">
      <c r="C59" s="45" t="s">
        <v>56</v>
      </c>
      <c r="D59" s="48"/>
      <c r="E59" s="49">
        <f>IF(ISERROR(1+((RB/d)*(g+PCI*(1+g)))*((1+g)*(1+PCI))^(6-1) + E21), 0, 1+((RB/d)*(g+PCI*(1+g)))*((1+g)*(1+PCI))^(6-1) + E21)</f>
        <v>1.3962795141787019</v>
      </c>
    </row>
    <row r="60" spans="3:8" s="17" customFormat="1" ht="15.6" x14ac:dyDescent="0.3">
      <c r="C60" s="45" t="s">
        <v>57</v>
      </c>
      <c r="D60" s="48"/>
      <c r="E60" s="49">
        <f>IF(ISERROR(1+((RB/d)*(g+PCI*(1+g)))*((1+g)*(1+PCI))^(7-1) + E21), 0, 1+((RB/d)*(g+PCI*(1+g)))*((1+g)*(1+PCI))^(7-1) + E21)</f>
        <v>1.3997248699455982</v>
      </c>
    </row>
    <row r="61" spans="3:8" s="17" customFormat="1" ht="15.6" x14ac:dyDescent="0.3">
      <c r="C61" s="45" t="s">
        <v>58</v>
      </c>
      <c r="D61" s="48"/>
      <c r="E61" s="49">
        <f>IF(ISERROR(1+((RB/d)*(g+PCI*(1+g)))*((1+g)*(1+PCI))^(8-1) + E21), 0, 1+((RB/d)*(g+PCI*(1+g)))*((1+g)*(1+PCI))^(8-1) + E21)</f>
        <v>1.4032102908394859</v>
      </c>
    </row>
    <row r="62" spans="3:8" s="17" customFormat="1" ht="15.6" x14ac:dyDescent="0.3">
      <c r="C62" s="23"/>
      <c r="E62" s="38"/>
    </row>
    <row r="63" spans="3:8" s="17" customFormat="1" ht="15.6" x14ac:dyDescent="0.3">
      <c r="C63" s="23" t="s">
        <v>59</v>
      </c>
      <c r="E63" s="51"/>
      <c r="F63" s="44"/>
    </row>
    <row r="64" spans="3:8" s="17" customFormat="1" ht="15.6" x14ac:dyDescent="0.3">
      <c r="C64" s="48" t="str">
        <f t="shared" ref="C64:C71" si="0">C54</f>
        <v xml:space="preserve">    Price Cap IR Year 2017</v>
      </c>
      <c r="D64" s="48"/>
      <c r="E64" s="55">
        <f t="shared" ref="E64:E71" si="1">IF(ISERROR(d*E54), "", d*E54)</f>
        <v>8685680.2629943602</v>
      </c>
      <c r="G64" s="53"/>
      <c r="H64" s="54"/>
    </row>
    <row r="65" spans="3:8" s="17" customFormat="1" ht="15.6" x14ac:dyDescent="0.3">
      <c r="C65" s="48" t="str">
        <f t="shared" si="0"/>
        <v xml:space="preserve">    Price Cap IR Year 2018</v>
      </c>
      <c r="D65" s="48"/>
      <c r="E65" s="55">
        <f t="shared" si="1"/>
        <v>8706152.5825230982</v>
      </c>
      <c r="G65" s="53"/>
      <c r="H65" s="54"/>
    </row>
    <row r="66" spans="3:8" s="17" customFormat="1" ht="15.6" x14ac:dyDescent="0.3">
      <c r="C66" s="48" t="str">
        <f t="shared" si="0"/>
        <v xml:space="preserve">    Price Cap IR Year 2019</v>
      </c>
      <c r="D66" s="48"/>
      <c r="E66" s="55">
        <f t="shared" si="1"/>
        <v>8726862.9692173842</v>
      </c>
      <c r="G66" s="53"/>
      <c r="H66" s="54"/>
    </row>
    <row r="67" spans="3:8" s="17" customFormat="1" ht="15.6" x14ac:dyDescent="0.3">
      <c r="C67" s="48" t="str">
        <f t="shared" si="0"/>
        <v xml:space="preserve">    Price Cap IR Year 2020</v>
      </c>
      <c r="D67" s="48"/>
      <c r="E67" s="55">
        <f t="shared" si="1"/>
        <v>8747814.1914970446</v>
      </c>
      <c r="G67" s="53"/>
      <c r="H67" s="54"/>
    </row>
    <row r="68" spans="3:8" s="17" customFormat="1" ht="15.6" x14ac:dyDescent="0.3">
      <c r="C68" s="48" t="str">
        <f t="shared" si="0"/>
        <v xml:space="preserve">    Price Cap IR Year 2021</v>
      </c>
      <c r="D68" s="48"/>
      <c r="E68" s="55">
        <f t="shared" si="1"/>
        <v>8769009.049975127</v>
      </c>
      <c r="G68" s="53"/>
      <c r="H68" s="54"/>
    </row>
    <row r="69" spans="3:8" s="17" customFormat="1" ht="15.6" x14ac:dyDescent="0.3">
      <c r="C69" s="48" t="str">
        <f t="shared" si="0"/>
        <v xml:space="preserve">    Price Cap IR Year 2022</v>
      </c>
      <c r="D69" s="48"/>
      <c r="E69" s="55">
        <f t="shared" si="1"/>
        <v>8790450.3778322637</v>
      </c>
      <c r="G69" s="53"/>
      <c r="H69" s="54"/>
    </row>
    <row r="70" spans="3:8" s="17" customFormat="1" ht="15.6" x14ac:dyDescent="0.3">
      <c r="C70" s="48" t="str">
        <f t="shared" si="0"/>
        <v xml:space="preserve">    Price Cap IR Year 2023</v>
      </c>
      <c r="D70" s="48"/>
      <c r="E70" s="55">
        <f t="shared" si="1"/>
        <v>8812141.0411953889</v>
      </c>
      <c r="G70" s="53"/>
      <c r="H70" s="54"/>
    </row>
    <row r="71" spans="3:8" s="17" customFormat="1" ht="15.6" x14ac:dyDescent="0.3">
      <c r="C71" s="48" t="str">
        <f t="shared" si="0"/>
        <v xml:space="preserve">    Price Cap IR Year 2024</v>
      </c>
      <c r="D71" s="48"/>
      <c r="E71" s="55">
        <f t="shared" si="1"/>
        <v>8834083.9395208731</v>
      </c>
      <c r="G71" s="53"/>
      <c r="H71" s="54"/>
    </row>
    <row r="72" spans="3:8" s="17" customFormat="1" x14ac:dyDescent="0.25"/>
    <row r="73" spans="3:8" s="17" customFormat="1" x14ac:dyDescent="0.25"/>
    <row r="74" spans="3:8" s="17" customFormat="1" x14ac:dyDescent="0.25"/>
    <row r="75" spans="3:8" s="17" customFormat="1" x14ac:dyDescent="0.25"/>
    <row r="76" spans="3:8" s="17" customFormat="1" x14ac:dyDescent="0.25"/>
    <row r="77" spans="3:8" s="17" customFormat="1" x14ac:dyDescent="0.25"/>
    <row r="78" spans="3:8" s="17" customFormat="1" x14ac:dyDescent="0.25"/>
    <row r="79" spans="3:8" s="17" customFormat="1" x14ac:dyDescent="0.25"/>
  </sheetData>
  <mergeCells count="1">
    <mergeCell ref="C9:E9"/>
  </mergeCells>
  <hyperlinks>
    <hyperlink ref="H1" location="Index" display="Back to Index" xr:uid="{00000000-0004-0000-0300-000000000000}"/>
  </hyperlink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2"/>
  <sheetViews>
    <sheetView showGridLines="0" topLeftCell="A22" zoomScaleNormal="100" workbookViewId="0">
      <selection activeCell="E17" sqref="E17"/>
    </sheetView>
  </sheetViews>
  <sheetFormatPr defaultColWidth="9.109375" defaultRowHeight="15" x14ac:dyDescent="0.25"/>
  <cols>
    <col min="1" max="1" width="10.6640625" style="18" customWidth="1"/>
    <col min="2" max="2" width="13.6640625" style="18" customWidth="1"/>
    <col min="3" max="3" width="61.44140625" style="18" customWidth="1"/>
    <col min="4" max="4" width="3.5546875" style="18" customWidth="1"/>
    <col min="5" max="5" width="27.5546875" style="18" customWidth="1"/>
    <col min="6" max="6" width="39.109375" style="18" bestFit="1" customWidth="1"/>
    <col min="7" max="7" width="16.88671875" style="18" hidden="1" customWidth="1"/>
    <col min="8" max="8" width="15.5546875" style="18" bestFit="1" customWidth="1"/>
    <col min="9" max="16384" width="9.109375" style="18"/>
  </cols>
  <sheetData>
    <row r="1" spans="1:8" ht="15.6" x14ac:dyDescent="0.3">
      <c r="A1" s="17"/>
      <c r="B1" s="17"/>
      <c r="C1" s="17"/>
      <c r="D1" s="17"/>
      <c r="E1" s="17"/>
      <c r="F1" s="17"/>
      <c r="H1" s="19" t="s">
        <v>20</v>
      </c>
    </row>
    <row r="2" spans="1:8" s="17" customFormat="1" ht="17.399999999999999" x14ac:dyDescent="0.3">
      <c r="C2" s="20"/>
    </row>
    <row r="3" spans="1:8" s="17" customFormat="1" ht="17.399999999999999" x14ac:dyDescent="0.3">
      <c r="C3" s="20"/>
    </row>
    <row r="4" spans="1:8" s="17" customFormat="1" ht="17.399999999999999" x14ac:dyDescent="0.3">
      <c r="C4" s="20"/>
    </row>
    <row r="5" spans="1:8" s="17" customFormat="1" ht="17.399999999999999" x14ac:dyDescent="0.3">
      <c r="C5" s="20"/>
    </row>
    <row r="6" spans="1:8" s="17" customFormat="1" x14ac:dyDescent="0.25"/>
    <row r="7" spans="1:8" s="17" customFormat="1" x14ac:dyDescent="0.25"/>
    <row r="8" spans="1:8" s="17" customFormat="1" ht="27.75" customHeight="1" x14ac:dyDescent="0.3">
      <c r="A8" s="21" t="s">
        <v>21</v>
      </c>
    </row>
    <row r="9" spans="1:8" s="17" customFormat="1" ht="22.8" x14ac:dyDescent="0.25">
      <c r="C9" s="76" t="s">
        <v>22</v>
      </c>
      <c r="D9" s="76"/>
      <c r="E9" s="76"/>
    </row>
    <row r="10" spans="1:8" s="17" customFormat="1" ht="24.6" x14ac:dyDescent="0.4">
      <c r="C10" s="22"/>
    </row>
    <row r="11" spans="1:8" s="17" customFormat="1" x14ac:dyDescent="0.25"/>
    <row r="12" spans="1:8" s="17" customFormat="1" x14ac:dyDescent="0.25"/>
    <row r="13" spans="1:8" s="17" customFormat="1" ht="15.6" x14ac:dyDescent="0.3">
      <c r="C13" s="23" t="s">
        <v>23</v>
      </c>
      <c r="E13" s="24">
        <v>2017</v>
      </c>
    </row>
    <row r="14" spans="1:8" s="17" customFormat="1" ht="15.6" x14ac:dyDescent="0.3">
      <c r="C14" s="23" t="s">
        <v>24</v>
      </c>
      <c r="E14" s="24">
        <v>3</v>
      </c>
      <c r="F14" s="21"/>
    </row>
    <row r="15" spans="1:8" s="17" customFormat="1" x14ac:dyDescent="0.25">
      <c r="E15" s="25"/>
    </row>
    <row r="16" spans="1:8" s="17" customFormat="1" ht="15.6" x14ac:dyDescent="0.3">
      <c r="C16" s="26" t="s">
        <v>12</v>
      </c>
      <c r="D16" s="27"/>
      <c r="E16" s="28">
        <v>1.3599999999999999E-2</v>
      </c>
      <c r="F16" s="21"/>
    </row>
    <row r="17" spans="3:7" s="17" customFormat="1" ht="15.6" x14ac:dyDescent="0.3">
      <c r="C17" s="23" t="s">
        <v>25</v>
      </c>
    </row>
    <row r="18" spans="3:7" s="17" customFormat="1" ht="15.6" x14ac:dyDescent="0.3">
      <c r="C18" s="29" t="s">
        <v>26</v>
      </c>
      <c r="E18" s="30">
        <v>208214382.59497654</v>
      </c>
      <c r="F18" s="23"/>
      <c r="G18" s="17">
        <v>2018</v>
      </c>
    </row>
    <row r="19" spans="3:7" s="17" customFormat="1" ht="15.6" x14ac:dyDescent="0.3">
      <c r="C19" s="31" t="s">
        <v>60</v>
      </c>
      <c r="E19" s="30">
        <v>206386656.52265185</v>
      </c>
      <c r="F19" s="23"/>
      <c r="G19" s="17">
        <v>2017</v>
      </c>
    </row>
    <row r="20" spans="3:7" s="17" customFormat="1" ht="15.6" x14ac:dyDescent="0.3">
      <c r="C20" s="26" t="s">
        <v>13</v>
      </c>
      <c r="D20" s="27"/>
      <c r="E20" s="32">
        <f>IF(ISERROR(E18/E19-1),0,(E18/E19-1)/(G18-G19))</f>
        <v>8.8558344958900026E-3</v>
      </c>
      <c r="F20" s="21"/>
    </row>
    <row r="21" spans="3:7" s="17" customFormat="1" ht="15.6" x14ac:dyDescent="0.3">
      <c r="C21" s="26" t="s">
        <v>16</v>
      </c>
      <c r="D21" s="27"/>
      <c r="E21" s="33">
        <v>0.1</v>
      </c>
      <c r="F21" s="23"/>
    </row>
    <row r="22" spans="3:7" s="17" customFormat="1" ht="15.6" x14ac:dyDescent="0.3">
      <c r="C22" s="23" t="s">
        <v>28</v>
      </c>
      <c r="E22" s="25"/>
    </row>
    <row r="23" spans="3:7" s="17" customFormat="1" x14ac:dyDescent="0.25">
      <c r="C23" s="17" t="s">
        <v>29</v>
      </c>
      <c r="E23" s="34">
        <v>1183508943.4420791</v>
      </c>
    </row>
    <row r="24" spans="3:7" s="17" customFormat="1" x14ac:dyDescent="0.25">
      <c r="C24" s="35" t="s">
        <v>30</v>
      </c>
      <c r="E24" s="34">
        <v>57486861.787412159</v>
      </c>
    </row>
    <row r="25" spans="3:7" s="17" customFormat="1" x14ac:dyDescent="0.25">
      <c r="C25" s="35" t="s">
        <v>31</v>
      </c>
      <c r="E25" s="34">
        <v>114494288.88597526</v>
      </c>
    </row>
    <row r="26" spans="3:7" s="17" customFormat="1" x14ac:dyDescent="0.25">
      <c r="C26" s="35" t="s">
        <v>32</v>
      </c>
      <c r="E26" s="34">
        <v>-2734108.1446969695</v>
      </c>
    </row>
    <row r="27" spans="3:7" s="17" customFormat="1" x14ac:dyDescent="0.25">
      <c r="C27" s="35" t="s">
        <v>33</v>
      </c>
      <c r="E27" s="34">
        <v>0</v>
      </c>
    </row>
    <row r="28" spans="3:7" s="17" customFormat="1" x14ac:dyDescent="0.25">
      <c r="C28" s="35" t="s">
        <v>34</v>
      </c>
      <c r="E28" s="34">
        <v>-39959632.129796535</v>
      </c>
    </row>
    <row r="29" spans="3:7" s="17" customFormat="1" x14ac:dyDescent="0.25">
      <c r="C29" s="17" t="s">
        <v>35</v>
      </c>
      <c r="E29" s="34">
        <v>1312796353.8409731</v>
      </c>
    </row>
    <row r="30" spans="3:7" s="17" customFormat="1" x14ac:dyDescent="0.25">
      <c r="E30" s="34"/>
    </row>
    <row r="31" spans="3:7" s="17" customFormat="1" x14ac:dyDescent="0.25">
      <c r="C31" s="17" t="s">
        <v>36</v>
      </c>
      <c r="E31" s="36">
        <f>(E23+E29)/2</f>
        <v>1248152648.6415262</v>
      </c>
    </row>
    <row r="32" spans="3:7" s="17" customFormat="1" x14ac:dyDescent="0.25">
      <c r="E32" s="34"/>
    </row>
    <row r="33" spans="3:6" s="17" customFormat="1" x14ac:dyDescent="0.25">
      <c r="C33" s="35" t="s">
        <v>37</v>
      </c>
      <c r="E33" s="34">
        <v>229378961.98459369</v>
      </c>
    </row>
    <row r="34" spans="3:6" s="17" customFormat="1" ht="15.6" x14ac:dyDescent="0.3">
      <c r="C34" s="37" t="s">
        <v>38</v>
      </c>
      <c r="E34" s="34">
        <v>52272172.962740391</v>
      </c>
      <c r="F34" s="23"/>
    </row>
    <row r="35" spans="3:6" s="17" customFormat="1" x14ac:dyDescent="0.25">
      <c r="C35" s="37" t="s">
        <v>39</v>
      </c>
      <c r="E35" s="34">
        <v>-717703</v>
      </c>
    </row>
    <row r="36" spans="3:6" s="17" customFormat="1" x14ac:dyDescent="0.25">
      <c r="C36" s="37" t="s">
        <v>40</v>
      </c>
      <c r="E36" s="34">
        <v>0</v>
      </c>
    </row>
    <row r="37" spans="3:6" s="17" customFormat="1" x14ac:dyDescent="0.25">
      <c r="C37" s="35" t="s">
        <v>41</v>
      </c>
      <c r="E37" s="34">
        <v>280933431.94733405</v>
      </c>
    </row>
    <row r="38" spans="3:6" s="17" customFormat="1" x14ac:dyDescent="0.25">
      <c r="C38" s="35"/>
      <c r="E38" s="34"/>
    </row>
    <row r="39" spans="3:6" s="17" customFormat="1" x14ac:dyDescent="0.25">
      <c r="C39" s="17" t="s">
        <v>42</v>
      </c>
      <c r="E39" s="36">
        <f>(E33+E37)/2</f>
        <v>255156196.96596387</v>
      </c>
    </row>
    <row r="40" spans="3:6" s="17" customFormat="1" x14ac:dyDescent="0.25">
      <c r="E40" s="34"/>
    </row>
    <row r="41" spans="3:6" s="17" customFormat="1" ht="15.6" x14ac:dyDescent="0.3">
      <c r="C41" s="23" t="s">
        <v>43</v>
      </c>
      <c r="E41" s="36">
        <f>E31-E39</f>
        <v>992996451.67556238</v>
      </c>
      <c r="F41" s="23"/>
    </row>
    <row r="42" spans="3:6" s="17" customFormat="1" x14ac:dyDescent="0.25">
      <c r="E42" s="38"/>
    </row>
    <row r="43" spans="3:6" s="17" customFormat="1" x14ac:dyDescent="0.25">
      <c r="E43" s="38"/>
    </row>
    <row r="44" spans="3:6" s="17" customFormat="1" ht="15.6" x14ac:dyDescent="0.3">
      <c r="C44" s="23" t="s">
        <v>44</v>
      </c>
      <c r="E44" s="38"/>
    </row>
    <row r="45" spans="3:6" s="17" customFormat="1" x14ac:dyDescent="0.25">
      <c r="C45" s="35" t="s">
        <v>45</v>
      </c>
      <c r="E45" s="34">
        <v>1197449514.7006097</v>
      </c>
    </row>
    <row r="46" spans="3:6" s="17" customFormat="1" x14ac:dyDescent="0.25">
      <c r="C46" s="35" t="s">
        <v>46</v>
      </c>
      <c r="E46" s="39">
        <v>7.4999999999999997E-2</v>
      </c>
    </row>
    <row r="47" spans="3:6" s="17" customFormat="1" ht="15.6" x14ac:dyDescent="0.3">
      <c r="C47" s="23" t="s">
        <v>44</v>
      </c>
      <c r="E47" s="36">
        <f>E45*E46</f>
        <v>89808713.602545723</v>
      </c>
      <c r="F47" s="23"/>
    </row>
    <row r="48" spans="3:6" s="17" customFormat="1" x14ac:dyDescent="0.25">
      <c r="E48" s="38"/>
    </row>
    <row r="49" spans="3:8" s="17" customFormat="1" ht="16.2" thickBot="1" x14ac:dyDescent="0.35">
      <c r="C49" s="23" t="s">
        <v>17</v>
      </c>
      <c r="E49" s="40">
        <f>E41+E47</f>
        <v>1082805165.2781081</v>
      </c>
      <c r="F49" s="21"/>
    </row>
    <row r="50" spans="3:8" s="17" customFormat="1" x14ac:dyDescent="0.25">
      <c r="E50" s="38"/>
      <c r="F50" s="35"/>
    </row>
    <row r="51" spans="3:8" s="17" customFormat="1" ht="15.6" x14ac:dyDescent="0.3">
      <c r="C51" s="23" t="s">
        <v>18</v>
      </c>
      <c r="D51" s="41"/>
      <c r="E51" s="42">
        <f>E34</f>
        <v>52272172.962740391</v>
      </c>
      <c r="F51" s="21"/>
    </row>
    <row r="52" spans="3:8" s="17" customFormat="1" x14ac:dyDescent="0.25">
      <c r="E52" s="38"/>
    </row>
    <row r="53" spans="3:8" s="17" customFormat="1" ht="15.6" x14ac:dyDescent="0.3">
      <c r="C53" s="23" t="s">
        <v>47</v>
      </c>
      <c r="E53" s="43"/>
      <c r="F53" s="44"/>
    </row>
    <row r="54" spans="3:8" s="17" customFormat="1" ht="15.6" x14ac:dyDescent="0.3">
      <c r="C54" s="47" t="s">
        <v>52</v>
      </c>
      <c r="E54" s="46">
        <f>IF(ISERROR(1+((RB/d)*(g+PCI*(1+g)))*((1+g)*(1+PCI))^(1-1) + E21), 0, 1+((RB/d)*(g+PCI*(1+g)))*((1+g)*(1+PCI))^(1-1) + E21)</f>
        <v>1.5676619422261417</v>
      </c>
      <c r="F54" s="23"/>
    </row>
    <row r="55" spans="3:8" s="17" customFormat="1" ht="15.6" x14ac:dyDescent="0.3">
      <c r="C55" s="47" t="s">
        <v>53</v>
      </c>
      <c r="E55" s="46">
        <f>IF(ISERROR(1+((RB/d)*(g+PCI*(1+g)))*((1+g)*(1+PCI))^(2-1) + E21), 0, 1+((RB/d)*(g+PCI*(1+g)))*((1+g)*(1+PCI))^(2-1) + E21)</f>
        <v>1.5782200063007399</v>
      </c>
      <c r="F55" s="23"/>
    </row>
    <row r="56" spans="3:8" s="17" customFormat="1" ht="15.6" x14ac:dyDescent="0.3">
      <c r="C56" s="47" t="s">
        <v>54</v>
      </c>
      <c r="E56" s="46">
        <f>IF(ISERROR(1+((RB/d)*(g+PCI*(1+g)))*((1+g)*(1+PCI))^(3-1) + E21), 0, 1+((RB/d)*(g+PCI*(1+g)))*((1+g)*(1+PCI))^(3-1) + E21)</f>
        <v>1.5890164321211593</v>
      </c>
    </row>
    <row r="57" spans="3:8" s="17" customFormat="1" ht="15.6" x14ac:dyDescent="0.3">
      <c r="C57" s="47" t="s">
        <v>55</v>
      </c>
      <c r="D57" s="48"/>
      <c r="E57" s="49">
        <f>IF(ISERROR(1+((RB/d)*(g+PCI*(1+g)))*((1+g)*(1+PCI))^(4-1) + E21), 0, 1+((RB/d)*(g+PCI*(1+g)))*((1+g)*(1+PCI))^(4-1) + E21)</f>
        <v>1.6000566010074482</v>
      </c>
    </row>
    <row r="58" spans="3:8" s="17" customFormat="1" ht="15.6" x14ac:dyDescent="0.3">
      <c r="C58" s="47" t="s">
        <v>56</v>
      </c>
      <c r="D58" s="48"/>
      <c r="E58" s="49">
        <f>IF(ISERROR(1+((RB/d)*(g+PCI*(1+g)))*((1+g)*(1+PCI))^(5-1) + E21), 0, 1+((RB/d)*(g+PCI*(1+g)))*((1+g)*(1+PCI))^(5-1) + E21)</f>
        <v>1.6113460157698092</v>
      </c>
    </row>
    <row r="59" spans="3:8" s="17" customFormat="1" ht="15.6" x14ac:dyDescent="0.3">
      <c r="C59" s="47" t="s">
        <v>57</v>
      </c>
      <c r="D59" s="48"/>
      <c r="E59" s="49">
        <f>IF(ISERROR(1+((RB/d)*(g+PCI*(1+g)))*((1+g)*(1+PCI))^(6-1) + E21), 0, 1+((RB/d)*(g+PCI*(1+g)))*((1+g)*(1+PCI))^(6-1) + E21)</f>
        <v>1.6228903034513955</v>
      </c>
    </row>
    <row r="60" spans="3:8" s="17" customFormat="1" ht="15.6" x14ac:dyDescent="0.3">
      <c r="C60" s="47" t="s">
        <v>58</v>
      </c>
      <c r="D60" s="48"/>
      <c r="E60" s="49">
        <f>IF(ISERROR(1+((RB/d)*(g+PCI*(1+g)))*((1+g)*(1+PCI))^(7-1) + E21), 0, 1+((RB/d)*(g+PCI*(1+g)))*((1+g)*(1+PCI))^(7-1) + E21)</f>
        <v>1.6346952181330274</v>
      </c>
    </row>
    <row r="61" spans="3:8" s="17" customFormat="1" ht="15.6" x14ac:dyDescent="0.3">
      <c r="C61" s="47"/>
      <c r="D61" s="48"/>
      <c r="E61" s="50"/>
    </row>
    <row r="62" spans="3:8" s="17" customFormat="1" ht="15.6" x14ac:dyDescent="0.3">
      <c r="C62" s="23"/>
      <c r="E62" s="38"/>
    </row>
    <row r="63" spans="3:8" s="17" customFormat="1" ht="15.6" x14ac:dyDescent="0.3">
      <c r="C63" s="23" t="s">
        <v>59</v>
      </c>
      <c r="E63" s="51"/>
      <c r="F63" s="44"/>
    </row>
    <row r="64" spans="3:8" s="17" customFormat="1" ht="15.6" x14ac:dyDescent="0.3">
      <c r="C64" s="47" t="s">
        <v>52</v>
      </c>
      <c r="E64" s="52">
        <f t="shared" ref="E64:E70" si="0">IF(ISERROR(d*E54), "", d*E54)</f>
        <v>81945096.191150412</v>
      </c>
      <c r="G64" s="53"/>
      <c r="H64" s="54"/>
    </row>
    <row r="65" spans="3:8" s="17" customFormat="1" ht="15.6" x14ac:dyDescent="0.3">
      <c r="C65" s="47" t="s">
        <v>53</v>
      </c>
      <c r="E65" s="52">
        <f t="shared" si="0"/>
        <v>82496989.142609507</v>
      </c>
      <c r="G65" s="53"/>
      <c r="H65" s="54"/>
    </row>
    <row r="66" spans="3:8" s="17" customFormat="1" ht="15.6" x14ac:dyDescent="0.3">
      <c r="C66" s="47" t="s">
        <v>54</v>
      </c>
      <c r="E66" s="52">
        <f t="shared" si="0"/>
        <v>83061341.780473858</v>
      </c>
      <c r="G66" s="53"/>
      <c r="H66" s="54"/>
    </row>
    <row r="67" spans="3:8" s="17" customFormat="1" ht="15.6" x14ac:dyDescent="0.3">
      <c r="C67" s="47" t="s">
        <v>55</v>
      </c>
      <c r="E67" s="52">
        <f t="shared" si="0"/>
        <v>83638435.398035824</v>
      </c>
      <c r="G67" s="53"/>
      <c r="H67" s="54"/>
    </row>
    <row r="68" spans="3:8" s="17" customFormat="1" ht="15.6" x14ac:dyDescent="0.3">
      <c r="C68" s="47" t="s">
        <v>56</v>
      </c>
      <c r="D68" s="48"/>
      <c r="E68" s="55">
        <f t="shared" si="0"/>
        <v>84228557.639142066</v>
      </c>
      <c r="G68" s="53"/>
      <c r="H68" s="54"/>
    </row>
    <row r="69" spans="3:8" s="17" customFormat="1" ht="15.6" x14ac:dyDescent="0.3">
      <c r="C69" s="47" t="s">
        <v>57</v>
      </c>
      <c r="D69" s="48"/>
      <c r="E69" s="55">
        <f t="shared" si="0"/>
        <v>84832002.641565591</v>
      </c>
      <c r="G69" s="53"/>
      <c r="H69" s="54"/>
    </row>
    <row r="70" spans="3:8" s="17" customFormat="1" ht="15.6" x14ac:dyDescent="0.3">
      <c r="C70" s="47" t="s">
        <v>58</v>
      </c>
      <c r="D70" s="48"/>
      <c r="E70" s="55">
        <f t="shared" si="0"/>
        <v>85449071.183614239</v>
      </c>
      <c r="G70" s="53"/>
      <c r="H70" s="54"/>
    </row>
    <row r="71" spans="3:8" s="17" customFormat="1" x14ac:dyDescent="0.25"/>
    <row r="72" spans="3:8" s="17" customFormat="1" x14ac:dyDescent="0.25"/>
    <row r="73" spans="3:8" s="17" customFormat="1" x14ac:dyDescent="0.25"/>
    <row r="74" spans="3:8" s="17" customFormat="1" x14ac:dyDescent="0.25"/>
    <row r="75" spans="3:8" s="17" customFormat="1" x14ac:dyDescent="0.25"/>
    <row r="76" spans="3:8" s="17" customFormat="1" x14ac:dyDescent="0.25"/>
    <row r="77" spans="3:8" s="17" customFormat="1" x14ac:dyDescent="0.25"/>
    <row r="78" spans="3:8" s="17" customFormat="1" x14ac:dyDescent="0.25"/>
    <row r="79" spans="3:8" s="17" customFormat="1" x14ac:dyDescent="0.25"/>
    <row r="80" spans="3:8" s="17" customFormat="1" x14ac:dyDescent="0.25"/>
    <row r="81" s="17" customFormat="1" x14ac:dyDescent="0.25"/>
    <row r="82" s="17" customFormat="1" x14ac:dyDescent="0.25"/>
  </sheetData>
  <mergeCells count="1">
    <mergeCell ref="C9:E9"/>
  </mergeCells>
  <hyperlinks>
    <hyperlink ref="H1" location="Index" display="Back to Index" xr:uid="{00000000-0004-0000-0400-000000000000}"/>
  </hyperlinks>
  <pageMargins left="0.70866141732283472" right="0.70866141732283472" top="0.74803149606299213" bottom="0.74803149606299213" header="0.31496062992125984" footer="0.31496062992125984"/>
  <pageSetup scale="54" orientation="portrait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7"/>
  <sheetViews>
    <sheetView showGridLines="0" topLeftCell="A13" zoomScaleNormal="100" workbookViewId="0">
      <selection activeCell="E18" sqref="E18:E19"/>
    </sheetView>
  </sheetViews>
  <sheetFormatPr defaultColWidth="9.109375" defaultRowHeight="15" x14ac:dyDescent="0.25"/>
  <cols>
    <col min="1" max="1" width="10.6640625" style="18" customWidth="1"/>
    <col min="2" max="2" width="13.6640625" style="18" customWidth="1"/>
    <col min="3" max="3" width="57.33203125" style="18" customWidth="1"/>
    <col min="4" max="4" width="3.5546875" style="18" customWidth="1"/>
    <col min="5" max="5" width="27.5546875" style="18" customWidth="1"/>
    <col min="6" max="6" width="39.109375" style="18" bestFit="1" customWidth="1"/>
    <col min="7" max="7" width="16.88671875" style="18" hidden="1" customWidth="1"/>
    <col min="8" max="8" width="13.88671875" style="18" bestFit="1" customWidth="1"/>
    <col min="9" max="16384" width="9.109375" style="18"/>
  </cols>
  <sheetData>
    <row r="1" spans="1:8" ht="15.6" x14ac:dyDescent="0.3">
      <c r="A1" s="17"/>
      <c r="B1" s="17"/>
      <c r="C1" s="17"/>
      <c r="D1" s="17"/>
      <c r="E1" s="17"/>
      <c r="F1" s="17"/>
      <c r="H1" s="19"/>
    </row>
    <row r="2" spans="1:8" s="17" customFormat="1" ht="17.399999999999999" x14ac:dyDescent="0.3">
      <c r="C2" s="20"/>
    </row>
    <row r="3" spans="1:8" s="17" customFormat="1" ht="17.399999999999999" x14ac:dyDescent="0.3">
      <c r="C3" s="20"/>
    </row>
    <row r="4" spans="1:8" s="17" customFormat="1" ht="17.399999999999999" x14ac:dyDescent="0.3">
      <c r="C4" s="20"/>
    </row>
    <row r="5" spans="1:8" s="17" customFormat="1" ht="17.399999999999999" x14ac:dyDescent="0.3">
      <c r="C5" s="20"/>
    </row>
    <row r="6" spans="1:8" s="17" customFormat="1" x14ac:dyDescent="0.25"/>
    <row r="7" spans="1:8" s="17" customFormat="1" x14ac:dyDescent="0.25"/>
    <row r="8" spans="1:8" s="17" customFormat="1" ht="27.75" customHeight="1" x14ac:dyDescent="0.3">
      <c r="A8" s="21" t="s">
        <v>21</v>
      </c>
    </row>
    <row r="9" spans="1:8" s="17" customFormat="1" ht="22.8" x14ac:dyDescent="0.25">
      <c r="C9" s="76" t="s">
        <v>22</v>
      </c>
      <c r="D9" s="76"/>
      <c r="E9" s="76"/>
    </row>
    <row r="10" spans="1:8" s="17" customFormat="1" ht="24.6" x14ac:dyDescent="0.4">
      <c r="C10" s="22"/>
    </row>
    <row r="11" spans="1:8" s="17" customFormat="1" x14ac:dyDescent="0.25"/>
    <row r="12" spans="1:8" s="17" customFormat="1" x14ac:dyDescent="0.25"/>
    <row r="13" spans="1:8" s="17" customFormat="1" ht="15.6" x14ac:dyDescent="0.3">
      <c r="C13" s="23" t="s">
        <v>23</v>
      </c>
      <c r="E13" s="24">
        <v>2019</v>
      </c>
    </row>
    <row r="14" spans="1:8" s="17" customFormat="1" ht="15.6" x14ac:dyDescent="0.3">
      <c r="C14" s="23" t="s">
        <v>24</v>
      </c>
      <c r="E14" s="24">
        <v>1</v>
      </c>
      <c r="F14" s="21"/>
    </row>
    <row r="15" spans="1:8" s="17" customFormat="1" x14ac:dyDescent="0.25">
      <c r="E15" s="25"/>
    </row>
    <row r="16" spans="1:8" s="17" customFormat="1" ht="15.6" x14ac:dyDescent="0.3">
      <c r="C16" s="26" t="s">
        <v>12</v>
      </c>
      <c r="D16" s="27"/>
      <c r="E16" s="28">
        <v>1.3599999999999999E-2</v>
      </c>
      <c r="F16" s="21"/>
    </row>
    <row r="17" spans="3:8" s="17" customFormat="1" ht="15.6" x14ac:dyDescent="0.3">
      <c r="C17" s="23" t="s">
        <v>25</v>
      </c>
    </row>
    <row r="18" spans="3:8" s="17" customFormat="1" ht="15.6" x14ac:dyDescent="0.3">
      <c r="C18" s="29" t="s">
        <v>62</v>
      </c>
      <c r="E18" s="30">
        <v>118939797.17187555</v>
      </c>
      <c r="F18" s="23"/>
      <c r="G18" s="17">
        <v>2020</v>
      </c>
    </row>
    <row r="19" spans="3:8" s="17" customFormat="1" ht="15.6" x14ac:dyDescent="0.3">
      <c r="C19" s="31" t="s">
        <v>26</v>
      </c>
      <c r="E19" s="30">
        <v>115548802.95769998</v>
      </c>
      <c r="F19" s="23"/>
      <c r="G19" s="17">
        <v>2019</v>
      </c>
    </row>
    <row r="20" spans="3:8" s="17" customFormat="1" ht="15.6" x14ac:dyDescent="0.3">
      <c r="C20" s="26" t="s">
        <v>13</v>
      </c>
      <c r="D20" s="27"/>
      <c r="E20" s="32">
        <f>IF(ISERROR(E18/E19-1),0,(E18/E19-1)/(G18-G19))</f>
        <v>2.9346857149328942E-2</v>
      </c>
      <c r="F20" s="21"/>
    </row>
    <row r="21" spans="3:8" s="17" customFormat="1" ht="15.6" x14ac:dyDescent="0.3">
      <c r="C21" s="26" t="s">
        <v>16</v>
      </c>
      <c r="D21" s="27"/>
      <c r="E21" s="33">
        <v>0.1</v>
      </c>
      <c r="F21" s="23"/>
    </row>
    <row r="22" spans="3:8" s="17" customFormat="1" ht="15.6" x14ac:dyDescent="0.3">
      <c r="C22" s="23" t="s">
        <v>28</v>
      </c>
      <c r="E22" s="25"/>
      <c r="H22" s="71"/>
    </row>
    <row r="23" spans="3:8" s="17" customFormat="1" x14ac:dyDescent="0.25">
      <c r="C23" s="17" t="s">
        <v>29</v>
      </c>
      <c r="E23" s="34">
        <v>625929889</v>
      </c>
      <c r="H23" s="56"/>
    </row>
    <row r="24" spans="3:8" s="17" customFormat="1" x14ac:dyDescent="0.25">
      <c r="C24" s="35" t="s">
        <v>30</v>
      </c>
      <c r="E24" s="34">
        <v>3164005.8600000003</v>
      </c>
      <c r="H24" s="56"/>
    </row>
    <row r="25" spans="3:8" s="17" customFormat="1" x14ac:dyDescent="0.25">
      <c r="C25" s="35" t="s">
        <v>31</v>
      </c>
      <c r="E25" s="34">
        <v>49472477</v>
      </c>
      <c r="H25" s="56"/>
    </row>
    <row r="26" spans="3:8" s="17" customFormat="1" x14ac:dyDescent="0.25">
      <c r="C26" s="35" t="s">
        <v>32</v>
      </c>
      <c r="E26" s="34">
        <v>-4597817.6265287995</v>
      </c>
      <c r="H26" s="56"/>
    </row>
    <row r="27" spans="3:8" s="17" customFormat="1" x14ac:dyDescent="0.25">
      <c r="C27" s="35" t="s">
        <v>33</v>
      </c>
      <c r="E27" s="34">
        <v>0</v>
      </c>
      <c r="H27" s="56"/>
    </row>
    <row r="28" spans="3:8" s="17" customFormat="1" x14ac:dyDescent="0.25">
      <c r="C28" s="35" t="s">
        <v>34</v>
      </c>
      <c r="E28" s="34">
        <v>-3164005.86</v>
      </c>
      <c r="H28" s="56"/>
    </row>
    <row r="29" spans="3:8" s="17" customFormat="1" x14ac:dyDescent="0.25">
      <c r="C29" s="17" t="s">
        <v>35</v>
      </c>
      <c r="E29" s="34">
        <v>670804548.37347114</v>
      </c>
      <c r="H29" s="56"/>
    </row>
    <row r="30" spans="3:8" s="17" customFormat="1" x14ac:dyDescent="0.25">
      <c r="E30" s="34"/>
      <c r="H30" s="56"/>
    </row>
    <row r="31" spans="3:8" s="17" customFormat="1" x14ac:dyDescent="0.25">
      <c r="C31" s="17" t="s">
        <v>36</v>
      </c>
      <c r="E31" s="36">
        <f>(E23+E29)/2</f>
        <v>648367218.68673563</v>
      </c>
      <c r="H31" s="56"/>
    </row>
    <row r="32" spans="3:8" s="17" customFormat="1" x14ac:dyDescent="0.25">
      <c r="E32" s="34"/>
      <c r="H32" s="56"/>
    </row>
    <row r="33" spans="3:8" s="17" customFormat="1" x14ac:dyDescent="0.25">
      <c r="C33" s="35" t="s">
        <v>37</v>
      </c>
      <c r="E33" s="34">
        <v>161031595</v>
      </c>
      <c r="H33" s="56"/>
    </row>
    <row r="34" spans="3:8" s="17" customFormat="1" ht="15.6" x14ac:dyDescent="0.3">
      <c r="C34" s="37" t="s">
        <v>38</v>
      </c>
      <c r="E34" s="34">
        <v>22664822</v>
      </c>
      <c r="F34" s="23"/>
      <c r="H34" s="56"/>
    </row>
    <row r="35" spans="3:8" s="17" customFormat="1" x14ac:dyDescent="0.25">
      <c r="C35" s="37" t="s">
        <v>39</v>
      </c>
      <c r="E35" s="34">
        <v>-1426748.3802313199</v>
      </c>
      <c r="H35" s="56"/>
    </row>
    <row r="36" spans="3:8" s="17" customFormat="1" x14ac:dyDescent="0.25">
      <c r="C36" s="37" t="s">
        <v>40</v>
      </c>
      <c r="E36" s="34">
        <v>0</v>
      </c>
      <c r="H36" s="56"/>
    </row>
    <row r="37" spans="3:8" s="17" customFormat="1" x14ac:dyDescent="0.25">
      <c r="C37" s="35" t="s">
        <v>41</v>
      </c>
      <c r="E37" s="34">
        <v>182269668.61976868</v>
      </c>
      <c r="H37" s="56"/>
    </row>
    <row r="38" spans="3:8" s="17" customFormat="1" x14ac:dyDescent="0.25">
      <c r="C38" s="35"/>
      <c r="E38" s="34"/>
      <c r="H38" s="56"/>
    </row>
    <row r="39" spans="3:8" s="17" customFormat="1" x14ac:dyDescent="0.25">
      <c r="C39" s="17" t="s">
        <v>42</v>
      </c>
      <c r="E39" s="36">
        <f>(E33+E37)/2</f>
        <v>171650631.80988434</v>
      </c>
      <c r="H39" s="56"/>
    </row>
    <row r="40" spans="3:8" s="17" customFormat="1" x14ac:dyDescent="0.25">
      <c r="E40" s="34"/>
      <c r="H40" s="56"/>
    </row>
    <row r="41" spans="3:8" s="17" customFormat="1" ht="15.6" x14ac:dyDescent="0.3">
      <c r="C41" s="23" t="s">
        <v>43</v>
      </c>
      <c r="E41" s="36">
        <f>E31-E39</f>
        <v>476716586.87685132</v>
      </c>
      <c r="F41" s="23"/>
      <c r="H41" s="56"/>
    </row>
    <row r="42" spans="3:8" s="17" customFormat="1" x14ac:dyDescent="0.25">
      <c r="E42" s="38"/>
      <c r="H42" s="56"/>
    </row>
    <row r="43" spans="3:8" s="17" customFormat="1" x14ac:dyDescent="0.25">
      <c r="E43" s="38"/>
      <c r="H43" s="56"/>
    </row>
    <row r="44" spans="3:8" s="17" customFormat="1" ht="15.6" x14ac:dyDescent="0.3">
      <c r="C44" s="23" t="s">
        <v>44</v>
      </c>
      <c r="E44" s="38"/>
      <c r="H44" s="56"/>
    </row>
    <row r="45" spans="3:8" s="17" customFormat="1" x14ac:dyDescent="0.25">
      <c r="C45" s="35" t="s">
        <v>45</v>
      </c>
      <c r="E45" s="34">
        <v>658178026.28318834</v>
      </c>
      <c r="H45" s="56"/>
    </row>
    <row r="46" spans="3:8" s="17" customFormat="1" x14ac:dyDescent="0.25">
      <c r="C46" s="35" t="s">
        <v>46</v>
      </c>
      <c r="E46" s="39">
        <v>0.12</v>
      </c>
      <c r="H46" s="56"/>
    </row>
    <row r="47" spans="3:8" s="17" customFormat="1" ht="15.6" x14ac:dyDescent="0.3">
      <c r="C47" s="23" t="s">
        <v>44</v>
      </c>
      <c r="E47" s="36">
        <f>E45*E46</f>
        <v>78981363.153982595</v>
      </c>
      <c r="F47" s="23"/>
      <c r="H47" s="56"/>
    </row>
    <row r="48" spans="3:8" s="17" customFormat="1" x14ac:dyDescent="0.25">
      <c r="E48" s="38"/>
      <c r="H48" s="56"/>
    </row>
    <row r="49" spans="3:8" s="17" customFormat="1" ht="16.2" thickBot="1" x14ac:dyDescent="0.35">
      <c r="C49" s="23" t="s">
        <v>17</v>
      </c>
      <c r="E49" s="40">
        <f>E41+E47</f>
        <v>555697950.03083396</v>
      </c>
      <c r="F49" s="21"/>
      <c r="H49" s="56"/>
    </row>
    <row r="50" spans="3:8" s="17" customFormat="1" x14ac:dyDescent="0.25">
      <c r="E50" s="38"/>
      <c r="F50" s="35"/>
      <c r="H50" s="56"/>
    </row>
    <row r="51" spans="3:8" s="17" customFormat="1" ht="15.6" x14ac:dyDescent="0.3">
      <c r="C51" s="23" t="s">
        <v>18</v>
      </c>
      <c r="D51" s="41"/>
      <c r="E51" s="42">
        <f>E34</f>
        <v>22664822</v>
      </c>
      <c r="F51" s="21"/>
      <c r="H51" s="56"/>
    </row>
    <row r="52" spans="3:8" s="17" customFormat="1" x14ac:dyDescent="0.25">
      <c r="E52" s="38"/>
    </row>
    <row r="53" spans="3:8" s="17" customFormat="1" ht="15.6" x14ac:dyDescent="0.3">
      <c r="C53" s="23" t="s">
        <v>47</v>
      </c>
      <c r="E53" s="43"/>
      <c r="F53" s="44"/>
    </row>
    <row r="54" spans="3:8" s="17" customFormat="1" ht="15.6" x14ac:dyDescent="0.3">
      <c r="C54" s="45" t="s">
        <v>54</v>
      </c>
      <c r="E54" s="46">
        <f>IF(ISERROR(1+((RB/d)*(g+PCI*(1+g)))*((1+g)*(1+PCI))^(1-1) + E21), 0, 1+((RB/d)*(g+PCI*(1+g)))*((1+g)*(1+PCI))^(1-1) + E21)</f>
        <v>2.1627601275586583</v>
      </c>
      <c r="F54" s="23"/>
    </row>
    <row r="55" spans="3:8" s="17" customFormat="1" ht="15.6" x14ac:dyDescent="0.3">
      <c r="C55" s="45" t="s">
        <v>55</v>
      </c>
      <c r="E55" s="46">
        <f>IF(ISERROR(1+((RB/d)*(g+PCI*(1+g)))*((1+g)*(1+PCI))^(2-1) + E21), 0, 1+((RB/d)*(g+PCI*(1+g)))*((1+g)*(1+PCI))^(2-1) + E21)</f>
        <v>2.208826500848128</v>
      </c>
      <c r="F55" s="23"/>
    </row>
    <row r="56" spans="3:8" s="17" customFormat="1" ht="15.6" x14ac:dyDescent="0.3">
      <c r="C56" s="45" t="s">
        <v>56</v>
      </c>
      <c r="E56" s="46">
        <f>IF(ISERROR(1+((RB/d)*(g+PCI*(1+g)))*((1+g)*(1+PCI))^(3-1) + E21), 0, 1+((RB/d)*(g+PCI*(1+g)))*((1+g)*(1+PCI))^(3-1) + E21)</f>
        <v>2.2568896659752062</v>
      </c>
    </row>
    <row r="57" spans="3:8" s="17" customFormat="1" ht="15.6" x14ac:dyDescent="0.3">
      <c r="C57" s="45" t="s">
        <v>57</v>
      </c>
      <c r="D57" s="48"/>
      <c r="E57" s="49">
        <f>IF(ISERROR(1+((RB/d)*(g+PCI*(1+g)))*((1+g)*(1+PCI))^(4-1) + E21), 0, 1+((RB/d)*(g+PCI*(1+g)))*((1+g)*(1+PCI))^(4-1) + E21)</f>
        <v>2.3070361758277813</v>
      </c>
    </row>
    <row r="58" spans="3:8" s="17" customFormat="1" ht="15.6" x14ac:dyDescent="0.3">
      <c r="C58" s="45" t="s">
        <v>58</v>
      </c>
      <c r="D58" s="48"/>
      <c r="E58" s="49">
        <f>IF(ISERROR(1+((RB/d)*(g+PCI*(1+g)))*((1+g)*(1+PCI))^(5-1) + E21), 0, 1+((RB/d)*(g+PCI*(1+g)))*((1+g)*(1+PCI))^(5-1) + E21)</f>
        <v>2.3593563350130045</v>
      </c>
    </row>
    <row r="59" spans="3:8" s="17" customFormat="1" ht="15.6" x14ac:dyDescent="0.3">
      <c r="C59" s="23"/>
      <c r="E59" s="38"/>
    </row>
    <row r="60" spans="3:8" s="17" customFormat="1" ht="15.6" x14ac:dyDescent="0.3">
      <c r="C60" s="23" t="s">
        <v>59</v>
      </c>
      <c r="E60" s="51"/>
      <c r="F60" s="44"/>
    </row>
    <row r="61" spans="3:8" s="17" customFormat="1" ht="15.6" x14ac:dyDescent="0.3">
      <c r="C61" s="48" t="str">
        <f>C54</f>
        <v xml:space="preserve">    Price Cap IR Year 2020</v>
      </c>
      <c r="D61" s="48"/>
      <c r="E61" s="55">
        <f>IF(ISERROR(d*E54), "", d*E54)</f>
        <v>49018573.319814287</v>
      </c>
      <c r="G61" s="53"/>
    </row>
    <row r="62" spans="3:8" s="17" customFormat="1" ht="15.6" x14ac:dyDescent="0.3">
      <c r="C62" s="48" t="str">
        <f>C55</f>
        <v xml:space="preserve">    Price Cap IR Year 2021</v>
      </c>
      <c r="D62" s="48"/>
      <c r="E62" s="55">
        <f>IF(ISERROR(d*E55), "", d*E55)</f>
        <v>50062659.470605671</v>
      </c>
      <c r="G62" s="53"/>
    </row>
    <row r="63" spans="3:8" s="17" customFormat="1" ht="15.6" x14ac:dyDescent="0.3">
      <c r="C63" s="48" t="str">
        <f>C56</f>
        <v xml:space="preserve">    Price Cap IR Year 2022</v>
      </c>
      <c r="D63" s="48"/>
      <c r="E63" s="55">
        <f>IF(ISERROR(d*E56), "", d*E56)</f>
        <v>51152002.552967504</v>
      </c>
      <c r="G63" s="53"/>
    </row>
    <row r="64" spans="3:8" s="17" customFormat="1" ht="15.6" x14ac:dyDescent="0.3">
      <c r="C64" s="48" t="str">
        <f>C57</f>
        <v xml:space="preserve">    Price Cap IR Year 2023</v>
      </c>
      <c r="D64" s="48"/>
      <c r="E64" s="55">
        <f>IF(ISERROR(d*E57), "", d*E57)</f>
        <v>52288564.272697367</v>
      </c>
      <c r="G64" s="53"/>
    </row>
    <row r="65" spans="3:7" s="17" customFormat="1" ht="15.6" x14ac:dyDescent="0.3">
      <c r="C65" s="48" t="str">
        <f>C58</f>
        <v xml:space="preserve">    Price Cap IR Year 2024</v>
      </c>
      <c r="D65" s="48"/>
      <c r="E65" s="55">
        <f>IF(ISERROR(d*E58), "", d*E58)</f>
        <v>53474391.367642112</v>
      </c>
      <c r="G65" s="53"/>
    </row>
    <row r="66" spans="3:7" s="17" customFormat="1" x14ac:dyDescent="0.25">
      <c r="F66" s="58"/>
    </row>
    <row r="67" spans="3:7" s="17" customFormat="1" x14ac:dyDescent="0.25"/>
    <row r="68" spans="3:7" s="17" customFormat="1" x14ac:dyDescent="0.25"/>
    <row r="69" spans="3:7" s="17" customFormat="1" x14ac:dyDescent="0.25"/>
    <row r="70" spans="3:7" s="17" customFormat="1" x14ac:dyDescent="0.25"/>
    <row r="71" spans="3:7" s="17" customFormat="1" x14ac:dyDescent="0.25"/>
    <row r="72" spans="3:7" s="17" customFormat="1" x14ac:dyDescent="0.25"/>
    <row r="73" spans="3:7" s="17" customFormat="1" x14ac:dyDescent="0.25"/>
    <row r="74" spans="3:7" s="17" customFormat="1" x14ac:dyDescent="0.25"/>
    <row r="75" spans="3:7" s="17" customFormat="1" x14ac:dyDescent="0.25"/>
    <row r="76" spans="3:7" s="17" customFormat="1" x14ac:dyDescent="0.25"/>
    <row r="77" spans="3:7" s="17" customFormat="1" x14ac:dyDescent="0.25"/>
  </sheetData>
  <mergeCells count="1">
    <mergeCell ref="C9:E9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Threshold Calculation_J3.1</vt:lpstr>
      <vt:lpstr>Threshold Test_ERZ</vt:lpstr>
      <vt:lpstr>Threshold Test_BRZ</vt:lpstr>
      <vt:lpstr>Threshold Test_GRZ J2.1</vt:lpstr>
      <vt:lpstr>Threshold Test_PRZ J3.2</vt:lpstr>
      <vt:lpstr>Threshold Test_HRZ J3.2</vt:lpstr>
      <vt:lpstr>'Threshold Test_BRZ'!d</vt:lpstr>
      <vt:lpstr>'Threshold Test_ERZ'!d</vt:lpstr>
      <vt:lpstr>'Threshold Test_GRZ J2.1'!d</vt:lpstr>
      <vt:lpstr>'Threshold Test_HRZ J3.2'!d</vt:lpstr>
      <vt:lpstr>'Threshold Test_PRZ J3.2'!d</vt:lpstr>
      <vt:lpstr>'Threshold Test_BRZ'!g</vt:lpstr>
      <vt:lpstr>'Threshold Test_ERZ'!g</vt:lpstr>
      <vt:lpstr>'Threshold Test_GRZ J2.1'!g</vt:lpstr>
      <vt:lpstr>'Threshold Test_HRZ J3.2'!g</vt:lpstr>
      <vt:lpstr>'Threshold Test_PRZ J3.2'!g</vt:lpstr>
      <vt:lpstr>'Threshold Test_BRZ'!PCI</vt:lpstr>
      <vt:lpstr>'Threshold Test_ERZ'!PCI</vt:lpstr>
      <vt:lpstr>'Threshold Test_GRZ J2.1'!PCI</vt:lpstr>
      <vt:lpstr>'Threshold Test_HRZ J3.2'!PCI</vt:lpstr>
      <vt:lpstr>'Threshold Test_PRZ J3.2'!PCI</vt:lpstr>
      <vt:lpstr>'Threshold Test_BRZ'!Print_Area</vt:lpstr>
      <vt:lpstr>'Threshold Test_ERZ'!Print_Area</vt:lpstr>
      <vt:lpstr>'Threshold Test_GRZ J2.1'!Print_Area</vt:lpstr>
      <vt:lpstr>'Threshold Test_HRZ J3.2'!Print_Area</vt:lpstr>
      <vt:lpstr>'Threshold Test_PRZ J3.2'!Print_Area</vt:lpstr>
      <vt:lpstr>'Threshold Test_BRZ'!RB</vt:lpstr>
      <vt:lpstr>'Threshold Test_ERZ'!RB</vt:lpstr>
      <vt:lpstr>'Threshold Test_GRZ J2.1'!RB</vt:lpstr>
      <vt:lpstr>'Threshold Test_HRZ J3.2'!RB</vt:lpstr>
      <vt:lpstr>'Threshold Test_PRZ J3.2'!RB</vt:lpstr>
      <vt:lpstr>'Threshold Test_PRZ J3.2'!Start21</vt:lpstr>
      <vt:lpstr>Start21</vt:lpstr>
      <vt:lpstr>Start23</vt:lpstr>
      <vt:lpstr>'Threshold Test_HRZ J3.2'!Start24</vt:lpstr>
      <vt:lpstr>'Threshold Test_GRZ J2.1'!Start25</vt:lpstr>
      <vt:lpstr>'Threshold Test_GRZ J2.1'!Start26</vt:lpstr>
      <vt:lpstr>'Threshold Test_GRZ J2.1'!Start27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Natalie Yeates</cp:lastModifiedBy>
  <cp:lastPrinted>2019-10-23T17:21:58Z</cp:lastPrinted>
  <dcterms:created xsi:type="dcterms:W3CDTF">2019-10-09T20:46:03Z</dcterms:created>
  <dcterms:modified xsi:type="dcterms:W3CDTF">2019-10-23T17:46:49Z</dcterms:modified>
</cp:coreProperties>
</file>